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4-25)-PL145-121-161_OPaL\Report_OPaL\"/>
    </mc:Choice>
  </mc:AlternateContent>
  <xr:revisionPtr revIDLastSave="0" documentId="13_ncr:1_{B053D2DA-76AF-49A8-8623-6E0FE5F647A9}" xr6:coauthVersionLast="47" xr6:coauthVersionMax="47" xr10:uidLastSave="{00000000-0000-0000-0000-000000000000}"/>
  <bookViews>
    <workbookView xWindow="-120" yWindow="-120" windowWidth="24240" windowHeight="13140" firstSheet="2" activeTab="5" xr2:uid="{E4E09ED6-4DE9-499D-8010-3B31D2231B43}"/>
  </bookViews>
  <sheets>
    <sheet name="Domestic" sheetId="1" state="hidden" r:id="rId1"/>
    <sheet name="Master Sheet" sheetId="2" r:id="rId2"/>
    <sheet name="Master Sheet (Valuation)" sheetId="8" r:id="rId3"/>
    <sheet name="Pivot" sheetId="7" r:id="rId4"/>
    <sheet name="Sheet3" sheetId="16" r:id="rId5"/>
    <sheet name="Valuation" sheetId="5" r:id="rId6"/>
    <sheet name="Bifurcation" sheetId="15" r:id="rId7"/>
    <sheet name="Sheet1" sheetId="17" r:id="rId8"/>
    <sheet name="OLD MASTER" sheetId="6" state="hidden" r:id="rId9"/>
    <sheet name="Line Item Master Sheet" sheetId="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c">#N/A</definedName>
    <definedName name="\h">#N/A</definedName>
    <definedName name="\p">#N/A</definedName>
    <definedName name="\r">#N/A</definedName>
    <definedName name="\s">#N/A</definedName>
    <definedName name="________byh5757">#REF!</definedName>
    <definedName name="_______byh5757">#REF!</definedName>
    <definedName name="______byh5757">#REF!</definedName>
    <definedName name="______IV66335">#REF!</definedName>
    <definedName name="______xlnm.Database">"#REF!"</definedName>
    <definedName name="______xlnm.Extract">"#REF!"</definedName>
    <definedName name="______xlnm.Print_Area">"#REF!"</definedName>
    <definedName name="_____byh5757">#REF!</definedName>
    <definedName name="_____IV66335">#REF!</definedName>
    <definedName name="_____xlnm.Database">"#REF!"</definedName>
    <definedName name="_____xlnm.Extract">"#REF!"</definedName>
    <definedName name="_____xlnm.Print_Area">"#REF!"</definedName>
    <definedName name="____a1" hidden="1">{"'Sheet1'!$L$16"}</definedName>
    <definedName name="____byh5757">#REF!</definedName>
    <definedName name="____IV66335">#REF!</definedName>
    <definedName name="____xlnm.Database">"#REF!"</definedName>
    <definedName name="____xlnm.Extract">"#REF!"</definedName>
    <definedName name="____xlnm.Print_Area">"#REF!"</definedName>
    <definedName name="___a1" hidden="1">{"'Sheet1'!$L$16"}</definedName>
    <definedName name="___byh5757">#REF!</definedName>
    <definedName name="___IV66335">#REF!</definedName>
    <definedName name="___xlnm.Database">"#REF!"</definedName>
    <definedName name="___xlnm.Extract">"#REF!"</definedName>
    <definedName name="___xlnm.Print_Area">"#REF!"</definedName>
    <definedName name="___xlnm.Print_Area_1">#REF!</definedName>
    <definedName name="__a1" hidden="1">{"'Sheet1'!$L$16"}</definedName>
    <definedName name="__byh5757">#REF!</definedName>
    <definedName name="__IV66335">#REF!</definedName>
    <definedName name="__ml172">#REF!</definedName>
    <definedName name="__xlnm.Database">"#REF!"</definedName>
    <definedName name="__xlnm.Extract">"#REF!"</definedName>
    <definedName name="__xlnm.Print_Area">"#REF!"</definedName>
    <definedName name="__xlnm.Print_Area_1">#REF!</definedName>
    <definedName name="_0">#REF!</definedName>
    <definedName name="_0_1">#REF!</definedName>
    <definedName name="_1">#REF!</definedName>
    <definedName name="_1___Excel_BuiltIn_Print_Area_1_1">#REF!</definedName>
    <definedName name="_1__123Graph_ACHART_15" hidden="1">[1]USGC!$B$34:$B$53</definedName>
    <definedName name="_1_10">#REF!</definedName>
    <definedName name="_1_12">#REF!</definedName>
    <definedName name="_1_3">#REF!</definedName>
    <definedName name="_1_4">#REF!</definedName>
    <definedName name="_1_5">#REF!</definedName>
    <definedName name="_1_6">#REF!</definedName>
    <definedName name="_1_7">#REF!</definedName>
    <definedName name="_1_9">#REF!</definedName>
    <definedName name="_1_Excel_BuiltIn_Print_Area_1_1">"#REF!"</definedName>
    <definedName name="_10__123Graph_XCHART_15" hidden="1">[1]USGC!$A$34:$A$53</definedName>
    <definedName name="_100__s_1">NA()</definedName>
    <definedName name="_101_c_1">NA()</definedName>
    <definedName name="_102_Excel_BuiltIn_Extract_1">#REF!</definedName>
    <definedName name="_103_Excel_BuiltIn_Extract_1_1">#REF!</definedName>
    <definedName name="_104_Excel_BuiltIn_Print_Area_1_1">#REF!</definedName>
    <definedName name="_105_Excel_BuiltIn_Print_Area_1_1_1">#REF!</definedName>
    <definedName name="_106_Excel_BuiltIn_Print_Area_1_1_1_1">#REF!</definedName>
    <definedName name="_107_Excel_BuiltIn_Print_Area_1_1_1_1_1">#REF!,#REF!</definedName>
    <definedName name="_108_Excel_BuiltIn_Print_Area_2_1">#REF!</definedName>
    <definedName name="_109_Excel_BuiltIn_Print_Area_2_1_1">#REF!</definedName>
    <definedName name="_110_Excel_BuiltIn_Print_Area_2_1_1_1">#REF!</definedName>
    <definedName name="_111_Excel_BuiltIn_Print_Area_2_1_1_1_1">"$#REF!.$#REF!$#REF!"</definedName>
    <definedName name="_112_Excel_BuiltIn_Print_Area_2_1_1_1_1_1">"#REF!"</definedName>
    <definedName name="_113_Excel_BuiltIn_Print_Area_3_1_1_1">#REF!</definedName>
    <definedName name="_114_Excel_BuiltIn_Print_Titles_1_1_1_1">#REF!</definedName>
    <definedName name="_115_Excel_BuiltIn_Print_Titles_2_1_1">#REF!</definedName>
    <definedName name="_116_h_1">NA()</definedName>
    <definedName name="_117_p_1">NA()</definedName>
    <definedName name="_118_r_1">NA()</definedName>
    <definedName name="_119_s_1">NA()</definedName>
    <definedName name="_12__Excel_BuiltIn_Print_Area_1">#REF!</definedName>
    <definedName name="_122A13__4_1">#REF!</definedName>
    <definedName name="_125A13__5_1">#REF!</definedName>
    <definedName name="_126Excel_BuiltIn_Extract_1">#REF!</definedName>
    <definedName name="_127Excel_BuiltIn_Extract_1_1">#REF!</definedName>
    <definedName name="_13__Excel_BuiltIn_Print_Area_1_1">#REF!</definedName>
    <definedName name="_130Excel_BuiltIn_Print_Area_1">#REF!</definedName>
    <definedName name="_131Excel_BuiltIn_Print_Area_1_1">#REF!</definedName>
    <definedName name="_132Excel_BuiltIn_Print_Area_1_1_1">#REF!</definedName>
    <definedName name="_133Excel_BuiltIn_Print_Area_1_1_1_1">#REF!</definedName>
    <definedName name="_134Excel_BuiltIn_Print_Area_1_1_1_1_1">#REF!,#REF!</definedName>
    <definedName name="_137Excel_BuiltIn_Print_Area_1_1_1_1_7_1">#REF!</definedName>
    <definedName name="_140Excel_BuiltIn_Print_Area_1_1_1_4_1">#REF!</definedName>
    <definedName name="_143Excel_BuiltIn_Print_Area_1_1_1_7_1">#REF!</definedName>
    <definedName name="_146Excel_BuiltIn_Print_Area_1_1_1_9_1">#REF!</definedName>
    <definedName name="_149Excel_BuiltIn_Print_Area_1_1_4_1">#REF!</definedName>
    <definedName name="_152Excel_BuiltIn_Print_Area_1_1_9_1">#REF!</definedName>
    <definedName name="_155Excel_BuiltIn_Print_Area_10_1">#REF!</definedName>
    <definedName name="_158Excel_BuiltIn_Print_Area_12_1">#REF!</definedName>
    <definedName name="_16__Excel_BuiltIn_Print_Area_1_1_1_1_7_1">#REF!</definedName>
    <definedName name="_161Excel_BuiltIn_Print_Area_12_2">#REF!</definedName>
    <definedName name="_162Excel_BuiltIn_Print_Area_2_1">#REF!</definedName>
    <definedName name="_163Excel_BuiltIn_Print_Area_2_1_1">#REF!</definedName>
    <definedName name="_164Excel_BuiltIn_Print_Area_2_1_1_1">#REF!</definedName>
    <definedName name="_165Excel_BuiltIn_Print_Area_2_1_1_1_1">#REF!</definedName>
    <definedName name="_166Excel_BuiltIn_Print_Area_2_1_1_1_1_1">"#REF!"</definedName>
    <definedName name="_169Excel_BuiltIn_Print_Area_2_1_1_1_7_1">#REF!</definedName>
    <definedName name="_172Excel_BuiltIn_Print_Area_2_1_1_7_1">#REF!</definedName>
    <definedName name="_175Excel_BuiltIn_Print_Area_2_1_7_1">#REF!</definedName>
    <definedName name="_178Excel_BuiltIn_Print_Area_3_1">#REF!</definedName>
    <definedName name="_181Excel_BuiltIn_Print_Area_3_2">#REF!</definedName>
    <definedName name="_182Excel_BuiltIn_Print_Area_3_1_1_1">#REF!</definedName>
    <definedName name="_185Excel_BuiltIn_Print_Area_3_1_1_7_1">#REF!</definedName>
    <definedName name="_188Excel_BuiltIn_Print_Area_3_1_4_1">#REF!</definedName>
    <definedName name="_19__Excel_BuiltIn_Print_Area_1_1_1_4_1">#REF!</definedName>
    <definedName name="_191Excel_BuiltIn_Print_Area_3_1_7_1">#REF!</definedName>
    <definedName name="_194Excel_BuiltIn_Print_Area_4_1">#REF!</definedName>
    <definedName name="_197Excel_BuiltIn_Print_Area_5_1">#REF!</definedName>
    <definedName name="_1a1_" hidden="1">{"'Sheet1'!$L$16"}</definedName>
    <definedName name="_1Excel_BuiltIn_Print_Area_1_1">"#REF!"</definedName>
    <definedName name="_1Excel_BuiltIn_Print_Area_2_1">#REF!</definedName>
    <definedName name="_1Excel_BuiltIn_Print_Area_2_1_1_1_1">"$#REF!.$#REF!$#REF!"</definedName>
    <definedName name="_1Excel_BuiltIn_Print_Area_3_1">#REF!</definedName>
    <definedName name="_2___Excel_BuiltIn_Print_Area_2_1_1_1_1">#REF!</definedName>
    <definedName name="_2__123Graph_BCHART_10" hidden="1">[1]USGC!$L$34:$L$53</definedName>
    <definedName name="_200Excel_BuiltIn_Print_Area_9_1">#REF!</definedName>
    <definedName name="_201Excel_BuiltIn_Print_Titles_1_1_1_1">#REF!</definedName>
    <definedName name="_204Excel_BuiltIn_Print_Titles_1_1_7_1">#REF!</definedName>
    <definedName name="_207Excel_BuiltIn_Print_Titles_1_1_9_1">#REF!</definedName>
    <definedName name="_208Excel_BuiltIn_Print_Titles_2_1_1">#REF!</definedName>
    <definedName name="_211Excel_BuiltIn_Print_Titles_3_7_1">#REF!</definedName>
    <definedName name="_217Print_Area_MI_1_1">#REF!</definedName>
    <definedName name="_22__Excel_BuiltIn_Print_Area_1_1_1_7_1">#REF!</definedName>
    <definedName name="_220PRINT_AREA_MI_4_1">#REF!</definedName>
    <definedName name="_223PRINT_AREA_MI_5_1">#REF!</definedName>
    <definedName name="_25__Excel_BuiltIn_Print_Area_1_1_1_9_1">#REF!</definedName>
    <definedName name="_28__Excel_BuiltIn_Print_Area_1_1_4_1">#REF!</definedName>
    <definedName name="_2Excel_BuiltIn_Print_Area_2_1">#REF!</definedName>
    <definedName name="_2Excel_BuiltIn_Print_Area_2_1_1_1_1">"$#REF!.$#REF!$#REF!"</definedName>
    <definedName name="_3__123Graph_BCHART_13" hidden="1">[1]USGC!$R$34:$R$53</definedName>
    <definedName name="_31__Excel_BuiltIn_Print_Area_1_1_9_1">#REF!</definedName>
    <definedName name="_34__Excel_BuiltIn_Print_Area_10_1">#REF!</definedName>
    <definedName name="_37__Excel_BuiltIn_Print_Area_12_1">#REF!</definedName>
    <definedName name="_3a1_" hidden="1">{"'Sheet1'!$L$16"}</definedName>
    <definedName name="_4__123Graph_BCHART_15" hidden="1">[1]USGC!$C$34:$C$53</definedName>
    <definedName name="_40__Excel_BuiltIn_Print_Area_12_2">#REF!</definedName>
    <definedName name="_41__Excel_BuiltIn_Print_Area_2_1">#REF!</definedName>
    <definedName name="_42__Excel_BuiltIn_Print_Area_2_1_1_1_1">"$#REF!.$#REF!$#REF!"</definedName>
    <definedName name="_45__Excel_BuiltIn_Print_Area_2_1_1_1_7_1">#REF!</definedName>
    <definedName name="_48__Excel_BuiltIn_Print_Area_2_1_1_7_1">#REF!</definedName>
    <definedName name="_4N1_">#REF!</definedName>
    <definedName name="_5__123Graph_CCHART_10" hidden="1">[1]USGC!$F$34:$F$53</definedName>
    <definedName name="_5__A13__4_1">#REF!</definedName>
    <definedName name="_51__Excel_BuiltIn_Print_Area_2_1_7_1">#REF!</definedName>
    <definedName name="_54__Excel_BuiltIn_Print_Area_3_1">#REF!</definedName>
    <definedName name="_57__Excel_BuiltIn_Print_Area_3_2">#REF!</definedName>
    <definedName name="_5N2_">#REF!</definedName>
    <definedName name="_6__123Graph_CCHART_13" hidden="1">[1]USGC!$O$34:$O$53</definedName>
    <definedName name="_60__Excel_BuiltIn_Print_Area_3_1_1_7_1">#REF!</definedName>
    <definedName name="_63__Excel_BuiltIn_Print_Area_3_1_4_1">#REF!</definedName>
    <definedName name="_66__Excel_BuiltIn_Print_Area_3_1_7_1">#REF!</definedName>
    <definedName name="_69__Excel_BuiltIn_Print_Area_4_1">#REF!</definedName>
    <definedName name="_7__123Graph_CCHART_15" hidden="1">[1]USGC!$D$34:$D$53</definedName>
    <definedName name="_72__Excel_BuiltIn_Print_Area_5_1">#REF!</definedName>
    <definedName name="_75__Excel_BuiltIn_Print_Area_9_1">#REF!</definedName>
    <definedName name="_78__Excel_BuiltIn_Print_Titles_1_1_7_1">#REF!</definedName>
    <definedName name="_8__123Graph_XCHART_10" hidden="1">[1]USGC!$A$34:$A$53</definedName>
    <definedName name="_8__A13__5_1">#REF!</definedName>
    <definedName name="_81__Excel_BuiltIn_Print_Titles_1_1_9_1">#REF!</definedName>
    <definedName name="_84__Excel_BuiltIn_Print_Titles_3_7_1">#REF!</definedName>
    <definedName name="_88__h_1">NA()</definedName>
    <definedName name="_89__p_1">NA()</definedName>
    <definedName name="_9__123Graph_XCHART_13" hidden="1">[1]USGC!$A$34:$A$53</definedName>
    <definedName name="_9__c_1">NA()</definedName>
    <definedName name="_92__Print_Area_MI_1_1">#REF!</definedName>
    <definedName name="_95__PRINT_AREA_MI_4_1">#REF!</definedName>
    <definedName name="_98__PRINT_AREA_MI_5_1">#REF!</definedName>
    <definedName name="_99__r_1">NA()</definedName>
    <definedName name="_a1" hidden="1">{"'Sheet1'!$L$16"}</definedName>
    <definedName name="_a2">#REF!</definedName>
    <definedName name="_a3">#REF!</definedName>
    <definedName name="_a4">#REF!</definedName>
    <definedName name="_a5">NA()</definedName>
    <definedName name="_a6">NA()</definedName>
    <definedName name="_ABS6" hidden="1">#REF!</definedName>
    <definedName name="_byh5757">#REF!</definedName>
    <definedName name="_byh5757_10">#REF!</definedName>
    <definedName name="_byh5757_12">#REF!</definedName>
    <definedName name="_byh5757_3">#REF!</definedName>
    <definedName name="_byh5757_4">#REF!</definedName>
    <definedName name="_byh5757_5">#REF!</definedName>
    <definedName name="_byh5757_6">#REF!</definedName>
    <definedName name="_byh5757_7">#REF!</definedName>
    <definedName name="_c">#REF!</definedName>
    <definedName name="_c_1">"#REF!"</definedName>
    <definedName name="_d" hidden="1">#REF!</definedName>
    <definedName name="_DIA1">#REF!</definedName>
    <definedName name="_DIA1_3">#REF!</definedName>
    <definedName name="_DIA1_4">#REF!</definedName>
    <definedName name="_DIA1_5">#REF!</definedName>
    <definedName name="_DIA1_6">#REF!</definedName>
    <definedName name="_DIA1_7">#REF!</definedName>
    <definedName name="_DIA2">#REF!</definedName>
    <definedName name="_DIA2_3">#REF!</definedName>
    <definedName name="_DIA2_4">#REF!</definedName>
    <definedName name="_DIA2_5">#REF!</definedName>
    <definedName name="_DIA2_6">#REF!</definedName>
    <definedName name="_DIA2_7">#REF!</definedName>
    <definedName name="_DIA3">#REF!</definedName>
    <definedName name="_DIA3_3">#REF!</definedName>
    <definedName name="_DIA3_4">#REF!</definedName>
    <definedName name="_DIA3_5">#REF!</definedName>
    <definedName name="_DIA3_6">#REF!</definedName>
    <definedName name="_DIA3_7">#REF!</definedName>
    <definedName name="_Fill" hidden="1">#REF!</definedName>
    <definedName name="_xlnm._FilterDatabase" localSheetId="0" hidden="1">Domestic!$A$5:$AA$31</definedName>
    <definedName name="_xlnm._FilterDatabase" localSheetId="9" hidden="1">'Line Item Master Sheet'!$A$1:$AI$218</definedName>
    <definedName name="_xlnm._FilterDatabase" localSheetId="1" hidden="1">'Master Sheet'!$A$5:$AA$28</definedName>
    <definedName name="_xlnm._FilterDatabase" localSheetId="5" hidden="1">Valuation!$A$5:$BW$207</definedName>
    <definedName name="_FOR1">#REF!</definedName>
    <definedName name="_FOR1_3">#REF!</definedName>
    <definedName name="_FOR1_4">#REF!</definedName>
    <definedName name="_FOR1_5">#REF!</definedName>
    <definedName name="_FOR1_6">#REF!</definedName>
    <definedName name="_FOR1_7">#REF!</definedName>
    <definedName name="_FOR2">#REF!</definedName>
    <definedName name="_FOR2_3">#REF!</definedName>
    <definedName name="_FOR2_4">#REF!</definedName>
    <definedName name="_FOR2_5">#REF!</definedName>
    <definedName name="_FOR2_6">#REF!</definedName>
    <definedName name="_FOR2_7">#REF!</definedName>
    <definedName name="_h">#REF!</definedName>
    <definedName name="_h_1">"#REF!"</definedName>
    <definedName name="_Hlk199079204_1">#REF!</definedName>
    <definedName name="_Hlk199079204_1_1">"#REF!"</definedName>
    <definedName name="_Hlk199079204_1_10">#REF!</definedName>
    <definedName name="_Hlk199079204_1_12">#REF!</definedName>
    <definedName name="_Hlk199079204_1_3">#REF!</definedName>
    <definedName name="_Hlk199079204_1_4">#REF!</definedName>
    <definedName name="_Hlk199079204_1_5">#REF!</definedName>
    <definedName name="_Hlk199079204_1_6">#REF!</definedName>
    <definedName name="_Hlk199079204_1_7">#REF!</definedName>
    <definedName name="_Hlk199079204_1_9">#REF!</definedName>
    <definedName name="_IV66335">#REF!</definedName>
    <definedName name="_IV66335_10">#REF!</definedName>
    <definedName name="_IV66335_12">#REF!</definedName>
    <definedName name="_IV66335_3">#REF!</definedName>
    <definedName name="_IV66335_4">#REF!</definedName>
    <definedName name="_IV66335_5">#REF!</definedName>
    <definedName name="_IV66335_6">#REF!</definedName>
    <definedName name="_IV66335_7">#REF!</definedName>
    <definedName name="_Key1" hidden="1">#REF!</definedName>
    <definedName name="_ml172">#REF!</definedName>
    <definedName name="_OPT8">#N/A</definedName>
    <definedName name="_OPT9">#N/A</definedName>
    <definedName name="_Order1" hidden="1">255</definedName>
    <definedName name="_Order2" hidden="1">255</definedName>
    <definedName name="_p">#REF!</definedName>
    <definedName name="_p_1">"#REF!"</definedName>
    <definedName name="_r">#REF!</definedName>
    <definedName name="_r_1">"#REF!"</definedName>
    <definedName name="_s">#REF!</definedName>
    <definedName name="_s_1">"#REF!"</definedName>
    <definedName name="_Sort" hidden="1">#REF!</definedName>
    <definedName name="_sort2" hidden="1">#REF!</definedName>
    <definedName name="a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A0">#REF!</definedName>
    <definedName name="A1_">#REF!</definedName>
    <definedName name="A1__1">"#REF!"</definedName>
    <definedName name="A1__10">#REF!</definedName>
    <definedName name="A1__12">#REF!</definedName>
    <definedName name="A1__20">#REF!</definedName>
    <definedName name="A1__3">#REF!</definedName>
    <definedName name="A1__4">#REF!</definedName>
    <definedName name="A1__4_10">#REF!</definedName>
    <definedName name="A1__4_12">#REF!</definedName>
    <definedName name="A1__4_3">#REF!</definedName>
    <definedName name="A1__4_4">#REF!</definedName>
    <definedName name="A1__4_5">#REF!</definedName>
    <definedName name="A1__4_6">#REF!</definedName>
    <definedName name="A1__4_7">#REF!</definedName>
    <definedName name="A1__5">#REF!</definedName>
    <definedName name="A1__6">#REF!</definedName>
    <definedName name="A1__9">#REF!</definedName>
    <definedName name="a1_8">#REF!</definedName>
    <definedName name="A10_">#REF!</definedName>
    <definedName name="A10__1">"#REF!"</definedName>
    <definedName name="A10__10">#REF!</definedName>
    <definedName name="A10__12">#REF!</definedName>
    <definedName name="A10__20">#REF!</definedName>
    <definedName name="A10__3">#REF!</definedName>
    <definedName name="A10__4">#REF!</definedName>
    <definedName name="A10__4_10">#REF!</definedName>
    <definedName name="A10__4_12">#REF!</definedName>
    <definedName name="A10__4_3">#REF!</definedName>
    <definedName name="A10__4_4">#REF!</definedName>
    <definedName name="A10__4_5">#REF!</definedName>
    <definedName name="A10__4_6">#REF!</definedName>
    <definedName name="A10__4_7">#REF!</definedName>
    <definedName name="A10__5">#REF!</definedName>
    <definedName name="A10__6">#REF!</definedName>
    <definedName name="A10__9">#REF!</definedName>
    <definedName name="A13_">#REF!</definedName>
    <definedName name="A13__1">"#REF!"</definedName>
    <definedName name="A13__10">#REF!</definedName>
    <definedName name="A13__12">#REF!</definedName>
    <definedName name="A13__20">#REF!</definedName>
    <definedName name="A13__3">#REF!</definedName>
    <definedName name="A13__4">#REF!</definedName>
    <definedName name="A13__4_10">#REF!</definedName>
    <definedName name="A13__4_12">#REF!</definedName>
    <definedName name="A13__4_3">#REF!</definedName>
    <definedName name="A13__4_4">#REF!</definedName>
    <definedName name="A13__4_5">#REF!</definedName>
    <definedName name="A13__4_6">#REF!</definedName>
    <definedName name="A13__4_7">#REF!</definedName>
    <definedName name="A13__5">#REF!</definedName>
    <definedName name="A13__6">#REF!</definedName>
    <definedName name="A13__7">#REF!</definedName>
    <definedName name="A13__9">#REF!</definedName>
    <definedName name="a14_">#REF!</definedName>
    <definedName name="A2_">#REF!</definedName>
    <definedName name="A2__1">"#REF!"</definedName>
    <definedName name="A2__10">#REF!</definedName>
    <definedName name="A2__12">#REF!</definedName>
    <definedName name="A2__20">#REF!</definedName>
    <definedName name="A2__3">#REF!</definedName>
    <definedName name="A2__4">#REF!</definedName>
    <definedName name="A2__4_10">#REF!</definedName>
    <definedName name="A2__4_12">#REF!</definedName>
    <definedName name="A2__4_3">#REF!</definedName>
    <definedName name="A2__4_4">#REF!</definedName>
    <definedName name="A2__4_5">#REF!</definedName>
    <definedName name="A2__4_6">#REF!</definedName>
    <definedName name="A2__4_7">#REF!</definedName>
    <definedName name="A2__5">#REF!</definedName>
    <definedName name="A2__6">#REF!</definedName>
    <definedName name="A2__9">#REF!</definedName>
    <definedName name="a2_8">#REF!</definedName>
    <definedName name="A20_">#REF!</definedName>
    <definedName name="A21_">#REF!</definedName>
    <definedName name="A3_">#REF!</definedName>
    <definedName name="A3__1">"#REF!"</definedName>
    <definedName name="A3__10">#REF!</definedName>
    <definedName name="A3__12">#REF!</definedName>
    <definedName name="A3__20">#REF!</definedName>
    <definedName name="A3__3">#REF!</definedName>
    <definedName name="A3__4">#REF!</definedName>
    <definedName name="A3__4_10">#REF!</definedName>
    <definedName name="A3__4_12">#REF!</definedName>
    <definedName name="A3__4_3">#REF!</definedName>
    <definedName name="A3__4_4">#REF!</definedName>
    <definedName name="A3__4_5">#REF!</definedName>
    <definedName name="A3__4_6">#REF!</definedName>
    <definedName name="A3__4_7">#REF!</definedName>
    <definedName name="A3__5">#REF!</definedName>
    <definedName name="A3__6">#REF!</definedName>
    <definedName name="A3__9">#REF!</definedName>
    <definedName name="a3_8">#REF!</definedName>
    <definedName name="A4_">#REF!</definedName>
    <definedName name="A4__1">"#REF!"</definedName>
    <definedName name="A4__10">#REF!</definedName>
    <definedName name="A4__12">#REF!</definedName>
    <definedName name="A4__20">#REF!</definedName>
    <definedName name="A4__3">#REF!</definedName>
    <definedName name="A4__4">#REF!</definedName>
    <definedName name="A4__4_10">#REF!</definedName>
    <definedName name="A4__4_12">#REF!</definedName>
    <definedName name="A4__4_3">#REF!</definedName>
    <definedName name="A4__4_4">#REF!</definedName>
    <definedName name="A4__4_5">#REF!</definedName>
    <definedName name="A4__4_6">#REF!</definedName>
    <definedName name="A4__4_7">#REF!</definedName>
    <definedName name="A4__5">#REF!</definedName>
    <definedName name="A4__6">#REF!</definedName>
    <definedName name="A4__9">#REF!</definedName>
    <definedName name="a4_8">#REF!</definedName>
    <definedName name="A5_">#REF!</definedName>
    <definedName name="A5__1">"#REF!"</definedName>
    <definedName name="A5__10">#REF!</definedName>
    <definedName name="A5__12">#REF!</definedName>
    <definedName name="A5__20">#REF!</definedName>
    <definedName name="A5__3">#REF!</definedName>
    <definedName name="A5__4">#REF!</definedName>
    <definedName name="A5__4_10">#REF!</definedName>
    <definedName name="A5__4_12">#REF!</definedName>
    <definedName name="A5__4_3">#REF!</definedName>
    <definedName name="A5__4_4">#REF!</definedName>
    <definedName name="A5__4_5">#REF!</definedName>
    <definedName name="A5__4_6">#REF!</definedName>
    <definedName name="A5__4_7">#REF!</definedName>
    <definedName name="A5__5">#REF!</definedName>
    <definedName name="A5__6">#REF!</definedName>
    <definedName name="A5__9">#REF!</definedName>
    <definedName name="a5_8">NA()</definedName>
    <definedName name="A6_">#REF!</definedName>
    <definedName name="A6__1">"#REF!"</definedName>
    <definedName name="A6__10">#REF!</definedName>
    <definedName name="A6__12">#REF!</definedName>
    <definedName name="A6__20">#REF!</definedName>
    <definedName name="A6__3">#REF!</definedName>
    <definedName name="A6__4">#REF!</definedName>
    <definedName name="A6__4_10">#REF!</definedName>
    <definedName name="A6__4_12">#REF!</definedName>
    <definedName name="A6__4_3">#REF!</definedName>
    <definedName name="A6__4_4">#REF!</definedName>
    <definedName name="A6__4_5">#REF!</definedName>
    <definedName name="A6__4_6">#REF!</definedName>
    <definedName name="A6__4_7">#REF!</definedName>
    <definedName name="A6__5">#REF!</definedName>
    <definedName name="A6__6">#REF!</definedName>
    <definedName name="A6__9">#REF!</definedName>
    <definedName name="a6_8">NA()</definedName>
    <definedName name="A7_">#REF!</definedName>
    <definedName name="A7__1">"#REF!"</definedName>
    <definedName name="A7__10">#REF!</definedName>
    <definedName name="A7__12">#REF!</definedName>
    <definedName name="A7__20">#REF!</definedName>
    <definedName name="A7__3">#REF!</definedName>
    <definedName name="A7__4">#REF!</definedName>
    <definedName name="A7__4_10">#REF!</definedName>
    <definedName name="A7__4_12">#REF!</definedName>
    <definedName name="A7__4_3">#REF!</definedName>
    <definedName name="A7__4_4">#REF!</definedName>
    <definedName name="A7__4_5">#REF!</definedName>
    <definedName name="A7__4_6">#REF!</definedName>
    <definedName name="A7__4_7">#REF!</definedName>
    <definedName name="A7__5">#REF!</definedName>
    <definedName name="A7__6">#REF!</definedName>
    <definedName name="A7__9">#REF!</definedName>
    <definedName name="A8_">#REF!</definedName>
    <definedName name="A8__1">"#REF!"</definedName>
    <definedName name="A8__10">#REF!</definedName>
    <definedName name="A8__12">#REF!</definedName>
    <definedName name="A8__20">#REF!</definedName>
    <definedName name="A8__3">#REF!</definedName>
    <definedName name="A8__4">#REF!</definedName>
    <definedName name="A8__4_10">#REF!</definedName>
    <definedName name="A8__4_12">#REF!</definedName>
    <definedName name="A8__4_3">#REF!</definedName>
    <definedName name="A8__4_4">#REF!</definedName>
    <definedName name="A8__4_5">#REF!</definedName>
    <definedName name="A8__4_6">#REF!</definedName>
    <definedName name="A8__4_7">#REF!</definedName>
    <definedName name="A8__5">#REF!</definedName>
    <definedName name="A8__6">#REF!</definedName>
    <definedName name="A8__9">#REF!</definedName>
    <definedName name="A9_">#REF!</definedName>
    <definedName name="A9__1">"#REF!"</definedName>
    <definedName name="A9__10">#REF!</definedName>
    <definedName name="A9__12">#REF!</definedName>
    <definedName name="A9__20">#REF!</definedName>
    <definedName name="A9__3">#REF!</definedName>
    <definedName name="A9__4">#REF!</definedName>
    <definedName name="A9__4_10">#REF!</definedName>
    <definedName name="A9__4_12">#REF!</definedName>
    <definedName name="A9__4_3">#REF!</definedName>
    <definedName name="A9__4_4">#REF!</definedName>
    <definedName name="A9__4_5">#REF!</definedName>
    <definedName name="A9__4_6">#REF!</definedName>
    <definedName name="A9__4_7">#REF!</definedName>
    <definedName name="A9__5">#REF!</definedName>
    <definedName name="A9__6">#REF!</definedName>
    <definedName name="A9__9">#REF!</definedName>
    <definedName name="aaa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aaaaaa">#REF!</definedName>
    <definedName name="abc">#REF!</definedName>
    <definedName name="abc_10">#REF!</definedName>
    <definedName name="abc_12">#REF!</definedName>
    <definedName name="abc_3">#REF!</definedName>
    <definedName name="abc_4">#REF!</definedName>
    <definedName name="abc_5">#REF!</definedName>
    <definedName name="abc_6">#REF!</definedName>
    <definedName name="abc_7">#REF!</definedName>
    <definedName name="abcf">#REF!</definedName>
    <definedName name="ACTEA">#REF!</definedName>
    <definedName name="Ag">#REF!</definedName>
    <definedName name="AGS">#REF!</definedName>
    <definedName name="ald">#REF!</definedName>
    <definedName name="alw">#REF!</definedName>
    <definedName name="andre" hidden="1">{#N/A,#N/A,FALSE,"LVA Detail Soll";#N/A,#N/A,FALSE,"LVA Detail Eng.";#N/A,#N/A,FALSE,"MR LVA Detail"}</definedName>
    <definedName name="asd" hidden="1">#REF!</definedName>
    <definedName name="atm">#REF!</definedName>
    <definedName name="atm_1">#REF!</definedName>
    <definedName name="atm_1_10">#REF!</definedName>
    <definedName name="atm_1_12">#REF!</definedName>
    <definedName name="atm_1_3">#REF!</definedName>
    <definedName name="atm_1_4">#REF!</definedName>
    <definedName name="atm_1_5">#REF!</definedName>
    <definedName name="atm_1_6">#REF!</definedName>
    <definedName name="atm_1_7">#REF!</definedName>
    <definedName name="atm_10">#REF!</definedName>
    <definedName name="atm_12">#REF!</definedName>
    <definedName name="atm_13">#REF!</definedName>
    <definedName name="atm_2">#REF!</definedName>
    <definedName name="atm_24">#REF!</definedName>
    <definedName name="atm_26">#REF!</definedName>
    <definedName name="atm_29">#REF!</definedName>
    <definedName name="atm_3">#REF!</definedName>
    <definedName name="atm_30">#REF!</definedName>
    <definedName name="atm_4">#REF!</definedName>
    <definedName name="atm_5">#REF!</definedName>
    <definedName name="atm_6">#REF!</definedName>
    <definedName name="atm_7">#REF!</definedName>
    <definedName name="atm_9">#REF!</definedName>
    <definedName name="attachment">#REF!</definedName>
    <definedName name="Auftragswert">#REF!</definedName>
    <definedName name="Auftragswert_1">#REF!</definedName>
    <definedName name="Auftragswert_1_10">#REF!</definedName>
    <definedName name="Auftragswert_1_12">#REF!</definedName>
    <definedName name="Auftragswert_1_3">#REF!</definedName>
    <definedName name="Auftragswert_1_4">#REF!</definedName>
    <definedName name="Auftragswert_1_5">#REF!</definedName>
    <definedName name="Auftragswert_1_6">#REF!</definedName>
    <definedName name="Auftragswert_1_7">#REF!</definedName>
    <definedName name="Auftragswert_10">#REF!</definedName>
    <definedName name="Auftragswert_12">#REF!</definedName>
    <definedName name="Auftragswert_3">#REF!</definedName>
    <definedName name="Auftragswert_9">#REF!</definedName>
    <definedName name="awc3rv2">#REF!</definedName>
    <definedName name="awc3rv2_10">#REF!</definedName>
    <definedName name="awc3rv2_12">#REF!</definedName>
    <definedName name="awc3rv2_3">#REF!</definedName>
    <definedName name="awc3rv2_4">#REF!</definedName>
    <definedName name="awc3rv2_5">#REF!</definedName>
    <definedName name="awc3rv2_6">#REF!</definedName>
    <definedName name="awc3rv2_7">#REF!</definedName>
    <definedName name="b">#REF!</definedName>
    <definedName name="b56yu6">#REF!</definedName>
    <definedName name="b56yu6_10">#REF!</definedName>
    <definedName name="b56yu6_12">#REF!</definedName>
    <definedName name="b56yu6_3">#REF!</definedName>
    <definedName name="b56yu6_4">#REF!</definedName>
    <definedName name="b56yu6_5">#REF!</definedName>
    <definedName name="b56yu6_6">#REF!</definedName>
    <definedName name="b56yu6_7">#REF!</definedName>
    <definedName name="Bereich_Rotating">#REF!</definedName>
    <definedName name="Bereich_Stationary">#REF!</definedName>
    <definedName name="bgt">'[2]Mech. (2)'!$K$2:$K$423</definedName>
    <definedName name="bol">#REF!</definedName>
    <definedName name="boml">#REF!</definedName>
    <definedName name="botl">#REF!</definedName>
    <definedName name="botn">#REF!</definedName>
    <definedName name="Breaks">#REF!</definedName>
    <definedName name="bua">#REF!</definedName>
    <definedName name="bwfb">#REF!</definedName>
    <definedName name="bwl">#REF!</definedName>
    <definedName name="bwld">#REF!</definedName>
    <definedName name="bww">#REF!</definedName>
    <definedName name="CA">#REF!</definedName>
    <definedName name="CA_1">#REF!</definedName>
    <definedName name="CA_1_10">#REF!</definedName>
    <definedName name="CA_1_12">#REF!</definedName>
    <definedName name="CA_1_3">#REF!</definedName>
    <definedName name="CA_1_4">#REF!</definedName>
    <definedName name="CA_1_5">#REF!</definedName>
    <definedName name="CA_1_6">#REF!</definedName>
    <definedName name="CA_1_7">#REF!</definedName>
    <definedName name="CA_10">#REF!</definedName>
    <definedName name="CA_12">#REF!</definedName>
    <definedName name="CA_2">#REF!</definedName>
    <definedName name="CA_3">#REF!</definedName>
    <definedName name="CA_9">#REF!</definedName>
    <definedName name="CAB">#REF!</definedName>
    <definedName name="checked">#REF!</definedName>
    <definedName name="Columns">#REF!</definedName>
    <definedName name="cover">#REF!</definedName>
    <definedName name="cutoff">#REF!</definedName>
    <definedName name="cv">#REF!</definedName>
    <definedName name="D">#REF!</definedName>
    <definedName name="D_1">#REF!</definedName>
    <definedName name="D_1_10">#REF!</definedName>
    <definedName name="D_1_1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10">#REF!</definedName>
    <definedName name="D_12">#REF!</definedName>
    <definedName name="D_2">#REF!</definedName>
    <definedName name="D_3">#REF!</definedName>
    <definedName name="D_9">#REF!</definedName>
    <definedName name="Data_Comm_Total_Actual">'[3]Data(Total)'!$E$146:$AZ$146</definedName>
    <definedName name="Data_Comm_Total_Actual_Cum">'[3]Data(Total)'!$E$147:$AZ$147</definedName>
    <definedName name="Data_Con_Total_Actual">'[3]Data(Total)'!$E$81:$AZ$81</definedName>
    <definedName name="Data_Con_Total_Actual_Cum">'[3]Data(Total)'!$E$82:$AZ$82</definedName>
    <definedName name="Data_E_BS_Actual">'[3]Data(E)'!$E$77:$AZ$77</definedName>
    <definedName name="Data_E_BS_Actual_Cum">'[3]Data(E)'!$E$78:$AZ$78</definedName>
    <definedName name="Data_E_BS_Plan">'[3]Data(E)'!$E$75:$AZ$75</definedName>
    <definedName name="Data_E_BS_Plan_Cum">'[3]Data(E)'!$E$76:$AZ$76</definedName>
    <definedName name="Data_E_CV_Actual">'[3]Data(E)'!$E$68:$AZ$68</definedName>
    <definedName name="Data_E_CV_Actual_Cum">'[3]Data(E)'!$E$69:$AZ$69</definedName>
    <definedName name="Data_E_CV_Plan">'[3]Data(E)'!$E$66:$AZ$66</definedName>
    <definedName name="Data_E_CV_Plan_Cum">'[3]Data(E)'!$E$67:$AZ$67</definedName>
    <definedName name="Data_E_EL_Actual">'[3]Data(E)'!$E$50:$AZ$50</definedName>
    <definedName name="Data_E_EL_Actual_Cum">'[3]Data(E)'!$E$51:$AZ$51</definedName>
    <definedName name="Data_E_EL_Plan">'[3]Data(E)'!$E$48:$AZ$48</definedName>
    <definedName name="Data_E_EL_Plan_Cum">'[3]Data(E)'!$E$49:$AZ$49</definedName>
    <definedName name="Data_E_Eng_Plan">'[3]Data(E)'!$E$11:$AZ$11</definedName>
    <definedName name="Data_E_Eng_Plan_Cum">'[3]Data(E)'!$E$12:$AZ$12</definedName>
    <definedName name="Data_E_IN_Actual">'[3]Data(E)'!$E$59:$AZ$59</definedName>
    <definedName name="Data_E_IN_Actual_Cum">'[3]Data(E)'!$E$60:$AZ$60</definedName>
    <definedName name="Data_E_IN_Plan">'[3]Data(E)'!$E$57:$AZ$57</definedName>
    <definedName name="Data_E_IN_Plan_Cum">'[3]Data(E)'!$E$58:$AZ$58</definedName>
    <definedName name="Data_E_Plan_Cum">'[3]Data(E)'!$E$12:$AZ$12</definedName>
    <definedName name="Data_E_PM_Actual">'[3]Data(E)'!$E$86:$AZ$86</definedName>
    <definedName name="Data_E_PM_Actual_Cum">'[3]Data(E)'!$E$87:$AZ$87</definedName>
    <definedName name="Data_E_PM_Plan">'[3]Data(E)'!$E$84:$AZ$84</definedName>
    <definedName name="Data_E_PM_Plan_Cum">'[3]Data(E)'!$E$85:$AZ$85</definedName>
    <definedName name="Data_E_PP_Actual">'[3]Data(E)'!$E$32:$AZ$32</definedName>
    <definedName name="Data_E_PP_Actual_Cum">'[3]Data(E)'!$E$33:$AZ$33</definedName>
    <definedName name="Data_E_PP_Plan">'[3]Data(E)'!$E$30:$AZ$30</definedName>
    <definedName name="Data_E_PP_Plan_Cum">'[3]Data(E)'!$E$31:$AZ$31</definedName>
    <definedName name="Data_E_PR_Actual">'[3]Data(E)'!$E$23:$AZ$23</definedName>
    <definedName name="Data_E_PR_Actual_Cum">'[3]Data(E)'!$E$24:$AZ$24</definedName>
    <definedName name="Data_E_PR_Cum">'[3]Data(E)'!$E$22:$AZ$22</definedName>
    <definedName name="Data_E_PR_Plan">'[3]Data(E)'!$E$21:$AZ$21</definedName>
    <definedName name="Data_E_PR_Plan_Cum">'[3]Data(E)'!$E$22:$AZ$22</definedName>
    <definedName name="Data_E_ST_Actual">'[3]Data(E)'!$E$41:$AZ$41</definedName>
    <definedName name="Data_E_ST_Actual_Cum">'[3]Data(E)'!$E$42:$AZ$42</definedName>
    <definedName name="Data_E_ST_Plan">'[3]Data(E)'!$E$39:$AZ$39</definedName>
    <definedName name="Data_E_ST_Plan_Cum">'[3]Data(E)'!$E$40:$AZ$40</definedName>
    <definedName name="Data_E_Total_Actual">'[3]Data(E)'!$E$13:$AZ$13</definedName>
    <definedName name="Data_E_Total_Actual_Cum">'[3]Data(E)'!$E$14:$AZ$14</definedName>
    <definedName name="Data_EOS_Total_Actual">'[3]Data(E)'!$E$291:$AZ$291</definedName>
    <definedName name="Data_EOS_Total_Actual_Cum">'[3]Data(E)'!$E$292:$AZ$292</definedName>
    <definedName name="Data_O_EL_Actual">'[3]Data(E)'!$E$132:$AZ$132</definedName>
    <definedName name="Data_O_EL_Actual_Cum">'[3]Data(E)'!$E$133:$AZ$133</definedName>
    <definedName name="Data_O_IN_Actual">'[3]Data(E)'!$E$141:$AZ$141</definedName>
    <definedName name="Data_O_IN_Actual_Cum">'[3]Data(E)'!$E$142:$AZ$142</definedName>
    <definedName name="Data_O_PP_Actual">'[3]Data(E)'!$E$105:$AZ$105</definedName>
    <definedName name="Data_O_PP_Actual_Cum">'[3]Data(E)'!$E$106:$AZ$106</definedName>
    <definedName name="Data_O_RO_Actual">'[3]Data(E)'!$E$123:$AZ$123</definedName>
    <definedName name="Data_O_RO_Actual_Cum">'[3]Data(E)'!$E$124:$AZ$124</definedName>
    <definedName name="Data_O_SS_Actual">'[3]Data(E)'!$E$150:$AZ$150</definedName>
    <definedName name="Data_O_SS_Actual_Cum">'[3]Data(E)'!$E$151:$AZ$151</definedName>
    <definedName name="Data_O_ST_Actual">'[3]Data(E)'!$E$114:$AZ$114</definedName>
    <definedName name="Data_O_ST_Actual_Cum">'[3]Data(E)'!$E$115:$AZ$115</definedName>
    <definedName name="Data_O_Total_Actual">'[3]Data(E)'!$E$96:$AZ$96</definedName>
    <definedName name="Data_O_Total_Actual_Cum">'[3]Data(E)'!$E$97:$AZ$97</definedName>
    <definedName name="Data_Overall_Actual">'[3]Data(Total)'!$E$156:$AZ$156</definedName>
    <definedName name="Data_Overall_Actual_Cum">'[3]Data(Total)'!$E$157:$AZ$157</definedName>
    <definedName name="Data_Sub_BW_Actual">'[3]Data(E)'!$E$232:$AZ$232</definedName>
    <definedName name="Data_Sub_BW_Actual_Cum">'[3]Data(E)'!$E$233:$AZ$233</definedName>
    <definedName name="Data_Sub_CW_Actual">'[3]Data(E)'!$E$223:$AZ$223</definedName>
    <definedName name="Data_Sub_CW_Actual_Cum">'[3]Data(E)'!$E$224:$AZ$224</definedName>
    <definedName name="Data_Sub_Equip_Actual">'[3]Data(E)'!$E$205:$AZ$205</definedName>
    <definedName name="Data_Sub_Equip_Actual_Cum">'[3]Data(E)'!$E$206:$AZ$206</definedName>
    <definedName name="Data_Sub_EW_Actual">'[3]Data(E)'!$E$250:$AZ$250</definedName>
    <definedName name="Data_Sub_EW_Actual_Cum">'[3]Data(E)'!$E$251:$AZ$251</definedName>
    <definedName name="Data_Sub_Heavy_Actual">'[3]Data(E)'!$E$196:$AZ$196</definedName>
    <definedName name="Data_Sub_Heavy_Actual_Cum">'[3]Data(E)'!$E$197:$AZ$197</definedName>
    <definedName name="Data_Sub_Insu_Actual">'[3]Data(E)'!$E$277:$AZ$277</definedName>
    <definedName name="Data_Sub_Insu_Actual_Cum">'[3]Data(E)'!$E$278:$AZ$278</definedName>
    <definedName name="Data_Sub_IW_Actual">'[3]Data(E)'!$E$259:$AZ$259</definedName>
    <definedName name="Data_Sub_IW_Actual_Cum">'[3]Data(E)'!$E$260:$AZ$260</definedName>
    <definedName name="Data_Sub_Paint_Actual">'[3]Data(E)'!$E$268:$AZ$268</definedName>
    <definedName name="Data_Sub_Paint_Actual_Cum">'[3]Data(E)'!$E$269:$AZ$269</definedName>
    <definedName name="Data_Sub_Piling_Actual">'[3]Data(E)'!$E$187:$AZ$187</definedName>
    <definedName name="Data_Sub_Piling_Actual_Cum">'[3]Data(E)'!$E$188:$AZ$188</definedName>
    <definedName name="Data_Sub_PW_Actual">'[3]Data(E)'!$E$214:$AZ$214</definedName>
    <definedName name="Data_Sub_PW_Actual_Cum">'[3]Data(E)'!$E$215:$AZ$215</definedName>
    <definedName name="Data_Sub_Soil_Actual">'[3]Data(E)'!$E$169:$AZ$169</definedName>
    <definedName name="Data_Sub_Soil_Actual_Cum">'[3]Data(E)'!$E$170:$AZ$170</definedName>
    <definedName name="Data_Sub_SS_Actual">'[3]Data(E)'!$E$241:$AZ$241</definedName>
    <definedName name="Data_Sub_SS_Actual_Cum">'[3]Data(E)'!$E$242:$AZ$242</definedName>
    <definedName name="Data_Sub_Temp_Actual">'[3]Data(E)'!$E$178:$AZ$178</definedName>
    <definedName name="Data_Sub_Temp_Actual_Cum">'[3]Data(E)'!$E$179:$AZ$179</definedName>
    <definedName name="Data_Sub_Total_Actual">'[3]Data(E)'!$E$160:$AZ$160</definedName>
    <definedName name="Data_Sub_Total_Actual_Cum">'[3]Data(E)'!$E$161:$AZ$161</definedName>
    <definedName name="Data_Supply_EL_Actual">'[3]Data(Total)'!$E$53:$AZ$53</definedName>
    <definedName name="Data_Supply_EL_Actual_Cum">'[3]Data(Total)'!$E$54:$AZ$54</definedName>
    <definedName name="Data_Supply_IN_Actual">'[3]Data(Total)'!$E$62:$AZ$62</definedName>
    <definedName name="Data_Supply_IN_Actual_Cum">'[3]Data(Total)'!$E$63:$AZ$63</definedName>
    <definedName name="Data_Supply_PP_Actual">'[3]Data(Total)'!$E$26:$AZ$26</definedName>
    <definedName name="Data_Supply_PP_Actual_Cum">'[3]Data(Total)'!$E$27:$AZ$27</definedName>
    <definedName name="Data_Supply_RO_Actual">'[3]Data(Total)'!$E$44:$AZ$44</definedName>
    <definedName name="Data_Supply_RO_Actual_Cum">'[3]Data(Total)'!$E$45:$AZ$45</definedName>
    <definedName name="Data_Supply_SS_Actual">'[3]Data(Total)'!$E$71:$AZ$71</definedName>
    <definedName name="Data_Supply_SS_Actual_Cum">'[3]Data(Total)'!$E$72:$AZ$72</definedName>
    <definedName name="Data_Supply_ST_Actual">'[3]Data(Total)'!$E$35:$AZ$35</definedName>
    <definedName name="Data_Supply_ST_Actual_Cum">'[3]Data(Total)'!$E$36:$AZ$36</definedName>
    <definedName name="Data_Supply_Total_Actual">'[3]Data(Total)'!$E$17:$AZ$17</definedName>
    <definedName name="Data_Supply_Total_Actual_Cum">'[3]Data(Total)'!$E$18:$AZ$18</definedName>
    <definedName name="_xlnm.Database">#REF!</definedName>
    <definedName name="Date">#REF!</definedName>
    <definedName name="Date_E_PM_Plan">'[3]Data(E)'!$E$84:$AZ$84</definedName>
    <definedName name="dc">#REF!</definedName>
    <definedName name="DCI_2Civil">'[4]A1. Design &amp; Engineering'!#REF!</definedName>
    <definedName name="DCI_3Building">'[4]A1. Design &amp; Engineering'!#REF!</definedName>
    <definedName name="DCI_4Stationary">'[4]A1. Design &amp; Engineering'!#REF!</definedName>
    <definedName name="DCI_5Rotating">'[4]A1. Design &amp; Engineering'!#REF!</definedName>
    <definedName name="DCI_6Piping">'[4]A1. Design &amp; Engineering'!#REF!</definedName>
    <definedName name="DCI_7Electrical">'[4]A1. Design &amp; Engineering'!#REF!</definedName>
    <definedName name="DCI_8Instrumentation">'[4]A1. Design &amp; Engineering'!#REF!</definedName>
    <definedName name="DCI_with_Issue">'[4]A1. Design &amp; Engineering'!#REF!</definedName>
    <definedName name="dcsfs">#REF!</definedName>
    <definedName name="DD">#REF!</definedName>
    <definedName name="ddd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Del._of_Main_Material">'[5]Overview Linde Proc. CRP'!$B$33</definedName>
    <definedName name="depr">#REF!</definedName>
    <definedName name="depr_1">#REF!</definedName>
    <definedName name="depr_1_10">#REF!</definedName>
    <definedName name="depr_1_12">#REF!</definedName>
    <definedName name="depr_1_3">#REF!</definedName>
    <definedName name="depr_1_4">#REF!</definedName>
    <definedName name="depr_1_5">#REF!</definedName>
    <definedName name="depr_1_6">#REF!</definedName>
    <definedName name="depr_1_7">#REF!</definedName>
    <definedName name="depr_10">#REF!</definedName>
    <definedName name="depr_12">#REF!</definedName>
    <definedName name="depr_2">#REF!</definedName>
    <definedName name="depr_3">#REF!</definedName>
    <definedName name="depr_9">#REF!</definedName>
    <definedName name="designed">#REF!</definedName>
    <definedName name="df">#REF!</definedName>
    <definedName name="dg">#REF!</definedName>
    <definedName name="dia">#REF!</definedName>
    <definedName name="DIAMETER">#REF!</definedName>
    <definedName name="docu">#REF!</definedName>
    <definedName name="dq">#REF!</definedName>
    <definedName name="DRAWINGS">#REF!</definedName>
    <definedName name="DRAWINGS_1">#REF!</definedName>
    <definedName name="DRAWINGS_1_10">#REF!</definedName>
    <definedName name="DRAWINGS_1_12">#REF!</definedName>
    <definedName name="DRAWINGS_1_3">#REF!</definedName>
    <definedName name="DRAWINGS_1_4">#REF!</definedName>
    <definedName name="DRAWINGS_1_5">#REF!</definedName>
    <definedName name="DRAWINGS_1_6">#REF!</definedName>
    <definedName name="DRAWINGS_1_7">#REF!</definedName>
    <definedName name="DRAWINGS_10">#REF!</definedName>
    <definedName name="DRAWINGS_12">#REF!</definedName>
    <definedName name="DRAWINGS_3">#REF!</definedName>
    <definedName name="DRAWINGS_9">#REF!</definedName>
    <definedName name="DRAWINGS_I">#REF!</definedName>
    <definedName name="DRAWINGS_I_1">#REF!</definedName>
    <definedName name="DRAWINGS_I_1_10">#REF!</definedName>
    <definedName name="DRAWINGS_I_1_12">#REF!</definedName>
    <definedName name="DRAWINGS_I_1_3">#REF!</definedName>
    <definedName name="DRAWINGS_I_1_4">#REF!</definedName>
    <definedName name="DRAWINGS_I_1_5">#REF!</definedName>
    <definedName name="DRAWINGS_I_1_6">#REF!</definedName>
    <definedName name="DRAWINGS_I_1_7">#REF!</definedName>
    <definedName name="DRAWINGS_I_10">#REF!</definedName>
    <definedName name="DRAWINGS_I_12">#REF!</definedName>
    <definedName name="DRAWINGS_I_3">#REF!</definedName>
    <definedName name="DRAWINGS_I_9">#REF!</definedName>
    <definedName name="E">#REF!</definedName>
    <definedName name="E_1">#REF!</definedName>
    <definedName name="E_1_10">#REF!</definedName>
    <definedName name="E_1_12">#REF!</definedName>
    <definedName name="E_1_3">#REF!</definedName>
    <definedName name="E_1_4">#REF!</definedName>
    <definedName name="E_1_5">#REF!</definedName>
    <definedName name="E_1_6">#REF!</definedName>
    <definedName name="E_1_7">#REF!</definedName>
    <definedName name="E_10">#REF!</definedName>
    <definedName name="E_12">#REF!</definedName>
    <definedName name="E_2">#REF!</definedName>
    <definedName name="E_3">#REF!</definedName>
    <definedName name="E_9">#REF!</definedName>
    <definedName name="Elec">#REF!</definedName>
    <definedName name="Employee_Name">#REF!</definedName>
    <definedName name="Employee_Name_10">#REF!</definedName>
    <definedName name="Employee_Name_12">#REF!</definedName>
    <definedName name="Employee_Name_3">#REF!</definedName>
    <definedName name="Employee_Name_4">#REF!</definedName>
    <definedName name="Employee_Name_5">#REF!</definedName>
    <definedName name="Employee_Name_6">#REF!</definedName>
    <definedName name="Employee_Name_7">#REF!</definedName>
    <definedName name="Employee_Name_9">#REF!</definedName>
    <definedName name="End_Range">#REF!</definedName>
    <definedName name="End_Range_10">#REF!</definedName>
    <definedName name="End_Range_12">#REF!</definedName>
    <definedName name="End_Range_3">#REF!</definedName>
    <definedName name="End_Range_4">#REF!</definedName>
    <definedName name="End_Range_5">#REF!</definedName>
    <definedName name="End_Range_6">#REF!</definedName>
    <definedName name="End_Range_7">#REF!</definedName>
    <definedName name="End_Range_9">#REF!</definedName>
    <definedName name="endo">'[6]Engineering Dwg.'!$B$9:$V$242</definedName>
    <definedName name="Engineering_work">'[5]Overview Linde Proc. CRP'!$B$32</definedName>
    <definedName name="ere">#REF!</definedName>
    <definedName name="ere_10">#REF!</definedName>
    <definedName name="ere_12">#REF!</definedName>
    <definedName name="ere_3">#REF!</definedName>
    <definedName name="ere_4">#REF!</definedName>
    <definedName name="ere_5">#REF!</definedName>
    <definedName name="ere_6">#REF!</definedName>
    <definedName name="ere_7">#REF!</definedName>
    <definedName name="erer">#REF!</definedName>
    <definedName name="erer_10">#REF!</definedName>
    <definedName name="erer_12">#REF!</definedName>
    <definedName name="erer_3">#REF!</definedName>
    <definedName name="erer_4">#REF!</definedName>
    <definedName name="erer_5">#REF!</definedName>
    <definedName name="erer_6">#REF!</definedName>
    <definedName name="erer_7">#REF!</definedName>
    <definedName name="Estimation_rev3">#REF!</definedName>
    <definedName name="etwt">#REF!</definedName>
    <definedName name="etwt_10">#REF!</definedName>
    <definedName name="etwt_12">#REF!</definedName>
    <definedName name="etwt_3">#REF!</definedName>
    <definedName name="etwt_4">#REF!</definedName>
    <definedName name="etwt_5">#REF!</definedName>
    <definedName name="etwt_6">#REF!</definedName>
    <definedName name="etwt_7">#REF!</definedName>
    <definedName name="Excel_BuiltIn__FilterDatabase_1">'[7]COVER PAGE'!#REF!</definedName>
    <definedName name="Excel_BuiltIn__FilterDatabase_1_1">#REF!</definedName>
    <definedName name="Excel_BuiltIn__FilterDatabase_16">#REF!</definedName>
    <definedName name="Excel_BuiltIn__FilterDatabase_2_1_1">#REF!</definedName>
    <definedName name="Excel_BuiltIn__FilterDatabase_5">#REF!</definedName>
    <definedName name="Excel_BuiltIn_Database">"$#REF!.$#REF!$#REF!"</definedName>
    <definedName name="Excel_BuiltIn_Database_10">#REF!</definedName>
    <definedName name="Excel_BuiltIn_Database_12">#REF!</definedName>
    <definedName name="Excel_BuiltIn_Database_3">#REF!</definedName>
    <definedName name="Excel_BuiltIn_Database_4">#REF!</definedName>
    <definedName name="Excel_BuiltIn_Database_5">#REF!</definedName>
    <definedName name="Excel_BuiltIn_Database_6">#REF!</definedName>
    <definedName name="Excel_BuiltIn_Database_7">#REF!</definedName>
    <definedName name="Excel_BuiltIn_Database_9">#REF!</definedName>
    <definedName name="Excel_BuiltIn_Extract">#REF!</definedName>
    <definedName name="Excel_BuiltIn_Extract_1">#REF!</definedName>
    <definedName name="Excel_BuiltIn_Extract_1_10">#REF!</definedName>
    <definedName name="Excel_BuiltIn_Extract_1_12">#REF!</definedName>
    <definedName name="Excel_BuiltIn_Extract_1_3">#REF!</definedName>
    <definedName name="Excel_BuiltIn_Extract_1_4">#REF!</definedName>
    <definedName name="Excel_BuiltIn_Extract_1_5">#REF!</definedName>
    <definedName name="Excel_BuiltIn_Extract_1_6">#REF!</definedName>
    <definedName name="Excel_BuiltIn_Extract_1_7">#REF!</definedName>
    <definedName name="Excel_BuiltIn_Extract_10">#REF!</definedName>
    <definedName name="Excel_BuiltIn_Extract_12">#REF!</definedName>
    <definedName name="Excel_BuiltIn_Extract_3">#REF!</definedName>
    <definedName name="Excel_BuiltIn_Extract_4">#REF!</definedName>
    <definedName name="Excel_BuiltIn_Extract_5">#REF!</definedName>
    <definedName name="Excel_BuiltIn_Extract_6">#REF!</definedName>
    <definedName name="Excel_BuiltIn_Extract_7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#REF!,#REF!</definedName>
    <definedName name="Excel_BuiltIn_Print_Area_1_1_1_1_1">"$#REF!.$A$1:$E$142"</definedName>
    <definedName name="Excel_BuiltIn_Print_Area_1_1_1_1_1_1">"$#REF!.$A$1:$E$142"</definedName>
    <definedName name="Excel_BuiltIn_Print_Area_1_1_1_1_1_1_1">"$#REF!.$A$11:$D$28"</definedName>
    <definedName name="Excel_BuiltIn_Print_Area_1_1_1_1_1_1_1_1">"$#REF!.$A$11:$D$27"</definedName>
    <definedName name="Excel_BuiltIn_Print_Area_1_1_1_1_1_1_1_1_1">"$#REF!.$A$11:$D$24"</definedName>
    <definedName name="Excel_BuiltIn_Print_Area_1_1_1_1_1_1_1_1_1_1">"$#REF!.$A$11:$D$23"</definedName>
    <definedName name="Excel_BuiltIn_Print_Area_1_1_1_1_10">#REF!,#REF!</definedName>
    <definedName name="Excel_BuiltIn_Print_Area_1_1_1_1_12">"$#REF!.$A$1:$E$142"</definedName>
    <definedName name="Excel_BuiltIn_Print_Area_1_1_1_1_3">"$#REF!.$A$1:$E$142"</definedName>
    <definedName name="Excel_BuiltIn_Print_Area_1_1_1_1_4">#REF!,#REF!</definedName>
    <definedName name="Excel_BuiltIn_Print_Area_1_1_1_1_5">#REF!,#REF!</definedName>
    <definedName name="Excel_BuiltIn_Print_Area_1_1_1_1_6">#REF!,#REF!</definedName>
    <definedName name="Excel_BuiltIn_Print_Area_1_1_1_1_7">#REF!,#REF!</definedName>
    <definedName name="Excel_BuiltIn_Print_Area_1_1_1_1_7_10">#REF!</definedName>
    <definedName name="Excel_BuiltIn_Print_Area_1_1_1_1_7_12">#REF!</definedName>
    <definedName name="Excel_BuiltIn_Print_Area_1_1_1_1_7_3">#REF!</definedName>
    <definedName name="Excel_BuiltIn_Print_Area_1_1_1_1_7_4">#REF!</definedName>
    <definedName name="Excel_BuiltIn_Print_Area_1_1_1_1_7_5">#REF!</definedName>
    <definedName name="Excel_BuiltIn_Print_Area_1_1_1_1_7_6">#REF!</definedName>
    <definedName name="Excel_BuiltIn_Print_Area_1_1_1_1_7_7">#REF!</definedName>
    <definedName name="Excel_BuiltIn_Print_Area_1_1_1_10">#REF!</definedName>
    <definedName name="Excel_BuiltIn_Print_Area_1_1_1_12">#REF!</definedName>
    <definedName name="Excel_BuiltIn_Print_Area_1_1_1_2">"#REF!"</definedName>
    <definedName name="Excel_BuiltIn_Print_Area_1_1_1_3">#REF!</definedName>
    <definedName name="Excel_BuiltIn_Print_Area_1_1_1_4">#REF!</definedName>
    <definedName name="Excel_BuiltIn_Print_Area_1_1_1_4_10">#REF!</definedName>
    <definedName name="Excel_BuiltIn_Print_Area_1_1_1_4_12">#REF!</definedName>
    <definedName name="Excel_BuiltIn_Print_Area_1_1_1_4_3">#REF!</definedName>
    <definedName name="Excel_BuiltIn_Print_Area_1_1_1_4_4">#REF!</definedName>
    <definedName name="Excel_BuiltIn_Print_Area_1_1_1_4_5">#REF!</definedName>
    <definedName name="Excel_BuiltIn_Print_Area_1_1_1_4_6">#REF!</definedName>
    <definedName name="Excel_BuiltIn_Print_Area_1_1_1_4_7">#REF!</definedName>
    <definedName name="Excel_BuiltIn_Print_Area_1_1_1_5">#REF!</definedName>
    <definedName name="Excel_BuiltIn_Print_Area_1_1_1_6">#REF!</definedName>
    <definedName name="Excel_BuiltIn_Print_Area_1_1_1_7">#REF!</definedName>
    <definedName name="Excel_BuiltIn_Print_Area_1_1_1_7_10">#REF!</definedName>
    <definedName name="Excel_BuiltIn_Print_Area_1_1_1_7_12">#REF!</definedName>
    <definedName name="Excel_BuiltIn_Print_Area_1_1_1_7_3">#REF!</definedName>
    <definedName name="Excel_BuiltIn_Print_Area_1_1_1_7_4">#REF!</definedName>
    <definedName name="Excel_BuiltIn_Print_Area_1_1_1_7_5">#REF!</definedName>
    <definedName name="Excel_BuiltIn_Print_Area_1_1_1_7_6">#REF!</definedName>
    <definedName name="Excel_BuiltIn_Print_Area_1_1_1_7_7">#REF!</definedName>
    <definedName name="Excel_BuiltIn_Print_Area_1_1_1_9">#REF!</definedName>
    <definedName name="Excel_BuiltIn_Print_Area_1_1_1_9_10">#REF!</definedName>
    <definedName name="Excel_BuiltIn_Print_Area_1_1_1_9_12">#REF!</definedName>
    <definedName name="Excel_BuiltIn_Print_Area_1_1_1_9_3">#REF!</definedName>
    <definedName name="Excel_BuiltIn_Print_Area_1_1_1_9_4">#REF!</definedName>
    <definedName name="Excel_BuiltIn_Print_Area_1_1_1_9_5">#REF!</definedName>
    <definedName name="Excel_BuiltIn_Print_Area_1_1_1_9_6">#REF!</definedName>
    <definedName name="Excel_BuiltIn_Print_Area_1_1_1_9_7">#REF!</definedName>
    <definedName name="Excel_BuiltIn_Print_Area_1_1_10">#REF!</definedName>
    <definedName name="Excel_BuiltIn_Print_Area_1_1_12">#REF!</definedName>
    <definedName name="Excel_BuiltIn_Print_Area_1_1_3">#REF!</definedName>
    <definedName name="Excel_BuiltIn_Print_Area_1_1_4">#REF!</definedName>
    <definedName name="Excel_BuiltIn_Print_Area_1_1_4_10">#REF!</definedName>
    <definedName name="Excel_BuiltIn_Print_Area_1_1_4_12">#REF!</definedName>
    <definedName name="Excel_BuiltIn_Print_Area_1_1_4_3">#REF!</definedName>
    <definedName name="Excel_BuiltIn_Print_Area_1_1_4_4">#REF!</definedName>
    <definedName name="Excel_BuiltIn_Print_Area_1_1_4_5">#REF!</definedName>
    <definedName name="Excel_BuiltIn_Print_Area_1_1_4_6">#REF!</definedName>
    <definedName name="Excel_BuiltIn_Print_Area_1_1_4_7">#REF!</definedName>
    <definedName name="Excel_BuiltIn_Print_Area_1_1_5">#REF!</definedName>
    <definedName name="Excel_BuiltIn_Print_Area_1_1_6">#REF!</definedName>
    <definedName name="Excel_BuiltIn_Print_Area_1_1_7">#REF!</definedName>
    <definedName name="Excel_BuiltIn_Print_Area_1_1_9">#REF!</definedName>
    <definedName name="Excel_BuiltIn_Print_Area_1_1_9_10">#REF!</definedName>
    <definedName name="Excel_BuiltIn_Print_Area_1_1_9_12">#REF!</definedName>
    <definedName name="Excel_BuiltIn_Print_Area_1_1_9_3">#REF!</definedName>
    <definedName name="Excel_BuiltIn_Print_Area_1_1_9_4">#REF!</definedName>
    <definedName name="Excel_BuiltIn_Print_Area_1_1_9_5">#REF!</definedName>
    <definedName name="Excel_BuiltIn_Print_Area_1_1_9_6">#REF!</definedName>
    <definedName name="Excel_BuiltIn_Print_Area_1_1_9_7">#REF!</definedName>
    <definedName name="Excel_BuiltIn_Print_Area_1_10">#REF!</definedName>
    <definedName name="Excel_BuiltIn_Print_Area_1_12">#REF!</definedName>
    <definedName name="Excel_BuiltIn_Print_Area_1_3">#REF!</definedName>
    <definedName name="Excel_BuiltIn_Print_Area_1_4">#REF!</definedName>
    <definedName name="Excel_BuiltIn_Print_Area_1_5">#REF!</definedName>
    <definedName name="Excel_BuiltIn_Print_Area_1_6">#REF!</definedName>
    <definedName name="Excel_BuiltIn_Print_Area_1_7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"#REF!"</definedName>
    <definedName name="Excel_BuiltIn_Print_Area_11_10">#REF!</definedName>
    <definedName name="Excel_BuiltIn_Print_Area_11_12">#REF!</definedName>
    <definedName name="Excel_BuiltIn_Print_Area_11_3">#REF!</definedName>
    <definedName name="Excel_BuiltIn_Print_Area_11_4">#REF!</definedName>
    <definedName name="Excel_BuiltIn_Print_Area_11_5">#REF!</definedName>
    <definedName name="Excel_BuiltIn_Print_Area_11_6">#REF!</definedName>
    <definedName name="Excel_BuiltIn_Print_Area_11_7">#REF!</definedName>
    <definedName name="Excel_BuiltIn_Print_Area_11_9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0">#REF!</definedName>
    <definedName name="Excel_BuiltIn_Print_Area_12_12">#REF!</definedName>
    <definedName name="Excel_BuiltIn_Print_Area_12_3">#REF!</definedName>
    <definedName name="Excel_BuiltIn_Print_Area_12_4">#REF!</definedName>
    <definedName name="Excel_BuiltIn_Print_Area_12_5">#REF!</definedName>
    <definedName name="Excel_BuiltIn_Print_Area_12_6">#REF!</definedName>
    <definedName name="Excel_BuiltIn_Print_Area_12_7">#REF!</definedName>
    <definedName name="Excel_BuiltIn_Print_Area_12_9">#REF!</definedName>
    <definedName name="Excel_BuiltIn_Print_Area_13">#REF!</definedName>
    <definedName name="Excel_BuiltIn_Print_Area_13_1">#REF!</definedName>
    <definedName name="Excel_BuiltIn_Print_Area_14">#REF!</definedName>
    <definedName name="Excel_BuiltIn_Print_Area_15">#REF!</definedName>
    <definedName name="Excel_BuiltIn_Print_Area_15_1">#REF!</definedName>
    <definedName name="Excel_BuiltIn_Print_Area_15_10">#REF!</definedName>
    <definedName name="Excel_BuiltIn_Print_Area_15_2">#REF!</definedName>
    <definedName name="Excel_BuiltIn_Print_Area_15_3">#REF!</definedName>
    <definedName name="Excel_BuiltIn_Print_Area_15_4">#REF!</definedName>
    <definedName name="Excel_BuiltIn_Print_Area_15_5">#REF!</definedName>
    <definedName name="Excel_BuiltIn_Print_Area_15_6">#REF!</definedName>
    <definedName name="Excel_BuiltIn_Print_Area_15_7">#REF!</definedName>
    <definedName name="Excel_BuiltIn_Print_Area_15_8">#REF!</definedName>
    <definedName name="Excel_BuiltIn_Print_Area_15_9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"#REF!"</definedName>
    <definedName name="Excel_BuiltIn_Print_Area_2_1_1_1_10">#REF!</definedName>
    <definedName name="Excel_BuiltIn_Print_Area_2_1_1_1_12">#REF!</definedName>
    <definedName name="Excel_BuiltIn_Print_Area_2_1_1_1_3">#REF!</definedName>
    <definedName name="Excel_BuiltIn_Print_Area_2_1_1_1_4">#REF!</definedName>
    <definedName name="Excel_BuiltIn_Print_Area_2_1_1_1_5">#REF!</definedName>
    <definedName name="Excel_BuiltIn_Print_Area_2_1_1_1_6">#REF!</definedName>
    <definedName name="Excel_BuiltIn_Print_Area_2_1_1_1_7">#REF!</definedName>
    <definedName name="Excel_BuiltIn_Print_Area_2_1_1_1_7_10">#REF!</definedName>
    <definedName name="Excel_BuiltIn_Print_Area_2_1_1_1_7_12">#REF!</definedName>
    <definedName name="Excel_BuiltIn_Print_Area_2_1_1_1_7_3">#REF!</definedName>
    <definedName name="Excel_BuiltIn_Print_Area_2_1_1_1_7_4">#REF!</definedName>
    <definedName name="Excel_BuiltIn_Print_Area_2_1_1_1_7_5">#REF!</definedName>
    <definedName name="Excel_BuiltIn_Print_Area_2_1_1_1_7_6">#REF!</definedName>
    <definedName name="Excel_BuiltIn_Print_Area_2_1_1_1_7_7">#REF!</definedName>
    <definedName name="Excel_BuiltIn_Print_Area_2_1_1_10">#REF!</definedName>
    <definedName name="Excel_BuiltIn_Print_Area_2_1_1_12">#REF!</definedName>
    <definedName name="Excel_BuiltIn_Print_Area_2_1_1_3">#REF!</definedName>
    <definedName name="Excel_BuiltIn_Print_Area_2_1_1_4">#REF!</definedName>
    <definedName name="Excel_BuiltIn_Print_Area_2_1_1_5">#REF!</definedName>
    <definedName name="Excel_BuiltIn_Print_Area_2_1_1_6">#REF!</definedName>
    <definedName name="Excel_BuiltIn_Print_Area_2_1_1_7">#REF!</definedName>
    <definedName name="Excel_BuiltIn_Print_Area_2_1_1_7_10">#REF!</definedName>
    <definedName name="Excel_BuiltIn_Print_Area_2_1_1_7_12">#REF!</definedName>
    <definedName name="Excel_BuiltIn_Print_Area_2_1_1_7_3">#REF!</definedName>
    <definedName name="Excel_BuiltIn_Print_Area_2_1_1_7_4">#REF!</definedName>
    <definedName name="Excel_BuiltIn_Print_Area_2_1_1_7_5">#REF!</definedName>
    <definedName name="Excel_BuiltIn_Print_Area_2_1_1_7_6">#REF!</definedName>
    <definedName name="Excel_BuiltIn_Print_Area_2_1_1_7_7">#REF!</definedName>
    <definedName name="Excel_BuiltIn_Print_Area_2_1_10">#REF!</definedName>
    <definedName name="Excel_BuiltIn_Print_Area_2_1_12">#REF!</definedName>
    <definedName name="Excel_BuiltIn_Print_Area_2_1_3">#REF!</definedName>
    <definedName name="Excel_BuiltIn_Print_Area_2_1_4">#REF!</definedName>
    <definedName name="Excel_BuiltIn_Print_Area_2_1_5">#REF!</definedName>
    <definedName name="Excel_BuiltIn_Print_Area_2_1_6">#REF!</definedName>
    <definedName name="Excel_BuiltIn_Print_Area_2_1_7">#REF!</definedName>
    <definedName name="Excel_BuiltIn_Print_Area_2_1_7_10">#REF!</definedName>
    <definedName name="Excel_BuiltIn_Print_Area_2_1_7_12">#REF!</definedName>
    <definedName name="Excel_BuiltIn_Print_Area_2_1_7_3">#REF!</definedName>
    <definedName name="Excel_BuiltIn_Print_Area_2_1_7_4">#REF!</definedName>
    <definedName name="Excel_BuiltIn_Print_Area_2_1_7_5">#REF!</definedName>
    <definedName name="Excel_BuiltIn_Print_Area_2_1_7_6">#REF!</definedName>
    <definedName name="Excel_BuiltIn_Print_Area_2_1_7_7">#REF!</definedName>
    <definedName name="Excel_BuiltIn_Print_Area_2_1_9">#REF!</definedName>
    <definedName name="Excel_BuiltIn_Print_Area_2_10">#REF!</definedName>
    <definedName name="Excel_BuiltIn_Print_Area_2_12">#REF!</definedName>
    <definedName name="Excel_BuiltIn_Print_Area_2_20">#REF!</definedName>
    <definedName name="Excel_BuiltIn_Print_Area_2_3">#REF!</definedName>
    <definedName name="Excel_BuiltIn_Print_Area_2_4">#REF!</definedName>
    <definedName name="Excel_BuiltIn_Print_Area_2_4_10">#REF!</definedName>
    <definedName name="Excel_BuiltIn_Print_Area_2_4_12">#REF!</definedName>
    <definedName name="Excel_BuiltIn_Print_Area_2_4_3">#REF!</definedName>
    <definedName name="Excel_BuiltIn_Print_Area_2_4_4">#REF!</definedName>
    <definedName name="Excel_BuiltIn_Print_Area_2_4_5">#REF!</definedName>
    <definedName name="Excel_BuiltIn_Print_Area_2_4_6">#REF!</definedName>
    <definedName name="Excel_BuiltIn_Print_Area_2_4_7">#REF!</definedName>
    <definedName name="Excel_BuiltIn_Print_Area_2_5">#REF!</definedName>
    <definedName name="Excel_BuiltIn_Print_Area_2_6">#REF!</definedName>
    <definedName name="Excel_BuiltIn_Print_Area_2_9">#REF!</definedName>
    <definedName name="Excel_BuiltIn_Print_Area_20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10">#REF!</definedName>
    <definedName name="Excel_BuiltIn_Print_Area_3_1_1_12">#REF!</definedName>
    <definedName name="Excel_BuiltIn_Print_Area_3_1_1_3">#REF!</definedName>
    <definedName name="Excel_BuiltIn_Print_Area_3_1_1_4">#REF!</definedName>
    <definedName name="Excel_BuiltIn_Print_Area_3_1_1_5">#REF!</definedName>
    <definedName name="Excel_BuiltIn_Print_Area_3_1_1_6">#REF!</definedName>
    <definedName name="Excel_BuiltIn_Print_Area_3_1_1_7">#REF!</definedName>
    <definedName name="Excel_BuiltIn_Print_Area_3_1_1_7_10">#REF!</definedName>
    <definedName name="Excel_BuiltIn_Print_Area_3_1_1_7_12">#REF!</definedName>
    <definedName name="Excel_BuiltIn_Print_Area_3_1_1_7_3">#REF!</definedName>
    <definedName name="Excel_BuiltIn_Print_Area_3_1_1_7_4">#REF!</definedName>
    <definedName name="Excel_BuiltIn_Print_Area_3_1_1_7_5">#REF!</definedName>
    <definedName name="Excel_BuiltIn_Print_Area_3_1_1_7_6">#REF!</definedName>
    <definedName name="Excel_BuiltIn_Print_Area_3_1_1_7_7">#REF!</definedName>
    <definedName name="Excel_BuiltIn_Print_Area_3_1_10">#REF!</definedName>
    <definedName name="Excel_BuiltIn_Print_Area_3_1_12">#REF!</definedName>
    <definedName name="Excel_BuiltIn_Print_Area_3_1_3">#REF!</definedName>
    <definedName name="Excel_BuiltIn_Print_Area_3_1_4">#REF!</definedName>
    <definedName name="Excel_BuiltIn_Print_Area_3_1_4_10">#REF!</definedName>
    <definedName name="Excel_BuiltIn_Print_Area_3_1_4_12">#REF!</definedName>
    <definedName name="Excel_BuiltIn_Print_Area_3_1_4_3">#REF!</definedName>
    <definedName name="Excel_BuiltIn_Print_Area_3_1_4_4">#REF!</definedName>
    <definedName name="Excel_BuiltIn_Print_Area_3_1_4_5">#REF!</definedName>
    <definedName name="Excel_BuiltIn_Print_Area_3_1_4_6">#REF!</definedName>
    <definedName name="Excel_BuiltIn_Print_Area_3_1_4_7">#REF!</definedName>
    <definedName name="Excel_BuiltIn_Print_Area_3_1_5">#REF!</definedName>
    <definedName name="Excel_BuiltIn_Print_Area_3_1_6">#REF!</definedName>
    <definedName name="Excel_BuiltIn_Print_Area_3_1_7">#REF!</definedName>
    <definedName name="Excel_BuiltIn_Print_Area_3_1_7_10">#REF!</definedName>
    <definedName name="Excel_BuiltIn_Print_Area_3_1_7_12">#REF!</definedName>
    <definedName name="Excel_BuiltIn_Print_Area_3_1_7_3">#REF!</definedName>
    <definedName name="Excel_BuiltIn_Print_Area_3_1_7_4">#REF!</definedName>
    <definedName name="Excel_BuiltIn_Print_Area_3_1_7_5">#REF!</definedName>
    <definedName name="Excel_BuiltIn_Print_Area_3_1_7_6">#REF!</definedName>
    <definedName name="Excel_BuiltIn_Print_Area_3_1_7_7">#REF!</definedName>
    <definedName name="Excel_BuiltIn_Print_Area_3_1_9">#REF!</definedName>
    <definedName name="Excel_BuiltIn_Print_Area_3_10">#REF!</definedName>
    <definedName name="Excel_BuiltIn_Print_Area_3_1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7">#REF!</definedName>
    <definedName name="Excel_BuiltIn_Print_Area_3_9">#REF!</definedName>
    <definedName name="Excel_BuiltIn_Print_Area_35_1">#REF!</definedName>
    <definedName name="Excel_BuiltIn_Print_Area_4">#REF!</definedName>
    <definedName name="Excel_BuiltIn_Print_Area_4_1">#REF!</definedName>
    <definedName name="Excel_BuiltIn_Print_Area_4_1_10">#REF!</definedName>
    <definedName name="Excel_BuiltIn_Print_Area_4_1_1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9">#REF!</definedName>
    <definedName name="Excel_BuiltIn_Print_Area_4_10">#REF!</definedName>
    <definedName name="Excel_BuiltIn_Print_Area_4_12">#REF!</definedName>
    <definedName name="Excel_BuiltIn_Print_Area_4_3">#REF!</definedName>
    <definedName name="Excel_BuiltIn_Print_Area_4_9">#REF!</definedName>
    <definedName name="Excel_BuiltIn_Print_Area_48">#REF!</definedName>
    <definedName name="Excel_BuiltIn_Print_Area_48_10">#REF!</definedName>
    <definedName name="Excel_BuiltIn_Print_Area_48_12">#REF!</definedName>
    <definedName name="Excel_BuiltIn_Print_Area_48_3">#REF!</definedName>
    <definedName name="Excel_BuiltIn_Print_Area_48_4">#REF!</definedName>
    <definedName name="Excel_BuiltIn_Print_Area_48_5">#REF!</definedName>
    <definedName name="Excel_BuiltIn_Print_Area_48_6">#REF!</definedName>
    <definedName name="Excel_BuiltIn_Print_Area_48_7">#REF!</definedName>
    <definedName name="Excel_BuiltIn_Print_Area_5">#REF!</definedName>
    <definedName name="Excel_BuiltIn_Print_Area_5_1">#REF!</definedName>
    <definedName name="Excel_BuiltIn_Print_Area_5_1_10">#REF!</definedName>
    <definedName name="Excel_BuiltIn_Print_Area_5_1_12">#REF!</definedName>
    <definedName name="Excel_BuiltIn_Print_Area_5_1_3">#REF!</definedName>
    <definedName name="Excel_BuiltIn_Print_Area_5_1_4">#REF!</definedName>
    <definedName name="Excel_BuiltIn_Print_Area_5_1_5">#REF!</definedName>
    <definedName name="Excel_BuiltIn_Print_Area_5_1_6">#REF!</definedName>
    <definedName name="Excel_BuiltIn_Print_Area_5_1_7">#REF!</definedName>
    <definedName name="Excel_BuiltIn_Print_Area_5_1_9">#REF!</definedName>
    <definedName name="Excel_BuiltIn_Print_Area_5_10">#REF!</definedName>
    <definedName name="Excel_BuiltIn_Print_Area_5_11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3">#REF!</definedName>
    <definedName name="Excel_BuiltIn_Print_Area_5_4">#REF!</definedName>
    <definedName name="Excel_BuiltIn_Print_Area_5_5">#REF!</definedName>
    <definedName name="Excel_BuiltIn_Print_Area_5_8">#REF!</definedName>
    <definedName name="Excel_BuiltIn_Print_Area_5_9">#REF!</definedName>
    <definedName name="Excel_BuiltIn_Print_Area_6">#REF!</definedName>
    <definedName name="Excel_BuiltIn_Print_Area_6_1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0">#REF!</definedName>
    <definedName name="Excel_BuiltIn_Print_Titles_1_1_1_1_12">#REF!</definedName>
    <definedName name="Excel_BuiltIn_Print_Titles_1_1_1_1_3">#REF!</definedName>
    <definedName name="Excel_BuiltIn_Print_Titles_1_1_1_1_4">#REF!</definedName>
    <definedName name="Excel_BuiltIn_Print_Titles_1_1_1_1_5">#REF!</definedName>
    <definedName name="Excel_BuiltIn_Print_Titles_1_1_1_1_6">#REF!</definedName>
    <definedName name="Excel_BuiltIn_Print_Titles_1_1_1_1_7">#REF!</definedName>
    <definedName name="Excel_BuiltIn_Print_Titles_1_1_1_10">#REF!</definedName>
    <definedName name="Excel_BuiltIn_Print_Titles_1_1_1_12">#REF!</definedName>
    <definedName name="Excel_BuiltIn_Print_Titles_1_1_1_3">#REF!</definedName>
    <definedName name="Excel_BuiltIn_Print_Titles_1_1_1_4">#REF!</definedName>
    <definedName name="Excel_BuiltIn_Print_Titles_1_1_1_5">#REF!</definedName>
    <definedName name="Excel_BuiltIn_Print_Titles_1_1_1_6">#REF!</definedName>
    <definedName name="Excel_BuiltIn_Print_Titles_1_1_1_7">#REF!</definedName>
    <definedName name="Excel_BuiltIn_Print_Titles_1_1_10">#REF!</definedName>
    <definedName name="Excel_BuiltIn_Print_Titles_1_1_12">#REF!</definedName>
    <definedName name="Excel_BuiltIn_Print_Titles_1_1_3">#REF!</definedName>
    <definedName name="Excel_BuiltIn_Print_Titles_1_1_4">#REF!</definedName>
    <definedName name="Excel_BuiltIn_Print_Titles_1_1_5">#REF!</definedName>
    <definedName name="Excel_BuiltIn_Print_Titles_1_1_6">#REF!</definedName>
    <definedName name="Excel_BuiltIn_Print_Titles_1_1_7">#REF!</definedName>
    <definedName name="Excel_BuiltIn_Print_Titles_1_1_7_10">#REF!</definedName>
    <definedName name="Excel_BuiltIn_Print_Titles_1_1_7_12">#REF!</definedName>
    <definedName name="Excel_BuiltIn_Print_Titles_1_1_7_3">#REF!</definedName>
    <definedName name="Excel_BuiltIn_Print_Titles_1_1_7_4">#REF!</definedName>
    <definedName name="Excel_BuiltIn_Print_Titles_1_1_7_5">#REF!</definedName>
    <definedName name="Excel_BuiltIn_Print_Titles_1_1_7_6">#REF!</definedName>
    <definedName name="Excel_BuiltIn_Print_Titles_1_1_7_7">#REF!</definedName>
    <definedName name="Excel_BuiltIn_Print_Titles_1_1_9">#REF!</definedName>
    <definedName name="Excel_BuiltIn_Print_Titles_1_1_9_10">#REF!</definedName>
    <definedName name="Excel_BuiltIn_Print_Titles_1_1_9_12">#REF!</definedName>
    <definedName name="Excel_BuiltIn_Print_Titles_1_1_9_3">#REF!</definedName>
    <definedName name="Excel_BuiltIn_Print_Titles_1_1_9_4">#REF!</definedName>
    <definedName name="Excel_BuiltIn_Print_Titles_1_1_9_5">#REF!</definedName>
    <definedName name="Excel_BuiltIn_Print_Titles_1_1_9_6">#REF!</definedName>
    <definedName name="Excel_BuiltIn_Print_Titles_1_1_9_7">#REF!</definedName>
    <definedName name="Excel_BuiltIn_Print_Titles_1_10">#REF!</definedName>
    <definedName name="Excel_BuiltIn_Print_Titles_1_12">#REF!</definedName>
    <definedName name="Excel_BuiltIn_Print_Titles_1_3">"$#REF!.$A$1:$IV$6"</definedName>
    <definedName name="Excel_BuiltIn_Print_Titles_1_4">#REF!</definedName>
    <definedName name="Excel_BuiltIn_Print_Titles_1_5">#REF!</definedName>
    <definedName name="Excel_BuiltIn_Print_Titles_1_6">#REF!</definedName>
    <definedName name="Excel_BuiltIn_Print_Titles_1_7">#REF!</definedName>
    <definedName name="Excel_BuiltIn_Print_Titles_1_9">#REF!</definedName>
    <definedName name="Excel_BuiltIn_Print_Titles_12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0">#REF!</definedName>
    <definedName name="Excel_BuiltIn_Print_Titles_2_1_1_1_12">#REF!</definedName>
    <definedName name="Excel_BuiltIn_Print_Titles_2_1_1_1_3">#REF!</definedName>
    <definedName name="Excel_BuiltIn_Print_Titles_2_1_1_1_4">#REF!</definedName>
    <definedName name="Excel_BuiltIn_Print_Titles_2_1_1_1_5">#REF!</definedName>
    <definedName name="Excel_BuiltIn_Print_Titles_2_1_1_1_6">#REF!</definedName>
    <definedName name="Excel_BuiltIn_Print_Titles_2_1_1_1_7">#REF!</definedName>
    <definedName name="Excel_BuiltIn_Print_Titles_2_1_1_10">#REF!</definedName>
    <definedName name="Excel_BuiltIn_Print_Titles_2_1_1_12">#REF!</definedName>
    <definedName name="Excel_BuiltIn_Print_Titles_2_1_1_3">#REF!</definedName>
    <definedName name="Excel_BuiltIn_Print_Titles_2_1_1_4">#REF!</definedName>
    <definedName name="Excel_BuiltIn_Print_Titles_2_1_1_5">#REF!</definedName>
    <definedName name="Excel_BuiltIn_Print_Titles_2_1_1_6">#REF!</definedName>
    <definedName name="Excel_BuiltIn_Print_Titles_2_1_1_7">#REF!</definedName>
    <definedName name="Excel_BuiltIn_Print_Titles_2_1_10">#REF!</definedName>
    <definedName name="Excel_BuiltIn_Print_Titles_2_1_12">#REF!</definedName>
    <definedName name="Excel_BuiltIn_Print_Titles_2_1_3">#REF!</definedName>
    <definedName name="Excel_BuiltIn_Print_Titles_2_1_4">#REF!</definedName>
    <definedName name="Excel_BuiltIn_Print_Titles_2_1_5">#REF!</definedName>
    <definedName name="Excel_BuiltIn_Print_Titles_2_1_6">#REF!</definedName>
    <definedName name="Excel_BuiltIn_Print_Titles_2_1_7">#REF!</definedName>
    <definedName name="Excel_BuiltIn_Print_Titles_2_10">#REF!</definedName>
    <definedName name="Excel_BuiltIn_Print_Titles_2_12">#REF!</definedName>
    <definedName name="Excel_BuiltIn_Print_Titles_2_20">#REF!</definedName>
    <definedName name="Excel_BuiltIn_Print_Titles_2_3">#REF!</definedName>
    <definedName name="Excel_BuiltIn_Print_Titles_2_7">#REF!</definedName>
    <definedName name="Excel_BuiltIn_Print_Titles_2_7_10">#REF!</definedName>
    <definedName name="Excel_BuiltIn_Print_Titles_2_7_12">#REF!</definedName>
    <definedName name="Excel_BuiltIn_Print_Titles_2_7_3">#REF!</definedName>
    <definedName name="Excel_BuiltIn_Print_Titles_2_7_4">#REF!</definedName>
    <definedName name="Excel_BuiltIn_Print_Titles_2_7_5">#REF!</definedName>
    <definedName name="Excel_BuiltIn_Print_Titles_2_7_6">#REF!</definedName>
    <definedName name="Excel_BuiltIn_Print_Titles_2_7_7">#REF!</definedName>
    <definedName name="Excel_BuiltIn_Print_Titles_2_9">#REF!</definedName>
    <definedName name="Excel_BuiltIn_Print_Titles_3">#REF!</definedName>
    <definedName name="Excel_BuiltIn_Print_Titles_3_1">#REF!</definedName>
    <definedName name="Excel_BuiltIn_Print_Titles_3_1_1">#REF!</definedName>
    <definedName name="Excel_BuiltIn_Print_Titles_3_1_1_10">#REF!</definedName>
    <definedName name="Excel_BuiltIn_Print_Titles_3_1_1_12">#REF!</definedName>
    <definedName name="Excel_BuiltIn_Print_Titles_3_1_1_3">#REF!</definedName>
    <definedName name="Excel_BuiltIn_Print_Titles_3_1_1_4">#REF!</definedName>
    <definedName name="Excel_BuiltIn_Print_Titles_3_1_1_5">#REF!</definedName>
    <definedName name="Excel_BuiltIn_Print_Titles_3_1_1_6">#REF!</definedName>
    <definedName name="Excel_BuiltIn_Print_Titles_3_1_1_7">#REF!</definedName>
    <definedName name="Excel_BuiltIn_Print_Titles_3_1_1_9">#REF!</definedName>
    <definedName name="Excel_BuiltIn_Print_Titles_3_1_10">#REF!</definedName>
    <definedName name="Excel_BuiltIn_Print_Titles_3_1_12">#REF!</definedName>
    <definedName name="Excel_BuiltIn_Print_Titles_3_1_3">#REF!</definedName>
    <definedName name="Excel_BuiltIn_Print_Titles_3_1_4">#REF!</definedName>
    <definedName name="Excel_BuiltIn_Print_Titles_3_1_5">#REF!</definedName>
    <definedName name="Excel_BuiltIn_Print_Titles_3_1_6">#REF!</definedName>
    <definedName name="Excel_BuiltIn_Print_Titles_3_1_7">#REF!</definedName>
    <definedName name="Excel_BuiltIn_Print_Titles_3_1_9">#REF!</definedName>
    <definedName name="Excel_BuiltIn_Print_Titles_3_10">#REF!</definedName>
    <definedName name="Excel_BuiltIn_Print_Titles_3_12">#REF!</definedName>
    <definedName name="Excel_BuiltIn_Print_Titles_3_3">#REF!</definedName>
    <definedName name="Excel_BuiltIn_Print_Titles_3_4">#REF!</definedName>
    <definedName name="Excel_BuiltIn_Print_Titles_3_5">#REF!</definedName>
    <definedName name="Excel_BuiltIn_Print_Titles_3_6">#REF!</definedName>
    <definedName name="Excel_BuiltIn_Print_Titles_3_7">#REF!</definedName>
    <definedName name="Excel_BuiltIn_Print_Titles_3_7_10">#REF!</definedName>
    <definedName name="Excel_BuiltIn_Print_Titles_3_7_12">#REF!</definedName>
    <definedName name="Excel_BuiltIn_Print_Titles_3_7_3">#REF!</definedName>
    <definedName name="Excel_BuiltIn_Print_Titles_3_7_4">#REF!</definedName>
    <definedName name="Excel_BuiltIn_Print_Titles_3_7_5">#REF!</definedName>
    <definedName name="Excel_BuiltIn_Print_Titles_3_7_6">#REF!</definedName>
    <definedName name="Excel_BuiltIn_Print_Titles_3_7_7">#REF!</definedName>
    <definedName name="Excel_BuiltIn_Print_Titles_3_9">#REF!</definedName>
    <definedName name="Excel_BuiltIn_Print_Titles_4">#REF!</definedName>
    <definedName name="Excel_BuiltIn_Print_Titles_4_10">#REF!</definedName>
    <definedName name="Excel_BuiltIn_Print_Titles_4_12">#REF!</definedName>
    <definedName name="Excel_BuiltIn_Print_Titles_4_3">#REF!</definedName>
    <definedName name="Excel_BuiltIn_Print_Titles_4_4">#REF!</definedName>
    <definedName name="Excel_BuiltIn_Print_Titles_4_5">#REF!</definedName>
    <definedName name="Excel_BuiltIn_Print_Titles_4_6">#REF!</definedName>
    <definedName name="Excel_BuiltIn_Print_Titles_4_7">#REF!</definedName>
    <definedName name="Excel_BuiltIn_Print_Titles_4_9">#REF!</definedName>
    <definedName name="Excel_BuiltIn_Print_Titles_5">#REF!</definedName>
    <definedName name="Excel_BuiltIn_Print_Titles_5_1">#REF!</definedName>
    <definedName name="Excel_BuiltIn_Print_Titles_5_1_10">#REF!</definedName>
    <definedName name="Excel_BuiltIn_Print_Titles_5_1_12">#REF!</definedName>
    <definedName name="Excel_BuiltIn_Print_Titles_5_1_3">#REF!</definedName>
    <definedName name="Excel_BuiltIn_Print_Titles_5_1_4">#REF!</definedName>
    <definedName name="Excel_BuiltIn_Print_Titles_5_1_5">#REF!</definedName>
    <definedName name="Excel_BuiltIn_Print_Titles_5_1_6">#REF!</definedName>
    <definedName name="Excel_BuiltIn_Print_Titles_5_1_7">#REF!</definedName>
    <definedName name="Excel_BuiltIn_Print_Titles_5_10">#REF!</definedName>
    <definedName name="Excel_BuiltIn_Print_Titles_5_12">#REF!</definedName>
    <definedName name="Excel_BuiltIn_Print_Titles_5_3">#REF!</definedName>
    <definedName name="Excel_BuiltIn_Print_Titles_5_4">#REF!</definedName>
    <definedName name="Excel_BuiltIn_Print_Titles_5_4_10">#REF!</definedName>
    <definedName name="Excel_BuiltIn_Print_Titles_5_4_12">#REF!</definedName>
    <definedName name="Excel_BuiltIn_Print_Titles_5_4_3">#REF!</definedName>
    <definedName name="Excel_BuiltIn_Print_Titles_5_4_4">#REF!</definedName>
    <definedName name="Excel_BuiltIn_Print_Titles_5_4_5">#REF!</definedName>
    <definedName name="Excel_BuiltIn_Print_Titles_5_4_6">#REF!</definedName>
    <definedName name="Excel_BuiltIn_Print_Titles_5_4_7">#REF!</definedName>
    <definedName name="Excel_BuiltIn_Print_Titles_5_5">#REF!</definedName>
    <definedName name="Excel_BuiltIn_Print_Titles_5_6">#REF!</definedName>
    <definedName name="Excel_BuiltIn_Print_Titles_5_9">#REF!</definedName>
    <definedName name="Excel_BuiltIn_Print_Titles_6">#REF!</definedName>
    <definedName name="Excel_BuiltIn_Print_Titles_6_10">#REF!</definedName>
    <definedName name="Excel_BuiltIn_Print_Titles_6_12">#REF!</definedName>
    <definedName name="Excel_BuiltIn_Print_Titles_6_3">#REF!</definedName>
    <definedName name="Excel_BuiltIn_Print_Titles_6_4">#REF!</definedName>
    <definedName name="Excel_BuiltIn_Print_Titles_6_5">#REF!</definedName>
    <definedName name="Excel_BuiltIn_Print_Titles_6_6">#REF!</definedName>
    <definedName name="Excel_BuiltIn_Print_Titles_6_7">#REF!</definedName>
    <definedName name="Excel_BuiltIn_Print_Titles_6_9">#REF!</definedName>
    <definedName name="Excel_BuiltIn_Print_Titles_8">#REF!</definedName>
    <definedName name="EXIT">#REF!</definedName>
    <definedName name="_xlnm.Extract">#REF!</definedName>
    <definedName name="f">#REF!</definedName>
    <definedName name="Fabrication_Production">'[5]Overview Linde Proc. CRP'!$B$34</definedName>
    <definedName name="fck">#REF!</definedName>
    <definedName name="fdgfg">#REF!</definedName>
    <definedName name="ff">#REF!</definedName>
    <definedName name="ff_10">#REF!</definedName>
    <definedName name="ff_12">#REF!</definedName>
    <definedName name="ff_3">#REF!</definedName>
    <definedName name="ff_4">#REF!</definedName>
    <definedName name="ff_5">#REF!</definedName>
    <definedName name="ff_6">#REF!</definedName>
    <definedName name="ff_7">#REF!</definedName>
    <definedName name="ff_9">#REF!</definedName>
    <definedName name="ffjfjfjfjfj">"#REF!"</definedName>
    <definedName name="fgb">#REF!</definedName>
    <definedName name="fgb_10">#REF!</definedName>
    <definedName name="fgb_12">#REF!</definedName>
    <definedName name="fgb_3">#REF!</definedName>
    <definedName name="fgb_4">#REF!</definedName>
    <definedName name="fgb_5">#REF!</definedName>
    <definedName name="fgb_6">#REF!</definedName>
    <definedName name="fgb_7">#REF!</definedName>
    <definedName name="fid">#REF!</definedName>
    <definedName name="fifb">#REF!</definedName>
    <definedName name="fil">#REF!</definedName>
    <definedName name="fill" hidden="1">#REF!</definedName>
    <definedName name="FIT">#REF!</definedName>
    <definedName name="fiw">#REF!</definedName>
    <definedName name="fkfkkfkkf">"#REF!"</definedName>
    <definedName name="fl">#REF!</definedName>
    <definedName name="fld">#REF!</definedName>
    <definedName name="flg">#REF!</definedName>
    <definedName name="flg_1">#REF!</definedName>
    <definedName name="flg_1_10">#REF!</definedName>
    <definedName name="flg_1_12">#REF!</definedName>
    <definedName name="flg_1_3">#REF!</definedName>
    <definedName name="flg_1_4">#REF!</definedName>
    <definedName name="flg_1_5">#REF!</definedName>
    <definedName name="flg_1_6">#REF!</definedName>
    <definedName name="flg_1_7">#REF!</definedName>
    <definedName name="flg_10">#REF!</definedName>
    <definedName name="flg_12">#REF!</definedName>
    <definedName name="flg_2">#REF!</definedName>
    <definedName name="flg_3">#REF!</definedName>
    <definedName name="flg_9">#REF!</definedName>
    <definedName name="fw">#REF!</definedName>
    <definedName name="fwfb">#REF!</definedName>
    <definedName name="fwl">#REF!</definedName>
    <definedName name="fwld">#REF!</definedName>
    <definedName name="fww">#REF!</definedName>
    <definedName name="fy">#REF!</definedName>
    <definedName name="G">#REF!</definedName>
    <definedName name="G_1">#REF!</definedName>
    <definedName name="G_1_10">#REF!</definedName>
    <definedName name="G_1_12">#REF!</definedName>
    <definedName name="G_1_3">#REF!</definedName>
    <definedName name="G_1_4">#REF!</definedName>
    <definedName name="G_1_5">#REF!</definedName>
    <definedName name="G_1_6">#REF!</definedName>
    <definedName name="G_1_7">#REF!</definedName>
    <definedName name="G_10">#REF!</definedName>
    <definedName name="G_12">#REF!</definedName>
    <definedName name="G_2">#REF!</definedName>
    <definedName name="G_3">#REF!</definedName>
    <definedName name="G_9">#REF!</definedName>
    <definedName name="Geschäftsbereich">#REF!</definedName>
    <definedName name="Geschäftsbereich_1">#REF!</definedName>
    <definedName name="Geschäftsbereich_1_10">#REF!</definedName>
    <definedName name="Geschäftsbereich_1_12">#REF!</definedName>
    <definedName name="Geschäftsbereich_1_3">#REF!</definedName>
    <definedName name="Geschäftsbereich_1_4">#REF!</definedName>
    <definedName name="Geschäftsbereich_1_5">#REF!</definedName>
    <definedName name="Geschäftsbereich_1_6">#REF!</definedName>
    <definedName name="Geschäftsbereich_1_7">#REF!</definedName>
    <definedName name="Geschäftsbereich_10">#REF!</definedName>
    <definedName name="Geschäftsbereich_12">#REF!</definedName>
    <definedName name="Geschäftsbereich_13">#REF!</definedName>
    <definedName name="Geschäftsbereich_24">#REF!</definedName>
    <definedName name="Geschäftsbereich_26">#REF!</definedName>
    <definedName name="Geschäftsbereich_29">#REF!</definedName>
    <definedName name="Geschäftsbereich_3">#REF!</definedName>
    <definedName name="Geschäftsbereich_30">#REF!</definedName>
    <definedName name="Geschäftsbereich_4">#REF!</definedName>
    <definedName name="Geschäftsbereich_5">#REF!</definedName>
    <definedName name="Geschäftsbereich_6">#REF!</definedName>
    <definedName name="Geschäftsbereich_7">#REF!</definedName>
    <definedName name="Geschäftsbereich_9">#REF!</definedName>
    <definedName name="ghdh" hidden="1">{"'Sheet1'!$A$4386:$N$4591"}</definedName>
    <definedName name="GPM">#REF!</definedName>
    <definedName name="GPM_10">#REF!</definedName>
    <definedName name="GPM_12">#REF!</definedName>
    <definedName name="GPM_3">#REF!</definedName>
    <definedName name="GPM_4">#REF!</definedName>
    <definedName name="GPM_5">#REF!</definedName>
    <definedName name="GPM_6">#REF!</definedName>
    <definedName name="GPM_7">#REF!</definedName>
    <definedName name="GPM_9">#REF!</definedName>
    <definedName name="gs">#REF!</definedName>
    <definedName name="h">#REF!</definedName>
    <definedName name="H_1">#REF!</definedName>
    <definedName name="H_1_10">#REF!</definedName>
    <definedName name="H_1_12">#REF!</definedName>
    <definedName name="H_1_3">#REF!</definedName>
    <definedName name="H_1_4">#REF!</definedName>
    <definedName name="H_1_5">#REF!</definedName>
    <definedName name="H_1_6">#REF!</definedName>
    <definedName name="H_1_7">#REF!</definedName>
    <definedName name="H_10">#REF!</definedName>
    <definedName name="H_12">#REF!</definedName>
    <definedName name="H_2">#REF!</definedName>
    <definedName name="H_3">#REF!</definedName>
    <definedName name="H_9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brh8">#REF!</definedName>
    <definedName name="hbrh8_10">#REF!</definedName>
    <definedName name="hbrh8_12">#REF!</definedName>
    <definedName name="hbrh8_3">#REF!</definedName>
    <definedName name="hbrh8_4">#REF!</definedName>
    <definedName name="hbrh8_5">#REF!</definedName>
    <definedName name="hbrh8_6">#REF!</definedName>
    <definedName name="hbrh8_7">#REF!</definedName>
    <definedName name="hf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ns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V66335_1">#REF!</definedName>
    <definedName name="IV66335_1_10">#REF!</definedName>
    <definedName name="IV66335_1_12">#REF!</definedName>
    <definedName name="IV66335_1_3">#REF!</definedName>
    <definedName name="IV66335_1_4">#REF!</definedName>
    <definedName name="IV66335_1_5">#REF!</definedName>
    <definedName name="IV66335_1_6">#REF!</definedName>
    <definedName name="IV66335_1_7">#REF!</definedName>
    <definedName name="jkjkjkjkj" hidden="1">{"LVA Safety%",#N/A,FALSE,"IR Basic Disc. I%";"LVA Procurement Eng.%",#N/A,FALSE,"IR Basic Disc. II%"}</definedName>
    <definedName name="JobID">#REF!</definedName>
    <definedName name="K">#REF!</definedName>
    <definedName name="K_1">#REF!</definedName>
    <definedName name="K_10">#REF!</definedName>
    <definedName name="K_12">#REF!</definedName>
    <definedName name="K_3">#REF!</definedName>
    <definedName name="K_9">#REF!</definedName>
    <definedName name="k1_table">#REF!</definedName>
    <definedName name="k1x">#REF!</definedName>
    <definedName name="k1y">#REF!</definedName>
    <definedName name="k2x">#REF!</definedName>
    <definedName name="k2y">#REF!</definedName>
    <definedName name="kkkkllllll" hidden="1">{#N/A,#N/A,TRUE,"MR OVERALL Curve";#N/A,#N/A,TRUE,"MR LVA Basic Curve";#N/A,#N/A,TRUE,"MR Detail total";#N/A,#N/A,TRUE,"MR Proc. total Curve";#N/A,#N/A,TRUE,"MR Constr.Comm"}</definedName>
    <definedName name="Konsortialanteil">#REF!</definedName>
    <definedName name="Konsortialanteil_1">#REF!</definedName>
    <definedName name="Konsortialanteil_1_10">#REF!</definedName>
    <definedName name="Konsortialanteil_1_12">#REF!</definedName>
    <definedName name="Konsortialanteil_1_3">#REF!</definedName>
    <definedName name="Konsortialanteil_1_4">#REF!</definedName>
    <definedName name="Konsortialanteil_1_5">#REF!</definedName>
    <definedName name="Konsortialanteil_1_6">#REF!</definedName>
    <definedName name="Konsortialanteil_1_7">#REF!</definedName>
    <definedName name="Konsortialanteil_10">#REF!</definedName>
    <definedName name="Konsortialanteil_12">#REF!</definedName>
    <definedName name="Konsortialanteil_3">#REF!</definedName>
    <definedName name="Konsortialanteil_9">#REF!</definedName>
    <definedName name="kpmh" hidden="1">{"'Sheet1'!$A$4386:$N$4591"}</definedName>
    <definedName name="L">#REF!</definedName>
    <definedName name="L_1">#REF!</definedName>
    <definedName name="L_10">#REF!</definedName>
    <definedName name="L_12">#REF!</definedName>
    <definedName name="L_3">#REF!</definedName>
    <definedName name="L_9">#REF!</definedName>
    <definedName name="Last_Row">#N/A</definedName>
    <definedName name="LCS">(#REF!,#REF!,#REF!,#REF!,#REF!,#REF!,#REF!,#REF!,#REF!,#REF!,#REF!,#REF!,#REF!,#REF!,#REF!,#REF!,#REF!,#REF!,#REF!,#REF!,#REF!,#REF!)</definedName>
    <definedName name="lef">#REF!</definedName>
    <definedName name="lel">#REF!</definedName>
    <definedName name="Lev2_Comm_Total_Cum_Actual">[3]Lev.2!$G$22</definedName>
    <definedName name="Lev2_Comm_Total_Cum_Plan">[3]Lev.2!$F$22</definedName>
    <definedName name="Lev2_Comm_Total_Month_Actual">[3]Lev.2!$E$22</definedName>
    <definedName name="Lev2_Comm_Total_Month_Plan">[3]Lev.2!$D$22</definedName>
    <definedName name="Lev2_Comm_WF">[3]Lev.2!$C$22</definedName>
    <definedName name="Lev2_Con_Total_Cum_Actual">[3]Lev.2!$G$20</definedName>
    <definedName name="Lev2_Con_Total_Cum_Plan">[3]Lev.2!$F$20</definedName>
    <definedName name="Lev2_Con_Total_Month_Actual">[3]Lev.2!$E$20</definedName>
    <definedName name="Lev2_Con_Total_Month_Plan">[3]Lev.2!$D$20</definedName>
    <definedName name="Lev2_Con_WF">[3]Lev.2!$C$20</definedName>
    <definedName name="Lev2_EOS_Total_Cum_Actual">[3]Lev.2!$G$7</definedName>
    <definedName name="Lev2_EOS_Total_Cum_Plan">[3]Lev.2!$F$7</definedName>
    <definedName name="Lev2_EOS_Total_Month_Actual">[3]Lev.2!$E$7</definedName>
    <definedName name="Lev2_EOS_Total_Month_Plan">[3]Lev.2!$D$7</definedName>
    <definedName name="Lev2_EOS_WF">[3]Lev.2!$C$7</definedName>
    <definedName name="Lev2_Overall_Cum_Actual">[3]Lev.2!$G$24</definedName>
    <definedName name="Lev2_Overall_Cum_Plan">[3]Lev.2!$F$24</definedName>
    <definedName name="Lev2_Overall_Month_Actual">[3]Lev.2!$E$24</definedName>
    <definedName name="Lev2_Overall_Month_Plan">[3]Lev.2!$D$24</definedName>
    <definedName name="Lev2_Supply_Total_Cum_Actual">[3]Lev.2!$G$12</definedName>
    <definedName name="Lev2_Supply_Total_Cum_Plan">[3]Lev.2!$F$12</definedName>
    <definedName name="Lev2_Supply_Total_Month_Actual">[3]Lev.2!$E$12</definedName>
    <definedName name="Lev2_Supply_Total_Month_Plan">[3]Lev.2!$D$12</definedName>
    <definedName name="Lev2_Supply_WF">[3]Lev.2!$C$12</definedName>
    <definedName name="Lev3_Con_Total_Cum_Actual">'[3]Lev.3(C)'!$G$21</definedName>
    <definedName name="Lev3_Con_Total_Cum_Plan">'[3]Lev.3(C)'!$F$21</definedName>
    <definedName name="Lev3_Con_Total_Month_Actual">'[3]Lev.3(C)'!$E$21</definedName>
    <definedName name="Lev3_Con_Total_Month_Plan">'[3]Lev.3(C)'!$D$21</definedName>
    <definedName name="Lev3_Eng_Total_Cum_Actual">'[3]Lev.3(E)'!$G$8</definedName>
    <definedName name="Lev3_Eng_Total_Cum_Plan">'[3]Lev.3(E)'!$F$8</definedName>
    <definedName name="Lev3_Eng_Total_Month_Actual">'[3]Lev.3(E)'!$E$8</definedName>
    <definedName name="Lev3_Eng_Total_Month_Plan">'[3]Lev.3(E)'!$D$8</definedName>
    <definedName name="Lev3_Order_Total_Cum_Actual">'[3]Lev.3(E)'!$G$18</definedName>
    <definedName name="Lev3_Order_Total_Cum_Plan">'[3]Lev.3(E)'!$F$18</definedName>
    <definedName name="Lev3_Order_Total_Month_Actual">'[3]Lev.3(E)'!$E$18</definedName>
    <definedName name="Lev3_Order_Total_Month_Plan">'[3]Lev.3(E)'!$D$18</definedName>
    <definedName name="Lev3_Sub_Total_Cum_Actual">'[3]Lev.3(E)'!$G$26</definedName>
    <definedName name="Lev3_Sub_Total_Cum_Plan">'[3]Lev.3(E)'!$F$26</definedName>
    <definedName name="Lev3_Sub_Total_Month_Actual">'[3]Lev.3(E)'!$E$26</definedName>
    <definedName name="Lev3_Sub_Total_Month_Plan">'[3]Lev.3(E)'!$D$26</definedName>
    <definedName name="Lev3_Supply_EL_Cum_Actula">'[3]Lev3.(P)'!$G$12</definedName>
    <definedName name="Lev3_Supply_EL_Cum_Plan">'[3]Lev3.(P)'!$F$12</definedName>
    <definedName name="Lev3_Supply_EL_Month_Actula">'[3]Lev3.(P)'!$E$12</definedName>
    <definedName name="Lev3_Supply_EL_Month_Plan">'[3]Lev3.(P)'!$D$12</definedName>
    <definedName name="Lev3_Supply_IN_Cum_Actula">'[3]Lev3.(P)'!$G$13</definedName>
    <definedName name="Lev3_Supply_IN_Cum_Plan">'[3]Lev3.(P)'!$F$13</definedName>
    <definedName name="Lev3_Supply_IN_Month_Actula">'[3]Lev3.(P)'!$E$13</definedName>
    <definedName name="Lev3_Supply_IN_Month_Plan">'[3]Lev3.(P)'!$D$13</definedName>
    <definedName name="Lev3_Supply_PP_Cum_Actula">'[3]Lev3.(P)'!$G$9</definedName>
    <definedName name="Lev3_Supply_PP_Cum_Plan">'[3]Lev3.(P)'!$F$9</definedName>
    <definedName name="Lev3_Supply_PP_Month_Actula">'[3]Lev3.(P)'!$E$9</definedName>
    <definedName name="Lev3_Supply_PP_Month_Plan">'[3]Lev3.(P)'!$D$9</definedName>
    <definedName name="Lev3_Supply_RO_Cum_Actula">'[3]Lev3.(P)'!$G$11</definedName>
    <definedName name="Lev3_Supply_RO_Cum_Plan">'[3]Lev3.(P)'!$F$11</definedName>
    <definedName name="Lev3_Supply_RO_Month_Actula">'[3]Lev3.(P)'!$E$11</definedName>
    <definedName name="Lev3_Supply_RO_Month_Plan">'[3]Lev3.(P)'!$D$11</definedName>
    <definedName name="Lev3_Supply_SS_Cum_Actula">'[3]Lev3.(P)'!$G$14</definedName>
    <definedName name="Lev3_Supply_SS_Cum_Plan">'[3]Lev3.(P)'!$F$14</definedName>
    <definedName name="Lev3_Supply_SS_Month_Actula">'[3]Lev3.(P)'!$E$14</definedName>
    <definedName name="Lev3_Supply_SS_Month_Plan">'[3]Lev3.(P)'!$D$14</definedName>
    <definedName name="Lev3_Supply_ST_Cum_Actula">'[3]Lev3.(P)'!$G$10</definedName>
    <definedName name="Lev3_Supply_ST_Cum_Plan">'[3]Lev3.(P)'!$F$10</definedName>
    <definedName name="Lev3_Supply_ST_Month_Actula">'[3]Lev3.(P)'!$E$10</definedName>
    <definedName name="Lev3_Supply_ST_Month_Plan">'[3]Lev3.(P)'!$D$10</definedName>
    <definedName name="Lev3_Supply_Total_Cum_Actual">'[3]Lev3.(P)'!$G$16</definedName>
    <definedName name="Lev3_Supply_Total_Cum_Plan">'[3]Lev3.(P)'!$F$16</definedName>
    <definedName name="Lev3_Supply_Total_Month_Actual">'[3]Lev3.(P)'!$E$16</definedName>
    <definedName name="Lev3_Supply_Total_Month_Plan">'[3]Lev3.(P)'!$D$16</definedName>
    <definedName name="lex">#REF!</definedName>
    <definedName name="ley">#REF!</definedName>
    <definedName name="LF">(#REF!,#REF!,#REF!,#REF!,#REF!,#REF!,#REF!,#REF!,#REF!)</definedName>
    <definedName name="LF_3">(#REF!,#REF!,#REF!,#REF!,#REF!,#REF!,#REF!,#REF!,#REF!)</definedName>
    <definedName name="LI_TUBE">#REF!</definedName>
    <definedName name="liv_exp">#REF!</definedName>
    <definedName name="liv_exp_10">#REF!</definedName>
    <definedName name="liv_exp_12">#REF!</definedName>
    <definedName name="liv_exp_3">#REF!</definedName>
    <definedName name="liv_exp_4">#REF!</definedName>
    <definedName name="liv_exp_5">#REF!</definedName>
    <definedName name="liv_exp_6">#REF!</definedName>
    <definedName name="liv_exp_7">#REF!</definedName>
    <definedName name="liv_exp_9">#REF!</definedName>
    <definedName name="lmn">#REF!</definedName>
    <definedName name="lmn_10">#REF!</definedName>
    <definedName name="lmn_12">#REF!</definedName>
    <definedName name="lmn_3">#REF!</definedName>
    <definedName name="lmn_4">#REF!</definedName>
    <definedName name="lmn_5">#REF!</definedName>
    <definedName name="lmn_6">#REF!</definedName>
    <definedName name="lmn_7">#REF!</definedName>
    <definedName name="LPBS">#REF!</definedName>
    <definedName name="LS">#REF!</definedName>
    <definedName name="LS_CAP">#REF!</definedName>
    <definedName name="lx">#REF!</definedName>
    <definedName name="ly">#REF!</definedName>
    <definedName name="M1x">#REF!</definedName>
    <definedName name="M1y">#REF!</definedName>
    <definedName name="M2x">#REF!</definedName>
    <definedName name="M2y">#REF!</definedName>
    <definedName name="Macro12">#REF!</definedName>
    <definedName name="Macro4">#REF!</definedName>
    <definedName name="Macro5">#REF!</definedName>
    <definedName name="Macro7">#REF!</definedName>
    <definedName name="Macro8">#REF!</definedName>
    <definedName name="Macro9">#REF!</definedName>
    <definedName name="master">#REF!</definedName>
    <definedName name="master_1">#REF!</definedName>
    <definedName name="master_1_10">#REF!</definedName>
    <definedName name="master_1_12">#REF!</definedName>
    <definedName name="master_1_3">#REF!</definedName>
    <definedName name="master_1_4">#REF!</definedName>
    <definedName name="master_1_5">#REF!</definedName>
    <definedName name="master_1_6">#REF!</definedName>
    <definedName name="master_1_7">#REF!</definedName>
    <definedName name="master_10">#REF!</definedName>
    <definedName name="master_12">#REF!</definedName>
    <definedName name="master_3">#REF!</definedName>
    <definedName name="master_9">#REF!</definedName>
    <definedName name="matlthk">#REF!</definedName>
    <definedName name="matlthk_3">#REF!</definedName>
    <definedName name="matlthk_4">#REF!</definedName>
    <definedName name="matlthk_5">#REF!</definedName>
    <definedName name="matlthk_6">#REF!</definedName>
    <definedName name="matlthk_7">#REF!</definedName>
    <definedName name="matserial">#REF!</definedName>
    <definedName name="matserial_3">#REF!</definedName>
    <definedName name="matserial_4">#REF!</definedName>
    <definedName name="matserial_5">#REF!</definedName>
    <definedName name="matserial_6">#REF!</definedName>
    <definedName name="matserial_7">#REF!</definedName>
    <definedName name="matserial2">#REF!</definedName>
    <definedName name="matserial2_3">#REF!</definedName>
    <definedName name="matserial2_4">#REF!</definedName>
    <definedName name="matserial2_5">#REF!</definedName>
    <definedName name="matserial2_6">#REF!</definedName>
    <definedName name="matserial2_7">#REF!</definedName>
    <definedName name="matthk">#REF!</definedName>
    <definedName name="matthk_3">#REF!</definedName>
    <definedName name="matthk_4">#REF!</definedName>
    <definedName name="matthk_5">#REF!</definedName>
    <definedName name="matthk_6">#REF!</definedName>
    <definedName name="matthk_7">#REF!</definedName>
    <definedName name="mbpt">#REF!</definedName>
    <definedName name="mbpt_1">#REF!</definedName>
    <definedName name="mbpt_1_10">#REF!</definedName>
    <definedName name="mbpt_1_12">#REF!</definedName>
    <definedName name="mbpt_1_3">#REF!</definedName>
    <definedName name="mbpt_1_4">#REF!</definedName>
    <definedName name="mbpt_1_5">#REF!</definedName>
    <definedName name="mbpt_1_6">#REF!</definedName>
    <definedName name="mbpt_1_7">#REF!</definedName>
    <definedName name="mbpt_10">#REF!</definedName>
    <definedName name="mbpt_12">#REF!</definedName>
    <definedName name="mbpt_2">#REF!</definedName>
    <definedName name="mbpt_3">#REF!</definedName>
    <definedName name="mbpt_9">#REF!</definedName>
    <definedName name="mjgfny76">#REF!</definedName>
    <definedName name="mjgfny76_10">#REF!</definedName>
    <definedName name="mjgfny76_12">#REF!</definedName>
    <definedName name="mjgfny76_3">#REF!</definedName>
    <definedName name="mjgfny76_4">#REF!</definedName>
    <definedName name="mjgfny76_5">#REF!</definedName>
    <definedName name="mjgfny76_6">#REF!</definedName>
    <definedName name="mjgfny76_7">#REF!</definedName>
    <definedName name="MOC">#REF!</definedName>
    <definedName name="Module1.UNITOK">#N/A</definedName>
    <definedName name="Module1.UNITOK_1">#N/A</definedName>
    <definedName name="Module1.UNITOK_1_1">#N/A</definedName>
    <definedName name="Module1.UNITOK_1_1_1">#N/A</definedName>
    <definedName name="Module1.UNITOK_1_1_1_1">#N/A</definedName>
    <definedName name="Module1.UNITOK_1_1_1_1_1">#N/A</definedName>
    <definedName name="Module1.UNITOK_1_1_1_1_1_1">#N/A</definedName>
    <definedName name="Module1.UNITOK_1_1_1_1_1_1_1">#N/A</definedName>
    <definedName name="Module1.UNITOK_1_2">#N/A</definedName>
    <definedName name="Module1.UNITOK_1_2_1">#N/A</definedName>
    <definedName name="Module1.UNITOK_2">#N/A</definedName>
    <definedName name="Module1.UNITOK_2_1">#N/A</definedName>
    <definedName name="Month">'[3]Data(E)'!$E$1:$AZ$2</definedName>
    <definedName name="MONTHWISE">#REF!</definedName>
    <definedName name="MR">[8]PX1DATA!$A$5:$J$33</definedName>
    <definedName name="mr_data">[9]PX1DATA!$A$5:$J$33</definedName>
    <definedName name="mr_data2">[9]PX2DATA!$A$5:$J$29</definedName>
    <definedName name="n" hidden="1">#REF!</definedName>
    <definedName name="new">#REF!</definedName>
    <definedName name="O_EL_CABLE_WF">[3]O_EL!$N$22</definedName>
    <definedName name="O_EL_CATH_WF">[3]O_EL!$N$28</definedName>
    <definedName name="O_EL_KIT_WF">[3]O_EL!$N$26</definedName>
    <definedName name="O_EL_LIGHTING_WF">[3]O_EL!$N$20</definedName>
    <definedName name="O_EL_PANEL_WF">[3]O_EL!$N$11</definedName>
    <definedName name="O_EL_POWER_WF">[3]O_EL!$N$8</definedName>
    <definedName name="O_EL_TRAYS_WF">[3]O_EL!$N$24</definedName>
    <definedName name="O_EL_UPS_WF">[3]O_EL!$N$18</definedName>
    <definedName name="O_IN_ANALYZER_WF">[3]O_IN!$N$10</definedName>
    <definedName name="O_IN_CONDUIT_WF">[3]O_IN!$N$37</definedName>
    <definedName name="O_IN_CONTROL_WF">[3]O_IN!$N$8</definedName>
    <definedName name="O_IN_FLOW_WF">[3]O_IN!$N$12</definedName>
    <definedName name="O_IN_LEVEL_WF">[3]O_IN!$N$24</definedName>
    <definedName name="O_IN_MISC_WF">[3]O_IN!$N$47</definedName>
    <definedName name="O_IN_PIPING_WF">[3]O_IN!$N$45</definedName>
    <definedName name="O_IN_PRESSURE_WF">[3]O_IN!$N$21</definedName>
    <definedName name="O_IN_TEMPER_WF">[3]O_IN!$N$28</definedName>
    <definedName name="O_IN_TUBING_WF">[3]O_IN!$N$43</definedName>
    <definedName name="O_IN_VALVES_WF">[3]O_IN!$N$31</definedName>
    <definedName name="O_IN_WIRE_WF">[3]O_IN!$N$41</definedName>
    <definedName name="O_PP_BOLT_WF">[3]O_PP!$N$34</definedName>
    <definedName name="O_PP_FITTING_WF">[3]O_PP!$N$28</definedName>
    <definedName name="O_PP_FLANGE_WF">[3]O_PP!$N$25</definedName>
    <definedName name="O_PP_GASKET_WF">[3]O_PP!$N$38</definedName>
    <definedName name="O_PP_PIPES_WF">[3]O_PP!$N$8</definedName>
    <definedName name="O_PP_SPECIAL_WF">[3]O_PP!$N$41</definedName>
    <definedName name="O_PP_VALVES_WF">[3]O_PP!$N$16</definedName>
    <definedName name="O_RO_MGA101_WF">[3]O_RO!$N$8</definedName>
    <definedName name="O_RO_MGA102_WF">[3]O_RO!$N$53</definedName>
    <definedName name="O_RO_MGA103_WF">[3]O_RO!$N$61</definedName>
    <definedName name="O_RO_MGA104_WF">[3]O_RO!$N$65</definedName>
    <definedName name="O_RO_MGA105_WF">[3]O_RO!$N$79</definedName>
    <definedName name="O_RO_MGA106_WF">[3]O_RO!$N$89</definedName>
    <definedName name="O_RO_MGA107_WF">[3]O_RO!$N$94</definedName>
    <definedName name="O_RO_MGA201_WF">[3]O_RO!$N$98</definedName>
    <definedName name="O_RO_MGA202_WF">[3]O_RO!$N$107</definedName>
    <definedName name="O_RO_MGB101_WF">[3]O_RO!$N$115</definedName>
    <definedName name="O_RO_MGB102_WF">[3]O_RO!$N$117</definedName>
    <definedName name="O_RO_MGB201_WF">[3]O_RO!$N$119</definedName>
    <definedName name="O_RO_MGB301_WF">[3]O_RO!$N$121</definedName>
    <definedName name="O_RO_MGB601_WF">[3]O_RO!$N$123</definedName>
    <definedName name="O_RO_MGD101_WF">[3]O_RO!$N$125</definedName>
    <definedName name="O_RO_MPQ101_WF">[3]O_RO!$N$127</definedName>
    <definedName name="O_RO_MSC101_WF">[3]O_RO!$N$141</definedName>
    <definedName name="O_SS_OTHERS_WF">[3]O_SS!$N$10</definedName>
    <definedName name="O_SS_STEEL_WF">[3]O_SS!$N$8</definedName>
    <definedName name="O_ST_MBJ101_WF">[3]O_ST!$N$343</definedName>
    <definedName name="O_ST_MCA110_WF">[3]O_ST!$N$14</definedName>
    <definedName name="O_ST_MCA111_WF">[3]O_ST!$N$35</definedName>
    <definedName name="O_ST_MCA112_WF">[3]O_ST!$N$46</definedName>
    <definedName name="O_ST_MDA110_WF">[3]O_ST!$N$64</definedName>
    <definedName name="O_ST_MDA111_WF">[3]O_ST!$N$73</definedName>
    <definedName name="O_ST_MDA112_WF">[3]O_ST!$N$85</definedName>
    <definedName name="O_ST_MDC110_WF">[3]O_ST!$N$8</definedName>
    <definedName name="O_ST_MEA110_WF">[3]O_ST!$N$96</definedName>
    <definedName name="O_ST_MEA111_WF">[3]O_ST!$N$121</definedName>
    <definedName name="O_ST_MEA112_WF">[3]O_ST!$N$159</definedName>
    <definedName name="O_ST_MEA113_WF">[3]O_ST!$N$185</definedName>
    <definedName name="O_ST_MEB510_WF">[3]O_ST!$N$211</definedName>
    <definedName name="O_ST_MEE110_WF">[3]O_ST!$N$330</definedName>
    <definedName name="O_ST_MEE111_WF">[3]O_ST!$N$337</definedName>
    <definedName name="O_ST_MFA110_WF">[3]O_ST!$N$217</definedName>
    <definedName name="O_ST_MFA111_WF">[3]O_ST!$N$233</definedName>
    <definedName name="O_ST_MFA112_WF">[3]O_ST!$N$252</definedName>
    <definedName name="O_ST_MFA113_WF">[3]O_ST!$N$278</definedName>
    <definedName name="O_ST_MFA114_WF">[3]O_ST!$N$306</definedName>
    <definedName name="O_ST_MFB110_WF">[3]O_ST!$N$314</definedName>
    <definedName name="O_ST_MFC110_WF">[3]O_ST!$N$317</definedName>
    <definedName name="O_ST_MFE110_WF">[3]O_ST!$N$310</definedName>
    <definedName name="O_ST_MFF110_WF">[3]O_ST!$N$319</definedName>
    <definedName name="O_ST_MFF111_WF">[3]O_ST!$N$328</definedName>
    <definedName name="O_ST_MPF110_WF">[3]O_ST!$N$341</definedName>
    <definedName name="OCadran">#REF!</definedName>
    <definedName name="OCadran_10">#REF!</definedName>
    <definedName name="OCadran_12">#REF!</definedName>
    <definedName name="OCadran_3">#REF!</definedName>
    <definedName name="OCadran_4">#REF!</definedName>
    <definedName name="OCadran_5">#REF!</definedName>
    <definedName name="OCadran_6">#REF!</definedName>
    <definedName name="OCadran_7">#REF!</definedName>
    <definedName name="OCadran_9">#REF!</definedName>
    <definedName name="om">#REF!</definedName>
    <definedName name="OPT8_1">#N/A</definedName>
    <definedName name="OPT8_1_1">#N/A</definedName>
    <definedName name="OPT8_1_1_1">#N/A</definedName>
    <definedName name="OPT8_1_1_1_1">#N/A</definedName>
    <definedName name="OPT8_1_1_1_1_1">#N/A</definedName>
    <definedName name="OPT8_1_1_1_1_1_1">#N/A</definedName>
    <definedName name="OPT8_1_1_1_1_1_1_1">#N/A</definedName>
    <definedName name="OPT8_1_2">#N/A</definedName>
    <definedName name="OPT8_1_2_1">#N/A</definedName>
    <definedName name="OPT8_2">#N/A</definedName>
    <definedName name="OPT8_2_1">#N/A</definedName>
    <definedName name="OPT8_8">NA()</definedName>
    <definedName name="OPT9_1">#N/A</definedName>
    <definedName name="OPT9_1_1">#N/A</definedName>
    <definedName name="OPT9_1_1_1">#N/A</definedName>
    <definedName name="OPT9_1_1_1_1">#N/A</definedName>
    <definedName name="OPT9_1_1_1_1_1">#N/A</definedName>
    <definedName name="OPT9_1_1_1_1_1_1">#N/A</definedName>
    <definedName name="OPT9_1_1_1_1_1_1_1">#N/A</definedName>
    <definedName name="OPT9_1_2">#N/A</definedName>
    <definedName name="OPT9_1_2_1">#N/A</definedName>
    <definedName name="OPT9_2">#N/A</definedName>
    <definedName name="OPT9_2_1">#N/A</definedName>
    <definedName name="OPT9_8">NA()</definedName>
    <definedName name="Order">'[5]Overview Linde Proc. CRP'!$B$31</definedName>
    <definedName name="ot">#REF!</definedName>
    <definedName name="P">#REF!</definedName>
    <definedName name="P_1">#REF!</definedName>
    <definedName name="P_1_10">#REF!</definedName>
    <definedName name="P_1_12">#REF!</definedName>
    <definedName name="P_1_3">#REF!</definedName>
    <definedName name="P_1_4">#REF!</definedName>
    <definedName name="P_1_5">#REF!</definedName>
    <definedName name="P_1_6">#REF!</definedName>
    <definedName name="P_1_7">#REF!</definedName>
    <definedName name="P_10">#REF!</definedName>
    <definedName name="P_12">#REF!</definedName>
    <definedName name="P_2">#REF!</definedName>
    <definedName name="P_3">#REF!</definedName>
    <definedName name="P_9">#REF!</definedName>
    <definedName name="Packing_Transport">'[5]Overview Linde Proc. CRP'!$B$35</definedName>
    <definedName name="Page">#REF!</definedName>
    <definedName name="pbpt">#REF!</definedName>
    <definedName name="pbpt_1">#REF!</definedName>
    <definedName name="pbpt_1_10">#REF!</definedName>
    <definedName name="pbpt_1_12">#REF!</definedName>
    <definedName name="pbpt_1_3">#REF!</definedName>
    <definedName name="pbpt_1_4">#REF!</definedName>
    <definedName name="pbpt_1_5">#REF!</definedName>
    <definedName name="pbpt_1_6">#REF!</definedName>
    <definedName name="pbpt_1_7">#REF!</definedName>
    <definedName name="pbpt_10">#REF!</definedName>
    <definedName name="pbpt_12">#REF!</definedName>
    <definedName name="pbpt_2">#REF!</definedName>
    <definedName name="pbpt_3">#REF!</definedName>
    <definedName name="pbpt_9">#REF!</definedName>
    <definedName name="Pbx">#REF!</definedName>
    <definedName name="Pby">#REF!</definedName>
    <definedName name="Percent">#REF!</definedName>
    <definedName name="Percent_10">#REF!</definedName>
    <definedName name="Percent_12">#REF!</definedName>
    <definedName name="Percent_3">#REF!</definedName>
    <definedName name="Percent_4">#REF!</definedName>
    <definedName name="Percent_5">#REF!</definedName>
    <definedName name="Percent_6">#REF!</definedName>
    <definedName name="Percent_7">#REF!</definedName>
    <definedName name="Percent_9">#REF!</definedName>
    <definedName name="Perf_Garantee">#REF!</definedName>
    <definedName name="Perf_Garantee_1">#REF!</definedName>
    <definedName name="Perf_Garantee_1_10">#REF!</definedName>
    <definedName name="Perf_Garantee_1_12">#REF!</definedName>
    <definedName name="Perf_Garantee_1_3">#REF!</definedName>
    <definedName name="Perf_Garantee_1_4">#REF!</definedName>
    <definedName name="Perf_Garantee_1_5">#REF!</definedName>
    <definedName name="Perf_Garantee_1_6">#REF!</definedName>
    <definedName name="Perf_Garantee_1_7">#REF!</definedName>
    <definedName name="Perf_Garantee_10">#REF!</definedName>
    <definedName name="Perf_Garantee_12">#REF!</definedName>
    <definedName name="Perf_Garantee_3">#REF!</definedName>
    <definedName name="Perf_Garantee_9">#REF!</definedName>
    <definedName name="Pipe">#REF!</definedName>
    <definedName name="PL">#REF!</definedName>
    <definedName name="PL_3">#REF!</definedName>
    <definedName name="PL_4">#REF!</definedName>
    <definedName name="PL_5">#REF!</definedName>
    <definedName name="PL_6">#REF!</definedName>
    <definedName name="PL_7">#REF!</definedName>
    <definedName name="PP">#REF!</definedName>
    <definedName name="prgress">#REF!</definedName>
    <definedName name="Price">'[10]기계 proposal '!$A$4:$AC$459</definedName>
    <definedName name="_xlnm.Print_Area" localSheetId="0">Domestic!$A$2:$AA$31</definedName>
    <definedName name="_xlnm.Print_Area">#REF!</definedName>
    <definedName name="Print_Area_MI">#REF!</definedName>
    <definedName name="Print_Area_MI_1">#REF!</definedName>
    <definedName name="Print_Area_MI_1_1">"#REF!"</definedName>
    <definedName name="Print_Area_MI_1_10">#REF!</definedName>
    <definedName name="Print_Area_MI_1_12">#REF!</definedName>
    <definedName name="Print_Area_MI_1_3">#REF!</definedName>
    <definedName name="Print_Area_MI_1_4">#REF!</definedName>
    <definedName name="Print_Area_MI_1_5">#REF!</definedName>
    <definedName name="Print_Area_MI_1_6">#REF!</definedName>
    <definedName name="Print_Area_MI_1_7">#REF!</definedName>
    <definedName name="Print_Area_MI_10">#REF!</definedName>
    <definedName name="PRINT_AREA_MI_12">#REF!</definedName>
    <definedName name="Print_Area_MI_2">#REF!</definedName>
    <definedName name="Print_Area_MI_2_10">#REF!</definedName>
    <definedName name="Print_Area_MI_2_12">#REF!</definedName>
    <definedName name="Print_Area_MI_2_3">#REF!</definedName>
    <definedName name="Print_Area_MI_2_4">#REF!</definedName>
    <definedName name="Print_Area_MI_2_5">#REF!</definedName>
    <definedName name="Print_Area_MI_2_6">#REF!</definedName>
    <definedName name="Print_Area_MI_2_7">#REF!</definedName>
    <definedName name="PRINT_AREA_MI_20">#REF!</definedName>
    <definedName name="PRINT_AREA_MI_21">#REF!</definedName>
    <definedName name="Print_Area_MI_25">#REF!</definedName>
    <definedName name="PRINT_AREA_MI_3">#REF!</definedName>
    <definedName name="PRINT_AREA_MI_4">#REF!</definedName>
    <definedName name="PRINT_AREA_MI_4_10">#REF!</definedName>
    <definedName name="PRINT_AREA_MI_4_12">#REF!</definedName>
    <definedName name="PRINT_AREA_MI_4_3">#REF!</definedName>
    <definedName name="PRINT_AREA_MI_4_4">#REF!</definedName>
    <definedName name="PRINT_AREA_MI_4_5">#REF!</definedName>
    <definedName name="PRINT_AREA_MI_4_6">#REF!</definedName>
    <definedName name="PRINT_AREA_MI_4_7">#REF!</definedName>
    <definedName name="PRINT_AREA_MI_5">#REF!</definedName>
    <definedName name="PRINT_AREA_MI_6">#REF!</definedName>
    <definedName name="PRINT_AREA_MI_7">#REF!</definedName>
    <definedName name="PRINT_AREA_MI_9">#REF!</definedName>
    <definedName name="_xlnm.Print_Titles" localSheetId="0">Domestic!$5:$5</definedName>
    <definedName name="_xlnm.Print_Titles">#N/A</definedName>
    <definedName name="Print_Titles_MI">#REF!</definedName>
    <definedName name="Print_Titles_MI_1">#REF!</definedName>
    <definedName name="Print_Titles_MI_1_10">#REF!</definedName>
    <definedName name="Print_Titles_MI_1_12">#REF!</definedName>
    <definedName name="Print_Titles_MI_1_3">#REF!</definedName>
    <definedName name="Print_Titles_MI_1_4">#REF!</definedName>
    <definedName name="Print_Titles_MI_1_5">#REF!</definedName>
    <definedName name="Print_Titles_MI_1_6">#REF!</definedName>
    <definedName name="Print_Titles_MI_1_7">#REF!</definedName>
    <definedName name="Print_Titles_MI_10">#REF!</definedName>
    <definedName name="Print_Titles_MI_12">#REF!</definedName>
    <definedName name="Print_Titles_MI_2">#REF!</definedName>
    <definedName name="Print_Titles_MI_2_10">#REF!</definedName>
    <definedName name="Print_Titles_MI_2_12">#REF!</definedName>
    <definedName name="Print_Titles_MI_2_3">#REF!</definedName>
    <definedName name="Print_Titles_MI_2_4">#REF!</definedName>
    <definedName name="Print_Titles_MI_2_5">#REF!</definedName>
    <definedName name="Print_Titles_MI_2_6">#REF!</definedName>
    <definedName name="Print_Titles_MI_2_7">#REF!</definedName>
    <definedName name="Print_Titles_MI_3">#REF!</definedName>
    <definedName name="Print_Titles_MI_4">#REF!</definedName>
    <definedName name="Print_Titles_MI_5">#REF!</definedName>
    <definedName name="Print_Titles_MI_6">#REF!</definedName>
    <definedName name="Print_Titles_MI_7">#REF!</definedName>
    <definedName name="Print_Titles_MI_9">#REF!</definedName>
    <definedName name="project">#REF!</definedName>
    <definedName name="pt">#REF!</definedName>
    <definedName name="Pu">#REF!</definedName>
    <definedName name="PURCHASE">#REF!</definedName>
    <definedName name="Puz">#REF!</definedName>
    <definedName name="q">#REF!</definedName>
    <definedName name="qq">#REF!</definedName>
    <definedName name="rect_4_415">#REF!</definedName>
    <definedName name="REF_FILE">[11]Macro!$C$6</definedName>
    <definedName name="REF_PRINT">[11]Macro!$C$5</definedName>
    <definedName name="rel">#REF!</definedName>
    <definedName name="Report_Code_1">#REF!</definedName>
    <definedName name="Report_Code_1_10">#REF!</definedName>
    <definedName name="Report_Code_1_12">#REF!</definedName>
    <definedName name="Report_Code_1_3">#REF!</definedName>
    <definedName name="Report_Code_1_4">#REF!</definedName>
    <definedName name="Report_Code_1_5">#REF!</definedName>
    <definedName name="Report_Code_1_6">#REF!</definedName>
    <definedName name="Report_Code_1_7">#REF!</definedName>
    <definedName name="Report_Code_1_9">#REF!</definedName>
    <definedName name="Req">'[2]Mech. (2)'!$C$2:$C$423</definedName>
    <definedName name="Reqn">#REF!</definedName>
    <definedName name="res_sum" hidden="1">{#N/A,#N/A,FALSE,"COVER1.XLS ";#N/A,#N/A,FALSE,"RACT1.XLS";#N/A,#N/A,FALSE,"RACT2.XLS";#N/A,#N/A,FALSE,"ECCMP";#N/A,#N/A,FALSE,"WELDER.XLS"}</definedName>
    <definedName name="Rev">#REF!</definedName>
    <definedName name="Revision">#REF!</definedName>
    <definedName name="rig">#REF!</definedName>
    <definedName name="robot">#REF!</definedName>
    <definedName name="rosid">#REF!</definedName>
    <definedName name="ROTA">#REF!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">#REF!</definedName>
    <definedName name="S_1">#REF!</definedName>
    <definedName name="S_10">#REF!</definedName>
    <definedName name="S_12">#REF!</definedName>
    <definedName name="S_3">#REF!</definedName>
    <definedName name="S_9">#REF!</definedName>
    <definedName name="sandeep">#REF!</definedName>
    <definedName name="SC">#REF!</definedName>
    <definedName name="SC_3">#REF!</definedName>
    <definedName name="SC_4">#REF!</definedName>
    <definedName name="SC_5">#REF!</definedName>
    <definedName name="SC_6">#REF!</definedName>
    <definedName name="SC_7">#REF!</definedName>
    <definedName name="scfb">#REF!</definedName>
    <definedName name="schools">#REF!</definedName>
    <definedName name="sd">#REF!</definedName>
    <definedName name="sd_1">#REF!</definedName>
    <definedName name="sd_1_10">#REF!</definedName>
    <definedName name="sd_1_12">#REF!</definedName>
    <definedName name="sd_1_3">#REF!</definedName>
    <definedName name="sd_1_4">#REF!</definedName>
    <definedName name="sd_1_5">#REF!</definedName>
    <definedName name="sd_1_6">#REF!</definedName>
    <definedName name="sd_1_7">#REF!</definedName>
    <definedName name="sd_10">#REF!</definedName>
    <definedName name="sd_12">#REF!</definedName>
    <definedName name="sd_2">#REF!</definedName>
    <definedName name="sd_3">#REF!</definedName>
    <definedName name="sd_9">#REF!</definedName>
    <definedName name="Sdate">#REF!</definedName>
    <definedName name="se">#REF!</definedName>
    <definedName name="se_1">#REF!</definedName>
    <definedName name="se_1_10">#REF!</definedName>
    <definedName name="se_1_12">#REF!</definedName>
    <definedName name="se_1_3">#REF!</definedName>
    <definedName name="se_1_4">#REF!</definedName>
    <definedName name="se_1_5">#REF!</definedName>
    <definedName name="se_1_6">#REF!</definedName>
    <definedName name="se_1_7">#REF!</definedName>
    <definedName name="se_10">#REF!</definedName>
    <definedName name="se_12">#REF!</definedName>
    <definedName name="se_2">#REF!</definedName>
    <definedName name="se_3">#REF!</definedName>
    <definedName name="se_9">#REF!</definedName>
    <definedName name="sg">#REF!</definedName>
    <definedName name="sg_1">#REF!</definedName>
    <definedName name="sg_1_10">#REF!</definedName>
    <definedName name="sg_1_12">#REF!</definedName>
    <definedName name="sg_1_3">#REF!</definedName>
    <definedName name="sg_1_4">#REF!</definedName>
    <definedName name="sg_1_5">#REF!</definedName>
    <definedName name="sg_1_6">#REF!</definedName>
    <definedName name="sg_1_7">#REF!</definedName>
    <definedName name="sg_10">#REF!</definedName>
    <definedName name="sg_12">#REF!</definedName>
    <definedName name="sg_2">#REF!</definedName>
    <definedName name="sg_3">#REF!</definedName>
    <definedName name="sg_9">#REF!</definedName>
    <definedName name="sgf34g">#REF!</definedName>
    <definedName name="sgf34g_10">#REF!</definedName>
    <definedName name="sgf34g_12">#REF!</definedName>
    <definedName name="sgf34g_3">#REF!</definedName>
    <definedName name="sgf34g_4">#REF!</definedName>
    <definedName name="sgf34g_5">#REF!</definedName>
    <definedName name="sgf34g_6">#REF!</definedName>
    <definedName name="sgf34g_7">#REF!</definedName>
    <definedName name="SH">#REF!</definedName>
    <definedName name="SH_3">#REF!</definedName>
    <definedName name="SH_4">#REF!</definedName>
    <definedName name="SH_5">#REF!</definedName>
    <definedName name="SH_6">#REF!</definedName>
    <definedName name="SH_7">#REF!</definedName>
    <definedName name="short" hidden="1">{#N/A,#N/A,FALSE,"COVER1.XLS ";#N/A,#N/A,FALSE,"RACT1.XLS";#N/A,#N/A,FALSE,"RACT2.XLS";#N/A,#N/A,FALSE,"ECCMP";#N/A,#N/A,FALSE,"WELDER.XLS"}</definedName>
    <definedName name="SL">#REF!</definedName>
    <definedName name="SL_3">#REF!</definedName>
    <definedName name="SL_4">#REF!</definedName>
    <definedName name="SL_5">#REF!</definedName>
    <definedName name="SL_6">#REF!</definedName>
    <definedName name="SL_7">#REF!</definedName>
    <definedName name="Slide">[12]Main!$A$16:$H$23</definedName>
    <definedName name="SODIUMHYPOII">#REF!</definedName>
    <definedName name="Sort2" hidden="1">#REF!</definedName>
    <definedName name="srgtg">#REF!</definedName>
    <definedName name="srgtg_10">#REF!</definedName>
    <definedName name="srgtg_12">#REF!</definedName>
    <definedName name="srgtg_3">#REF!</definedName>
    <definedName name="srgtg_4">#REF!</definedName>
    <definedName name="srgtg_5">#REF!</definedName>
    <definedName name="srgtg_6">#REF!</definedName>
    <definedName name="srgtg_7">#REF!</definedName>
    <definedName name="ss" hidden="1">#REF!</definedName>
    <definedName name="sss" hidden="1">#REF!</definedName>
    <definedName name="st">#REF!</definedName>
    <definedName name="st_1">#REF!</definedName>
    <definedName name="st_1_10">#REF!</definedName>
    <definedName name="st_1_12">#REF!</definedName>
    <definedName name="st_1_3">#REF!</definedName>
    <definedName name="st_1_4">#REF!</definedName>
    <definedName name="st_1_5">#REF!</definedName>
    <definedName name="st_1_6">#REF!</definedName>
    <definedName name="st_1_7">#REF!</definedName>
    <definedName name="st_10">#REF!</definedName>
    <definedName name="st_12">#REF!</definedName>
    <definedName name="st_2">#REF!</definedName>
    <definedName name="st_3">#REF!</definedName>
    <definedName name="st_9">#REF!</definedName>
    <definedName name="Start_Range">#REF!</definedName>
    <definedName name="Start_Range_10">#REF!</definedName>
    <definedName name="Start_Range_12">#REF!</definedName>
    <definedName name="Start_Range_3">#REF!</definedName>
    <definedName name="Start_Range_4">#REF!</definedName>
    <definedName name="Start_Range_5">#REF!</definedName>
    <definedName name="Start_Range_6">#REF!</definedName>
    <definedName name="Start_Range_7">#REF!</definedName>
    <definedName name="Start_Range_9">#REF!</definedName>
    <definedName name="STAT">#REF!</definedName>
    <definedName name="Stationary">#REF!</definedName>
    <definedName name="STEP">#REF!</definedName>
    <definedName name="Streitwert">#REF!</definedName>
    <definedName name="Streitwert_1">#REF!</definedName>
    <definedName name="Streitwert_1_10">#REF!</definedName>
    <definedName name="Streitwert_1_12">#REF!</definedName>
    <definedName name="Streitwert_1_3">#REF!</definedName>
    <definedName name="Streitwert_1_4">#REF!</definedName>
    <definedName name="Streitwert_1_5">#REF!</definedName>
    <definedName name="Streitwert_1_6">#REF!</definedName>
    <definedName name="Streitwert_1_7">#REF!</definedName>
    <definedName name="Streitwert_10">#REF!</definedName>
    <definedName name="Streitwert_12">#REF!</definedName>
    <definedName name="Streitwert_13">#REF!</definedName>
    <definedName name="Streitwert_24">#REF!</definedName>
    <definedName name="Streitwert_26">#REF!</definedName>
    <definedName name="Streitwert_29">#REF!</definedName>
    <definedName name="Streitwert_3">#REF!</definedName>
    <definedName name="Streitwert_30">#REF!</definedName>
    <definedName name="Streitwert_4">#REF!</definedName>
    <definedName name="Streitwert_5">#REF!</definedName>
    <definedName name="Streitwert_6">#REF!</definedName>
    <definedName name="Streitwert_7">#REF!</definedName>
    <definedName name="Streitwert_9">#REF!</definedName>
    <definedName name="StrID">#REF!</definedName>
    <definedName name="STRL">[13]STRL!$A$4:$AA$25</definedName>
    <definedName name="structure">#REF!</definedName>
    <definedName name="studext">#REF!</definedName>
    <definedName name="studext_1">#REF!</definedName>
    <definedName name="studext_1_10">#REF!</definedName>
    <definedName name="studext_1_12">#REF!</definedName>
    <definedName name="studext_1_3">#REF!</definedName>
    <definedName name="studext_1_4">#REF!</definedName>
    <definedName name="studext_1_5">#REF!</definedName>
    <definedName name="studext_1_6">#REF!</definedName>
    <definedName name="studext_1_7">#REF!</definedName>
    <definedName name="studext_10">#REF!</definedName>
    <definedName name="studext_12">#REF!</definedName>
    <definedName name="studext_2">#REF!</definedName>
    <definedName name="studext_3">#REF!</definedName>
    <definedName name="studext_9">#REF!</definedName>
    <definedName name="STUDEXT1">#REF!</definedName>
    <definedName name="STUDEXT1_1">#REF!</definedName>
    <definedName name="STUDEXT1_10">#REF!</definedName>
    <definedName name="STUDEXT1_12">#REF!</definedName>
    <definedName name="STUDEXT1_3">#REF!</definedName>
    <definedName name="STUDEXT1_9">#REF!</definedName>
    <definedName name="Sub">#REF!</definedName>
    <definedName name="Subject">#REF!</definedName>
    <definedName name="SUMMARY">#REF!</definedName>
    <definedName name="SUMMARY_10">#REF!</definedName>
    <definedName name="SUMMARY_12">#REF!</definedName>
    <definedName name="SUMMARY_3">#REF!</definedName>
    <definedName name="SUMMARY_4">#REF!</definedName>
    <definedName name="SUMMARY_5">#REF!</definedName>
    <definedName name="SUMMARY_6">#REF!</definedName>
    <definedName name="SUMMARY_7">#REF!</definedName>
    <definedName name="SUMMARY_9">#REF!</definedName>
    <definedName name="Summary_Comm_Overall">[3]Summary!$F$11</definedName>
    <definedName name="Summary_Comm_WF_Totall">[3]Summary!$G$89</definedName>
    <definedName name="Summary_Comm_WV">[3]Summary!$I$11</definedName>
    <definedName name="Summary_Comm_WV_Totall">[3]Summary!$I$89</definedName>
    <definedName name="Summary_Con_BW_WF">[3]Summary!$H$72</definedName>
    <definedName name="Summary_Con_BW_WV">[3]Summary!$I$72</definedName>
    <definedName name="Summary_Con_CW_WF">[3]Summary!$H$71</definedName>
    <definedName name="Summary_Con_CW_WV">[3]Summary!$I$71</definedName>
    <definedName name="Summary_Con_EW_WF">[3]Summary!$H$76</definedName>
    <definedName name="Summary_Con_EW_WV">[3]Summary!$I$76</definedName>
    <definedName name="Summary_Con_Insu_WF">[3]Summary!$H$79</definedName>
    <definedName name="Summary_Con_Insu_WV">[3]Summary!$I$79</definedName>
    <definedName name="Summary_Con_IW_WF">[3]Summary!$H$77</definedName>
    <definedName name="Summary_Con_IW_WV">[3]Summary!$I$77</definedName>
    <definedName name="Summary_Con_MW_WF">[3]Summary!$H$74</definedName>
    <definedName name="Summary_Con_MW_WV">[3]Summary!$I$74</definedName>
    <definedName name="Summary_Con_Overall">[3]Summary!$F$10</definedName>
    <definedName name="Summary_Con_Paint_WF">[3]Summary!$H$78</definedName>
    <definedName name="Summary_Con_Paint_WV">[3]Summary!$I$78</definedName>
    <definedName name="Summary_Con_PC_WF">[3]Summary!$H$80</definedName>
    <definedName name="Summary_Con_PC_WV">[3]Summary!$I$80</definedName>
    <definedName name="Summary_Con_PW_WF">[3]Summary!$H$75</definedName>
    <definedName name="Summary_Con_PW_WV">[3]Summary!$I$75</definedName>
    <definedName name="Summary_Con_SW_WF">[3]Summary!$H$73</definedName>
    <definedName name="Summary_Con_SW_WV">[3]Summary!$I$73</definedName>
    <definedName name="Summary_Con_Temp_WF">[3]Summary!$H$70</definedName>
    <definedName name="Summary_Con_Temp_WV">[3]Summary!$I$70</definedName>
    <definedName name="Summary_Con_WF_Totall">[3]Summary!$G$81</definedName>
    <definedName name="Summary_Con_WV">[3]Summary!$I$10</definedName>
    <definedName name="Summary_Con_WV_Totall">[3]Summary!$I$81</definedName>
    <definedName name="Summary_Eng_BS_WF">[3]Summary!$H$25</definedName>
    <definedName name="Summary_Eng_BS_WV">[3]Summary!$I$25</definedName>
    <definedName name="Summary_Eng_CV_WF">[3]Summary!$H$24</definedName>
    <definedName name="Summary_Eng_CV_WV">[3]Summary!$I$24</definedName>
    <definedName name="Summary_Eng_EL_WF">[3]Summary!$H$22</definedName>
    <definedName name="Summary_Eng_EL_WV">[3]Summary!$I$22</definedName>
    <definedName name="Summary_Eng_IN_WF">[3]Summary!$H$23</definedName>
    <definedName name="Summary_Eng_IN_WV">[3]Summary!$I$23</definedName>
    <definedName name="Summary_Eng_PM_WF">[3]Summary!$H$26</definedName>
    <definedName name="Summary_Eng_PM_WV">[3]Summary!$I$26</definedName>
    <definedName name="Summary_Eng_PP_WF">[3]Summary!$H$20</definedName>
    <definedName name="Summary_Eng_PP_WV">[3]Summary!$I$20</definedName>
    <definedName name="Summary_Eng_PR_WF">[3]Summary!$H$19</definedName>
    <definedName name="Summary_Eng_PR_WV">[3]Summary!$I$19</definedName>
    <definedName name="Summary_Eng_ST_WF">[3]Summary!$H$21</definedName>
    <definedName name="Summary_Eng_ST_WV">[3]Summary!$I$21</definedName>
    <definedName name="Summary_Eng_WF_Totall">[3]Summary!$G$27</definedName>
    <definedName name="Summary_Eng_WV_Totall">[3]Summary!$I$27</definedName>
    <definedName name="Summary_EOS_Overall">[3]Summary!$F$8</definedName>
    <definedName name="Summary_EOS_WV">[3]Summary!$I$8</definedName>
    <definedName name="Summary_Order_EL_WF">[3]Summary!$H$32</definedName>
    <definedName name="Summary_Order_EL_WV">[3]Summary!$I$32</definedName>
    <definedName name="Summary_Order_IN_WF">[3]Summary!$H$33</definedName>
    <definedName name="Summary_Order_IN_WV">[3]Summary!$I$33</definedName>
    <definedName name="Summary_Order_PP_WF">[3]Summary!$H$29</definedName>
    <definedName name="Summary_Order_PP_WV">[3]Summary!$I$29</definedName>
    <definedName name="Summary_Order_RO_WF">[3]Summary!$H$31</definedName>
    <definedName name="Summary_Order_RO_WV">[3]Summary!$I$31</definedName>
    <definedName name="Summary_Order_SS_WF">[3]Summary!$H$34</definedName>
    <definedName name="Summary_Order_SS_WV">[3]Summary!$I$34</definedName>
    <definedName name="Summary_Order_ST_WF">[3]Summary!$H$30</definedName>
    <definedName name="Summary_Order_ST_WV">[3]Summary!$I$30</definedName>
    <definedName name="Summary_Order_WF_Totall">[3]Summary!$G$35</definedName>
    <definedName name="Summary_Order_WV_Totall">[3]Summary!$I$35</definedName>
    <definedName name="Summary_Subcon_BW_WF">[3]Summary!$H$44</definedName>
    <definedName name="Summary_Subcon_CW_WF">[3]Summary!$H$43</definedName>
    <definedName name="Summary_Subcon_Equip_WF">[3]Summary!$H$41</definedName>
    <definedName name="Summary_Subcon_EW_WF">[3]Summary!$H$46</definedName>
    <definedName name="Summary_Subcon_Heavy_WF">[3]Summary!$H$40</definedName>
    <definedName name="Summary_Subcon_Insu_WF">[3]Summary!$H$49</definedName>
    <definedName name="Summary_Subcon_IW_WF">[3]Summary!$H$47</definedName>
    <definedName name="Summary_Subcon_Paint_WF">[3]Summary!$H$48</definedName>
    <definedName name="Summary_Subcon_Piling_WF">[3]Summary!$H$39</definedName>
    <definedName name="Summary_Subcon_PW_WF">[3]Summary!$H$42</definedName>
    <definedName name="Summary_Subcon_Soil_WF">[3]Summary!$H$37</definedName>
    <definedName name="Summary_Subcon_SS_WF">[3]Summary!$H$45</definedName>
    <definedName name="Summary_Subcon_Temp_WF">[3]Summary!$H$38</definedName>
    <definedName name="Summary_Subcon_WF_Totall">[3]Summary!$G$50</definedName>
    <definedName name="Summary_Subcon_WV_Totall">[3]Summary!$I$50</definedName>
    <definedName name="Summary_Supply_EL_WF">[3]Summary!$H$60</definedName>
    <definedName name="Summary_Supply_EL_WV">[3]Summary!$I$60</definedName>
    <definedName name="Summary_Supply_IN_WF">[3]Summary!$H$61</definedName>
    <definedName name="Summary_Supply_IN_WV">[3]Summary!$I$61</definedName>
    <definedName name="Summary_Supply_Overall">[3]Summary!$F$9</definedName>
    <definedName name="Summary_Supply_PP_WF">[3]Summary!$H$57</definedName>
    <definedName name="Summary_Supply_PP_WV">[3]Summary!$I$57</definedName>
    <definedName name="Summary_Supply_RO_WF">[3]Summary!$H$59</definedName>
    <definedName name="Summary_Supply_RO_WV">[3]Summary!$I$59</definedName>
    <definedName name="Summary_Supply_SS_WF">[3]Summary!$H$62</definedName>
    <definedName name="Summary_Supply_SS_WV">[3]Summary!$I$62</definedName>
    <definedName name="Summary_Supply_ST_WF">[3]Summary!$H$58</definedName>
    <definedName name="Summary_Supply_ST_WV">[3]Summary!$I$58</definedName>
    <definedName name="Summary_Supply_WF_Totall">[3]Summary!$G$63</definedName>
    <definedName name="Summary_Supply_WV">[3]Summary!$I$9</definedName>
    <definedName name="Summary_Supply_WV_Totall">[3]Summary!$I$63</definedName>
    <definedName name="Sy">#REF!</definedName>
    <definedName name="Sy_1">#REF!</definedName>
    <definedName name="Sy_1_10">#REF!</definedName>
    <definedName name="Sy_1_12">#REF!</definedName>
    <definedName name="Sy_1_3">#REF!</definedName>
    <definedName name="Sy_1_4">#REF!</definedName>
    <definedName name="Sy_1_5">#REF!</definedName>
    <definedName name="Sy_1_6">#REF!</definedName>
    <definedName name="Sy_1_7">#REF!</definedName>
    <definedName name="Sy_10">#REF!</definedName>
    <definedName name="Sy_12">#REF!</definedName>
    <definedName name="Sy_2">#REF!</definedName>
    <definedName name="Sy_3">#REF!</definedName>
    <definedName name="Sy_9">#REF!</definedName>
    <definedName name="t">#REF!</definedName>
    <definedName name="t_1">#REF!</definedName>
    <definedName name="t_1_10">#REF!</definedName>
    <definedName name="t_1_12">#REF!</definedName>
    <definedName name="t_1_3">#REF!</definedName>
    <definedName name="t_1_4">#REF!</definedName>
    <definedName name="t_1_5">#REF!</definedName>
    <definedName name="t_1_6">#REF!</definedName>
    <definedName name="t_1_7">#REF!</definedName>
    <definedName name="T_10">#REF!</definedName>
    <definedName name="T_12">#REF!</definedName>
    <definedName name="t_2">#REF!</definedName>
    <definedName name="T_3">#REF!</definedName>
    <definedName name="T_9">#REF!</definedName>
    <definedName name="T_Finish">'[14]DCI Summary'!$J$5</definedName>
    <definedName name="Table">#REF!</definedName>
    <definedName name="TABLE2">#REF!</definedName>
    <definedName name="TableRange">#REF!</definedName>
    <definedName name="TaxTV">10%</definedName>
    <definedName name="TaxXL">5%</definedName>
    <definedName name="temp">#REF!</definedName>
    <definedName name="temp_1">#REF!</definedName>
    <definedName name="temp_1_10">#REF!</definedName>
    <definedName name="temp_1_12">#REF!</definedName>
    <definedName name="temp_1_3">#REF!</definedName>
    <definedName name="temp_1_4">#REF!</definedName>
    <definedName name="temp_1_5">#REF!</definedName>
    <definedName name="temp_1_6">#REF!</definedName>
    <definedName name="temp_1_7">#REF!</definedName>
    <definedName name="temp_10">#REF!</definedName>
    <definedName name="temp_12">#REF!</definedName>
    <definedName name="temp_2">#REF!</definedName>
    <definedName name="temp_3">#REF!</definedName>
    <definedName name="temp_9">#REF!</definedName>
    <definedName name="test">#REF!</definedName>
    <definedName name="Test2">#REF!</definedName>
    <definedName name="Test3">#REF!</definedName>
    <definedName name="TITLE">#REF!</definedName>
    <definedName name="TITLE_10">#REF!</definedName>
    <definedName name="TITLE_12">#REF!</definedName>
    <definedName name="TITLE_3">#REF!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itle1">#REF!</definedName>
    <definedName name="Title2">#REF!</definedName>
    <definedName name="today">'[6]Procurement Status'!$AH$1</definedName>
    <definedName name="tol">#REF!</definedName>
    <definedName name="topl">#REF!</definedName>
    <definedName name="topn">#REF!</definedName>
    <definedName name="TOTAL">#REF!</definedName>
    <definedName name="TPR">#REF!</definedName>
    <definedName name="TPR_1">#REF!</definedName>
    <definedName name="TPR_1_10">#REF!</definedName>
    <definedName name="TPR_1_12">#REF!</definedName>
    <definedName name="TPR_1_3">#REF!</definedName>
    <definedName name="TPR_1_4">#REF!</definedName>
    <definedName name="TPR_1_5">#REF!</definedName>
    <definedName name="TPR_1_6">#REF!</definedName>
    <definedName name="TPR_1_7">#REF!</definedName>
    <definedName name="TPR_10">#REF!</definedName>
    <definedName name="TPR_12">#REF!</definedName>
    <definedName name="TPR_2">#REF!</definedName>
    <definedName name="TPR_3">#REF!</definedName>
    <definedName name="TPR_9">#REF!</definedName>
    <definedName name="TR">#REF!</definedName>
    <definedName name="ts">#REF!</definedName>
    <definedName name="ts_1">#REF!</definedName>
    <definedName name="ts_1_10">#REF!</definedName>
    <definedName name="ts_1_12">#REF!</definedName>
    <definedName name="ts_1_3">#REF!</definedName>
    <definedName name="ts_1_4">#REF!</definedName>
    <definedName name="ts_1_5">#REF!</definedName>
    <definedName name="ts_1_6">#REF!</definedName>
    <definedName name="ts_1_7">#REF!</definedName>
    <definedName name="ts_10">#REF!</definedName>
    <definedName name="ts_12">#REF!</definedName>
    <definedName name="ts_2">#REF!</definedName>
    <definedName name="ts_3">#REF!</definedName>
    <definedName name="ts_9">#REF!</definedName>
    <definedName name="tsfb">#REF!</definedName>
    <definedName name="tsl">#REF!</definedName>
    <definedName name="tsswd">#REF!</definedName>
    <definedName name="tsw">#REF!</definedName>
    <definedName name="ttttt">"#REF!"</definedName>
    <definedName name="TUBEDIA">#REF!</definedName>
    <definedName name="TUBEMAT">#REF!</definedName>
    <definedName name="twtt">#REF!</definedName>
    <definedName name="twtt_10">#REF!</definedName>
    <definedName name="twtt_12">#REF!</definedName>
    <definedName name="twtt_3">#REF!</definedName>
    <definedName name="twtt_4">#REF!</definedName>
    <definedName name="twtt_5">#REF!</definedName>
    <definedName name="twtt_6">#REF!</definedName>
    <definedName name="twtt_7">#REF!</definedName>
    <definedName name="UNIT">#REF!</definedName>
    <definedName name="UNITOK">#N/A</definedName>
    <definedName name="UNITOK_1">#N/A</definedName>
    <definedName name="UNITOK_1_1">#N/A</definedName>
    <definedName name="UNITOK_1_1_1">#N/A</definedName>
    <definedName name="UNITOK_1_1_1_1">#N/A</definedName>
    <definedName name="UNITOK_1_1_1_1_1">#N/A</definedName>
    <definedName name="UNITOK_1_1_1_1_1_1">#N/A</definedName>
    <definedName name="UNITOK_1_1_1_1_1_1_1">#N/A</definedName>
    <definedName name="UNITOK_1_2">#N/A</definedName>
    <definedName name="UNITOK_1_2_1">#N/A</definedName>
    <definedName name="UNITOK_2">#N/A</definedName>
    <definedName name="UNITOK_2_1">#N/A</definedName>
    <definedName name="US_SUMMARY">#REF!</definedName>
    <definedName name="US_SUMMARY_10">#REF!</definedName>
    <definedName name="US_SUMMARY_12">#REF!</definedName>
    <definedName name="US_SUMMARY_3">#REF!</definedName>
    <definedName name="US_SUMMARY_4">#REF!</definedName>
    <definedName name="US_SUMMARY_5">#REF!</definedName>
    <definedName name="US_SUMMARY_6">#REF!</definedName>
    <definedName name="US_SUMMARY_7">#REF!</definedName>
    <definedName name="US_SUMMARY_9">#REF!</definedName>
    <definedName name="v">#REF!</definedName>
    <definedName name="Vz">#REF!</definedName>
    <definedName name="Vz_1">#REF!</definedName>
    <definedName name="Vz_1_10">#REF!</definedName>
    <definedName name="Vz_1_12">#REF!</definedName>
    <definedName name="Vz_1_3">#REF!</definedName>
    <definedName name="Vz_1_4">#REF!</definedName>
    <definedName name="Vz_1_5">#REF!</definedName>
    <definedName name="Vz_1_6">#REF!</definedName>
    <definedName name="Vz_1_7">#REF!</definedName>
    <definedName name="Vz_10">#REF!</definedName>
    <definedName name="Vz_12">#REF!</definedName>
    <definedName name="Vz_2">#REF!</definedName>
    <definedName name="Vz_3">#REF!</definedName>
    <definedName name="Vz_9">#REF!</definedName>
    <definedName name="w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Waiting">"Picture 1"</definedName>
    <definedName name="wererw">#REF!</definedName>
    <definedName name="wererw_10">#REF!</definedName>
    <definedName name="wererw_12">#REF!</definedName>
    <definedName name="wererw_3">#REF!</definedName>
    <definedName name="wererw_4">#REF!</definedName>
    <definedName name="wererw_5">#REF!</definedName>
    <definedName name="wererw_6">#REF!</definedName>
    <definedName name="wererw_7">#REF!</definedName>
    <definedName name="work">#REF!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Detail._.Eng.._.LVA." hidden="1">{#N/A,#N/A,FALSE,"LVA Detail Soll";#N/A,#N/A,FALSE,"LVA Detail Eng.";#N/A,#N/A,FALSE,"MR LVA Detail"}</definedName>
    <definedName name="wrn.Internal._.Report._.Basic." hidden="1">{#N/A,#N/A,TRUE,"LVA Basic Eng.";#N/A,#N/A,TRUE,"LVA Basic Soll";#N/A,#N/A,TRUE,"IR Basic%";#N/A,#N/A,TRUE,"IR Basic Disc. I";#N/A,#N/A,TRUE,"IR Basic Disc. I%";#N/A,#N/A,TRUE,"IR Basic Disc. II";#N/A,#N/A,TRUE,"IR Basic Disc. II%"}</definedName>
    <definedName name="wrn.LVA._.Fachabteilungen._.Prozent." hidden="1">{"LVA Safety%",#N/A,FALSE,"IR Basic Disc. I%";"LVA Procurement Eng.%",#N/A,FALSE,"IR Basic Disc. II%"}</definedName>
    <definedName name="wrn.Monthly._.Report." hidden="1">{#N/A,#N/A,TRUE,"MR OVERALL Curve";#N/A,#N/A,TRUE,"MR LVA Basic Curve";#N/A,#N/A,TRUE,"MR Detail total";#N/A,#N/A,TRUE,"MR Proc. total Curve";#N/A,#N/A,TRUE,"MR Constr.Comm"}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ogress._.Curves." hidden="1">{#N/A,#N/A,FALSE,"LINDE Proc. Curve CRP";#N/A,#N/A,FALSE,"Proc. Safety Curve CRP";#N/A,#N/A,FALSE,"Proc. Stationary Curve CRP";#N/A,#N/A,FALSE,"Proc. Rotating Curve CRP";#N/A,#N/A,FALSE,"Proc. Electrical Curve CRP";#N/A,#N/A,FALSE,"Proc. Instrumentation Curve CRP";#N/A,#N/A,FALSE,"Proc. Piping Curve CRP"}</definedName>
    <definedName name="wrn.Progress._.Overviews._.per._.Discipline.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wrn.Progress._.per._.Disipline.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ummary." hidden="1">{#N/A,#N/A,FALSE,"COVER1.XLS ";#N/A,#N/A,FALSE,"RACT1.XLS";#N/A,#N/A,FALSE,"RACT2.XLS";#N/A,#N/A,FALSE,"ECCMP";#N/A,#N/A,FALSE,"WELDER.XLS"}</definedName>
    <definedName name="wttt">#REF!</definedName>
    <definedName name="wttt_10">#REF!</definedName>
    <definedName name="wttt_12">#REF!</definedName>
    <definedName name="wttt_3">#REF!</definedName>
    <definedName name="wttt_4">#REF!</definedName>
    <definedName name="wttt_5">#REF!</definedName>
    <definedName name="wttt_6">#REF!</definedName>
    <definedName name="wttt_7">#REF!</definedName>
    <definedName name="wtwt">#REF!</definedName>
    <definedName name="wtwt_10">#REF!</definedName>
    <definedName name="wtwt_12">#REF!</definedName>
    <definedName name="wtwt_3">#REF!</definedName>
    <definedName name="wtwt_4">#REF!</definedName>
    <definedName name="wtwt_5">#REF!</definedName>
    <definedName name="wtwt_6">#REF!</definedName>
    <definedName name="wtwt_7">#REF!</definedName>
    <definedName name="ww">#N/A</definedName>
    <definedName name="X1dB02">[15]X1D02!$A$6:$S$296</definedName>
    <definedName name="X1P00TI">[16]PROGRESS!$E$193</definedName>
    <definedName name="X1P02DI">[16]PROGRESS!$F$17</definedName>
    <definedName name="X1P05DI">[16]PROGRESS!$E$32</definedName>
    <definedName name="X1P05MI">[16]PROGRESS!$E$33</definedName>
    <definedName name="X1P05OI">[16]PROGRESS!$E$139</definedName>
    <definedName name="X1P43DI">[16]PROGRESS!$E$42</definedName>
    <definedName name="X1P43MI">[16]PROGRESS!$E$43</definedName>
    <definedName name="X1P43OI">[16]PROGRESS!$E$145</definedName>
    <definedName name="X1P44DI">[16]PROGRESS!$E$54</definedName>
    <definedName name="X1P44MI">[16]PROGRESS!$E$55</definedName>
    <definedName name="X1P44OI">[16]PROGRESS!$E$151</definedName>
    <definedName name="X1P45DI">[16]PROGRESS!$E$64</definedName>
    <definedName name="X1P45MI">[16]PROGRESS!$E$65</definedName>
    <definedName name="X1P45OI">[16]PROGRESS!$E$157</definedName>
    <definedName name="X1P46DI">[16]PROGRESS!$E$74</definedName>
    <definedName name="X1P46MI">[16]PROGRESS!$E$75</definedName>
    <definedName name="X1P46OI">[16]PROGRESS!$E$163</definedName>
    <definedName name="X1P47DI">[16]PROGRESS!$E$84</definedName>
    <definedName name="X1P47MI">[16]PROGRESS!$E$85</definedName>
    <definedName name="X1P47OI">[16]PROGRESS!$E$169</definedName>
    <definedName name="X1P48DI">[16]PROGRESS!$E$91</definedName>
    <definedName name="X1P49DI">[16]PROGRESS!$E$97</definedName>
    <definedName name="X1P50DI">[16]PROGRESS!$E$106</definedName>
    <definedName name="X1P50MI">[16]PROGRESS!$E$107</definedName>
    <definedName name="X1P50OI">[16]PROGRESS!$E$175</definedName>
    <definedName name="X1P51DI">[16]PROGRESS!$E$116</definedName>
    <definedName name="X1P51MI">[16]PROGRESS!$E$117</definedName>
    <definedName name="X1P51OI">[16]PROGRESS!$E$181</definedName>
    <definedName name="X1TB00">[17]Sch!$A$8:$Z$25</definedName>
    <definedName name="X2dB02">[15]X2D02!$A$6:$S$248</definedName>
    <definedName name="X2P00TI">[18]PROGRESS!$F$210</definedName>
    <definedName name="X2P02DC">[18]PROGRESS!$F$19</definedName>
    <definedName name="X2P02DI">[18]PROGRESS!$F$18</definedName>
    <definedName name="X2P05DI">[18]PROGRESS!$F$35</definedName>
    <definedName name="X2P05MI">[18]PROGRESS!$F$38</definedName>
    <definedName name="X2P05OC">[18]PROGRESS!$F$157</definedName>
    <definedName name="X2P05OI">[18]PROGRESS!$F$156</definedName>
    <definedName name="X2P43DI">[18]PROGRESS!$F$47</definedName>
    <definedName name="X2P43MI">[18]PROGRESS!$F$50</definedName>
    <definedName name="X2P43OC">[18]PROGRESS!$F$163</definedName>
    <definedName name="X2P43OI">[18]PROGRESS!$F$162</definedName>
    <definedName name="X2P44DI">[18]PROGRESS!$F$59</definedName>
    <definedName name="X2P44MI">[18]PROGRESS!$F$62</definedName>
    <definedName name="X2P44OC">[18]PROGRESS!$F$169</definedName>
    <definedName name="X2P44OI">[18]PROGRESS!$F$168</definedName>
    <definedName name="X2P45DI">[18]PROGRESS!$F$71</definedName>
    <definedName name="X2P45MI">[18]PROGRESS!$F$74</definedName>
    <definedName name="X2P45OC">[18]PROGRESS!$F$175</definedName>
    <definedName name="X2P45OI">[18]PROGRESS!$F$174</definedName>
    <definedName name="X2P46DI">[18]PROGRESS!$F$83</definedName>
    <definedName name="X2P46MI">[18]PROGRESS!$F$86</definedName>
    <definedName name="X2P46OC">[18]PROGRESS!$F$181</definedName>
    <definedName name="X2P46OI">[18]PROGRESS!$F$180</definedName>
    <definedName name="X2P47DI">[18]PROGRESS!$F$95</definedName>
    <definedName name="X2P47MI">[18]PROGRESS!$F$98</definedName>
    <definedName name="X2P47OC">[18]PROGRESS!$F$187</definedName>
    <definedName name="X2P47OI">[18]PROGRESS!$F$186</definedName>
    <definedName name="X2P48DI">[18]PROGRESS!$F$104</definedName>
    <definedName name="X2P49DI">[18]PROGRESS!$F$110</definedName>
    <definedName name="X2P50DI">[18]PROGRESS!$F$119</definedName>
    <definedName name="X2P50MI">[18]PROGRESS!$F$122</definedName>
    <definedName name="X2P50OC">[18]PROGRESS!$F$193</definedName>
    <definedName name="X2P50OI">[18]PROGRESS!$F$192</definedName>
    <definedName name="X2P51DI">[18]PROGRESS!$F$131</definedName>
    <definedName name="X2P51MI">[18]PROGRESS!$F$134</definedName>
    <definedName name="X2P51OC">[18]PROGRESS!$F$199</definedName>
    <definedName name="X2P51OI">[18]PROGRESS!$F$198</definedName>
    <definedName name="xyz">#REF!</definedName>
    <definedName name="xyz_10">#REF!</definedName>
    <definedName name="xyz_12">#REF!</definedName>
    <definedName name="xyz_3">#REF!</definedName>
    <definedName name="xyz_4">#REF!</definedName>
    <definedName name="xyz_5">#REF!</definedName>
    <definedName name="xyz_6">#REF!</definedName>
    <definedName name="xyz_7">#REF!</definedName>
    <definedName name="ys">#REF!</definedName>
    <definedName name="ys_1">#REF!</definedName>
    <definedName name="ys_1_10">#REF!</definedName>
    <definedName name="ys_1_12">#REF!</definedName>
    <definedName name="ys_1_3">#REF!</definedName>
    <definedName name="ys_1_4">#REF!</definedName>
    <definedName name="ys_1_5">#REF!</definedName>
    <definedName name="ys_1_6">#REF!</definedName>
    <definedName name="ys_1_7">#REF!</definedName>
    <definedName name="ys_10">#REF!</definedName>
    <definedName name="ys_12">#REF!</definedName>
    <definedName name="ys_2">#REF!</definedName>
    <definedName name="ys_3">#REF!</definedName>
    <definedName name="ys_9">#REF!</definedName>
    <definedName name="Zeilen_Stationary">#REF!</definedName>
    <definedName name="Zins_Garantee">#REF!</definedName>
    <definedName name="Zins_Garantee_1">#REF!</definedName>
    <definedName name="Zins_Garantee_1_10">#REF!</definedName>
    <definedName name="Zins_Garantee_1_12">#REF!</definedName>
    <definedName name="Zins_Garantee_1_3">#REF!</definedName>
    <definedName name="Zins_Garantee_1_4">#REF!</definedName>
    <definedName name="Zins_Garantee_1_5">#REF!</definedName>
    <definedName name="Zins_Garantee_1_6">#REF!</definedName>
    <definedName name="Zins_Garantee_1_7">#REF!</definedName>
    <definedName name="Zins_Garantee_10">#REF!</definedName>
    <definedName name="Zins_Garantee_12">#REF!</definedName>
    <definedName name="Zins_Garantee_13">#REF!</definedName>
    <definedName name="Zins_Garantee_24">#REF!</definedName>
    <definedName name="Zins_Garantee_26">#REF!</definedName>
    <definedName name="Zins_Garantee_29">#REF!</definedName>
    <definedName name="Zins_Garantee_3">#REF!</definedName>
    <definedName name="Zins_Garantee_30">#REF!</definedName>
    <definedName name="Zins_Garantee_4">#REF!</definedName>
    <definedName name="Zins_Garantee_5">#REF!</definedName>
    <definedName name="Zins_Garantee_6">#REF!</definedName>
    <definedName name="Zins_Garantee_7">#REF!</definedName>
    <definedName name="Zins_Garantee_9">#REF!</definedName>
    <definedName name="Zins_Monat">#REF!</definedName>
    <definedName name="Zins_Monat_1">#REF!</definedName>
    <definedName name="Zins_Monat_1_10">#REF!</definedName>
    <definedName name="Zins_Monat_1_12">#REF!</definedName>
    <definedName name="Zins_Monat_1_3">#REF!</definedName>
    <definedName name="Zins_Monat_1_4">#REF!</definedName>
    <definedName name="Zins_Monat_1_5">#REF!</definedName>
    <definedName name="Zins_Monat_1_6">#REF!</definedName>
    <definedName name="Zins_Monat_1_7">#REF!</definedName>
    <definedName name="Zins_Monat_10">#REF!</definedName>
    <definedName name="Zins_Monat_12">#REF!</definedName>
    <definedName name="Zins_Monat_3">#REF!</definedName>
    <definedName name="Zins_Monat_9">#REF!</definedName>
    <definedName name="Zinz_ÖKB">#REF!</definedName>
    <definedName name="Zinz_ÖKB_1">#REF!</definedName>
    <definedName name="Zinz_ÖKB_1_10">#REF!</definedName>
    <definedName name="Zinz_ÖKB_1_12">#REF!</definedName>
    <definedName name="Zinz_ÖKB_1_3">#REF!</definedName>
    <definedName name="Zinz_ÖKB_1_4">#REF!</definedName>
    <definedName name="Zinz_ÖKB_1_5">#REF!</definedName>
    <definedName name="Zinz_ÖKB_1_6">#REF!</definedName>
    <definedName name="Zinz_ÖKB_1_7">#REF!</definedName>
    <definedName name="Zinz_ÖKB_10">#REF!</definedName>
    <definedName name="Zinz_ÖKB_12">#REF!</definedName>
    <definedName name="Zinz_ÖKB_3">#REF!</definedName>
    <definedName name="Zinz_ÖKB_9">#REF!</definedName>
  </definedNames>
  <calcPr calcId="181029"/>
  <pivotCaches>
    <pivotCache cacheId="0" r:id="rId30"/>
    <pivotCache cacheId="30" r:id="rId3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71" i="5" l="1"/>
  <c r="AZ171" i="5"/>
  <c r="AW171" i="5"/>
  <c r="AU171" i="5"/>
  <c r="AT171" i="5"/>
  <c r="AS171" i="5"/>
  <c r="BB157" i="5"/>
  <c r="AZ157" i="5"/>
  <c r="AW157" i="5"/>
  <c r="AU157" i="5"/>
  <c r="AT157" i="5"/>
  <c r="AS157" i="5"/>
  <c r="BB153" i="5"/>
  <c r="AZ153" i="5"/>
  <c r="AW153" i="5"/>
  <c r="AU153" i="5"/>
  <c r="AT153" i="5"/>
  <c r="AS153" i="5"/>
  <c r="BB151" i="5"/>
  <c r="AZ151" i="5"/>
  <c r="AW151" i="5"/>
  <c r="AU151" i="5"/>
  <c r="AT151" i="5"/>
  <c r="AS151" i="5"/>
  <c r="BB142" i="5"/>
  <c r="AZ142" i="5"/>
  <c r="AW142" i="5"/>
  <c r="AU142" i="5"/>
  <c r="AT142" i="5"/>
  <c r="AS142" i="5"/>
  <c r="BB135" i="5"/>
  <c r="AZ135" i="5"/>
  <c r="AW135" i="5"/>
  <c r="AU135" i="5"/>
  <c r="AT135" i="5"/>
  <c r="AS135" i="5"/>
  <c r="BB131" i="5"/>
  <c r="AZ131" i="5"/>
  <c r="AW131" i="5"/>
  <c r="AU131" i="5"/>
  <c r="AT131" i="5"/>
  <c r="AS131" i="5"/>
  <c r="BB130" i="5"/>
  <c r="AZ130" i="5"/>
  <c r="AW130" i="5"/>
  <c r="AU130" i="5"/>
  <c r="AT130" i="5"/>
  <c r="AS130" i="5"/>
  <c r="BB127" i="5"/>
  <c r="AZ127" i="5"/>
  <c r="AW127" i="5"/>
  <c r="AU127" i="5"/>
  <c r="AT127" i="5"/>
  <c r="AS127" i="5"/>
  <c r="BB126" i="5"/>
  <c r="AZ126" i="5"/>
  <c r="AW126" i="5"/>
  <c r="AU126" i="5"/>
  <c r="AT126" i="5"/>
  <c r="AS126" i="5"/>
  <c r="BB124" i="5"/>
  <c r="AZ124" i="5"/>
  <c r="AW124" i="5"/>
  <c r="AU124" i="5"/>
  <c r="AT124" i="5"/>
  <c r="AS124" i="5"/>
  <c r="BB122" i="5"/>
  <c r="AZ122" i="5"/>
  <c r="AW122" i="5"/>
  <c r="AU122" i="5"/>
  <c r="AT122" i="5"/>
  <c r="AS122" i="5"/>
  <c r="BB119" i="5"/>
  <c r="AZ119" i="5"/>
  <c r="AW119" i="5"/>
  <c r="AU119" i="5"/>
  <c r="AT119" i="5"/>
  <c r="AS119" i="5"/>
  <c r="BB112" i="5"/>
  <c r="AZ112" i="5"/>
  <c r="AW112" i="5"/>
  <c r="AU112" i="5"/>
  <c r="AT112" i="5"/>
  <c r="AS112" i="5"/>
  <c r="BB111" i="5"/>
  <c r="AZ111" i="5"/>
  <c r="AW111" i="5"/>
  <c r="AU111" i="5"/>
  <c r="AT111" i="5"/>
  <c r="AS111" i="5"/>
  <c r="BB110" i="5"/>
  <c r="AZ110" i="5"/>
  <c r="AW110" i="5"/>
  <c r="AU110" i="5"/>
  <c r="AT110" i="5"/>
  <c r="AS110" i="5"/>
  <c r="BB108" i="5"/>
  <c r="AZ108" i="5"/>
  <c r="AW108" i="5"/>
  <c r="AU108" i="5"/>
  <c r="AT108" i="5"/>
  <c r="AS108" i="5"/>
  <c r="BB107" i="5"/>
  <c r="AZ107" i="5"/>
  <c r="AW107" i="5"/>
  <c r="AU107" i="5"/>
  <c r="AT107" i="5"/>
  <c r="AS107" i="5"/>
  <c r="BB106" i="5"/>
  <c r="AZ106" i="5"/>
  <c r="AW106" i="5"/>
  <c r="AU106" i="5"/>
  <c r="AT106" i="5"/>
  <c r="AS106" i="5"/>
  <c r="BB105" i="5"/>
  <c r="AZ105" i="5"/>
  <c r="AW105" i="5"/>
  <c r="AU105" i="5"/>
  <c r="AT105" i="5"/>
  <c r="AS105" i="5"/>
  <c r="BB102" i="5"/>
  <c r="AZ102" i="5"/>
  <c r="AW102" i="5"/>
  <c r="AU102" i="5"/>
  <c r="AT102" i="5"/>
  <c r="AS102" i="5"/>
  <c r="BB99" i="5"/>
  <c r="AZ99" i="5"/>
  <c r="AW99" i="5"/>
  <c r="AU99" i="5"/>
  <c r="AT99" i="5"/>
  <c r="AS99" i="5"/>
  <c r="BB98" i="5"/>
  <c r="AZ98" i="5"/>
  <c r="AW98" i="5"/>
  <c r="AU98" i="5"/>
  <c r="AT98" i="5"/>
  <c r="AS98" i="5"/>
  <c r="BB97" i="5"/>
  <c r="AZ97" i="5"/>
  <c r="AW97" i="5"/>
  <c r="AU97" i="5"/>
  <c r="AT97" i="5"/>
  <c r="AS97" i="5"/>
  <c r="BB96" i="5"/>
  <c r="AZ96" i="5"/>
  <c r="AW96" i="5"/>
  <c r="AU96" i="5"/>
  <c r="AT96" i="5"/>
  <c r="AS96" i="5"/>
  <c r="BB95" i="5"/>
  <c r="AZ95" i="5"/>
  <c r="AW95" i="5"/>
  <c r="AU95" i="5"/>
  <c r="AT95" i="5"/>
  <c r="AS95" i="5"/>
  <c r="BB94" i="5"/>
  <c r="AZ94" i="5"/>
  <c r="AW94" i="5"/>
  <c r="AU94" i="5"/>
  <c r="AT94" i="5"/>
  <c r="AS94" i="5"/>
  <c r="BB93" i="5"/>
  <c r="AZ93" i="5"/>
  <c r="AW93" i="5"/>
  <c r="AU93" i="5"/>
  <c r="AT93" i="5"/>
  <c r="AS93" i="5"/>
  <c r="BB92" i="5"/>
  <c r="AZ92" i="5"/>
  <c r="AW92" i="5"/>
  <c r="AU92" i="5"/>
  <c r="AT92" i="5"/>
  <c r="AS92" i="5"/>
  <c r="BB91" i="5"/>
  <c r="AZ91" i="5"/>
  <c r="AW91" i="5"/>
  <c r="AU91" i="5"/>
  <c r="AT91" i="5"/>
  <c r="AS91" i="5"/>
  <c r="BB88" i="5"/>
  <c r="AZ88" i="5"/>
  <c r="AW88" i="5"/>
  <c r="AU88" i="5"/>
  <c r="AT88" i="5"/>
  <c r="AS88" i="5"/>
  <c r="BB86" i="5"/>
  <c r="AZ86" i="5"/>
  <c r="AW86" i="5"/>
  <c r="AU86" i="5"/>
  <c r="AT86" i="5"/>
  <c r="AS86" i="5"/>
  <c r="BB85" i="5"/>
  <c r="AZ85" i="5"/>
  <c r="AW85" i="5"/>
  <c r="AU85" i="5"/>
  <c r="AT85" i="5"/>
  <c r="AS85" i="5"/>
  <c r="BB84" i="5"/>
  <c r="AZ84" i="5"/>
  <c r="AW84" i="5"/>
  <c r="AU84" i="5"/>
  <c r="AT84" i="5"/>
  <c r="AS84" i="5"/>
  <c r="BB83" i="5"/>
  <c r="AZ83" i="5"/>
  <c r="AW83" i="5"/>
  <c r="AU83" i="5"/>
  <c r="AT83" i="5"/>
  <c r="AS83" i="5"/>
  <c r="BB82" i="5"/>
  <c r="AZ82" i="5"/>
  <c r="AW82" i="5"/>
  <c r="AU82" i="5"/>
  <c r="AT82" i="5"/>
  <c r="AS82" i="5"/>
  <c r="BB80" i="5"/>
  <c r="AZ80" i="5"/>
  <c r="AW80" i="5"/>
  <c r="AU80" i="5"/>
  <c r="AT80" i="5"/>
  <c r="AS80" i="5"/>
  <c r="BB77" i="5"/>
  <c r="AZ77" i="5"/>
  <c r="AW77" i="5"/>
  <c r="AU77" i="5"/>
  <c r="AT77" i="5"/>
  <c r="AS77" i="5"/>
  <c r="BB74" i="5"/>
  <c r="AZ74" i="5"/>
  <c r="AW74" i="5"/>
  <c r="AU74" i="5"/>
  <c r="AT74" i="5"/>
  <c r="AS74" i="5"/>
  <c r="BB73" i="5"/>
  <c r="AZ73" i="5"/>
  <c r="AW73" i="5"/>
  <c r="AU73" i="5"/>
  <c r="AT73" i="5"/>
  <c r="AS73" i="5"/>
  <c r="BB72" i="5"/>
  <c r="AZ72" i="5"/>
  <c r="AW72" i="5"/>
  <c r="AU72" i="5"/>
  <c r="AT72" i="5"/>
  <c r="AS72" i="5"/>
  <c r="BB70" i="5"/>
  <c r="AZ70" i="5"/>
  <c r="AW70" i="5"/>
  <c r="AU70" i="5"/>
  <c r="AT70" i="5"/>
  <c r="AS70" i="5"/>
  <c r="BB69" i="5"/>
  <c r="AZ69" i="5"/>
  <c r="AW69" i="5"/>
  <c r="AU69" i="5"/>
  <c r="AT69" i="5"/>
  <c r="AS69" i="5"/>
  <c r="BB66" i="5"/>
  <c r="AZ66" i="5"/>
  <c r="AW66" i="5"/>
  <c r="AU66" i="5"/>
  <c r="AT66" i="5"/>
  <c r="AS66" i="5"/>
  <c r="BB61" i="5"/>
  <c r="AZ61" i="5"/>
  <c r="AW61" i="5"/>
  <c r="AU61" i="5"/>
  <c r="AT61" i="5"/>
  <c r="AS61" i="5"/>
  <c r="BB58" i="5"/>
  <c r="AZ58" i="5"/>
  <c r="AW58" i="5"/>
  <c r="AU58" i="5"/>
  <c r="AT58" i="5"/>
  <c r="AS58" i="5"/>
  <c r="BB57" i="5"/>
  <c r="AZ57" i="5"/>
  <c r="AW57" i="5"/>
  <c r="AU57" i="5"/>
  <c r="AT57" i="5"/>
  <c r="AS57" i="5"/>
  <c r="BB56" i="5"/>
  <c r="AZ56" i="5"/>
  <c r="AW56" i="5"/>
  <c r="AU56" i="5"/>
  <c r="AT56" i="5"/>
  <c r="AS56" i="5"/>
  <c r="BB55" i="5"/>
  <c r="AZ55" i="5"/>
  <c r="AW55" i="5"/>
  <c r="AU55" i="5"/>
  <c r="AT55" i="5"/>
  <c r="AS55" i="5"/>
  <c r="BB53" i="5"/>
  <c r="AZ53" i="5"/>
  <c r="AW53" i="5"/>
  <c r="AU53" i="5"/>
  <c r="AT53" i="5"/>
  <c r="AS53" i="5"/>
  <c r="BB51" i="5"/>
  <c r="AZ51" i="5"/>
  <c r="AW51" i="5"/>
  <c r="AU51" i="5"/>
  <c r="AT51" i="5"/>
  <c r="AS51" i="5"/>
  <c r="BB50" i="5"/>
  <c r="AZ50" i="5"/>
  <c r="AW50" i="5"/>
  <c r="AU50" i="5"/>
  <c r="AT50" i="5"/>
  <c r="AS50" i="5"/>
  <c r="BB47" i="5"/>
  <c r="AZ47" i="5"/>
  <c r="AW47" i="5"/>
  <c r="AU47" i="5"/>
  <c r="AT47" i="5"/>
  <c r="AS47" i="5"/>
  <c r="BB43" i="5"/>
  <c r="AZ43" i="5"/>
  <c r="AW43" i="5"/>
  <c r="AU43" i="5"/>
  <c r="AT43" i="5"/>
  <c r="AS43" i="5"/>
  <c r="BB42" i="5"/>
  <c r="AZ42" i="5"/>
  <c r="AW42" i="5"/>
  <c r="AU42" i="5"/>
  <c r="AT42" i="5"/>
  <c r="AS42" i="5"/>
  <c r="BB41" i="5"/>
  <c r="AZ41" i="5"/>
  <c r="AW41" i="5"/>
  <c r="AU41" i="5"/>
  <c r="AT41" i="5"/>
  <c r="AS41" i="5"/>
  <c r="BB40" i="5"/>
  <c r="AZ40" i="5"/>
  <c r="AW40" i="5"/>
  <c r="AU40" i="5"/>
  <c r="AT40" i="5"/>
  <c r="AS40" i="5"/>
  <c r="BB38" i="5"/>
  <c r="AZ38" i="5"/>
  <c r="AW38" i="5"/>
  <c r="AU38" i="5"/>
  <c r="AT38" i="5"/>
  <c r="AS38" i="5"/>
  <c r="BB37" i="5"/>
  <c r="AZ37" i="5"/>
  <c r="AW37" i="5"/>
  <c r="AU37" i="5"/>
  <c r="AT37" i="5"/>
  <c r="AS37" i="5"/>
  <c r="BB36" i="5"/>
  <c r="AZ36" i="5"/>
  <c r="AW36" i="5"/>
  <c r="AU36" i="5"/>
  <c r="AT36" i="5"/>
  <c r="AS36" i="5"/>
  <c r="BB35" i="5"/>
  <c r="AZ35" i="5"/>
  <c r="AW35" i="5"/>
  <c r="AU35" i="5"/>
  <c r="AT35" i="5"/>
  <c r="AS35" i="5"/>
  <c r="BB34" i="5"/>
  <c r="AZ34" i="5"/>
  <c r="AW34" i="5"/>
  <c r="AU34" i="5"/>
  <c r="AT34" i="5"/>
  <c r="AS34" i="5"/>
  <c r="BB33" i="5"/>
  <c r="AZ33" i="5"/>
  <c r="AW33" i="5"/>
  <c r="AU33" i="5"/>
  <c r="AT33" i="5"/>
  <c r="AS33" i="5"/>
  <c r="BB32" i="5"/>
  <c r="AZ32" i="5"/>
  <c r="AW32" i="5"/>
  <c r="AU32" i="5"/>
  <c r="AT32" i="5"/>
  <c r="AS32" i="5"/>
  <c r="BB29" i="5"/>
  <c r="AZ29" i="5"/>
  <c r="AW29" i="5"/>
  <c r="AU29" i="5"/>
  <c r="AT29" i="5"/>
  <c r="AS29" i="5"/>
  <c r="BB28" i="5"/>
  <c r="AZ28" i="5"/>
  <c r="AW28" i="5"/>
  <c r="AU28" i="5"/>
  <c r="AT28" i="5"/>
  <c r="AS28" i="5"/>
  <c r="BB25" i="5"/>
  <c r="AZ25" i="5"/>
  <c r="AW25" i="5"/>
  <c r="AU25" i="5"/>
  <c r="AT25" i="5"/>
  <c r="AS25" i="5"/>
  <c r="BB24" i="5"/>
  <c r="AZ24" i="5"/>
  <c r="AW24" i="5"/>
  <c r="AU24" i="5"/>
  <c r="AT24" i="5"/>
  <c r="AS24" i="5"/>
  <c r="BB23" i="5"/>
  <c r="AZ23" i="5"/>
  <c r="AW23" i="5"/>
  <c r="AU23" i="5"/>
  <c r="AT23" i="5"/>
  <c r="AS23" i="5"/>
  <c r="BB20" i="5"/>
  <c r="AZ20" i="5"/>
  <c r="AW20" i="5"/>
  <c r="AU20" i="5"/>
  <c r="AT20" i="5"/>
  <c r="AS20" i="5"/>
  <c r="BB19" i="5"/>
  <c r="AZ19" i="5"/>
  <c r="AW19" i="5"/>
  <c r="AU19" i="5"/>
  <c r="AT19" i="5"/>
  <c r="AS19" i="5"/>
  <c r="BB191" i="5"/>
  <c r="AY191" i="5"/>
  <c r="AW191" i="5"/>
  <c r="AU191" i="5"/>
  <c r="AT191" i="5"/>
  <c r="BB190" i="5"/>
  <c r="AY190" i="5"/>
  <c r="AW190" i="5"/>
  <c r="AU190" i="5"/>
  <c r="AT190" i="5"/>
  <c r="BB189" i="5"/>
  <c r="AY189" i="5"/>
  <c r="AW189" i="5"/>
  <c r="AU189" i="5"/>
  <c r="AT189" i="5"/>
  <c r="BB186" i="5"/>
  <c r="AY186" i="5"/>
  <c r="AW186" i="5"/>
  <c r="AU186" i="5"/>
  <c r="AT186" i="5"/>
  <c r="BB184" i="5"/>
  <c r="AY184" i="5"/>
  <c r="AW184" i="5"/>
  <c r="AU184" i="5"/>
  <c r="AT184" i="5"/>
  <c r="BB183" i="5"/>
  <c r="AY183" i="5"/>
  <c r="AW183" i="5"/>
  <c r="AU183" i="5"/>
  <c r="AT183" i="5"/>
  <c r="BB182" i="5"/>
  <c r="AY182" i="5"/>
  <c r="AW182" i="5"/>
  <c r="AU182" i="5"/>
  <c r="AT182" i="5"/>
  <c r="BB169" i="5"/>
  <c r="AY169" i="5"/>
  <c r="AW169" i="5"/>
  <c r="AU169" i="5"/>
  <c r="AT169" i="5"/>
  <c r="BB167" i="5"/>
  <c r="AY167" i="5"/>
  <c r="AW167" i="5"/>
  <c r="AU167" i="5"/>
  <c r="AT167" i="5"/>
  <c r="BB155" i="5"/>
  <c r="AY155" i="5"/>
  <c r="AW155" i="5"/>
  <c r="AU155" i="5"/>
  <c r="AT155" i="5"/>
  <c r="BB154" i="5"/>
  <c r="AY154" i="5"/>
  <c r="AW154" i="5"/>
  <c r="AU154" i="5"/>
  <c r="AT154" i="5"/>
  <c r="BB152" i="5"/>
  <c r="AY152" i="5"/>
  <c r="AW152" i="5"/>
  <c r="AU152" i="5"/>
  <c r="AT152" i="5"/>
  <c r="BB150" i="5"/>
  <c r="AY150" i="5"/>
  <c r="AW150" i="5"/>
  <c r="AU150" i="5"/>
  <c r="AT150" i="5"/>
  <c r="BB149" i="5"/>
  <c r="AY149" i="5"/>
  <c r="AW149" i="5"/>
  <c r="AU149" i="5"/>
  <c r="AT149" i="5"/>
  <c r="BB146" i="5"/>
  <c r="AY146" i="5"/>
  <c r="AW146" i="5"/>
  <c r="AU146" i="5"/>
  <c r="AT146" i="5"/>
  <c r="BB145" i="5"/>
  <c r="AY145" i="5"/>
  <c r="AW145" i="5"/>
  <c r="AU145" i="5"/>
  <c r="AT145" i="5"/>
  <c r="BB143" i="5"/>
  <c r="AY143" i="5"/>
  <c r="AW143" i="5"/>
  <c r="AU143" i="5"/>
  <c r="AT143" i="5"/>
  <c r="BB141" i="5"/>
  <c r="AY141" i="5"/>
  <c r="AW141" i="5"/>
  <c r="AU141" i="5"/>
  <c r="AT141" i="5"/>
  <c r="BB140" i="5"/>
  <c r="AY140" i="5"/>
  <c r="AW140" i="5"/>
  <c r="AU140" i="5"/>
  <c r="AT140" i="5"/>
  <c r="BB139" i="5"/>
  <c r="AY139" i="5"/>
  <c r="AW139" i="5"/>
  <c r="AU139" i="5"/>
  <c r="AT139" i="5"/>
  <c r="BB138" i="5"/>
  <c r="AY138" i="5"/>
  <c r="AW138" i="5"/>
  <c r="AU138" i="5"/>
  <c r="AT138" i="5"/>
  <c r="BB137" i="5"/>
  <c r="AY137" i="5"/>
  <c r="AW137" i="5"/>
  <c r="AU137" i="5"/>
  <c r="AT137" i="5"/>
  <c r="BB134" i="5"/>
  <c r="AY134" i="5"/>
  <c r="AW134" i="5"/>
  <c r="AU134" i="5"/>
  <c r="AT134" i="5"/>
  <c r="BB133" i="5"/>
  <c r="AY133" i="5"/>
  <c r="AW133" i="5"/>
  <c r="AU133" i="5"/>
  <c r="AT133" i="5"/>
  <c r="BB132" i="5"/>
  <c r="AY132" i="5"/>
  <c r="AW132" i="5"/>
  <c r="AU132" i="5"/>
  <c r="AT132" i="5"/>
  <c r="BB129" i="5"/>
  <c r="AY129" i="5"/>
  <c r="AW129" i="5"/>
  <c r="AU129" i="5"/>
  <c r="AT129" i="5"/>
  <c r="BB128" i="5"/>
  <c r="AY128" i="5"/>
  <c r="AW128" i="5"/>
  <c r="AU128" i="5"/>
  <c r="AT128" i="5"/>
  <c r="BB125" i="5"/>
  <c r="AY125" i="5"/>
  <c r="AW125" i="5"/>
  <c r="AU125" i="5"/>
  <c r="AT125" i="5"/>
  <c r="BB120" i="5"/>
  <c r="AY120" i="5"/>
  <c r="AW120" i="5"/>
  <c r="AU120" i="5"/>
  <c r="AT120" i="5"/>
  <c r="BB117" i="5"/>
  <c r="AY117" i="5"/>
  <c r="AW117" i="5"/>
  <c r="AU117" i="5"/>
  <c r="AT117" i="5"/>
  <c r="BB116" i="5"/>
  <c r="AY116" i="5"/>
  <c r="AW116" i="5"/>
  <c r="AU116" i="5"/>
  <c r="AT116" i="5"/>
  <c r="BB114" i="5"/>
  <c r="AY114" i="5"/>
  <c r="AW114" i="5"/>
  <c r="AU114" i="5"/>
  <c r="AT114" i="5"/>
  <c r="BB104" i="5"/>
  <c r="AY104" i="5"/>
  <c r="AW104" i="5"/>
  <c r="AU104" i="5"/>
  <c r="AT104" i="5"/>
  <c r="BB103" i="5"/>
  <c r="AY103" i="5"/>
  <c r="AW103" i="5"/>
  <c r="AU103" i="5"/>
  <c r="AT103" i="5"/>
  <c r="BB87" i="5"/>
  <c r="AY87" i="5"/>
  <c r="AW87" i="5"/>
  <c r="AU87" i="5"/>
  <c r="AT87" i="5"/>
  <c r="BB79" i="5"/>
  <c r="AY79" i="5"/>
  <c r="AW79" i="5"/>
  <c r="AU79" i="5"/>
  <c r="AT79" i="5"/>
  <c r="BB78" i="5"/>
  <c r="AY78" i="5"/>
  <c r="AW78" i="5"/>
  <c r="AU78" i="5"/>
  <c r="AT78" i="5"/>
  <c r="BB76" i="5"/>
  <c r="AY76" i="5"/>
  <c r="AW76" i="5"/>
  <c r="AU76" i="5"/>
  <c r="AT76" i="5"/>
  <c r="BB71" i="5"/>
  <c r="AY71" i="5"/>
  <c r="AW71" i="5"/>
  <c r="AU71" i="5"/>
  <c r="AT71" i="5"/>
  <c r="BB68" i="5"/>
  <c r="AY68" i="5"/>
  <c r="AW68" i="5"/>
  <c r="AU68" i="5"/>
  <c r="AT68" i="5"/>
  <c r="BB65" i="5"/>
  <c r="AY65" i="5"/>
  <c r="AW65" i="5"/>
  <c r="AU65" i="5"/>
  <c r="AT65" i="5"/>
  <c r="BB64" i="5"/>
  <c r="AY64" i="5"/>
  <c r="AW64" i="5"/>
  <c r="AU64" i="5"/>
  <c r="AT64" i="5"/>
  <c r="BB62" i="5"/>
  <c r="AY62" i="5"/>
  <c r="AW62" i="5"/>
  <c r="AU62" i="5"/>
  <c r="AT62" i="5"/>
  <c r="BB59" i="5"/>
  <c r="AY59" i="5"/>
  <c r="AW59" i="5"/>
  <c r="AU59" i="5"/>
  <c r="AT59" i="5"/>
  <c r="BB52" i="5"/>
  <c r="AY52" i="5"/>
  <c r="AW52" i="5"/>
  <c r="AU52" i="5"/>
  <c r="AT52" i="5"/>
  <c r="BB49" i="5"/>
  <c r="AY49" i="5"/>
  <c r="AW49" i="5"/>
  <c r="AU49" i="5"/>
  <c r="AT49" i="5"/>
  <c r="BB48" i="5"/>
  <c r="AY48" i="5"/>
  <c r="AW48" i="5"/>
  <c r="AU48" i="5"/>
  <c r="AT48" i="5"/>
  <c r="BB46" i="5"/>
  <c r="AY46" i="5"/>
  <c r="AW46" i="5"/>
  <c r="AU46" i="5"/>
  <c r="AT46" i="5"/>
  <c r="AZ207" i="5"/>
  <c r="AT207" i="5"/>
  <c r="AS207" i="5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5" i="17"/>
  <c r="I5" i="17"/>
  <c r="H5" i="17"/>
  <c r="AY10" i="5"/>
  <c r="AU10" i="5"/>
  <c r="AT10" i="5"/>
  <c r="AY17" i="5"/>
  <c r="AU17" i="5"/>
  <c r="AT17" i="5"/>
  <c r="AY16" i="5"/>
  <c r="AU16" i="5"/>
  <c r="AT16" i="5"/>
  <c r="BC136" i="5"/>
  <c r="BC60" i="5"/>
  <c r="BB7" i="5"/>
  <c r="BA7" i="5"/>
  <c r="AZ7" i="5"/>
  <c r="AY7" i="5"/>
  <c r="AX7" i="5"/>
  <c r="AW7" i="5"/>
  <c r="AV7" i="5"/>
  <c r="AU7" i="5"/>
  <c r="AT7" i="5"/>
  <c r="AS7" i="5"/>
  <c r="AO18" i="5"/>
  <c r="AU207" i="5"/>
  <c r="AU206" i="5"/>
  <c r="AU205" i="5"/>
  <c r="AU204" i="5"/>
  <c r="AU203" i="5"/>
  <c r="AU202" i="5"/>
  <c r="AU201" i="5"/>
  <c r="AS201" i="5"/>
  <c r="AU200" i="5"/>
  <c r="AS200" i="5"/>
  <c r="AU199" i="5"/>
  <c r="AS199" i="5"/>
  <c r="AU198" i="5"/>
  <c r="AS198" i="5"/>
  <c r="AU197" i="5"/>
  <c r="AS197" i="5"/>
  <c r="AU196" i="5"/>
  <c r="AS196" i="5"/>
  <c r="AZ195" i="5"/>
  <c r="AU195" i="5"/>
  <c r="AS195" i="5"/>
  <c r="AZ194" i="5"/>
  <c r="AU194" i="5"/>
  <c r="AS194" i="5"/>
  <c r="AZ193" i="5"/>
  <c r="AU193" i="5"/>
  <c r="AS193" i="5"/>
  <c r="AZ181" i="5"/>
  <c r="AU181" i="5"/>
  <c r="AS181" i="5"/>
  <c r="AZ180" i="5"/>
  <c r="AU180" i="5"/>
  <c r="AS180" i="5"/>
  <c r="AZ179" i="5"/>
  <c r="AU179" i="5"/>
  <c r="AS179" i="5"/>
  <c r="AZ178" i="5"/>
  <c r="AU178" i="5"/>
  <c r="AS178" i="5"/>
  <c r="AZ177" i="5"/>
  <c r="AU177" i="5"/>
  <c r="AS177" i="5"/>
  <c r="AZ176" i="5"/>
  <c r="AU176" i="5"/>
  <c r="AS176" i="5"/>
  <c r="AZ175" i="5"/>
  <c r="AU175" i="5"/>
  <c r="AS175" i="5"/>
  <c r="AZ174" i="5"/>
  <c r="AU174" i="5"/>
  <c r="AS174" i="5"/>
  <c r="AZ173" i="5"/>
  <c r="AU173" i="5"/>
  <c r="AS173" i="5"/>
  <c r="AZ172" i="5"/>
  <c r="AU172" i="5"/>
  <c r="AS172" i="5"/>
  <c r="AZ164" i="5"/>
  <c r="AU164" i="5"/>
  <c r="AS164" i="5"/>
  <c r="AZ163" i="5"/>
  <c r="AU163" i="5"/>
  <c r="AS163" i="5"/>
  <c r="AZ162" i="5"/>
  <c r="AU162" i="5"/>
  <c r="AS162" i="5"/>
  <c r="AZ161" i="5"/>
  <c r="AU161" i="5"/>
  <c r="AS161" i="5"/>
  <c r="AW27" i="5"/>
  <c r="AU27" i="5"/>
  <c r="AT27" i="5"/>
  <c r="AZ192" i="5"/>
  <c r="AU192" i="5"/>
  <c r="AT192" i="5"/>
  <c r="AS192" i="5"/>
  <c r="AZ160" i="5"/>
  <c r="AU160" i="5"/>
  <c r="AS160" i="5"/>
  <c r="BB15" i="5"/>
  <c r="AZ15" i="5"/>
  <c r="AW15" i="5"/>
  <c r="AU15" i="5"/>
  <c r="AT15" i="5"/>
  <c r="AS15" i="5"/>
  <c r="A14" i="15"/>
  <c r="AL13" i="5"/>
  <c r="AL27" i="5"/>
  <c r="AL39" i="5"/>
  <c r="AL54" i="5"/>
  <c r="AL136" i="5"/>
  <c r="AL188" i="5"/>
  <c r="AL182" i="5"/>
  <c r="AL183" i="5"/>
  <c r="AL184" i="5"/>
  <c r="AL169" i="5"/>
  <c r="AL186" i="5"/>
  <c r="AL132" i="5"/>
  <c r="AL129" i="5"/>
  <c r="AL128" i="5"/>
  <c r="AL133" i="5"/>
  <c r="AL134" i="5"/>
  <c r="AL45" i="5"/>
  <c r="AL22" i="5"/>
  <c r="AL10" i="5"/>
  <c r="AL62" i="5"/>
  <c r="AL115" i="5"/>
  <c r="AL16" i="5"/>
  <c r="AL91" i="5"/>
  <c r="AL77" i="5"/>
  <c r="AL171" i="5"/>
  <c r="AL116" i="5"/>
  <c r="AL117" i="5"/>
  <c r="AL120" i="5"/>
  <c r="AL114" i="5"/>
  <c r="AL125" i="5"/>
  <c r="AL52" i="5"/>
  <c r="AL49" i="5"/>
  <c r="AL48" i="5"/>
  <c r="AL46" i="5"/>
  <c r="AL164" i="5"/>
  <c r="AL163" i="5"/>
  <c r="AL162" i="5"/>
  <c r="AL161" i="5"/>
  <c r="AL160" i="5"/>
  <c r="AL103" i="5"/>
  <c r="AL118" i="5"/>
  <c r="AL101" i="5"/>
  <c r="AL37" i="5"/>
  <c r="AL32" i="5"/>
  <c r="AL71" i="5"/>
  <c r="AL60" i="5"/>
  <c r="AL121" i="5"/>
  <c r="AL7" i="5"/>
  <c r="AL75" i="5"/>
  <c r="AL14" i="5"/>
  <c r="AL18" i="5"/>
  <c r="AL21" i="5"/>
  <c r="AL26" i="5"/>
  <c r="AL187" i="5"/>
  <c r="AL109" i="5"/>
  <c r="AL31" i="5"/>
  <c r="AL30" i="5"/>
  <c r="AL89" i="5"/>
  <c r="AL158" i="5"/>
  <c r="AL207" i="5"/>
  <c r="AL206" i="5"/>
  <c r="AL205" i="5"/>
  <c r="AL204" i="5"/>
  <c r="AL203" i="5"/>
  <c r="AL202" i="5"/>
  <c r="AL201" i="5"/>
  <c r="AL200" i="5"/>
  <c r="AL199" i="5"/>
  <c r="AL198" i="5"/>
  <c r="AL197" i="5"/>
  <c r="AL196" i="5"/>
  <c r="AL195" i="5"/>
  <c r="AL194" i="5"/>
  <c r="AL193" i="5"/>
  <c r="AL192" i="5"/>
  <c r="AL59" i="5"/>
  <c r="AL11" i="5"/>
  <c r="AL19" i="5"/>
  <c r="AL124" i="5"/>
  <c r="AL137" i="5"/>
  <c r="AL47" i="5"/>
  <c r="AL88" i="5"/>
  <c r="AL74" i="5"/>
  <c r="AL85" i="5"/>
  <c r="AL87" i="5"/>
  <c r="AL76" i="5"/>
  <c r="AL65" i="5"/>
  <c r="AL79" i="5"/>
  <c r="AL68" i="5"/>
  <c r="AL135" i="5"/>
  <c r="AL107" i="5"/>
  <c r="AL139" i="5"/>
  <c r="AL102" i="5"/>
  <c r="AL140" i="5"/>
  <c r="AL143" i="5"/>
  <c r="AL150" i="5"/>
  <c r="AL141" i="5"/>
  <c r="AL138" i="5"/>
  <c r="AL152" i="5"/>
  <c r="AL167" i="5"/>
  <c r="AL155" i="5"/>
  <c r="AL154" i="5"/>
  <c r="AL145" i="5"/>
  <c r="AL191" i="5"/>
  <c r="AL151" i="5"/>
  <c r="AL189" i="5"/>
  <c r="AL190" i="5"/>
  <c r="AL38" i="5"/>
  <c r="AL34" i="5"/>
  <c r="AL50" i="5"/>
  <c r="AL58" i="5"/>
  <c r="AL20" i="5"/>
  <c r="AL43" i="5"/>
  <c r="AL42" i="5"/>
  <c r="AL95" i="5"/>
  <c r="AL131" i="5"/>
  <c r="AL157" i="5"/>
  <c r="AL111" i="5"/>
  <c r="AL98" i="5"/>
  <c r="AL126" i="5"/>
  <c r="AL142" i="5"/>
  <c r="AL100" i="5"/>
  <c r="AL123" i="5"/>
  <c r="AL146" i="5"/>
  <c r="AL149" i="5"/>
  <c r="AL130" i="5"/>
  <c r="AL153" i="5"/>
  <c r="AL185" i="5"/>
  <c r="AL170" i="5"/>
  <c r="AL166" i="5"/>
  <c r="AL165" i="5"/>
  <c r="AL168" i="5"/>
  <c r="AL148" i="5"/>
  <c r="AL147" i="5"/>
  <c r="AL156" i="5"/>
  <c r="AL159" i="5"/>
  <c r="AL144" i="5"/>
  <c r="AL113" i="5"/>
  <c r="AL78" i="5"/>
  <c r="AL81" i="5"/>
  <c r="AL86" i="5"/>
  <c r="AL90" i="5"/>
  <c r="AL181" i="5"/>
  <c r="AL180" i="5"/>
  <c r="AL179" i="5"/>
  <c r="AL178" i="5"/>
  <c r="AL177" i="5"/>
  <c r="AL176" i="5"/>
  <c r="AL175" i="5"/>
  <c r="AL174" i="5"/>
  <c r="AL173" i="5"/>
  <c r="AL172" i="5"/>
  <c r="AL96" i="5"/>
  <c r="AL53" i="5"/>
  <c r="AL61" i="5"/>
  <c r="AL69" i="5"/>
  <c r="AL56" i="5"/>
  <c r="AL40" i="5"/>
  <c r="AL41" i="5"/>
  <c r="AL108" i="5"/>
  <c r="AL119" i="5"/>
  <c r="AL112" i="5"/>
  <c r="AL106" i="5"/>
  <c r="AL105" i="5"/>
  <c r="AL110" i="5"/>
  <c r="AL66" i="5"/>
  <c r="AL80" i="5"/>
  <c r="AL97" i="5"/>
  <c r="AL92" i="5"/>
  <c r="AL94" i="5"/>
  <c r="AL93" i="5"/>
  <c r="AL73" i="5"/>
  <c r="AL33" i="5"/>
  <c r="AL25" i="5"/>
  <c r="AL127" i="5"/>
  <c r="AL51" i="5"/>
  <c r="AL23" i="5"/>
  <c r="AL28" i="5"/>
  <c r="AL55" i="5"/>
  <c r="AL57" i="5"/>
  <c r="AL82" i="5"/>
  <c r="AL70" i="5"/>
  <c r="AL83" i="5"/>
  <c r="AL44" i="5"/>
  <c r="AL64" i="5"/>
  <c r="AL17" i="5"/>
  <c r="AL104" i="5"/>
  <c r="AL12" i="5"/>
  <c r="AL72" i="5"/>
  <c r="AL35" i="5"/>
  <c r="AL84" i="5"/>
  <c r="AL29" i="5"/>
  <c r="AL8" i="5"/>
  <c r="AL24" i="5"/>
  <c r="AL63" i="5"/>
  <c r="AL15" i="5"/>
  <c r="AL99" i="5"/>
  <c r="AL36" i="5"/>
  <c r="AL122" i="5"/>
  <c r="AL67" i="5"/>
  <c r="AL6" i="5"/>
  <c r="AL9" i="5"/>
  <c r="AO13" i="5"/>
  <c r="AO27" i="5"/>
  <c r="AO39" i="5"/>
  <c r="AO54" i="5"/>
  <c r="AO136" i="5"/>
  <c r="AO91" i="5"/>
  <c r="AO77" i="5"/>
  <c r="AO171" i="5"/>
  <c r="AO96" i="5"/>
  <c r="AO53" i="5"/>
  <c r="AO61" i="5"/>
  <c r="AO69" i="5"/>
  <c r="AO56" i="5"/>
  <c r="AO40" i="5"/>
  <c r="AO41" i="5"/>
  <c r="AO108" i="5"/>
  <c r="AO119" i="5"/>
  <c r="AO112" i="5"/>
  <c r="AO106" i="5"/>
  <c r="AO105" i="5"/>
  <c r="AO110" i="5"/>
  <c r="AO66" i="5"/>
  <c r="AO80" i="5"/>
  <c r="AO97" i="5"/>
  <c r="AO92" i="5"/>
  <c r="AO94" i="5"/>
  <c r="AO93" i="5"/>
  <c r="AO73" i="5"/>
  <c r="AO33" i="5"/>
  <c r="AO25" i="5"/>
  <c r="AO127" i="5"/>
  <c r="AO51" i="5"/>
  <c r="AO23" i="5"/>
  <c r="AO28" i="5"/>
  <c r="AO55" i="5"/>
  <c r="AO57" i="5"/>
  <c r="AO82" i="5"/>
  <c r="AO70" i="5"/>
  <c r="AO83" i="5"/>
  <c r="AO44" i="5"/>
  <c r="AO64" i="5"/>
  <c r="AO17" i="5"/>
  <c r="AO104" i="5"/>
  <c r="AO12" i="5"/>
  <c r="AO72" i="5"/>
  <c r="AO35" i="5"/>
  <c r="AO84" i="5"/>
  <c r="AO29" i="5"/>
  <c r="AO8" i="5"/>
  <c r="AO24" i="5"/>
  <c r="AO63" i="5"/>
  <c r="AO15" i="5"/>
  <c r="AO99" i="5"/>
  <c r="AO36" i="5"/>
  <c r="AO122" i="5"/>
  <c r="AO67" i="5"/>
  <c r="AO6" i="5"/>
  <c r="AO9" i="5"/>
  <c r="N9" i="5"/>
  <c r="N6" i="5"/>
  <c r="N67" i="5"/>
  <c r="N122" i="5"/>
  <c r="N36" i="5"/>
  <c r="N99" i="5"/>
  <c r="N15" i="5"/>
  <c r="N63" i="5"/>
  <c r="N24" i="5"/>
  <c r="N8" i="5"/>
  <c r="AO188" i="5"/>
  <c r="AO121" i="5"/>
  <c r="AO7" i="5"/>
  <c r="AO75" i="5"/>
  <c r="AO14" i="5"/>
  <c r="AO21" i="5"/>
  <c r="AO26" i="5"/>
  <c r="AO187" i="5"/>
  <c r="AO109" i="5"/>
  <c r="AO31" i="5"/>
  <c r="AO30" i="5"/>
  <c r="AO207" i="5"/>
  <c r="AO206" i="5"/>
  <c r="AO205" i="5"/>
  <c r="AO204" i="5"/>
  <c r="AO203" i="5"/>
  <c r="AO202" i="5"/>
  <c r="AO201" i="5"/>
  <c r="AO200" i="5"/>
  <c r="AO199" i="5"/>
  <c r="AO198" i="5"/>
  <c r="AO197" i="5"/>
  <c r="AO196" i="5"/>
  <c r="AO195" i="5"/>
  <c r="AO194" i="5"/>
  <c r="AO193" i="5"/>
  <c r="AO192" i="5"/>
  <c r="AO100" i="5"/>
  <c r="AO153" i="5"/>
  <c r="AO185" i="5"/>
  <c r="AO170" i="5"/>
  <c r="AO166" i="5"/>
  <c r="AO165" i="5"/>
  <c r="AO168" i="5"/>
  <c r="AO148" i="5"/>
  <c r="AO147" i="5"/>
  <c r="AO156" i="5"/>
  <c r="AO159" i="5"/>
  <c r="AO144" i="5"/>
  <c r="AO113" i="5"/>
  <c r="AO81" i="5"/>
  <c r="AO90" i="5"/>
  <c r="AZ196" i="5" l="1"/>
  <c r="AZ197" i="5"/>
  <c r="AZ198" i="5"/>
  <c r="AZ199" i="5"/>
  <c r="AZ200" i="5"/>
  <c r="AZ201" i="5"/>
  <c r="AZ202" i="5"/>
  <c r="AZ203" i="5"/>
  <c r="AZ204" i="5"/>
  <c r="AZ205" i="5"/>
  <c r="AZ206" i="5"/>
  <c r="BC19" i="5"/>
  <c r="BC23" i="5"/>
  <c r="BC25" i="5"/>
  <c r="BC29" i="5"/>
  <c r="BC33" i="5"/>
  <c r="BC35" i="5"/>
  <c r="BC37" i="5"/>
  <c r="BC40" i="5"/>
  <c r="BC42" i="5"/>
  <c r="BC47" i="5"/>
  <c r="BC51" i="5"/>
  <c r="BC55" i="5"/>
  <c r="BC57" i="5"/>
  <c r="BC61" i="5"/>
  <c r="BC69" i="5"/>
  <c r="BC72" i="5"/>
  <c r="BC74" i="5"/>
  <c r="BC80" i="5"/>
  <c r="BC83" i="5"/>
  <c r="BC85" i="5"/>
  <c r="BC88" i="5"/>
  <c r="BC92" i="5"/>
  <c r="BC94" i="5"/>
  <c r="BC96" i="5"/>
  <c r="BC98" i="5"/>
  <c r="BC102" i="5"/>
  <c r="BC106" i="5"/>
  <c r="BC108" i="5"/>
  <c r="BC111" i="5"/>
  <c r="BC119" i="5"/>
  <c r="BC124" i="5"/>
  <c r="BC127" i="5"/>
  <c r="BC131" i="5"/>
  <c r="BC142" i="5"/>
  <c r="BC153" i="5"/>
  <c r="AT160" i="5"/>
  <c r="BC160" i="5" s="1"/>
  <c r="BC171" i="5"/>
  <c r="AS202" i="5"/>
  <c r="AS203" i="5"/>
  <c r="AS204" i="5"/>
  <c r="AS205" i="5"/>
  <c r="AS206" i="5"/>
  <c r="AT161" i="5"/>
  <c r="BC161" i="5" s="1"/>
  <c r="AT162" i="5"/>
  <c r="BC162" i="5" s="1"/>
  <c r="AT163" i="5"/>
  <c r="BC163" i="5" s="1"/>
  <c r="AT164" i="5"/>
  <c r="BC164" i="5" s="1"/>
  <c r="AT172" i="5"/>
  <c r="BC172" i="5" s="1"/>
  <c r="AT173" i="5"/>
  <c r="BC173" i="5" s="1"/>
  <c r="AT174" i="5"/>
  <c r="BC174" i="5" s="1"/>
  <c r="AT175" i="5"/>
  <c r="BC175" i="5" s="1"/>
  <c r="AT176" i="5"/>
  <c r="BC176" i="5" s="1"/>
  <c r="AT177" i="5"/>
  <c r="BC177" i="5" s="1"/>
  <c r="AT178" i="5"/>
  <c r="BC178" i="5" s="1"/>
  <c r="AT179" i="5"/>
  <c r="BC179" i="5" s="1"/>
  <c r="AT180" i="5"/>
  <c r="BC180" i="5" s="1"/>
  <c r="AT181" i="5"/>
  <c r="BC181" i="5" s="1"/>
  <c r="AT193" i="5"/>
  <c r="BC193" i="5" s="1"/>
  <c r="AT194" i="5"/>
  <c r="BC194" i="5" s="1"/>
  <c r="AT195" i="5"/>
  <c r="BC195" i="5" s="1"/>
  <c r="AT196" i="5"/>
  <c r="AT197" i="5"/>
  <c r="AT198" i="5"/>
  <c r="AT199" i="5"/>
  <c r="AT200" i="5"/>
  <c r="AT201" i="5"/>
  <c r="AT202" i="5"/>
  <c r="AT203" i="5"/>
  <c r="AT204" i="5"/>
  <c r="AT205" i="5"/>
  <c r="AT206" i="5"/>
  <c r="BC15" i="5"/>
  <c r="BC20" i="5"/>
  <c r="BC24" i="5"/>
  <c r="BC28" i="5"/>
  <c r="BC32" i="5"/>
  <c r="BC36" i="5"/>
  <c r="BC38" i="5"/>
  <c r="BC41" i="5"/>
  <c r="BC43" i="5"/>
  <c r="BC50" i="5"/>
  <c r="BC53" i="5"/>
  <c r="BC56" i="5"/>
  <c r="BC58" i="5"/>
  <c r="BC66" i="5"/>
  <c r="BC70" i="5"/>
  <c r="BC73" i="5"/>
  <c r="BC77" i="5"/>
  <c r="BC82" i="5"/>
  <c r="BC84" i="5"/>
  <c r="BC86" i="5"/>
  <c r="BC91" i="5"/>
  <c r="BC93" i="5"/>
  <c r="BC95" i="5"/>
  <c r="BC97" i="5"/>
  <c r="BC99" i="5"/>
  <c r="BC105" i="5"/>
  <c r="BC107" i="5"/>
  <c r="BC110" i="5"/>
  <c r="BC112" i="5"/>
  <c r="BC122" i="5"/>
  <c r="BC126" i="5"/>
  <c r="BC130" i="5"/>
  <c r="BC151" i="5"/>
  <c r="BC157" i="5"/>
  <c r="BC192" i="5"/>
  <c r="BC27" i="5"/>
  <c r="BC7" i="5"/>
  <c r="BC34" i="5"/>
  <c r="BC135" i="5"/>
  <c r="BC207" i="5"/>
  <c r="BB13" i="5"/>
  <c r="BA13" i="5"/>
  <c r="AZ13" i="5"/>
  <c r="AY13" i="5"/>
  <c r="AX13" i="5"/>
  <c r="AW13" i="5"/>
  <c r="AV13" i="5"/>
  <c r="AU13" i="5"/>
  <c r="AT13" i="5"/>
  <c r="AS13" i="5"/>
  <c r="BB39" i="5"/>
  <c r="BA39" i="5"/>
  <c r="AZ39" i="5"/>
  <c r="AY39" i="5"/>
  <c r="AX39" i="5"/>
  <c r="AW39" i="5"/>
  <c r="AV39" i="5"/>
  <c r="AU39" i="5"/>
  <c r="AT39" i="5"/>
  <c r="AS39" i="5"/>
  <c r="BB54" i="5"/>
  <c r="AZ54" i="5"/>
  <c r="AY54" i="5"/>
  <c r="AX54" i="5"/>
  <c r="AW54" i="5"/>
  <c r="AU54" i="5"/>
  <c r="AT54" i="5"/>
  <c r="BB188" i="5"/>
  <c r="BA188" i="5"/>
  <c r="AZ188" i="5"/>
  <c r="AY188" i="5"/>
  <c r="AX188" i="5"/>
  <c r="AW188" i="5"/>
  <c r="AV188" i="5"/>
  <c r="AU188" i="5"/>
  <c r="AT188" i="5"/>
  <c r="AS188" i="5"/>
  <c r="BB45" i="5"/>
  <c r="BA45" i="5"/>
  <c r="AZ45" i="5"/>
  <c r="AY45" i="5"/>
  <c r="AX45" i="5"/>
  <c r="AW45" i="5"/>
  <c r="AV45" i="5"/>
  <c r="AU45" i="5"/>
  <c r="AT45" i="5"/>
  <c r="AS45" i="5"/>
  <c r="AY22" i="5"/>
  <c r="AU22" i="5"/>
  <c r="AT22" i="5"/>
  <c r="BB115" i="5"/>
  <c r="AZ115" i="5"/>
  <c r="AY115" i="5"/>
  <c r="AX115" i="5"/>
  <c r="AW115" i="5"/>
  <c r="AU115" i="5"/>
  <c r="AT115" i="5"/>
  <c r="BB118" i="5"/>
  <c r="AZ118" i="5"/>
  <c r="AY118" i="5"/>
  <c r="AX118" i="5"/>
  <c r="AW118" i="5"/>
  <c r="AU118" i="5"/>
  <c r="AT118" i="5"/>
  <c r="BB101" i="5"/>
  <c r="BA101" i="5"/>
  <c r="AZ101" i="5"/>
  <c r="AY101" i="5"/>
  <c r="AX101" i="5"/>
  <c r="AW101" i="5"/>
  <c r="AV101" i="5"/>
  <c r="AU101" i="5"/>
  <c r="AT101" i="5"/>
  <c r="AS101" i="5"/>
  <c r="BB121" i="5"/>
  <c r="AZ121" i="5"/>
  <c r="AY121" i="5"/>
  <c r="AX121" i="5"/>
  <c r="AW121" i="5"/>
  <c r="AU121" i="5"/>
  <c r="AT121" i="5"/>
  <c r="BB75" i="5"/>
  <c r="BA75" i="5"/>
  <c r="AZ75" i="5"/>
  <c r="AY75" i="5"/>
  <c r="AX75" i="5"/>
  <c r="AW75" i="5"/>
  <c r="AV75" i="5"/>
  <c r="AU75" i="5"/>
  <c r="AT75" i="5"/>
  <c r="AS75" i="5"/>
  <c r="BB14" i="5"/>
  <c r="BA14" i="5"/>
  <c r="AZ14" i="5"/>
  <c r="AY14" i="5"/>
  <c r="AX14" i="5"/>
  <c r="AW14" i="5"/>
  <c r="AV14" i="5"/>
  <c r="AU14" i="5"/>
  <c r="AT14" i="5"/>
  <c r="AS14" i="5"/>
  <c r="BB18" i="5"/>
  <c r="BA18" i="5"/>
  <c r="AZ18" i="5"/>
  <c r="AY18" i="5"/>
  <c r="AX18" i="5"/>
  <c r="AW18" i="5"/>
  <c r="AV18" i="5"/>
  <c r="AU18" i="5"/>
  <c r="AT18" i="5"/>
  <c r="AS18" i="5"/>
  <c r="BB21" i="5"/>
  <c r="BA21" i="5"/>
  <c r="AZ21" i="5"/>
  <c r="AY21" i="5"/>
  <c r="AX21" i="5"/>
  <c r="AW21" i="5"/>
  <c r="AV21" i="5"/>
  <c r="AU21" i="5"/>
  <c r="AT21" i="5"/>
  <c r="AS21" i="5"/>
  <c r="BB26" i="5"/>
  <c r="AZ26" i="5"/>
  <c r="AY26" i="5"/>
  <c r="AX26" i="5"/>
  <c r="AW26" i="5"/>
  <c r="AU26" i="5"/>
  <c r="AT26" i="5"/>
  <c r="BB187" i="5"/>
  <c r="BA187" i="5"/>
  <c r="AZ187" i="5"/>
  <c r="AY187" i="5"/>
  <c r="AX187" i="5"/>
  <c r="AW187" i="5"/>
  <c r="AV187" i="5"/>
  <c r="AU187" i="5"/>
  <c r="AT187" i="5"/>
  <c r="AS187" i="5"/>
  <c r="BB109" i="5"/>
  <c r="AZ109" i="5"/>
  <c r="AY109" i="5"/>
  <c r="AX109" i="5"/>
  <c r="AW109" i="5"/>
  <c r="AU109" i="5"/>
  <c r="AT109" i="5"/>
  <c r="BB31" i="5"/>
  <c r="BA31" i="5"/>
  <c r="AZ31" i="5"/>
  <c r="AY31" i="5"/>
  <c r="AX31" i="5"/>
  <c r="AW31" i="5"/>
  <c r="AV31" i="5"/>
  <c r="AU31" i="5"/>
  <c r="AT31" i="5"/>
  <c r="AS31" i="5"/>
  <c r="BB30" i="5"/>
  <c r="BA30" i="5"/>
  <c r="AZ30" i="5"/>
  <c r="AY30" i="5"/>
  <c r="AX30" i="5"/>
  <c r="AW30" i="5"/>
  <c r="AV30" i="5"/>
  <c r="AU30" i="5"/>
  <c r="AT30" i="5"/>
  <c r="AS30" i="5"/>
  <c r="BB89" i="5"/>
  <c r="AZ89" i="5"/>
  <c r="AY89" i="5"/>
  <c r="AX89" i="5"/>
  <c r="AW89" i="5"/>
  <c r="AU89" i="5"/>
  <c r="AT89" i="5"/>
  <c r="BB158" i="5"/>
  <c r="AZ158" i="5"/>
  <c r="AY158" i="5"/>
  <c r="AX158" i="5"/>
  <c r="AW158" i="5"/>
  <c r="AU158" i="5"/>
  <c r="AT158" i="5"/>
  <c r="BB11" i="5"/>
  <c r="AZ11" i="5"/>
  <c r="AY11" i="5"/>
  <c r="AX11" i="5"/>
  <c r="AW11" i="5"/>
  <c r="AU11" i="5"/>
  <c r="AT11" i="5"/>
  <c r="BB100" i="5"/>
  <c r="BA100" i="5"/>
  <c r="AZ100" i="5"/>
  <c r="AY100" i="5"/>
  <c r="AX100" i="5"/>
  <c r="AW100" i="5"/>
  <c r="AV100" i="5"/>
  <c r="AU100" i="5"/>
  <c r="AT100" i="5"/>
  <c r="AS100" i="5"/>
  <c r="BB123" i="5"/>
  <c r="AZ123" i="5"/>
  <c r="AY123" i="5"/>
  <c r="AX123" i="5"/>
  <c r="AW123" i="5"/>
  <c r="AU123" i="5"/>
  <c r="AT123" i="5"/>
  <c r="BB185" i="5"/>
  <c r="BA185" i="5"/>
  <c r="AZ185" i="5"/>
  <c r="AY185" i="5"/>
  <c r="AX185" i="5"/>
  <c r="AW185" i="5"/>
  <c r="AV185" i="5"/>
  <c r="AU185" i="5"/>
  <c r="AT185" i="5"/>
  <c r="AS185" i="5"/>
  <c r="BB170" i="5"/>
  <c r="BA170" i="5"/>
  <c r="AZ170" i="5"/>
  <c r="AY170" i="5"/>
  <c r="AX170" i="5"/>
  <c r="AW170" i="5"/>
  <c r="AV170" i="5"/>
  <c r="AU170" i="5"/>
  <c r="AT170" i="5"/>
  <c r="AS170" i="5"/>
  <c r="BB166" i="5"/>
  <c r="BA166" i="5"/>
  <c r="AZ166" i="5"/>
  <c r="AY166" i="5"/>
  <c r="AX166" i="5"/>
  <c r="AW166" i="5"/>
  <c r="AV166" i="5"/>
  <c r="AU166" i="5"/>
  <c r="AT166" i="5"/>
  <c r="AS166" i="5"/>
  <c r="BB165" i="5"/>
  <c r="BA165" i="5"/>
  <c r="AZ165" i="5"/>
  <c r="AY165" i="5"/>
  <c r="AX165" i="5"/>
  <c r="AW165" i="5"/>
  <c r="AV165" i="5"/>
  <c r="AU165" i="5"/>
  <c r="AT165" i="5"/>
  <c r="AS165" i="5"/>
  <c r="BB168" i="5"/>
  <c r="BA168" i="5"/>
  <c r="AZ168" i="5"/>
  <c r="AY168" i="5"/>
  <c r="AX168" i="5"/>
  <c r="AW168" i="5"/>
  <c r="AV168" i="5"/>
  <c r="AU168" i="5"/>
  <c r="AT168" i="5"/>
  <c r="AS168" i="5"/>
  <c r="BB148" i="5"/>
  <c r="BA148" i="5"/>
  <c r="AZ148" i="5"/>
  <c r="AY148" i="5"/>
  <c r="AX148" i="5"/>
  <c r="AW148" i="5"/>
  <c r="AV148" i="5"/>
  <c r="AU148" i="5"/>
  <c r="AT148" i="5"/>
  <c r="AS148" i="5"/>
  <c r="BB147" i="5"/>
  <c r="BA147" i="5"/>
  <c r="AZ147" i="5"/>
  <c r="AY147" i="5"/>
  <c r="AX147" i="5"/>
  <c r="AW147" i="5"/>
  <c r="AV147" i="5"/>
  <c r="AU147" i="5"/>
  <c r="AT147" i="5"/>
  <c r="AS147" i="5"/>
  <c r="BB156" i="5"/>
  <c r="BA156" i="5"/>
  <c r="AZ156" i="5"/>
  <c r="AY156" i="5"/>
  <c r="AX156" i="5"/>
  <c r="AW156" i="5"/>
  <c r="AV156" i="5"/>
  <c r="AU156" i="5"/>
  <c r="AT156" i="5"/>
  <c r="AS156" i="5"/>
  <c r="BB159" i="5"/>
  <c r="BA159" i="5"/>
  <c r="AZ159" i="5"/>
  <c r="AY159" i="5"/>
  <c r="AX159" i="5"/>
  <c r="AW159" i="5"/>
  <c r="AV159" i="5"/>
  <c r="AU159" i="5"/>
  <c r="AT159" i="5"/>
  <c r="AS159" i="5"/>
  <c r="BB144" i="5"/>
  <c r="BA144" i="5"/>
  <c r="AZ144" i="5"/>
  <c r="AY144" i="5"/>
  <c r="AX144" i="5"/>
  <c r="AW144" i="5"/>
  <c r="AV144" i="5"/>
  <c r="AU144" i="5"/>
  <c r="AT144" i="5"/>
  <c r="AS144" i="5"/>
  <c r="BB113" i="5"/>
  <c r="BA113" i="5"/>
  <c r="AZ113" i="5"/>
  <c r="AY113" i="5"/>
  <c r="AX113" i="5"/>
  <c r="AW113" i="5"/>
  <c r="AV113" i="5"/>
  <c r="AU113" i="5"/>
  <c r="AT113" i="5"/>
  <c r="AS113" i="5"/>
  <c r="BB81" i="5"/>
  <c r="BA81" i="5"/>
  <c r="AZ81" i="5"/>
  <c r="AY81" i="5"/>
  <c r="AX81" i="5"/>
  <c r="AW81" i="5"/>
  <c r="AV81" i="5"/>
  <c r="AU81" i="5"/>
  <c r="AT81" i="5"/>
  <c r="AS81" i="5"/>
  <c r="BB90" i="5"/>
  <c r="AZ90" i="5"/>
  <c r="AY90" i="5"/>
  <c r="AX90" i="5"/>
  <c r="AW90" i="5"/>
  <c r="AU90" i="5"/>
  <c r="AT90" i="5"/>
  <c r="BB44" i="5"/>
  <c r="AY44" i="5"/>
  <c r="AW44" i="5"/>
  <c r="AU44" i="5"/>
  <c r="AT44" i="5"/>
  <c r="AZ12" i="5"/>
  <c r="AW12" i="5"/>
  <c r="AU12" i="5"/>
  <c r="AT12" i="5"/>
  <c r="AS12" i="5"/>
  <c r="BB8" i="5"/>
  <c r="AZ8" i="5"/>
  <c r="AY8" i="5"/>
  <c r="AX8" i="5"/>
  <c r="AW8" i="5"/>
  <c r="AU8" i="5"/>
  <c r="AT8" i="5"/>
  <c r="BB63" i="5"/>
  <c r="AZ63" i="5"/>
  <c r="AY63" i="5"/>
  <c r="AX63" i="5"/>
  <c r="AW63" i="5"/>
  <c r="AU63" i="5"/>
  <c r="AT63" i="5"/>
  <c r="BB67" i="5"/>
  <c r="AZ67" i="5"/>
  <c r="AY67" i="5"/>
  <c r="AX67" i="5"/>
  <c r="AW67" i="5"/>
  <c r="AU67" i="5"/>
  <c r="AT67" i="5"/>
  <c r="AZ6" i="5"/>
  <c r="AY6" i="5"/>
  <c r="AX6" i="5"/>
  <c r="AW6" i="5"/>
  <c r="AV6" i="5"/>
  <c r="AU6" i="5"/>
  <c r="AT6" i="5"/>
  <c r="AS6" i="5"/>
  <c r="AZ9" i="5"/>
  <c r="AY9" i="5"/>
  <c r="AX9" i="5"/>
  <c r="AW9" i="5"/>
  <c r="AU9" i="5"/>
  <c r="AT9" i="5"/>
  <c r="BV1" i="5"/>
  <c r="BU1" i="5"/>
  <c r="BT1" i="5"/>
  <c r="BS1" i="5"/>
  <c r="BR1" i="5"/>
  <c r="BQ1" i="5"/>
  <c r="BP1" i="5"/>
  <c r="BO1" i="5"/>
  <c r="BN1" i="5"/>
  <c r="BB9" i="5"/>
  <c r="M12" i="15"/>
  <c r="M11" i="15"/>
  <c r="M10" i="15"/>
  <c r="M9" i="15"/>
  <c r="M8" i="15"/>
  <c r="M7" i="15"/>
  <c r="M6" i="15"/>
  <c r="E31" i="15"/>
  <c r="E30" i="15"/>
  <c r="BC204" i="5" l="1"/>
  <c r="BC201" i="5"/>
  <c r="BC197" i="5"/>
  <c r="BC203" i="5"/>
  <c r="BC200" i="5"/>
  <c r="BC199" i="5"/>
  <c r="BC205" i="5"/>
  <c r="BC196" i="5"/>
  <c r="BC206" i="5"/>
  <c r="BC202" i="5"/>
  <c r="BC198" i="5"/>
  <c r="BC129" i="5"/>
  <c r="BC184" i="5"/>
  <c r="BC39" i="5"/>
  <c r="BC9" i="5"/>
  <c r="BC67" i="5"/>
  <c r="BC17" i="5"/>
  <c r="BC78" i="5"/>
  <c r="BC146" i="5"/>
  <c r="BC100" i="5"/>
  <c r="BC191" i="5"/>
  <c r="BC150" i="5"/>
  <c r="BC68" i="5"/>
  <c r="BC87" i="5"/>
  <c r="BC109" i="5"/>
  <c r="BC21" i="5"/>
  <c r="BC14" i="5"/>
  <c r="BC121" i="5"/>
  <c r="BC101" i="5"/>
  <c r="BC49" i="5"/>
  <c r="BC120" i="5"/>
  <c r="BC115" i="5"/>
  <c r="BC10" i="5"/>
  <c r="BC134" i="5"/>
  <c r="BC12" i="5"/>
  <c r="BC64" i="5"/>
  <c r="BC113" i="5"/>
  <c r="BC159" i="5"/>
  <c r="BC147" i="5"/>
  <c r="BC168" i="5"/>
  <c r="BC166" i="5"/>
  <c r="BC185" i="5"/>
  <c r="BC123" i="5"/>
  <c r="BC145" i="5"/>
  <c r="BC152" i="5"/>
  <c r="BC143" i="5"/>
  <c r="BC79" i="5"/>
  <c r="BC137" i="5"/>
  <c r="BC59" i="5"/>
  <c r="BC89" i="5"/>
  <c r="BC26" i="5"/>
  <c r="BC103" i="5"/>
  <c r="BC52" i="5"/>
  <c r="BC117" i="5"/>
  <c r="BC22" i="5"/>
  <c r="BC133" i="5"/>
  <c r="BC186" i="5"/>
  <c r="BC182" i="5"/>
  <c r="BC13" i="5"/>
  <c r="BC167" i="5"/>
  <c r="BC8" i="5"/>
  <c r="BC44" i="5"/>
  <c r="BC81" i="5"/>
  <c r="BC190" i="5"/>
  <c r="BC154" i="5"/>
  <c r="BC138" i="5"/>
  <c r="BC140" i="5"/>
  <c r="BC65" i="5"/>
  <c r="BC11" i="5"/>
  <c r="BC158" i="5"/>
  <c r="BC31" i="5"/>
  <c r="BC18" i="5"/>
  <c r="BC75" i="5"/>
  <c r="BC118" i="5"/>
  <c r="BC46" i="5"/>
  <c r="BC125" i="5"/>
  <c r="BC116" i="5"/>
  <c r="BC45" i="5"/>
  <c r="BC128" i="5"/>
  <c r="BC169" i="5"/>
  <c r="BC188" i="5"/>
  <c r="BC63" i="5"/>
  <c r="BC104" i="5"/>
  <c r="BC90" i="5"/>
  <c r="BC144" i="5"/>
  <c r="BC156" i="5"/>
  <c r="BC148" i="5"/>
  <c r="BC165" i="5"/>
  <c r="BC170" i="5"/>
  <c r="BC149" i="5"/>
  <c r="BC189" i="5"/>
  <c r="BC155" i="5"/>
  <c r="BC141" i="5"/>
  <c r="BC139" i="5"/>
  <c r="BC76" i="5"/>
  <c r="BC187" i="5"/>
  <c r="BC71" i="5"/>
  <c r="BC48" i="5"/>
  <c r="BC114" i="5"/>
  <c r="BC16" i="5"/>
  <c r="BC62" i="5"/>
  <c r="BC30" i="5"/>
  <c r="BC132" i="5"/>
  <c r="BC183" i="5"/>
  <c r="BC54" i="5"/>
  <c r="BC6" i="5"/>
  <c r="E33" i="15"/>
  <c r="H30" i="15" s="1"/>
  <c r="D31" i="15"/>
  <c r="D32" i="15" l="1"/>
  <c r="D30" i="15"/>
  <c r="H32" i="15"/>
  <c r="H31" i="15"/>
  <c r="AN182" i="5" l="1"/>
  <c r="AO182" i="5" s="1"/>
  <c r="AN183" i="5"/>
  <c r="AO183" i="5" s="1"/>
  <c r="AN184" i="5"/>
  <c r="AO184" i="5" s="1"/>
  <c r="AN169" i="5"/>
  <c r="AO169" i="5" s="1"/>
  <c r="AN186" i="5"/>
  <c r="AO186" i="5" s="1"/>
  <c r="AN132" i="5"/>
  <c r="AO132" i="5" s="1"/>
  <c r="AN129" i="5"/>
  <c r="AO129" i="5" s="1"/>
  <c r="AN128" i="5"/>
  <c r="AO128" i="5" s="1"/>
  <c r="AN133" i="5"/>
  <c r="AO133" i="5" s="1"/>
  <c r="AN134" i="5"/>
  <c r="AO134" i="5" s="1"/>
  <c r="AO45" i="5"/>
  <c r="AN22" i="5"/>
  <c r="AO22" i="5" s="1"/>
  <c r="AN10" i="5"/>
  <c r="AO10" i="5" s="1"/>
  <c r="AN62" i="5"/>
  <c r="AO62" i="5" s="1"/>
  <c r="AN115" i="5"/>
  <c r="AO115" i="5" s="1"/>
  <c r="AN16" i="5"/>
  <c r="AO16" i="5" s="1"/>
  <c r="AN116" i="5"/>
  <c r="AO116" i="5" s="1"/>
  <c r="AN117" i="5"/>
  <c r="AO117" i="5" s="1"/>
  <c r="AN120" i="5"/>
  <c r="AO120" i="5" s="1"/>
  <c r="AN114" i="5"/>
  <c r="AO114" i="5" s="1"/>
  <c r="AN125" i="5"/>
  <c r="AO125" i="5" s="1"/>
  <c r="AN52" i="5"/>
  <c r="AO52" i="5" s="1"/>
  <c r="AN49" i="5"/>
  <c r="AO49" i="5" s="1"/>
  <c r="AN48" i="5"/>
  <c r="AO48" i="5" s="1"/>
  <c r="AN46" i="5"/>
  <c r="AO46" i="5" s="1"/>
  <c r="AN164" i="5"/>
  <c r="AO164" i="5" s="1"/>
  <c r="AN163" i="5"/>
  <c r="AO163" i="5" s="1"/>
  <c r="AN162" i="5"/>
  <c r="AO162" i="5" s="1"/>
  <c r="AN161" i="5"/>
  <c r="AO161" i="5" s="1"/>
  <c r="AN160" i="5"/>
  <c r="AO160" i="5" s="1"/>
  <c r="AN103" i="5"/>
  <c r="AO103" i="5" s="1"/>
  <c r="AO118" i="5"/>
  <c r="AO101" i="5"/>
  <c r="AN37" i="5"/>
  <c r="AO37" i="5" s="1"/>
  <c r="AN32" i="5"/>
  <c r="AO32" i="5" s="1"/>
  <c r="AN71" i="5"/>
  <c r="AO71" i="5" s="1"/>
  <c r="AO60" i="5"/>
  <c r="AO89" i="5"/>
  <c r="AN158" i="5"/>
  <c r="AO158" i="5" s="1"/>
  <c r="AN59" i="5"/>
  <c r="AO59" i="5" s="1"/>
  <c r="AO11" i="5"/>
  <c r="AN19" i="5"/>
  <c r="AO19" i="5" s="1"/>
  <c r="AN124" i="5"/>
  <c r="AO124" i="5" s="1"/>
  <c r="AN137" i="5"/>
  <c r="AO137" i="5" s="1"/>
  <c r="AN47" i="5"/>
  <c r="AO47" i="5" s="1"/>
  <c r="AN88" i="5"/>
  <c r="AO88" i="5" s="1"/>
  <c r="AN74" i="5"/>
  <c r="AO74" i="5" s="1"/>
  <c r="AN85" i="5"/>
  <c r="AO85" i="5" s="1"/>
  <c r="AN87" i="5"/>
  <c r="AO87" i="5" s="1"/>
  <c r="AN76" i="5"/>
  <c r="AO76" i="5" s="1"/>
  <c r="AN65" i="5"/>
  <c r="AO65" i="5" s="1"/>
  <c r="AN79" i="5"/>
  <c r="AO79" i="5" s="1"/>
  <c r="AN68" i="5"/>
  <c r="AO68" i="5" s="1"/>
  <c r="AO135" i="5"/>
  <c r="AO107" i="5"/>
  <c r="AO139" i="5"/>
  <c r="AO102" i="5"/>
  <c r="AN140" i="5"/>
  <c r="AO140" i="5" s="1"/>
  <c r="AN143" i="5"/>
  <c r="AO143" i="5" s="1"/>
  <c r="AN150" i="5"/>
  <c r="AO150" i="5" s="1"/>
  <c r="AN141" i="5"/>
  <c r="AO141" i="5" s="1"/>
  <c r="AN138" i="5"/>
  <c r="AO138" i="5" s="1"/>
  <c r="AN152" i="5"/>
  <c r="AO152" i="5" s="1"/>
  <c r="AO167" i="5"/>
  <c r="AN155" i="5"/>
  <c r="AO155" i="5" s="1"/>
  <c r="AN154" i="5"/>
  <c r="AO154" i="5" s="1"/>
  <c r="AN145" i="5"/>
  <c r="AO145" i="5" s="1"/>
  <c r="AO191" i="5"/>
  <c r="AN151" i="5"/>
  <c r="AO151" i="5" s="1"/>
  <c r="AN189" i="5"/>
  <c r="AO189" i="5" s="1"/>
  <c r="AN190" i="5"/>
  <c r="AO190" i="5" s="1"/>
  <c r="AN38" i="5"/>
  <c r="AO38" i="5" s="1"/>
  <c r="AN34" i="5"/>
  <c r="AO34" i="5" s="1"/>
  <c r="AN50" i="5"/>
  <c r="AO50" i="5" s="1"/>
  <c r="AN58" i="5"/>
  <c r="AO58" i="5" s="1"/>
  <c r="AN20" i="5"/>
  <c r="AO20" i="5" s="1"/>
  <c r="AN43" i="5"/>
  <c r="AO43" i="5" s="1"/>
  <c r="AN42" i="5"/>
  <c r="AO42" i="5" s="1"/>
  <c r="AN95" i="5"/>
  <c r="AO95" i="5" s="1"/>
  <c r="AN131" i="5"/>
  <c r="AO131" i="5" s="1"/>
  <c r="AN157" i="5"/>
  <c r="AO157" i="5" s="1"/>
  <c r="AO111" i="5"/>
  <c r="AO98" i="5"/>
  <c r="AO126" i="5"/>
  <c r="AN142" i="5"/>
  <c r="AO142" i="5" s="1"/>
  <c r="AN123" i="5"/>
  <c r="AO123" i="5" s="1"/>
  <c r="AN146" i="5"/>
  <c r="AO146" i="5" s="1"/>
  <c r="AN149" i="5"/>
  <c r="AO149" i="5" s="1"/>
  <c r="AN130" i="5"/>
  <c r="AO130" i="5" s="1"/>
  <c r="AN78" i="5"/>
  <c r="AO78" i="5" s="1"/>
  <c r="AN86" i="5"/>
  <c r="AO86" i="5" s="1"/>
  <c r="AN181" i="5"/>
  <c r="AO181" i="5" s="1"/>
  <c r="AN180" i="5"/>
  <c r="AO180" i="5" s="1"/>
  <c r="AN179" i="5"/>
  <c r="AO179" i="5" s="1"/>
  <c r="AN178" i="5"/>
  <c r="AO178" i="5" s="1"/>
  <c r="AN177" i="5"/>
  <c r="AO177" i="5" s="1"/>
  <c r="AN176" i="5"/>
  <c r="AO176" i="5" s="1"/>
  <c r="AN175" i="5"/>
  <c r="AO175" i="5" s="1"/>
  <c r="AN174" i="5"/>
  <c r="AO174" i="5" s="1"/>
  <c r="AN173" i="5"/>
  <c r="AO173" i="5" s="1"/>
  <c r="AN172" i="5"/>
  <c r="AO172" i="5" s="1"/>
  <c r="AJ13" i="5" l="1"/>
  <c r="AJ27" i="5"/>
  <c r="AJ39" i="5"/>
  <c r="AJ54" i="5"/>
  <c r="AJ136" i="5"/>
  <c r="AJ188" i="5"/>
  <c r="AJ182" i="5"/>
  <c r="AJ183" i="5"/>
  <c r="AJ184" i="5"/>
  <c r="AJ169" i="5"/>
  <c r="AJ186" i="5"/>
  <c r="AJ132" i="5"/>
  <c r="AJ129" i="5"/>
  <c r="AJ128" i="5"/>
  <c r="AJ133" i="5"/>
  <c r="AJ134" i="5"/>
  <c r="AJ45" i="5"/>
  <c r="AJ22" i="5"/>
  <c r="AJ10" i="5"/>
  <c r="AJ62" i="5"/>
  <c r="AJ115" i="5"/>
  <c r="AJ16" i="5"/>
  <c r="AJ91" i="5"/>
  <c r="AJ77" i="5"/>
  <c r="AJ171" i="5"/>
  <c r="AJ116" i="5"/>
  <c r="AJ117" i="5"/>
  <c r="AJ120" i="5"/>
  <c r="AJ114" i="5"/>
  <c r="AJ125" i="5"/>
  <c r="AJ52" i="5"/>
  <c r="AJ49" i="5"/>
  <c r="AJ48" i="5"/>
  <c r="AJ46" i="5"/>
  <c r="AJ164" i="5"/>
  <c r="AJ163" i="5"/>
  <c r="AJ162" i="5"/>
  <c r="AJ161" i="5"/>
  <c r="AJ160" i="5"/>
  <c r="AJ103" i="5"/>
  <c r="AJ118" i="5"/>
  <c r="AJ101" i="5"/>
  <c r="AJ37" i="5"/>
  <c r="AJ32" i="5"/>
  <c r="AJ71" i="5"/>
  <c r="AJ60" i="5"/>
  <c r="AJ121" i="5"/>
  <c r="AJ7" i="5"/>
  <c r="AJ75" i="5"/>
  <c r="AJ14" i="5"/>
  <c r="AJ18" i="5"/>
  <c r="AJ21" i="5"/>
  <c r="AJ26" i="5"/>
  <c r="AJ187" i="5"/>
  <c r="AJ109" i="5"/>
  <c r="AJ31" i="5"/>
  <c r="AJ30" i="5"/>
  <c r="AJ89" i="5"/>
  <c r="AJ158" i="5"/>
  <c r="AJ207" i="5"/>
  <c r="AJ206" i="5"/>
  <c r="AJ205" i="5"/>
  <c r="AJ204" i="5"/>
  <c r="AJ203" i="5"/>
  <c r="AJ202" i="5"/>
  <c r="AJ201" i="5"/>
  <c r="AJ200" i="5"/>
  <c r="AJ199" i="5"/>
  <c r="AJ198" i="5"/>
  <c r="AJ197" i="5"/>
  <c r="AJ196" i="5"/>
  <c r="AJ195" i="5"/>
  <c r="AJ194" i="5"/>
  <c r="AJ193" i="5"/>
  <c r="AJ192" i="5"/>
  <c r="AJ59" i="5"/>
  <c r="AJ11" i="5"/>
  <c r="AJ19" i="5"/>
  <c r="AJ124" i="5"/>
  <c r="AJ137" i="5"/>
  <c r="AJ47" i="5"/>
  <c r="AJ88" i="5"/>
  <c r="AJ74" i="5"/>
  <c r="AJ85" i="5"/>
  <c r="AJ87" i="5"/>
  <c r="AJ76" i="5"/>
  <c r="AJ65" i="5"/>
  <c r="AJ79" i="5"/>
  <c r="AJ68" i="5"/>
  <c r="AJ135" i="5"/>
  <c r="AJ107" i="5"/>
  <c r="AJ139" i="5"/>
  <c r="AJ102" i="5"/>
  <c r="AJ140" i="5"/>
  <c r="AJ143" i="5"/>
  <c r="AJ150" i="5"/>
  <c r="AJ141" i="5"/>
  <c r="AJ138" i="5"/>
  <c r="AJ152" i="5"/>
  <c r="AJ167" i="5"/>
  <c r="AJ155" i="5"/>
  <c r="AJ154" i="5"/>
  <c r="AJ145" i="5"/>
  <c r="AJ191" i="5"/>
  <c r="AJ151" i="5"/>
  <c r="AJ189" i="5"/>
  <c r="AJ190" i="5"/>
  <c r="AJ38" i="5"/>
  <c r="AJ34" i="5"/>
  <c r="AJ50" i="5"/>
  <c r="AJ58" i="5"/>
  <c r="AJ20" i="5"/>
  <c r="AJ43" i="5"/>
  <c r="AJ42" i="5"/>
  <c r="AJ95" i="5"/>
  <c r="AJ131" i="5"/>
  <c r="AJ157" i="5"/>
  <c r="AJ111" i="5"/>
  <c r="AJ98" i="5"/>
  <c r="AJ126" i="5"/>
  <c r="AJ142" i="5"/>
  <c r="AJ100" i="5"/>
  <c r="AJ123" i="5"/>
  <c r="AJ146" i="5"/>
  <c r="AJ149" i="5"/>
  <c r="AJ130" i="5"/>
  <c r="AJ153" i="5"/>
  <c r="AJ185" i="5"/>
  <c r="AJ170" i="5"/>
  <c r="AJ166" i="5"/>
  <c r="AJ165" i="5"/>
  <c r="AJ168" i="5"/>
  <c r="AJ148" i="5"/>
  <c r="AJ147" i="5"/>
  <c r="AJ156" i="5"/>
  <c r="AJ159" i="5"/>
  <c r="AJ144" i="5"/>
  <c r="AJ113" i="5"/>
  <c r="AJ78" i="5"/>
  <c r="AJ81" i="5"/>
  <c r="AJ86" i="5"/>
  <c r="AJ90" i="5"/>
  <c r="AJ181" i="5"/>
  <c r="AJ180" i="5"/>
  <c r="AJ179" i="5"/>
  <c r="AJ178" i="5"/>
  <c r="AJ177" i="5"/>
  <c r="AJ176" i="5"/>
  <c r="AJ175" i="5"/>
  <c r="AJ174" i="5"/>
  <c r="AJ173" i="5"/>
  <c r="AJ172" i="5"/>
  <c r="AJ96" i="5"/>
  <c r="AJ53" i="5"/>
  <c r="AJ61" i="5"/>
  <c r="AJ69" i="5"/>
  <c r="AJ56" i="5"/>
  <c r="AJ40" i="5"/>
  <c r="AJ41" i="5"/>
  <c r="AJ108" i="5"/>
  <c r="AJ119" i="5"/>
  <c r="AJ112" i="5"/>
  <c r="AJ106" i="5"/>
  <c r="AJ105" i="5"/>
  <c r="AJ110" i="5"/>
  <c r="AJ66" i="5"/>
  <c r="AJ80" i="5"/>
  <c r="AJ97" i="5"/>
  <c r="AJ92" i="5"/>
  <c r="AJ94" i="5"/>
  <c r="AJ93" i="5"/>
  <c r="AJ73" i="5"/>
  <c r="AJ33" i="5"/>
  <c r="AJ25" i="5"/>
  <c r="AJ127" i="5"/>
  <c r="AJ51" i="5"/>
  <c r="AJ23" i="5"/>
  <c r="AJ28" i="5"/>
  <c r="AJ55" i="5"/>
  <c r="AJ57" i="5"/>
  <c r="AJ82" i="5"/>
  <c r="AJ70" i="5"/>
  <c r="AJ83" i="5"/>
  <c r="AJ44" i="5"/>
  <c r="AJ64" i="5"/>
  <c r="AJ17" i="5"/>
  <c r="AJ104" i="5"/>
  <c r="AJ12" i="5"/>
  <c r="AJ72" i="5"/>
  <c r="AJ35" i="5"/>
  <c r="AJ84" i="5"/>
  <c r="AJ29" i="5"/>
  <c r="AJ8" i="5"/>
  <c r="AJ24" i="5"/>
  <c r="AJ63" i="5"/>
  <c r="AJ15" i="5"/>
  <c r="AJ99" i="5"/>
  <c r="AJ36" i="5"/>
  <c r="AJ122" i="5"/>
  <c r="AJ67" i="5"/>
  <c r="AJ6" i="5"/>
  <c r="AJ9" i="5"/>
  <c r="J43" i="8" l="1"/>
  <c r="I43" i="8"/>
  <c r="M43" i="8" l="1"/>
  <c r="L43" i="8"/>
  <c r="K43" i="8"/>
  <c r="G10" i="5"/>
  <c r="I81" i="5"/>
  <c r="AP81" i="5" s="1"/>
  <c r="L81" i="5"/>
  <c r="N204" i="6"/>
  <c r="O204" i="6" s="1"/>
  <c r="L204" i="6"/>
  <c r="I204" i="6"/>
  <c r="P204" i="6" s="1"/>
  <c r="L203" i="6"/>
  <c r="N203" i="6" s="1"/>
  <c r="O203" i="6" s="1"/>
  <c r="H203" i="6"/>
  <c r="G203" i="6"/>
  <c r="I203" i="6" s="1"/>
  <c r="P203" i="6" s="1"/>
  <c r="P202" i="6"/>
  <c r="O202" i="6"/>
  <c r="L202" i="6"/>
  <c r="N202" i="6" s="1"/>
  <c r="I202" i="6"/>
  <c r="L201" i="6"/>
  <c r="N201" i="6" s="1"/>
  <c r="O201" i="6" s="1"/>
  <c r="I201" i="6"/>
  <c r="P201" i="6" s="1"/>
  <c r="L200" i="6"/>
  <c r="N200" i="6" s="1"/>
  <c r="O200" i="6" s="1"/>
  <c r="I200" i="6"/>
  <c r="P200" i="6" s="1"/>
  <c r="P199" i="6"/>
  <c r="L199" i="6"/>
  <c r="N199" i="6" s="1"/>
  <c r="O199" i="6" s="1"/>
  <c r="I199" i="6"/>
  <c r="L198" i="6"/>
  <c r="N198" i="6" s="1"/>
  <c r="O198" i="6" s="1"/>
  <c r="I198" i="6"/>
  <c r="P198" i="6" s="1"/>
  <c r="L197" i="6"/>
  <c r="N197" i="6" s="1"/>
  <c r="O197" i="6" s="1"/>
  <c r="I197" i="6"/>
  <c r="P197" i="6" s="1"/>
  <c r="P196" i="6"/>
  <c r="L196" i="6"/>
  <c r="N196" i="6" s="1"/>
  <c r="O196" i="6" s="1"/>
  <c r="I196" i="6"/>
  <c r="L195" i="6"/>
  <c r="N195" i="6" s="1"/>
  <c r="O195" i="6" s="1"/>
  <c r="I195" i="6"/>
  <c r="P195" i="6" s="1"/>
  <c r="L194" i="6"/>
  <c r="N194" i="6" s="1"/>
  <c r="O194" i="6" s="1"/>
  <c r="I194" i="6"/>
  <c r="P194" i="6" s="1"/>
  <c r="P193" i="6"/>
  <c r="L193" i="6"/>
  <c r="N193" i="6" s="1"/>
  <c r="O193" i="6" s="1"/>
  <c r="I193" i="6"/>
  <c r="P192" i="6"/>
  <c r="L192" i="6"/>
  <c r="N192" i="6" s="1"/>
  <c r="O192" i="6" s="1"/>
  <c r="I192" i="6"/>
  <c r="L191" i="6"/>
  <c r="N191" i="6" s="1"/>
  <c r="O191" i="6" s="1"/>
  <c r="I191" i="6"/>
  <c r="P191" i="6" s="1"/>
  <c r="P190" i="6"/>
  <c r="L190" i="6"/>
  <c r="N190" i="6" s="1"/>
  <c r="O190" i="6" s="1"/>
  <c r="I190" i="6"/>
  <c r="P189" i="6"/>
  <c r="L189" i="6"/>
  <c r="N189" i="6" s="1"/>
  <c r="O189" i="6" s="1"/>
  <c r="I189" i="6"/>
  <c r="L188" i="6"/>
  <c r="N188" i="6" s="1"/>
  <c r="O188" i="6" s="1"/>
  <c r="I188" i="6"/>
  <c r="P188" i="6" s="1"/>
  <c r="L187" i="6"/>
  <c r="N187" i="6" s="1"/>
  <c r="O187" i="6" s="1"/>
  <c r="I187" i="6"/>
  <c r="P187" i="6" s="1"/>
  <c r="L186" i="6"/>
  <c r="N186" i="6" s="1"/>
  <c r="O186" i="6" s="1"/>
  <c r="I186" i="6"/>
  <c r="P186" i="6" s="1"/>
  <c r="L185" i="6"/>
  <c r="N185" i="6" s="1"/>
  <c r="O185" i="6" s="1"/>
  <c r="I185" i="6"/>
  <c r="P185" i="6" s="1"/>
  <c r="P184" i="6"/>
  <c r="L184" i="6"/>
  <c r="N184" i="6" s="1"/>
  <c r="O184" i="6" s="1"/>
  <c r="I184" i="6"/>
  <c r="L183" i="6"/>
  <c r="N183" i="6" s="1"/>
  <c r="O183" i="6" s="1"/>
  <c r="I183" i="6"/>
  <c r="P183" i="6" s="1"/>
  <c r="N182" i="6"/>
  <c r="O182" i="6" s="1"/>
  <c r="L182" i="6"/>
  <c r="I182" i="6"/>
  <c r="P182" i="6" s="1"/>
  <c r="P181" i="6"/>
  <c r="L181" i="6"/>
  <c r="N181" i="6" s="1"/>
  <c r="O181" i="6" s="1"/>
  <c r="I181" i="6"/>
  <c r="L180" i="6"/>
  <c r="N180" i="6" s="1"/>
  <c r="O180" i="6" s="1"/>
  <c r="I180" i="6"/>
  <c r="P180" i="6" s="1"/>
  <c r="L179" i="6"/>
  <c r="N179" i="6" s="1"/>
  <c r="O179" i="6" s="1"/>
  <c r="I179" i="6"/>
  <c r="P179" i="6" s="1"/>
  <c r="L178" i="6"/>
  <c r="N178" i="6" s="1"/>
  <c r="O178" i="6" s="1"/>
  <c r="I178" i="6"/>
  <c r="P178" i="6" s="1"/>
  <c r="L177" i="6"/>
  <c r="N177" i="6" s="1"/>
  <c r="O177" i="6" s="1"/>
  <c r="I177" i="6"/>
  <c r="P177" i="6" s="1"/>
  <c r="L176" i="6"/>
  <c r="N176" i="6" s="1"/>
  <c r="O176" i="6" s="1"/>
  <c r="I176" i="6"/>
  <c r="P176" i="6" s="1"/>
  <c r="P175" i="6"/>
  <c r="L175" i="6"/>
  <c r="N175" i="6" s="1"/>
  <c r="O175" i="6" s="1"/>
  <c r="I175" i="6"/>
  <c r="L174" i="6"/>
  <c r="N174" i="6" s="1"/>
  <c r="O174" i="6" s="1"/>
  <c r="H174" i="6"/>
  <c r="G174" i="6"/>
  <c r="I174" i="6" s="1"/>
  <c r="P174" i="6" s="1"/>
  <c r="L173" i="6"/>
  <c r="N173" i="6" s="1"/>
  <c r="O173" i="6" s="1"/>
  <c r="I173" i="6"/>
  <c r="P173" i="6" s="1"/>
  <c r="L172" i="6"/>
  <c r="N172" i="6" s="1"/>
  <c r="O172" i="6" s="1"/>
  <c r="I172" i="6"/>
  <c r="P172" i="6" s="1"/>
  <c r="L171" i="6"/>
  <c r="N171" i="6" s="1"/>
  <c r="O171" i="6" s="1"/>
  <c r="I171" i="6"/>
  <c r="P171" i="6" s="1"/>
  <c r="P170" i="6"/>
  <c r="L170" i="6"/>
  <c r="N170" i="6" s="1"/>
  <c r="O170" i="6" s="1"/>
  <c r="I170" i="6"/>
  <c r="L169" i="6"/>
  <c r="N169" i="6" s="1"/>
  <c r="O169" i="6" s="1"/>
  <c r="I169" i="6"/>
  <c r="P169" i="6" s="1"/>
  <c r="L168" i="6"/>
  <c r="N168" i="6" s="1"/>
  <c r="O168" i="6" s="1"/>
  <c r="I168" i="6"/>
  <c r="P168" i="6" s="1"/>
  <c r="P167" i="6"/>
  <c r="L167" i="6"/>
  <c r="N167" i="6" s="1"/>
  <c r="O167" i="6" s="1"/>
  <c r="I167" i="6"/>
  <c r="L166" i="6"/>
  <c r="N166" i="6" s="1"/>
  <c r="O166" i="6" s="1"/>
  <c r="I166" i="6"/>
  <c r="P166" i="6" s="1"/>
  <c r="L165" i="6"/>
  <c r="N165" i="6" s="1"/>
  <c r="O165" i="6" s="1"/>
  <c r="I165" i="6"/>
  <c r="P165" i="6" s="1"/>
  <c r="P164" i="6"/>
  <c r="L164" i="6"/>
  <c r="N164" i="6" s="1"/>
  <c r="O164" i="6" s="1"/>
  <c r="I164" i="6"/>
  <c r="L163" i="6"/>
  <c r="N163" i="6" s="1"/>
  <c r="O163" i="6" s="1"/>
  <c r="Y163" i="6" s="1"/>
  <c r="I163" i="6"/>
  <c r="P163" i="6" s="1"/>
  <c r="O162" i="6"/>
  <c r="L162" i="6"/>
  <c r="N162" i="6" s="1"/>
  <c r="I162" i="6"/>
  <c r="P162" i="6" s="1"/>
  <c r="L161" i="6"/>
  <c r="N161" i="6" s="1"/>
  <c r="O161" i="6" s="1"/>
  <c r="H161" i="6"/>
  <c r="G161" i="6"/>
  <c r="L160" i="6"/>
  <c r="N160" i="6" s="1"/>
  <c r="O160" i="6" s="1"/>
  <c r="I160" i="6"/>
  <c r="P160" i="6" s="1"/>
  <c r="L159" i="6"/>
  <c r="N159" i="6" s="1"/>
  <c r="O159" i="6" s="1"/>
  <c r="I159" i="6"/>
  <c r="P159" i="6" s="1"/>
  <c r="L158" i="6"/>
  <c r="N158" i="6" s="1"/>
  <c r="O158" i="6" s="1"/>
  <c r="I158" i="6"/>
  <c r="P158" i="6" s="1"/>
  <c r="L157" i="6"/>
  <c r="N157" i="6" s="1"/>
  <c r="O157" i="6" s="1"/>
  <c r="I157" i="6"/>
  <c r="P157" i="6" s="1"/>
  <c r="L156" i="6"/>
  <c r="N156" i="6" s="1"/>
  <c r="O156" i="6" s="1"/>
  <c r="Y156" i="6" s="1"/>
  <c r="I156" i="6"/>
  <c r="P156" i="6" s="1"/>
  <c r="L155" i="6"/>
  <c r="N155" i="6" s="1"/>
  <c r="O155" i="6" s="1"/>
  <c r="I155" i="6"/>
  <c r="P155" i="6" s="1"/>
  <c r="N154" i="6"/>
  <c r="O154" i="6" s="1"/>
  <c r="L154" i="6"/>
  <c r="I154" i="6"/>
  <c r="P154" i="6" s="1"/>
  <c r="L153" i="6"/>
  <c r="N153" i="6" s="1"/>
  <c r="O153" i="6" s="1"/>
  <c r="I153" i="6"/>
  <c r="P153" i="6" s="1"/>
  <c r="L152" i="6"/>
  <c r="N152" i="6" s="1"/>
  <c r="O152" i="6" s="1"/>
  <c r="I152" i="6"/>
  <c r="P152" i="6" s="1"/>
  <c r="N151" i="6"/>
  <c r="O151" i="6" s="1"/>
  <c r="L151" i="6"/>
  <c r="I151" i="6"/>
  <c r="P151" i="6" s="1"/>
  <c r="N150" i="6"/>
  <c r="O150" i="6" s="1"/>
  <c r="L150" i="6"/>
  <c r="I150" i="6"/>
  <c r="P150" i="6" s="1"/>
  <c r="P149" i="6"/>
  <c r="L149" i="6"/>
  <c r="N149" i="6" s="1"/>
  <c r="O149" i="6" s="1"/>
  <c r="I149" i="6"/>
  <c r="L148" i="6"/>
  <c r="N148" i="6" s="1"/>
  <c r="O148" i="6" s="1"/>
  <c r="I148" i="6"/>
  <c r="P148" i="6" s="1"/>
  <c r="P147" i="6"/>
  <c r="L147" i="6"/>
  <c r="N147" i="6" s="1"/>
  <c r="O147" i="6" s="1"/>
  <c r="I147" i="6"/>
  <c r="L146" i="6"/>
  <c r="N146" i="6" s="1"/>
  <c r="O146" i="6" s="1"/>
  <c r="I146" i="6"/>
  <c r="P146" i="6" s="1"/>
  <c r="L145" i="6"/>
  <c r="N145" i="6" s="1"/>
  <c r="O145" i="6" s="1"/>
  <c r="Y145" i="6" s="1"/>
  <c r="I145" i="6"/>
  <c r="P145" i="6" s="1"/>
  <c r="L144" i="6"/>
  <c r="N144" i="6" s="1"/>
  <c r="O144" i="6" s="1"/>
  <c r="I144" i="6"/>
  <c r="P144" i="6" s="1"/>
  <c r="L143" i="6"/>
  <c r="N143" i="6" s="1"/>
  <c r="O143" i="6" s="1"/>
  <c r="I143" i="6"/>
  <c r="P143" i="6" s="1"/>
  <c r="L142" i="6"/>
  <c r="N142" i="6" s="1"/>
  <c r="O142" i="6" s="1"/>
  <c r="I142" i="6"/>
  <c r="P142" i="6" s="1"/>
  <c r="L141" i="6"/>
  <c r="N141" i="6" s="1"/>
  <c r="O141" i="6" s="1"/>
  <c r="I141" i="6"/>
  <c r="P141" i="6" s="1"/>
  <c r="L140" i="6"/>
  <c r="N140" i="6" s="1"/>
  <c r="O140" i="6" s="1"/>
  <c r="I140" i="6"/>
  <c r="P140" i="6" s="1"/>
  <c r="L139" i="6"/>
  <c r="N139" i="6" s="1"/>
  <c r="O139" i="6" s="1"/>
  <c r="I139" i="6"/>
  <c r="P139" i="6" s="1"/>
  <c r="L138" i="6"/>
  <c r="N138" i="6" s="1"/>
  <c r="O138" i="6" s="1"/>
  <c r="I138" i="6"/>
  <c r="P138" i="6" s="1"/>
  <c r="L137" i="6"/>
  <c r="N137" i="6" s="1"/>
  <c r="O137" i="6" s="1"/>
  <c r="I137" i="6"/>
  <c r="P137" i="6" s="1"/>
  <c r="L136" i="6"/>
  <c r="N136" i="6" s="1"/>
  <c r="O136" i="6" s="1"/>
  <c r="I136" i="6"/>
  <c r="P136" i="6" s="1"/>
  <c r="N135" i="6"/>
  <c r="O135" i="6" s="1"/>
  <c r="L135" i="6"/>
  <c r="I135" i="6"/>
  <c r="P135" i="6" s="1"/>
  <c r="L134" i="6"/>
  <c r="N134" i="6" s="1"/>
  <c r="O134" i="6" s="1"/>
  <c r="I134" i="6"/>
  <c r="P134" i="6" s="1"/>
  <c r="L133" i="6"/>
  <c r="N133" i="6" s="1"/>
  <c r="O133" i="6" s="1"/>
  <c r="I133" i="6"/>
  <c r="P133" i="6" s="1"/>
  <c r="L132" i="6"/>
  <c r="N132" i="6" s="1"/>
  <c r="O132" i="6" s="1"/>
  <c r="I132" i="6"/>
  <c r="P132" i="6" s="1"/>
  <c r="L131" i="6"/>
  <c r="N131" i="6" s="1"/>
  <c r="O131" i="6" s="1"/>
  <c r="I131" i="6"/>
  <c r="P131" i="6" s="1"/>
  <c r="N130" i="6"/>
  <c r="O130" i="6" s="1"/>
  <c r="L130" i="6"/>
  <c r="I130" i="6"/>
  <c r="P130" i="6" s="1"/>
  <c r="L129" i="6"/>
  <c r="N129" i="6" s="1"/>
  <c r="O129" i="6" s="1"/>
  <c r="I129" i="6"/>
  <c r="P129" i="6" s="1"/>
  <c r="P128" i="6"/>
  <c r="L128" i="6"/>
  <c r="N128" i="6" s="1"/>
  <c r="O128" i="6" s="1"/>
  <c r="I128" i="6"/>
  <c r="N127" i="6"/>
  <c r="O127" i="6" s="1"/>
  <c r="L127" i="6"/>
  <c r="I127" i="6"/>
  <c r="P127" i="6" s="1"/>
  <c r="P126" i="6"/>
  <c r="N126" i="6"/>
  <c r="O126" i="6" s="1"/>
  <c r="Y126" i="6" s="1"/>
  <c r="L126" i="6"/>
  <c r="I126" i="6"/>
  <c r="P125" i="6"/>
  <c r="N125" i="6"/>
  <c r="O125" i="6" s="1"/>
  <c r="L125" i="6"/>
  <c r="I125" i="6"/>
  <c r="L124" i="6"/>
  <c r="N124" i="6" s="1"/>
  <c r="O124" i="6" s="1"/>
  <c r="I124" i="6"/>
  <c r="P124" i="6" s="1"/>
  <c r="L123" i="6"/>
  <c r="N123" i="6" s="1"/>
  <c r="O123" i="6" s="1"/>
  <c r="I123" i="6"/>
  <c r="P123" i="6" s="1"/>
  <c r="P122" i="6"/>
  <c r="N122" i="6"/>
  <c r="O122" i="6" s="1"/>
  <c r="Y122" i="6" s="1"/>
  <c r="L122" i="6"/>
  <c r="I122" i="6"/>
  <c r="L121" i="6"/>
  <c r="N121" i="6" s="1"/>
  <c r="O121" i="6" s="1"/>
  <c r="H121" i="6"/>
  <c r="G121" i="6"/>
  <c r="L120" i="6"/>
  <c r="N120" i="6" s="1"/>
  <c r="O120" i="6" s="1"/>
  <c r="I120" i="6"/>
  <c r="P120" i="6" s="1"/>
  <c r="L119" i="6"/>
  <c r="N119" i="6" s="1"/>
  <c r="O119" i="6" s="1"/>
  <c r="I119" i="6"/>
  <c r="P119" i="6" s="1"/>
  <c r="L118" i="6"/>
  <c r="N118" i="6" s="1"/>
  <c r="O118" i="6" s="1"/>
  <c r="I118" i="6"/>
  <c r="P118" i="6" s="1"/>
  <c r="P117" i="6"/>
  <c r="L117" i="6"/>
  <c r="N117" i="6" s="1"/>
  <c r="O117" i="6" s="1"/>
  <c r="I117" i="6"/>
  <c r="N116" i="6"/>
  <c r="O116" i="6" s="1"/>
  <c r="L116" i="6"/>
  <c r="I116" i="6"/>
  <c r="P116" i="6" s="1"/>
  <c r="O115" i="6"/>
  <c r="Y115" i="6" s="1"/>
  <c r="N115" i="6"/>
  <c r="L115" i="6"/>
  <c r="I115" i="6"/>
  <c r="P115" i="6" s="1"/>
  <c r="O114" i="6"/>
  <c r="L114" i="6"/>
  <c r="N114" i="6" s="1"/>
  <c r="I114" i="6"/>
  <c r="P114" i="6" s="1"/>
  <c r="P113" i="6"/>
  <c r="O113" i="6"/>
  <c r="L113" i="6"/>
  <c r="N113" i="6" s="1"/>
  <c r="I113" i="6"/>
  <c r="L112" i="6"/>
  <c r="N112" i="6" s="1"/>
  <c r="O112" i="6" s="1"/>
  <c r="I112" i="6"/>
  <c r="P112" i="6" s="1"/>
  <c r="N111" i="6"/>
  <c r="O111" i="6" s="1"/>
  <c r="L111" i="6"/>
  <c r="I111" i="6"/>
  <c r="P111" i="6" s="1"/>
  <c r="P110" i="6"/>
  <c r="L110" i="6"/>
  <c r="N110" i="6" s="1"/>
  <c r="O110" i="6" s="1"/>
  <c r="I110" i="6"/>
  <c r="L109" i="6"/>
  <c r="N109" i="6" s="1"/>
  <c r="O109" i="6" s="1"/>
  <c r="I109" i="6"/>
  <c r="P109" i="6" s="1"/>
  <c r="N108" i="6"/>
  <c r="O108" i="6" s="1"/>
  <c r="L108" i="6"/>
  <c r="I108" i="6"/>
  <c r="P108" i="6" s="1"/>
  <c r="L107" i="6"/>
  <c r="N107" i="6" s="1"/>
  <c r="O107" i="6" s="1"/>
  <c r="H107" i="6"/>
  <c r="G107" i="6"/>
  <c r="I107" i="6" s="1"/>
  <c r="P107" i="6" s="1"/>
  <c r="L106" i="6"/>
  <c r="N106" i="6" s="1"/>
  <c r="O106" i="6" s="1"/>
  <c r="H106" i="6"/>
  <c r="I106" i="6" s="1"/>
  <c r="P106" i="6" s="1"/>
  <c r="G106" i="6"/>
  <c r="P105" i="6"/>
  <c r="L105" i="6"/>
  <c r="N105" i="6" s="1"/>
  <c r="O105" i="6" s="1"/>
  <c r="I105" i="6"/>
  <c r="N104" i="6"/>
  <c r="O104" i="6" s="1"/>
  <c r="Y104" i="6" s="1"/>
  <c r="L104" i="6"/>
  <c r="I104" i="6"/>
  <c r="P104" i="6" s="1"/>
  <c r="P103" i="6"/>
  <c r="L103" i="6"/>
  <c r="N103" i="6" s="1"/>
  <c r="O103" i="6" s="1"/>
  <c r="Y103" i="6" s="1"/>
  <c r="I103" i="6"/>
  <c r="L102" i="6"/>
  <c r="N102" i="6" s="1"/>
  <c r="O102" i="6" s="1"/>
  <c r="I102" i="6"/>
  <c r="P102" i="6" s="1"/>
  <c r="L101" i="6"/>
  <c r="N101" i="6" s="1"/>
  <c r="O101" i="6" s="1"/>
  <c r="I101" i="6"/>
  <c r="P101" i="6" s="1"/>
  <c r="L100" i="6"/>
  <c r="N100" i="6" s="1"/>
  <c r="O100" i="6" s="1"/>
  <c r="I100" i="6"/>
  <c r="P100" i="6" s="1"/>
  <c r="L99" i="6"/>
  <c r="N99" i="6" s="1"/>
  <c r="O99" i="6" s="1"/>
  <c r="I99" i="6"/>
  <c r="P99" i="6" s="1"/>
  <c r="N98" i="6"/>
  <c r="O98" i="6" s="1"/>
  <c r="L98" i="6"/>
  <c r="I98" i="6"/>
  <c r="P98" i="6" s="1"/>
  <c r="P97" i="6"/>
  <c r="N97" i="6"/>
  <c r="O97" i="6" s="1"/>
  <c r="Y97" i="6" s="1"/>
  <c r="L97" i="6"/>
  <c r="I97" i="6"/>
  <c r="P96" i="6"/>
  <c r="O96" i="6"/>
  <c r="L96" i="6"/>
  <c r="N96" i="6" s="1"/>
  <c r="I96" i="6"/>
  <c r="N95" i="6"/>
  <c r="O95" i="6" s="1"/>
  <c r="L95" i="6"/>
  <c r="I95" i="6"/>
  <c r="P95" i="6" s="1"/>
  <c r="N94" i="6"/>
  <c r="O94" i="6" s="1"/>
  <c r="L94" i="6"/>
  <c r="I94" i="6"/>
  <c r="P94" i="6" s="1"/>
  <c r="L93" i="6"/>
  <c r="N93" i="6" s="1"/>
  <c r="O93" i="6" s="1"/>
  <c r="I93" i="6"/>
  <c r="P93" i="6" s="1"/>
  <c r="N92" i="6"/>
  <c r="O92" i="6" s="1"/>
  <c r="L92" i="6"/>
  <c r="I92" i="6"/>
  <c r="P92" i="6" s="1"/>
  <c r="P91" i="6"/>
  <c r="L91" i="6"/>
  <c r="N91" i="6" s="1"/>
  <c r="O91" i="6" s="1"/>
  <c r="I91" i="6"/>
  <c r="L90" i="6"/>
  <c r="N90" i="6" s="1"/>
  <c r="O90" i="6" s="1"/>
  <c r="I90" i="6"/>
  <c r="P90" i="6" s="1"/>
  <c r="N89" i="6"/>
  <c r="O89" i="6" s="1"/>
  <c r="L89" i="6"/>
  <c r="I89" i="6"/>
  <c r="P89" i="6" s="1"/>
  <c r="P88" i="6"/>
  <c r="L88" i="6"/>
  <c r="N88" i="6" s="1"/>
  <c r="O88" i="6" s="1"/>
  <c r="Y88" i="6" s="1"/>
  <c r="I88" i="6"/>
  <c r="P87" i="6"/>
  <c r="L87" i="6"/>
  <c r="N87" i="6" s="1"/>
  <c r="O87" i="6" s="1"/>
  <c r="I87" i="6"/>
  <c r="Y86" i="6"/>
  <c r="L86" i="6"/>
  <c r="N86" i="6" s="1"/>
  <c r="O86" i="6" s="1"/>
  <c r="I86" i="6"/>
  <c r="P86" i="6" s="1"/>
  <c r="L85" i="6"/>
  <c r="N85" i="6" s="1"/>
  <c r="O85" i="6" s="1"/>
  <c r="I85" i="6"/>
  <c r="P85" i="6" s="1"/>
  <c r="L84" i="6"/>
  <c r="N84" i="6" s="1"/>
  <c r="O84" i="6" s="1"/>
  <c r="I84" i="6"/>
  <c r="P84" i="6" s="1"/>
  <c r="L83" i="6"/>
  <c r="N83" i="6" s="1"/>
  <c r="O83" i="6" s="1"/>
  <c r="Y83" i="6" s="1"/>
  <c r="I83" i="6"/>
  <c r="P83" i="6" s="1"/>
  <c r="L82" i="6"/>
  <c r="N82" i="6" s="1"/>
  <c r="O82" i="6" s="1"/>
  <c r="H82" i="6"/>
  <c r="G82" i="6"/>
  <c r="I82" i="6" s="1"/>
  <c r="P82" i="6" s="1"/>
  <c r="L81" i="6"/>
  <c r="N81" i="6" s="1"/>
  <c r="O81" i="6" s="1"/>
  <c r="I81" i="6"/>
  <c r="P81" i="6" s="1"/>
  <c r="L80" i="6"/>
  <c r="N80" i="6" s="1"/>
  <c r="O80" i="6" s="1"/>
  <c r="I80" i="6"/>
  <c r="P80" i="6" s="1"/>
  <c r="L79" i="6"/>
  <c r="N79" i="6" s="1"/>
  <c r="O79" i="6" s="1"/>
  <c r="I79" i="6"/>
  <c r="P79" i="6" s="1"/>
  <c r="L78" i="6"/>
  <c r="N78" i="6" s="1"/>
  <c r="O78" i="6" s="1"/>
  <c r="I78" i="6"/>
  <c r="P78" i="6" s="1"/>
  <c r="L77" i="6"/>
  <c r="N77" i="6" s="1"/>
  <c r="O77" i="6" s="1"/>
  <c r="I77" i="6"/>
  <c r="P77" i="6" s="1"/>
  <c r="L76" i="6"/>
  <c r="N76" i="6" s="1"/>
  <c r="O76" i="6" s="1"/>
  <c r="I76" i="6"/>
  <c r="P76" i="6" s="1"/>
  <c r="L75" i="6"/>
  <c r="N75" i="6" s="1"/>
  <c r="O75" i="6" s="1"/>
  <c r="I75" i="6"/>
  <c r="P75" i="6" s="1"/>
  <c r="L74" i="6"/>
  <c r="N74" i="6" s="1"/>
  <c r="O74" i="6" s="1"/>
  <c r="I74" i="6"/>
  <c r="P74" i="6" s="1"/>
  <c r="L73" i="6"/>
  <c r="N73" i="6" s="1"/>
  <c r="O73" i="6" s="1"/>
  <c r="I73" i="6"/>
  <c r="P73" i="6" s="1"/>
  <c r="N72" i="6"/>
  <c r="O72" i="6" s="1"/>
  <c r="L72" i="6"/>
  <c r="I72" i="6"/>
  <c r="P72" i="6" s="1"/>
  <c r="L71" i="6"/>
  <c r="N71" i="6" s="1"/>
  <c r="O71" i="6" s="1"/>
  <c r="I71" i="6"/>
  <c r="P71" i="6" s="1"/>
  <c r="L70" i="6"/>
  <c r="N70" i="6" s="1"/>
  <c r="O70" i="6" s="1"/>
  <c r="I70" i="6"/>
  <c r="P70" i="6" s="1"/>
  <c r="O69" i="6"/>
  <c r="N69" i="6"/>
  <c r="L69" i="6"/>
  <c r="I69" i="6"/>
  <c r="P69" i="6" s="1"/>
  <c r="L68" i="6"/>
  <c r="N68" i="6" s="1"/>
  <c r="O68" i="6" s="1"/>
  <c r="Y68" i="6" s="1"/>
  <c r="I68" i="6"/>
  <c r="P68" i="6" s="1"/>
  <c r="L67" i="6"/>
  <c r="N67" i="6" s="1"/>
  <c r="O67" i="6" s="1"/>
  <c r="I67" i="6"/>
  <c r="P67" i="6" s="1"/>
  <c r="L66" i="6"/>
  <c r="N66" i="6" s="1"/>
  <c r="O66" i="6" s="1"/>
  <c r="I66" i="6"/>
  <c r="P66" i="6" s="1"/>
  <c r="L65" i="6"/>
  <c r="N65" i="6" s="1"/>
  <c r="O65" i="6" s="1"/>
  <c r="I65" i="6"/>
  <c r="P65" i="6" s="1"/>
  <c r="L64" i="6"/>
  <c r="N64" i="6" s="1"/>
  <c r="O64" i="6" s="1"/>
  <c r="I64" i="6"/>
  <c r="P64" i="6" s="1"/>
  <c r="N63" i="6"/>
  <c r="O63" i="6" s="1"/>
  <c r="L63" i="6"/>
  <c r="I63" i="6"/>
  <c r="P63" i="6" s="1"/>
  <c r="N62" i="6"/>
  <c r="O62" i="6" s="1"/>
  <c r="L62" i="6"/>
  <c r="I62" i="6"/>
  <c r="P62" i="6" s="1"/>
  <c r="L61" i="6"/>
  <c r="N61" i="6" s="1"/>
  <c r="O61" i="6" s="1"/>
  <c r="I61" i="6"/>
  <c r="P61" i="6" s="1"/>
  <c r="L60" i="6"/>
  <c r="N60" i="6" s="1"/>
  <c r="O60" i="6" s="1"/>
  <c r="I60" i="6"/>
  <c r="P60" i="6" s="1"/>
  <c r="L59" i="6"/>
  <c r="N59" i="6" s="1"/>
  <c r="O59" i="6" s="1"/>
  <c r="I59" i="6"/>
  <c r="P59" i="6" s="1"/>
  <c r="L58" i="6"/>
  <c r="N58" i="6" s="1"/>
  <c r="O58" i="6" s="1"/>
  <c r="I58" i="6"/>
  <c r="P58" i="6" s="1"/>
  <c r="P57" i="6"/>
  <c r="L57" i="6"/>
  <c r="N57" i="6" s="1"/>
  <c r="O57" i="6" s="1"/>
  <c r="I57" i="6"/>
  <c r="O56" i="6"/>
  <c r="L56" i="6"/>
  <c r="N56" i="6" s="1"/>
  <c r="I56" i="6"/>
  <c r="P56" i="6" s="1"/>
  <c r="L55" i="6"/>
  <c r="N55" i="6" s="1"/>
  <c r="O55" i="6" s="1"/>
  <c r="I55" i="6"/>
  <c r="P55" i="6" s="1"/>
  <c r="L54" i="6"/>
  <c r="N54" i="6" s="1"/>
  <c r="O54" i="6" s="1"/>
  <c r="I54" i="6"/>
  <c r="P54" i="6" s="1"/>
  <c r="P53" i="6"/>
  <c r="L53" i="6"/>
  <c r="N53" i="6" s="1"/>
  <c r="O53" i="6" s="1"/>
  <c r="I53" i="6"/>
  <c r="L52" i="6"/>
  <c r="N52" i="6" s="1"/>
  <c r="O52" i="6" s="1"/>
  <c r="I52" i="6"/>
  <c r="P52" i="6" s="1"/>
  <c r="L51" i="6"/>
  <c r="N51" i="6" s="1"/>
  <c r="O51" i="6" s="1"/>
  <c r="I51" i="6"/>
  <c r="P51" i="6" s="1"/>
  <c r="P50" i="6"/>
  <c r="L50" i="6"/>
  <c r="N50" i="6" s="1"/>
  <c r="O50" i="6" s="1"/>
  <c r="I50" i="6"/>
  <c r="L49" i="6"/>
  <c r="N49" i="6" s="1"/>
  <c r="O49" i="6" s="1"/>
  <c r="I49" i="6"/>
  <c r="P49" i="6" s="1"/>
  <c r="L48" i="6"/>
  <c r="N48" i="6" s="1"/>
  <c r="O48" i="6" s="1"/>
  <c r="I48" i="6"/>
  <c r="P48" i="6" s="1"/>
  <c r="P47" i="6"/>
  <c r="L47" i="6"/>
  <c r="N47" i="6" s="1"/>
  <c r="O47" i="6" s="1"/>
  <c r="I47" i="6"/>
  <c r="L46" i="6"/>
  <c r="N46" i="6" s="1"/>
  <c r="O46" i="6" s="1"/>
  <c r="I46" i="6"/>
  <c r="P46" i="6" s="1"/>
  <c r="L45" i="6"/>
  <c r="N45" i="6" s="1"/>
  <c r="O45" i="6" s="1"/>
  <c r="I45" i="6"/>
  <c r="P45" i="6" s="1"/>
  <c r="P44" i="6"/>
  <c r="L44" i="6"/>
  <c r="N44" i="6" s="1"/>
  <c r="O44" i="6" s="1"/>
  <c r="I44" i="6"/>
  <c r="L43" i="6"/>
  <c r="N43" i="6" s="1"/>
  <c r="O43" i="6" s="1"/>
  <c r="I43" i="6"/>
  <c r="P43" i="6" s="1"/>
  <c r="L42" i="6"/>
  <c r="N42" i="6" s="1"/>
  <c r="O42" i="6" s="1"/>
  <c r="I42" i="6"/>
  <c r="P42" i="6" s="1"/>
  <c r="P41" i="6"/>
  <c r="L41" i="6"/>
  <c r="N41" i="6" s="1"/>
  <c r="O41" i="6" s="1"/>
  <c r="I41" i="6"/>
  <c r="L40" i="6"/>
  <c r="N40" i="6" s="1"/>
  <c r="O40" i="6" s="1"/>
  <c r="I40" i="6"/>
  <c r="P40" i="6" s="1"/>
  <c r="L39" i="6"/>
  <c r="N39" i="6" s="1"/>
  <c r="O39" i="6" s="1"/>
  <c r="I39" i="6"/>
  <c r="P39" i="6" s="1"/>
  <c r="P38" i="6"/>
  <c r="L38" i="6"/>
  <c r="N38" i="6" s="1"/>
  <c r="O38" i="6" s="1"/>
  <c r="I38" i="6"/>
  <c r="L37" i="6"/>
  <c r="N37" i="6" s="1"/>
  <c r="O37" i="6" s="1"/>
  <c r="I37" i="6"/>
  <c r="P37" i="6" s="1"/>
  <c r="L36" i="6"/>
  <c r="N36" i="6" s="1"/>
  <c r="O36" i="6" s="1"/>
  <c r="I36" i="6"/>
  <c r="P36" i="6" s="1"/>
  <c r="P35" i="6"/>
  <c r="L35" i="6"/>
  <c r="N35" i="6" s="1"/>
  <c r="O35" i="6" s="1"/>
  <c r="I35" i="6"/>
  <c r="L34" i="6"/>
  <c r="N34" i="6" s="1"/>
  <c r="O34" i="6" s="1"/>
  <c r="I34" i="6"/>
  <c r="P34" i="6" s="1"/>
  <c r="L33" i="6"/>
  <c r="N33" i="6" s="1"/>
  <c r="O33" i="6" s="1"/>
  <c r="I33" i="6"/>
  <c r="P33" i="6" s="1"/>
  <c r="P32" i="6"/>
  <c r="L32" i="6"/>
  <c r="N32" i="6" s="1"/>
  <c r="O32" i="6" s="1"/>
  <c r="I32" i="6"/>
  <c r="L31" i="6"/>
  <c r="N31" i="6" s="1"/>
  <c r="O31" i="6" s="1"/>
  <c r="I31" i="6"/>
  <c r="P31" i="6" s="1"/>
  <c r="L30" i="6"/>
  <c r="N30" i="6" s="1"/>
  <c r="O30" i="6" s="1"/>
  <c r="I30" i="6"/>
  <c r="P30" i="6" s="1"/>
  <c r="L29" i="6"/>
  <c r="N29" i="6" s="1"/>
  <c r="O29" i="6" s="1"/>
  <c r="I29" i="6"/>
  <c r="P29" i="6" s="1"/>
  <c r="N28" i="6"/>
  <c r="O28" i="6" s="1"/>
  <c r="L28" i="6"/>
  <c r="I28" i="6"/>
  <c r="P28" i="6" s="1"/>
  <c r="P27" i="6"/>
  <c r="L27" i="6"/>
  <c r="N27" i="6" s="1"/>
  <c r="O27" i="6" s="1"/>
  <c r="I27" i="6"/>
  <c r="L26" i="6"/>
  <c r="N26" i="6" s="1"/>
  <c r="O26" i="6" s="1"/>
  <c r="I26" i="6"/>
  <c r="P26" i="6" s="1"/>
  <c r="L25" i="6"/>
  <c r="N25" i="6" s="1"/>
  <c r="O25" i="6" s="1"/>
  <c r="I25" i="6"/>
  <c r="P25" i="6" s="1"/>
  <c r="L24" i="6"/>
  <c r="N24" i="6" s="1"/>
  <c r="O24" i="6" s="1"/>
  <c r="I24" i="6"/>
  <c r="P24" i="6" s="1"/>
  <c r="L23" i="6"/>
  <c r="N23" i="6" s="1"/>
  <c r="O23" i="6" s="1"/>
  <c r="I23" i="6"/>
  <c r="P23" i="6" s="1"/>
  <c r="L22" i="6"/>
  <c r="N22" i="6" s="1"/>
  <c r="O22" i="6" s="1"/>
  <c r="I22" i="6"/>
  <c r="P22" i="6" s="1"/>
  <c r="L21" i="6"/>
  <c r="N21" i="6" s="1"/>
  <c r="O21" i="6" s="1"/>
  <c r="I21" i="6"/>
  <c r="P21" i="6" s="1"/>
  <c r="L20" i="6"/>
  <c r="N20" i="6" s="1"/>
  <c r="O20" i="6" s="1"/>
  <c r="I20" i="6"/>
  <c r="P20" i="6" s="1"/>
  <c r="L19" i="6"/>
  <c r="N19" i="6" s="1"/>
  <c r="O19" i="6" s="1"/>
  <c r="I19" i="6"/>
  <c r="P19" i="6" s="1"/>
  <c r="L18" i="6"/>
  <c r="N18" i="6" s="1"/>
  <c r="O18" i="6" s="1"/>
  <c r="I18" i="6"/>
  <c r="P18" i="6" s="1"/>
  <c r="P17" i="6"/>
  <c r="N17" i="6"/>
  <c r="O17" i="6" s="1"/>
  <c r="L17" i="6"/>
  <c r="I17" i="6"/>
  <c r="L16" i="6"/>
  <c r="N16" i="6" s="1"/>
  <c r="O16" i="6" s="1"/>
  <c r="I16" i="6"/>
  <c r="P16" i="6" s="1"/>
  <c r="L15" i="6"/>
  <c r="N15" i="6" s="1"/>
  <c r="O15" i="6" s="1"/>
  <c r="I15" i="6"/>
  <c r="P15" i="6" s="1"/>
  <c r="O14" i="6"/>
  <c r="N14" i="6"/>
  <c r="L14" i="6"/>
  <c r="I14" i="6"/>
  <c r="P14" i="6" s="1"/>
  <c r="L13" i="6"/>
  <c r="N13" i="6" s="1"/>
  <c r="O13" i="6" s="1"/>
  <c r="Y13" i="6" s="1"/>
  <c r="I13" i="6"/>
  <c r="P13" i="6" s="1"/>
  <c r="N12" i="6"/>
  <c r="O12" i="6" s="1"/>
  <c r="I12" i="6"/>
  <c r="P12" i="6" s="1"/>
  <c r="N11" i="6"/>
  <c r="O11" i="6" s="1"/>
  <c r="I11" i="6"/>
  <c r="P11" i="6" s="1"/>
  <c r="O10" i="6"/>
  <c r="N10" i="6"/>
  <c r="I10" i="6"/>
  <c r="P10" i="6" s="1"/>
  <c r="P9" i="6"/>
  <c r="N9" i="6"/>
  <c r="O9" i="6" s="1"/>
  <c r="I9" i="6"/>
  <c r="O8" i="6"/>
  <c r="N8" i="6"/>
  <c r="I8" i="6"/>
  <c r="P8" i="6" s="1"/>
  <c r="P7" i="6"/>
  <c r="N7" i="6"/>
  <c r="O7" i="6" s="1"/>
  <c r="I7" i="6"/>
  <c r="N6" i="6"/>
  <c r="O6" i="6" s="1"/>
  <c r="I6" i="6"/>
  <c r="P6" i="6" s="1"/>
  <c r="N5" i="6"/>
  <c r="O5" i="6" s="1"/>
  <c r="Y5" i="6" s="1"/>
  <c r="I5" i="6"/>
  <c r="P5" i="6" s="1"/>
  <c r="N4" i="6"/>
  <c r="O4" i="6" s="1"/>
  <c r="I4" i="6"/>
  <c r="P4" i="6" s="1"/>
  <c r="P3" i="6"/>
  <c r="N3" i="6"/>
  <c r="O3" i="6" s="1"/>
  <c r="I3" i="6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P2" i="6"/>
  <c r="N2" i="6"/>
  <c r="O2" i="6" s="1"/>
  <c r="I2" i="6"/>
  <c r="AQ81" i="5" l="1"/>
  <c r="N81" i="5"/>
  <c r="O81" i="5" s="1"/>
  <c r="Y81" i="5" s="1"/>
  <c r="Z81" i="5" s="1"/>
  <c r="Y101" i="6"/>
  <c r="Z101" i="6" s="1"/>
  <c r="AA101" i="6" s="1"/>
  <c r="Z8" i="6"/>
  <c r="AA8" i="6" s="1"/>
  <c r="Z19" i="6"/>
  <c r="AA19" i="6" s="1"/>
  <c r="AB19" i="6" s="1"/>
  <c r="Y8" i="6"/>
  <c r="Y19" i="6"/>
  <c r="I161" i="6"/>
  <c r="P161" i="6" s="1"/>
  <c r="P81" i="5"/>
  <c r="Y20" i="6"/>
  <c r="Y47" i="6"/>
  <c r="Y23" i="6"/>
  <c r="Y9" i="6"/>
  <c r="Y38" i="6"/>
  <c r="Z38" i="6" s="1"/>
  <c r="Y17" i="6"/>
  <c r="Y26" i="6"/>
  <c r="Y15" i="6"/>
  <c r="Y33" i="6"/>
  <c r="Y46" i="6"/>
  <c r="Y25" i="6"/>
  <c r="Z25" i="6" s="1"/>
  <c r="Y39" i="6"/>
  <c r="Y54" i="6"/>
  <c r="Y63" i="6"/>
  <c r="Z63" i="6"/>
  <c r="Y4" i="6"/>
  <c r="Y36" i="6"/>
  <c r="Y6" i="6"/>
  <c r="Y22" i="6"/>
  <c r="Y27" i="6"/>
  <c r="Z27" i="6" s="1"/>
  <c r="AA27" i="6" s="1"/>
  <c r="Y44" i="6"/>
  <c r="Z44" i="6"/>
  <c r="AA44" i="6" s="1"/>
  <c r="Y50" i="6"/>
  <c r="Y129" i="6"/>
  <c r="Z129" i="6"/>
  <c r="Y138" i="6"/>
  <c r="Z138" i="6" s="1"/>
  <c r="Y24" i="6"/>
  <c r="Z24" i="6" s="1"/>
  <c r="Z83" i="6"/>
  <c r="Y42" i="6"/>
  <c r="Y94" i="6"/>
  <c r="Y2" i="6"/>
  <c r="Z5" i="6"/>
  <c r="AA5" i="6" s="1"/>
  <c r="Z14" i="6"/>
  <c r="Y14" i="6"/>
  <c r="Y21" i="6"/>
  <c r="Y32" i="6"/>
  <c r="Y48" i="6"/>
  <c r="Z48" i="6" s="1"/>
  <c r="Y91" i="6"/>
  <c r="Z126" i="6"/>
  <c r="Y57" i="6"/>
  <c r="Z57" i="6" s="1"/>
  <c r="Z3" i="6"/>
  <c r="Y3" i="6"/>
  <c r="Y11" i="6"/>
  <c r="Y37" i="6"/>
  <c r="Z37" i="6"/>
  <c r="Y59" i="6"/>
  <c r="Y98" i="6"/>
  <c r="Y35" i="6"/>
  <c r="AA13" i="6"/>
  <c r="AB13" i="6" s="1"/>
  <c r="Y45" i="6"/>
  <c r="Y56" i="6"/>
  <c r="Y18" i="6"/>
  <c r="Y53" i="6"/>
  <c r="Z53" i="6" s="1"/>
  <c r="Z13" i="6"/>
  <c r="Z105" i="6"/>
  <c r="AA105" i="6" s="1"/>
  <c r="Y105" i="6"/>
  <c r="Y7" i="6"/>
  <c r="Z7" i="6"/>
  <c r="AA7" i="6" s="1"/>
  <c r="AB7" i="6" s="1"/>
  <c r="Y16" i="6"/>
  <c r="Y51" i="6"/>
  <c r="Y96" i="6"/>
  <c r="Y131" i="6"/>
  <c r="Y41" i="6"/>
  <c r="Y60" i="6"/>
  <c r="Y55" i="6"/>
  <c r="Y66" i="6"/>
  <c r="Z66" i="6" s="1"/>
  <c r="Y10" i="6"/>
  <c r="Z31" i="6"/>
  <c r="Z86" i="6"/>
  <c r="Z88" i="6"/>
  <c r="Y116" i="6"/>
  <c r="Z116" i="6"/>
  <c r="Y77" i="6"/>
  <c r="Z77" i="6" s="1"/>
  <c r="Y84" i="6"/>
  <c r="Y106" i="6"/>
  <c r="Y130" i="6"/>
  <c r="Y12" i="6"/>
  <c r="Y167" i="6"/>
  <c r="Z167" i="6"/>
  <c r="Y34" i="6"/>
  <c r="Y43" i="6"/>
  <c r="Y52" i="6"/>
  <c r="Z52" i="6" s="1"/>
  <c r="Y61" i="6"/>
  <c r="Y80" i="6"/>
  <c r="Y87" i="6"/>
  <c r="Z87" i="6" s="1"/>
  <c r="Y89" i="6"/>
  <c r="Y92" i="6"/>
  <c r="Y62" i="6"/>
  <c r="Y65" i="6"/>
  <c r="Z65" i="6" s="1"/>
  <c r="Z68" i="6"/>
  <c r="AB68" i="6" s="1"/>
  <c r="AC68" i="6" s="1"/>
  <c r="Y102" i="6"/>
  <c r="AA68" i="6"/>
  <c r="Z70" i="6"/>
  <c r="Y70" i="6"/>
  <c r="Y85" i="6"/>
  <c r="AA146" i="6"/>
  <c r="Y146" i="6"/>
  <c r="AB146" i="6" s="1"/>
  <c r="Z146" i="6"/>
  <c r="Y90" i="6"/>
  <c r="AA90" i="6" s="1"/>
  <c r="AB90" i="6" s="1"/>
  <c r="Z97" i="6"/>
  <c r="Y28" i="6"/>
  <c r="Z28" i="6" s="1"/>
  <c r="Y29" i="6"/>
  <c r="Z30" i="6"/>
  <c r="Y30" i="6"/>
  <c r="Y31" i="6"/>
  <c r="Y40" i="6"/>
  <c r="Y49" i="6"/>
  <c r="Y58" i="6"/>
  <c r="Y73" i="6"/>
  <c r="Z90" i="6"/>
  <c r="Y64" i="6"/>
  <c r="Y71" i="6"/>
  <c r="Y76" i="6"/>
  <c r="Z76" i="6" s="1"/>
  <c r="AA88" i="6"/>
  <c r="AB88" i="6" s="1"/>
  <c r="Y123" i="6"/>
  <c r="Y75" i="6"/>
  <c r="Z82" i="6"/>
  <c r="Y82" i="6"/>
  <c r="Y202" i="6"/>
  <c r="Z79" i="6"/>
  <c r="Y79" i="6"/>
  <c r="Y93" i="6"/>
  <c r="Y100" i="6"/>
  <c r="Y107" i="6"/>
  <c r="Z121" i="6"/>
  <c r="Y121" i="6"/>
  <c r="Y150" i="6"/>
  <c r="Z150" i="6" s="1"/>
  <c r="Z72" i="6"/>
  <c r="Y72" i="6"/>
  <c r="Y81" i="6"/>
  <c r="Z81" i="6" s="1"/>
  <c r="Y95" i="6"/>
  <c r="Y109" i="6"/>
  <c r="Z109" i="6" s="1"/>
  <c r="AA109" i="6" s="1"/>
  <c r="Z117" i="6"/>
  <c r="Y117" i="6"/>
  <c r="Y74" i="6"/>
  <c r="AA86" i="6"/>
  <c r="Y142" i="6"/>
  <c r="Y69" i="6"/>
  <c r="AA97" i="6"/>
  <c r="Y99" i="6"/>
  <c r="Y140" i="6"/>
  <c r="Y67" i="6"/>
  <c r="Y78" i="6"/>
  <c r="Z78" i="6" s="1"/>
  <c r="AA78" i="6" s="1"/>
  <c r="AA83" i="6"/>
  <c r="AA103" i="6"/>
  <c r="Z103" i="6"/>
  <c r="Z110" i="6"/>
  <c r="AA110" i="6" s="1"/>
  <c r="Y110" i="6"/>
  <c r="Y112" i="6"/>
  <c r="Z112" i="6" s="1"/>
  <c r="Z125" i="6"/>
  <c r="Y125" i="6"/>
  <c r="Y120" i="6"/>
  <c r="Z122" i="6"/>
  <c r="Z104" i="6"/>
  <c r="Y133" i="6"/>
  <c r="Y175" i="6"/>
  <c r="Y113" i="6"/>
  <c r="Y119" i="6"/>
  <c r="Z119" i="6" s="1"/>
  <c r="Y135" i="6"/>
  <c r="Y141" i="6"/>
  <c r="Y151" i="6"/>
  <c r="Y158" i="6"/>
  <c r="Z158" i="6"/>
  <c r="Y124" i="6"/>
  <c r="Z124" i="6" s="1"/>
  <c r="Y128" i="6"/>
  <c r="Z128" i="6" s="1"/>
  <c r="Y143" i="6"/>
  <c r="Y172" i="6"/>
  <c r="Z172" i="6" s="1"/>
  <c r="AA115" i="6"/>
  <c r="Z115" i="6"/>
  <c r="Y132" i="6"/>
  <c r="Z137" i="6"/>
  <c r="AA137" i="6" s="1"/>
  <c r="Y137" i="6"/>
  <c r="Y147" i="6"/>
  <c r="Y162" i="6"/>
  <c r="Y111" i="6"/>
  <c r="Y149" i="6"/>
  <c r="Z149" i="6" s="1"/>
  <c r="Y108" i="6"/>
  <c r="Z108" i="6" s="1"/>
  <c r="Y134" i="6"/>
  <c r="Y114" i="6"/>
  <c r="Y118" i="6"/>
  <c r="I121" i="6"/>
  <c r="P121" i="6" s="1"/>
  <c r="AA126" i="6"/>
  <c r="Y127" i="6"/>
  <c r="Y144" i="6"/>
  <c r="Y190" i="6"/>
  <c r="Y165" i="6"/>
  <c r="Z165" i="6" s="1"/>
  <c r="Y180" i="6"/>
  <c r="Y185" i="6"/>
  <c r="Y173" i="6"/>
  <c r="Y178" i="6"/>
  <c r="Y183" i="6"/>
  <c r="Y195" i="6"/>
  <c r="Z195" i="6" s="1"/>
  <c r="Y198" i="6"/>
  <c r="Z163" i="6"/>
  <c r="AA163" i="6" s="1"/>
  <c r="Y152" i="6"/>
  <c r="Z152" i="6"/>
  <c r="Y168" i="6"/>
  <c r="Z168" i="6" s="1"/>
  <c r="Y181" i="6"/>
  <c r="Y193" i="6"/>
  <c r="Z193" i="6" s="1"/>
  <c r="Z198" i="6"/>
  <c r="Y201" i="6"/>
  <c r="Y203" i="6"/>
  <c r="Z148" i="6"/>
  <c r="AA148" i="6" s="1"/>
  <c r="AB148" i="6" s="1"/>
  <c r="Y166" i="6"/>
  <c r="Y171" i="6"/>
  <c r="Z171" i="6" s="1"/>
  <c r="Z183" i="6"/>
  <c r="Z196" i="6"/>
  <c r="Y196" i="6"/>
  <c r="Y139" i="6"/>
  <c r="Y159" i="6"/>
  <c r="Y157" i="6"/>
  <c r="Y184" i="6"/>
  <c r="Z184" i="6" s="1"/>
  <c r="Y189" i="6"/>
  <c r="Y199" i="6"/>
  <c r="Z145" i="6"/>
  <c r="Y153" i="6"/>
  <c r="Y136" i="6"/>
  <c r="Y148" i="6"/>
  <c r="Y170" i="6"/>
  <c r="Z188" i="6"/>
  <c r="Y188" i="6"/>
  <c r="Y200" i="6"/>
  <c r="Y161" i="6"/>
  <c r="Y177" i="6"/>
  <c r="Y197" i="6"/>
  <c r="Z197" i="6" s="1"/>
  <c r="Z156" i="6"/>
  <c r="Y164" i="6"/>
  <c r="AA164" i="6" s="1"/>
  <c r="Y169" i="6"/>
  <c r="Z169" i="6" s="1"/>
  <c r="AA169" i="6" s="1"/>
  <c r="AB169" i="6" s="1"/>
  <c r="Y182" i="6"/>
  <c r="Y187" i="6"/>
  <c r="Y192" i="6"/>
  <c r="Y160" i="6"/>
  <c r="Y155" i="6"/>
  <c r="Y174" i="6"/>
  <c r="Z177" i="6"/>
  <c r="Y179" i="6"/>
  <c r="Z179" i="6" s="1"/>
  <c r="Y194" i="6"/>
  <c r="Z194" i="6" s="1"/>
  <c r="Y204" i="6"/>
  <c r="Z164" i="6"/>
  <c r="Y176" i="6"/>
  <c r="Z176" i="6" s="1"/>
  <c r="Y154" i="6"/>
  <c r="Y186" i="6"/>
  <c r="Y191" i="6"/>
  <c r="BJ81" i="5" l="1"/>
  <c r="BF81" i="5"/>
  <c r="BM81" i="5"/>
  <c r="BW81" i="5" s="1"/>
  <c r="BI81" i="5"/>
  <c r="BE81" i="5"/>
  <c r="BL81" i="5"/>
  <c r="BH81" i="5"/>
  <c r="BD81" i="5"/>
  <c r="BK81" i="5"/>
  <c r="BG81" i="5"/>
  <c r="AA95" i="6"/>
  <c r="AA159" i="6"/>
  <c r="AA168" i="6"/>
  <c r="AB168" i="6"/>
  <c r="AC168" i="6" s="1"/>
  <c r="AA65" i="6"/>
  <c r="AB65" i="6" s="1"/>
  <c r="Z21" i="6"/>
  <c r="AA21" i="6" s="1"/>
  <c r="Z161" i="6"/>
  <c r="AA161" i="6" s="1"/>
  <c r="AB161" i="6" s="1"/>
  <c r="Z159" i="6"/>
  <c r="AA152" i="6"/>
  <c r="AA122" i="6"/>
  <c r="AB97" i="6"/>
  <c r="AC97" i="6" s="1"/>
  <c r="Z95" i="6"/>
  <c r="AA87" i="6"/>
  <c r="AB87" i="6" s="1"/>
  <c r="AC87" i="6" s="1"/>
  <c r="AA24" i="6"/>
  <c r="AA153" i="6"/>
  <c r="AA104" i="6"/>
  <c r="AB104" i="6" s="1"/>
  <c r="AC104" i="6" s="1"/>
  <c r="Z153" i="6"/>
  <c r="AA195" i="6"/>
  <c r="AB195" i="6" s="1"/>
  <c r="AA165" i="6"/>
  <c r="AB165" i="6" s="1"/>
  <c r="AC65" i="6"/>
  <c r="Z84" i="6"/>
  <c r="AC146" i="6"/>
  <c r="AA81" i="5"/>
  <c r="AB81" i="5" s="1"/>
  <c r="AB159" i="6"/>
  <c r="AC159" i="6" s="1"/>
  <c r="Z190" i="6"/>
  <c r="AC86" i="6"/>
  <c r="AB86" i="6"/>
  <c r="Z132" i="6"/>
  <c r="AA132" i="6" s="1"/>
  <c r="AB70" i="6"/>
  <c r="Z174" i="6"/>
  <c r="AA174" i="6" s="1"/>
  <c r="Z191" i="6"/>
  <c r="Z178" i="6"/>
  <c r="AA183" i="6"/>
  <c r="AC169" i="6"/>
  <c r="AA171" i="6"/>
  <c r="AB171" i="6" s="1"/>
  <c r="Z151" i="6"/>
  <c r="AA151" i="6" s="1"/>
  <c r="Z100" i="6"/>
  <c r="AA188" i="6"/>
  <c r="AB188" i="6" s="1"/>
  <c r="AA194" i="6"/>
  <c r="AA197" i="6"/>
  <c r="AB197" i="6" s="1"/>
  <c r="Z189" i="6"/>
  <c r="AB163" i="6"/>
  <c r="AC163" i="6" s="1"/>
  <c r="Z173" i="6"/>
  <c r="AA196" i="6"/>
  <c r="AB196" i="6" s="1"/>
  <c r="Z147" i="6"/>
  <c r="AD68" i="6"/>
  <c r="AF68" i="6"/>
  <c r="AA145" i="6"/>
  <c r="Z127" i="6"/>
  <c r="AA127" i="6" s="1"/>
  <c r="AA198" i="6"/>
  <c r="Z166" i="6"/>
  <c r="Z180" i="6"/>
  <c r="AA180" i="6"/>
  <c r="Z162" i="6"/>
  <c r="AA162" i="6" s="1"/>
  <c r="Z182" i="6"/>
  <c r="AA177" i="6"/>
  <c r="AB128" i="6"/>
  <c r="AA128" i="6"/>
  <c r="AB109" i="6"/>
  <c r="Z43" i="6"/>
  <c r="AA43" i="6" s="1"/>
  <c r="AB126" i="6"/>
  <c r="Z2" i="6"/>
  <c r="AB194" i="6"/>
  <c r="AA108" i="6"/>
  <c r="AB108" i="6" s="1"/>
  <c r="AB95" i="6"/>
  <c r="AB150" i="6"/>
  <c r="AC150" i="6" s="1"/>
  <c r="AA150" i="6"/>
  <c r="Z93" i="6"/>
  <c r="AA93" i="6" s="1"/>
  <c r="AE68" i="6"/>
  <c r="Q68" i="6" s="1"/>
  <c r="R68" i="6" s="1"/>
  <c r="Z12" i="6"/>
  <c r="AA50" i="6"/>
  <c r="Z50" i="6"/>
  <c r="AB50" i="6" s="1"/>
  <c r="AC90" i="6"/>
  <c r="Z62" i="6"/>
  <c r="AA63" i="6"/>
  <c r="AB63" i="6" s="1"/>
  <c r="Z56" i="6"/>
  <c r="AA56" i="6" s="1"/>
  <c r="Z98" i="6"/>
  <c r="Z192" i="6"/>
  <c r="AB164" i="6"/>
  <c r="Z157" i="6"/>
  <c r="AA193" i="6"/>
  <c r="Z111" i="6"/>
  <c r="AB111" i="6"/>
  <c r="Z175" i="6"/>
  <c r="AA175" i="6" s="1"/>
  <c r="Z143" i="6"/>
  <c r="AA125" i="6"/>
  <c r="AB78" i="6"/>
  <c r="AC78" i="6" s="1"/>
  <c r="AD78" i="6" s="1"/>
  <c r="AA76" i="6"/>
  <c r="Z55" i="6"/>
  <c r="Z106" i="6"/>
  <c r="AA106" i="6" s="1"/>
  <c r="AB8" i="6"/>
  <c r="AC8" i="6" s="1"/>
  <c r="Z16" i="6"/>
  <c r="Z54" i="6"/>
  <c r="Z23" i="6"/>
  <c r="Z203" i="6"/>
  <c r="AA203" i="6" s="1"/>
  <c r="AA185" i="6"/>
  <c r="AC165" i="6"/>
  <c r="AD165" i="6" s="1"/>
  <c r="AB137" i="6"/>
  <c r="AC137" i="6" s="1"/>
  <c r="AB101" i="6"/>
  <c r="Z141" i="6"/>
  <c r="Z75" i="6"/>
  <c r="AA167" i="6"/>
  <c r="AA3" i="6"/>
  <c r="AB3" i="6" s="1"/>
  <c r="AA23" i="6"/>
  <c r="Z46" i="6"/>
  <c r="AA176" i="6"/>
  <c r="Z200" i="6"/>
  <c r="Z185" i="6"/>
  <c r="Z134" i="6"/>
  <c r="AA81" i="6"/>
  <c r="AB81" i="6" s="1"/>
  <c r="AA75" i="6"/>
  <c r="AA30" i="6"/>
  <c r="AA45" i="6"/>
  <c r="AB45" i="6" s="1"/>
  <c r="Z45" i="6"/>
  <c r="Z41" i="6"/>
  <c r="AA41" i="6" s="1"/>
  <c r="Z17" i="6"/>
  <c r="AB175" i="6"/>
  <c r="AA141" i="6"/>
  <c r="AB141" i="6" s="1"/>
  <c r="Z120" i="6"/>
  <c r="AA77" i="6"/>
  <c r="Z131" i="6"/>
  <c r="AA131" i="6" s="1"/>
  <c r="AB131" i="6" s="1"/>
  <c r="AA53" i="6"/>
  <c r="AA38" i="6"/>
  <c r="AA179" i="6"/>
  <c r="AB179" i="6" s="1"/>
  <c r="Z160" i="6"/>
  <c r="AA160" i="6" s="1"/>
  <c r="AA156" i="6"/>
  <c r="AB156" i="6" s="1"/>
  <c r="Z170" i="6"/>
  <c r="AC148" i="6"/>
  <c r="AB153" i="6"/>
  <c r="AA184" i="6"/>
  <c r="Z201" i="6"/>
  <c r="Z144" i="6"/>
  <c r="Z118" i="6"/>
  <c r="AA118" i="6"/>
  <c r="AA149" i="6"/>
  <c r="AB149" i="6" s="1"/>
  <c r="Z135" i="6"/>
  <c r="AA120" i="6"/>
  <c r="AB120" i="6" s="1"/>
  <c r="AC120" i="6" s="1"/>
  <c r="Z142" i="6"/>
  <c r="Z64" i="6"/>
  <c r="AA64" i="6" s="1"/>
  <c r="Z85" i="6"/>
  <c r="AA85" i="6" s="1"/>
  <c r="Z92" i="6"/>
  <c r="AA92" i="6" s="1"/>
  <c r="AC7" i="6"/>
  <c r="AC19" i="6"/>
  <c r="AE19" i="6" s="1"/>
  <c r="Q19" i="6" s="1"/>
  <c r="R19" i="6" s="1"/>
  <c r="Z22" i="6"/>
  <c r="Z47" i="6"/>
  <c r="Z186" i="6"/>
  <c r="AA186" i="6" s="1"/>
  <c r="Z154" i="6"/>
  <c r="AB176" i="6"/>
  <c r="AC176" i="6" s="1"/>
  <c r="Z204" i="6"/>
  <c r="Z187" i="6"/>
  <c r="Z136" i="6"/>
  <c r="Z114" i="6"/>
  <c r="Z61" i="6"/>
  <c r="Z96" i="6"/>
  <c r="AB5" i="6"/>
  <c r="AD19" i="6"/>
  <c r="AF19" i="6" s="1"/>
  <c r="AA25" i="6"/>
  <c r="AD90" i="6"/>
  <c r="Z155" i="6"/>
  <c r="AA187" i="6"/>
  <c r="AB187" i="6" s="1"/>
  <c r="AC187" i="6" s="1"/>
  <c r="AC153" i="6"/>
  <c r="Z199" i="6"/>
  <c r="Z181" i="6"/>
  <c r="Z139" i="6"/>
  <c r="AA139" i="6" s="1"/>
  <c r="AA111" i="6"/>
  <c r="AA158" i="6"/>
  <c r="AB158" i="6" s="1"/>
  <c r="Z140" i="6"/>
  <c r="AA70" i="6"/>
  <c r="AC70" i="6" s="1"/>
  <c r="AA96" i="6"/>
  <c r="AA57" i="6"/>
  <c r="AB57" i="6" s="1"/>
  <c r="AA129" i="6"/>
  <c r="AC109" i="6"/>
  <c r="Z58" i="6"/>
  <c r="Z10" i="6"/>
  <c r="Z59" i="6"/>
  <c r="AA117" i="6"/>
  <c r="AB117" i="6" s="1"/>
  <c r="AC117" i="6" s="1"/>
  <c r="AD117" i="6" s="1"/>
  <c r="AA116" i="6"/>
  <c r="AA14" i="6"/>
  <c r="AB14" i="6" s="1"/>
  <c r="AB44" i="6"/>
  <c r="Z113" i="6"/>
  <c r="AB83" i="6"/>
  <c r="AC83" i="6" s="1"/>
  <c r="AC88" i="6"/>
  <c r="Z73" i="6"/>
  <c r="Z29" i="6"/>
  <c r="Z80" i="6"/>
  <c r="Z89" i="6"/>
  <c r="AB77" i="6"/>
  <c r="AC13" i="6"/>
  <c r="AD13" i="6" s="1"/>
  <c r="AA37" i="6"/>
  <c r="Z36" i="6"/>
  <c r="AA15" i="6"/>
  <c r="AB15" i="6" s="1"/>
  <c r="Z26" i="6"/>
  <c r="Z9" i="6"/>
  <c r="Z67" i="6"/>
  <c r="AA73" i="6"/>
  <c r="AB73" i="6" s="1"/>
  <c r="AA28" i="6"/>
  <c r="AB28" i="6" s="1"/>
  <c r="AA89" i="6"/>
  <c r="AA52" i="6"/>
  <c r="AB52" i="6" s="1"/>
  <c r="Z32" i="6"/>
  <c r="AA36" i="6"/>
  <c r="Z4" i="6"/>
  <c r="AA124" i="6"/>
  <c r="AA119" i="6"/>
  <c r="Z133" i="6"/>
  <c r="AA112" i="6"/>
  <c r="AB112" i="6" s="1"/>
  <c r="Z99" i="6"/>
  <c r="Z69" i="6"/>
  <c r="AA72" i="6"/>
  <c r="AA121" i="6"/>
  <c r="AA82" i="6"/>
  <c r="AC82" i="6" s="1"/>
  <c r="Z123" i="6"/>
  <c r="Z34" i="6"/>
  <c r="AA34" i="6" s="1"/>
  <c r="AA66" i="6"/>
  <c r="Z60" i="6"/>
  <c r="AB60" i="6" s="1"/>
  <c r="Z51" i="6"/>
  <c r="AB51" i="6" s="1"/>
  <c r="Z91" i="6"/>
  <c r="Z42" i="6"/>
  <c r="AA42" i="6" s="1"/>
  <c r="AA138" i="6"/>
  <c r="Z33" i="6"/>
  <c r="AA33" i="6" s="1"/>
  <c r="AA133" i="6"/>
  <c r="AB103" i="6"/>
  <c r="AA99" i="6"/>
  <c r="AB99" i="6" s="1"/>
  <c r="AA69" i="6"/>
  <c r="AB82" i="6"/>
  <c r="AA49" i="6"/>
  <c r="Z49" i="6"/>
  <c r="AA31" i="6"/>
  <c r="AE146" i="6"/>
  <c r="Q146" i="6" s="1"/>
  <c r="R146" i="6" s="1"/>
  <c r="Z130" i="6"/>
  <c r="AA130" i="6" s="1"/>
  <c r="AB130" i="6" s="1"/>
  <c r="AB66" i="6"/>
  <c r="AA60" i="6"/>
  <c r="AA51" i="6"/>
  <c r="Z35" i="6"/>
  <c r="AA35" i="6" s="1"/>
  <c r="AB35" i="6" s="1"/>
  <c r="AB37" i="6"/>
  <c r="AB138" i="6"/>
  <c r="Z6" i="6"/>
  <c r="Z39" i="6"/>
  <c r="Z15" i="6"/>
  <c r="Z20" i="6"/>
  <c r="AB177" i="6"/>
  <c r="AB115" i="6"/>
  <c r="AC115" i="6" s="1"/>
  <c r="AA172" i="6"/>
  <c r="AB110" i="6"/>
  <c r="Z74" i="6"/>
  <c r="AA74" i="6" s="1"/>
  <c r="Z107" i="6"/>
  <c r="AA79" i="6"/>
  <c r="Z202" i="6"/>
  <c r="Z71" i="6"/>
  <c r="AD146" i="6"/>
  <c r="AF146" i="6" s="1"/>
  <c r="Z102" i="6"/>
  <c r="Z40" i="6"/>
  <c r="AB105" i="6"/>
  <c r="Z18" i="6"/>
  <c r="Z11" i="6"/>
  <c r="AA48" i="6"/>
  <c r="Z94" i="6"/>
  <c r="AB24" i="6"/>
  <c r="AB27" i="6"/>
  <c r="AC27" i="6" s="1"/>
  <c r="AA20" i="6"/>
  <c r="AD159" i="6" l="1"/>
  <c r="AE159" i="6" s="1"/>
  <c r="Q159" i="6" s="1"/>
  <c r="R159" i="6" s="1"/>
  <c r="S159" i="6" s="1"/>
  <c r="AC195" i="6"/>
  <c r="AE195" i="6" s="1"/>
  <c r="Q195" i="6" s="1"/>
  <c r="R195" i="6" s="1"/>
  <c r="S195" i="6" s="1"/>
  <c r="AD195" i="6"/>
  <c r="AF195" i="6" s="1"/>
  <c r="AD97" i="6"/>
  <c r="AE97" i="6" s="1"/>
  <c r="Q97" i="6" s="1"/>
  <c r="R97" i="6" s="1"/>
  <c r="AF97" i="6"/>
  <c r="AC73" i="6"/>
  <c r="AC164" i="6"/>
  <c r="AB127" i="6"/>
  <c r="AB21" i="6"/>
  <c r="AD73" i="6"/>
  <c r="AE73" i="6" s="1"/>
  <c r="Q73" i="6" s="1"/>
  <c r="R73" i="6" s="1"/>
  <c r="S73" i="6" s="1"/>
  <c r="AB34" i="6"/>
  <c r="AC37" i="6"/>
  <c r="AB96" i="6"/>
  <c r="AB106" i="6"/>
  <c r="AC106" i="6" s="1"/>
  <c r="AD8" i="6"/>
  <c r="AE8" i="6" s="1"/>
  <c r="Q8" i="6" s="1"/>
  <c r="R8" i="6" s="1"/>
  <c r="AC14" i="6"/>
  <c r="AD14" i="6" s="1"/>
  <c r="AA46" i="6"/>
  <c r="AB46" i="6" s="1"/>
  <c r="AD109" i="6"/>
  <c r="AE109" i="6" s="1"/>
  <c r="Q109" i="6" s="1"/>
  <c r="R109" i="6" s="1"/>
  <c r="AC197" i="6"/>
  <c r="AD65" i="6"/>
  <c r="AE65" i="6" s="1"/>
  <c r="Q65" i="6" s="1"/>
  <c r="R65" i="6" s="1"/>
  <c r="AB152" i="6"/>
  <c r="AC72" i="6"/>
  <c r="AD57" i="6"/>
  <c r="AF73" i="6"/>
  <c r="AB72" i="6"/>
  <c r="AD83" i="6"/>
  <c r="AE83" i="6" s="1"/>
  <c r="Q83" i="6" s="1"/>
  <c r="R83" i="6" s="1"/>
  <c r="S83" i="6" s="1"/>
  <c r="AE13" i="6"/>
  <c r="Q13" i="6" s="1"/>
  <c r="R13" i="6" s="1"/>
  <c r="AC57" i="6"/>
  <c r="AB64" i="6"/>
  <c r="AF83" i="6"/>
  <c r="AC128" i="6"/>
  <c r="AC194" i="6"/>
  <c r="AA84" i="6"/>
  <c r="AB84" i="6" s="1"/>
  <c r="AB122" i="6"/>
  <c r="AC81" i="5"/>
  <c r="AD81" i="5" s="1"/>
  <c r="AC15" i="6"/>
  <c r="AE117" i="6"/>
  <c r="Q117" i="6" s="1"/>
  <c r="R117" i="6" s="1"/>
  <c r="AB186" i="6"/>
  <c r="AC186" i="6" s="1"/>
  <c r="AB85" i="6"/>
  <c r="AC85" i="6" s="1"/>
  <c r="AD85" i="6"/>
  <c r="AF85" i="6" s="1"/>
  <c r="AC63" i="6"/>
  <c r="AC108" i="6"/>
  <c r="AD37" i="6"/>
  <c r="AE37" i="6"/>
  <c r="Q37" i="6" s="1"/>
  <c r="R37" i="6" s="1"/>
  <c r="AA61" i="6"/>
  <c r="AB61" i="6" s="1"/>
  <c r="S8" i="6"/>
  <c r="AA102" i="6"/>
  <c r="AE165" i="6"/>
  <c r="Q165" i="6" s="1"/>
  <c r="R165" i="6" s="1"/>
  <c r="AF165" i="6"/>
  <c r="AD194" i="6"/>
  <c r="AF194" i="6" s="1"/>
  <c r="AE88" i="6"/>
  <c r="Q88" i="6" s="1"/>
  <c r="R88" i="6" s="1"/>
  <c r="AD88" i="6"/>
  <c r="AF88" i="6" s="1"/>
  <c r="S65" i="6"/>
  <c r="S68" i="6"/>
  <c r="AD82" i="6"/>
  <c r="AE82" i="6" s="1"/>
  <c r="Q82" i="6" s="1"/>
  <c r="R82" i="6" s="1"/>
  <c r="AA55" i="6"/>
  <c r="AB55" i="6" s="1"/>
  <c r="AD168" i="6"/>
  <c r="AE168" i="6" s="1"/>
  <c r="Q168" i="6" s="1"/>
  <c r="R168" i="6" s="1"/>
  <c r="AA143" i="6"/>
  <c r="AB143" i="6" s="1"/>
  <c r="S13" i="6"/>
  <c r="AB89" i="6"/>
  <c r="AC89" i="6" s="1"/>
  <c r="AB193" i="6"/>
  <c r="S97" i="6"/>
  <c r="S109" i="6"/>
  <c r="AB174" i="6"/>
  <c r="AC101" i="6"/>
  <c r="S146" i="6"/>
  <c r="AA140" i="6"/>
  <c r="AB79" i="6"/>
  <c r="AC79" i="6" s="1"/>
  <c r="AD79" i="6" s="1"/>
  <c r="AF37" i="6"/>
  <c r="AA91" i="6"/>
  <c r="AB91" i="6" s="1"/>
  <c r="AA67" i="6"/>
  <c r="AB67" i="6"/>
  <c r="AC67" i="6" s="1"/>
  <c r="AE90" i="6"/>
  <c r="Q90" i="6" s="1"/>
  <c r="R90" i="6" s="1"/>
  <c r="AF90" i="6"/>
  <c r="AA204" i="6"/>
  <c r="AC179" i="6"/>
  <c r="AE78" i="6"/>
  <c r="Q78" i="6" s="1"/>
  <c r="R78" i="6" s="1"/>
  <c r="AC45" i="6"/>
  <c r="AA11" i="6"/>
  <c r="AB11" i="6" s="1"/>
  <c r="AA107" i="6"/>
  <c r="AB56" i="6"/>
  <c r="AC127" i="6"/>
  <c r="AA142" i="6"/>
  <c r="AD169" i="6"/>
  <c r="AE169" i="6" s="1"/>
  <c r="Q169" i="6" s="1"/>
  <c r="R169" i="6" s="1"/>
  <c r="AA39" i="6"/>
  <c r="AB39" i="6"/>
  <c r="AB42" i="6"/>
  <c r="AC130" i="6"/>
  <c r="AD130" i="6" s="1"/>
  <c r="AA114" i="6"/>
  <c r="AB114" i="6" s="1"/>
  <c r="AE57" i="6"/>
  <c r="Q57" i="6" s="1"/>
  <c r="R57" i="6" s="1"/>
  <c r="AD148" i="6"/>
  <c r="AF148" i="6" s="1"/>
  <c r="AC156" i="6"/>
  <c r="AD156" i="6" s="1"/>
  <c r="AC149" i="6"/>
  <c r="AA200" i="6"/>
  <c r="AB75" i="6"/>
  <c r="AB93" i="6"/>
  <c r="AD108" i="6"/>
  <c r="AE108" i="6"/>
  <c r="Q108" i="6" s="1"/>
  <c r="R108" i="6" s="1"/>
  <c r="AB162" i="6"/>
  <c r="AC162" i="6" s="1"/>
  <c r="AD150" i="6"/>
  <c r="AE150" i="6" s="1"/>
  <c r="Q150" i="6" s="1"/>
  <c r="R150" i="6" s="1"/>
  <c r="AA199" i="6"/>
  <c r="AB184" i="6"/>
  <c r="AC184" i="6" s="1"/>
  <c r="AC188" i="6"/>
  <c r="AD188" i="6" s="1"/>
  <c r="AA59" i="6"/>
  <c r="AB59" i="6" s="1"/>
  <c r="AA98" i="6"/>
  <c r="AA18" i="6"/>
  <c r="AB18" i="6" s="1"/>
  <c r="AC18" i="6" s="1"/>
  <c r="AD115" i="6"/>
  <c r="AC35" i="6"/>
  <c r="AB49" i="6"/>
  <c r="AC49" i="6" s="1"/>
  <c r="AD49" i="6"/>
  <c r="AF49" i="6" s="1"/>
  <c r="AA4" i="6"/>
  <c r="AF188" i="6"/>
  <c r="AB116" i="6"/>
  <c r="AC116" i="6" s="1"/>
  <c r="AA80" i="6"/>
  <c r="AD72" i="6"/>
  <c r="AF72" i="6" s="1"/>
  <c r="AD70" i="6"/>
  <c r="AF70" i="6" s="1"/>
  <c r="AB53" i="6"/>
  <c r="AC53" i="6" s="1"/>
  <c r="AB92" i="6"/>
  <c r="AE148" i="6"/>
  <c r="Q148" i="6" s="1"/>
  <c r="R148" i="6" s="1"/>
  <c r="AC77" i="6"/>
  <c r="AD77" i="6" s="1"/>
  <c r="AC3" i="6"/>
  <c r="AD3" i="6" s="1"/>
  <c r="AF3" i="6" s="1"/>
  <c r="AC44" i="6"/>
  <c r="AC111" i="6"/>
  <c r="AD111" i="6" s="1"/>
  <c r="AC93" i="6"/>
  <c r="AA157" i="6"/>
  <c r="AA191" i="6"/>
  <c r="AD176" i="6"/>
  <c r="AE176" i="6" s="1"/>
  <c r="Q176" i="6" s="1"/>
  <c r="R176" i="6" s="1"/>
  <c r="AB151" i="6"/>
  <c r="AB183" i="6"/>
  <c r="AD104" i="6"/>
  <c r="AF104" i="6" s="1"/>
  <c r="AF57" i="6"/>
  <c r="AC175" i="6"/>
  <c r="AD175" i="6" s="1"/>
  <c r="AF175" i="6" s="1"/>
  <c r="AB25" i="6"/>
  <c r="AC25" i="6" s="1"/>
  <c r="AC28" i="6"/>
  <c r="AA29" i="6"/>
  <c r="AB172" i="6"/>
  <c r="AB41" i="6"/>
  <c r="AF13" i="6"/>
  <c r="AA2" i="6"/>
  <c r="AD93" i="6"/>
  <c r="AA182" i="6"/>
  <c r="AB182" i="6" s="1"/>
  <c r="AB198" i="6"/>
  <c r="AD63" i="6"/>
  <c r="AE63" i="6" s="1"/>
  <c r="Q63" i="6" s="1"/>
  <c r="R63" i="6" s="1"/>
  <c r="AF108" i="6"/>
  <c r="AD105" i="6"/>
  <c r="AE105" i="6" s="1"/>
  <c r="Q105" i="6" s="1"/>
  <c r="R105" i="6" s="1"/>
  <c r="AC105" i="6"/>
  <c r="AA71" i="6"/>
  <c r="AB71" i="6" s="1"/>
  <c r="AA6" i="6"/>
  <c r="AC6" i="6" s="1"/>
  <c r="AC138" i="6"/>
  <c r="AD138" i="6" s="1"/>
  <c r="AC51" i="6"/>
  <c r="AD51" i="6" s="1"/>
  <c r="AF51" i="6" s="1"/>
  <c r="AA9" i="6"/>
  <c r="AB9" i="6" s="1"/>
  <c r="AA32" i="6"/>
  <c r="AB36" i="6"/>
  <c r="AE72" i="6"/>
  <c r="Q72" i="6" s="1"/>
  <c r="R72" i="6" s="1"/>
  <c r="AA10" i="6"/>
  <c r="AB139" i="6"/>
  <c r="AD187" i="6"/>
  <c r="AF187" i="6" s="1"/>
  <c r="AD7" i="6"/>
  <c r="AE7" i="6" s="1"/>
  <c r="Q7" i="6" s="1"/>
  <c r="R7" i="6" s="1"/>
  <c r="AC92" i="6"/>
  <c r="AD92" i="6" s="1"/>
  <c r="AF92" i="6" s="1"/>
  <c r="AC64" i="6"/>
  <c r="AD64" i="6" s="1"/>
  <c r="AF64" i="6" s="1"/>
  <c r="AB118" i="6"/>
  <c r="AA170" i="6"/>
  <c r="AC131" i="6"/>
  <c r="AB142" i="6"/>
  <c r="AD153" i="6"/>
  <c r="AE153" i="6" s="1"/>
  <c r="Q153" i="6" s="1"/>
  <c r="R153" i="6" s="1"/>
  <c r="AB23" i="6"/>
  <c r="AC23" i="6" s="1"/>
  <c r="AA16" i="6"/>
  <c r="AB167" i="6"/>
  <c r="AF78" i="6"/>
  <c r="AA192" i="6"/>
  <c r="AB192" i="6" s="1"/>
  <c r="AD50" i="6"/>
  <c r="AF93" i="6"/>
  <c r="AC161" i="6"/>
  <c r="AD179" i="6"/>
  <c r="AA147" i="6"/>
  <c r="AC196" i="6"/>
  <c r="AA62" i="6"/>
  <c r="AB62" i="6" s="1"/>
  <c r="AA189" i="6"/>
  <c r="AB189" i="6" s="1"/>
  <c r="AA178" i="6"/>
  <c r="AD86" i="6"/>
  <c r="AE86" i="6" s="1"/>
  <c r="Q86" i="6" s="1"/>
  <c r="R86" i="6" s="1"/>
  <c r="AB2" i="6"/>
  <c r="AD163" i="6"/>
  <c r="AF163" i="6" s="1"/>
  <c r="AB191" i="6"/>
  <c r="S19" i="6"/>
  <c r="AC103" i="6"/>
  <c r="AD103" i="6" s="1"/>
  <c r="AB20" i="6"/>
  <c r="AC20" i="6" s="1"/>
  <c r="AB69" i="6"/>
  <c r="AC60" i="6"/>
  <c r="AA26" i="6"/>
  <c r="AB26" i="6" s="1"/>
  <c r="AB29" i="6"/>
  <c r="AC29" i="6" s="1"/>
  <c r="AA181" i="6"/>
  <c r="AA154" i="6"/>
  <c r="AA135" i="6"/>
  <c r="AA144" i="6"/>
  <c r="AB144" i="6" s="1"/>
  <c r="AA22" i="6"/>
  <c r="AB22" i="6" s="1"/>
  <c r="AF7" i="6"/>
  <c r="AD137" i="6"/>
  <c r="AE137" i="6" s="1"/>
  <c r="Q137" i="6" s="1"/>
  <c r="R137" i="6" s="1"/>
  <c r="AF138" i="6"/>
  <c r="AC81" i="6"/>
  <c r="AB76" i="6"/>
  <c r="AC76" i="6" s="1"/>
  <c r="AC50" i="6"/>
  <c r="AB31" i="6"/>
  <c r="AC31" i="6" s="1"/>
  <c r="AE93" i="6"/>
  <c r="Q93" i="6" s="1"/>
  <c r="R93" i="6" s="1"/>
  <c r="AC126" i="6"/>
  <c r="AD126" i="6" s="1"/>
  <c r="AE126" i="6" s="1"/>
  <c r="Q126" i="6" s="1"/>
  <c r="R126" i="6" s="1"/>
  <c r="AC177" i="6"/>
  <c r="AA54" i="6"/>
  <c r="AB180" i="6"/>
  <c r="AC180" i="6" s="1"/>
  <c r="AB147" i="6"/>
  <c r="AC95" i="6"/>
  <c r="AD95" i="6" s="1"/>
  <c r="AC110" i="6"/>
  <c r="AD110" i="6" s="1"/>
  <c r="AC9" i="6"/>
  <c r="AD9" i="6" s="1"/>
  <c r="AA58" i="6"/>
  <c r="AC24" i="6"/>
  <c r="AB74" i="6"/>
  <c r="AC74" i="6" s="1"/>
  <c r="AB124" i="6"/>
  <c r="AC66" i="6"/>
  <c r="AD66" i="6"/>
  <c r="AF66" i="6" s="1"/>
  <c r="AA123" i="6"/>
  <c r="AB48" i="6"/>
  <c r="AC5" i="6"/>
  <c r="AD5" i="6" s="1"/>
  <c r="AC158" i="6"/>
  <c r="AD158" i="6" s="1"/>
  <c r="AE187" i="6"/>
  <c r="Q187" i="6" s="1"/>
  <c r="R187" i="6" s="1"/>
  <c r="AB200" i="6"/>
  <c r="AB38" i="6"/>
  <c r="AD131" i="6"/>
  <c r="AB30" i="6"/>
  <c r="AC30" i="6" s="1"/>
  <c r="AB125" i="6"/>
  <c r="AA12" i="6"/>
  <c r="AB12" i="6" s="1"/>
  <c r="AB43" i="6"/>
  <c r="AD177" i="6"/>
  <c r="AC172" i="6"/>
  <c r="AA173" i="6"/>
  <c r="AC173" i="6" s="1"/>
  <c r="AB132" i="6"/>
  <c r="AC132" i="6" s="1"/>
  <c r="AD161" i="6"/>
  <c r="AE161" i="6" s="1"/>
  <c r="Q161" i="6" s="1"/>
  <c r="R161" i="6" s="1"/>
  <c r="AC121" i="6"/>
  <c r="AB121" i="6"/>
  <c r="AA190" i="6"/>
  <c r="AE163" i="6"/>
  <c r="Q163" i="6" s="1"/>
  <c r="R163" i="6" s="1"/>
  <c r="AF27" i="6"/>
  <c r="AD27" i="6"/>
  <c r="AE27" i="6" s="1"/>
  <c r="Q27" i="6" s="1"/>
  <c r="R27" i="6" s="1"/>
  <c r="AC39" i="6"/>
  <c r="AB6" i="6"/>
  <c r="AA94" i="6"/>
  <c r="AB94" i="6" s="1"/>
  <c r="AC21" i="6"/>
  <c r="AF82" i="6"/>
  <c r="AB133" i="6"/>
  <c r="AC133" i="6" s="1"/>
  <c r="AC99" i="6"/>
  <c r="AC112" i="6"/>
  <c r="AD112" i="6" s="1"/>
  <c r="AF117" i="6"/>
  <c r="AB129" i="6"/>
  <c r="AC129" i="6" s="1"/>
  <c r="AC142" i="6"/>
  <c r="AD142" i="6" s="1"/>
  <c r="AF142" i="6" s="1"/>
  <c r="AA136" i="6"/>
  <c r="AA155" i="6"/>
  <c r="AA201" i="6"/>
  <c r="AB201" i="6" s="1"/>
  <c r="AB160" i="6"/>
  <c r="AA134" i="6"/>
  <c r="AE156" i="6"/>
  <c r="Q156" i="6" s="1"/>
  <c r="R156" i="6" s="1"/>
  <c r="AB185" i="6"/>
  <c r="AC141" i="6"/>
  <c r="AD87" i="6"/>
  <c r="AF87" i="6" s="1"/>
  <c r="AD162" i="6"/>
  <c r="AE162" i="6" s="1"/>
  <c r="Q162" i="6" s="1"/>
  <c r="R162" i="6" s="1"/>
  <c r="AA166" i="6"/>
  <c r="AB145" i="6"/>
  <c r="AC145" i="6" s="1"/>
  <c r="AB173" i="6"/>
  <c r="AC171" i="6"/>
  <c r="AD121" i="6"/>
  <c r="AF121" i="6" s="1"/>
  <c r="AB113" i="6"/>
  <c r="AA113" i="6"/>
  <c r="AC48" i="6"/>
  <c r="AA202" i="6"/>
  <c r="AC52" i="6"/>
  <c r="AD52" i="6" s="1"/>
  <c r="AB119" i="6"/>
  <c r="AB33" i="6"/>
  <c r="AA40" i="6"/>
  <c r="AB40" i="6" s="1"/>
  <c r="AC96" i="6"/>
  <c r="AB199" i="6"/>
  <c r="AA47" i="6"/>
  <c r="AD120" i="6"/>
  <c r="AE120" i="6" s="1"/>
  <c r="Q120" i="6" s="1"/>
  <c r="R120" i="6" s="1"/>
  <c r="AD45" i="6"/>
  <c r="AB203" i="6"/>
  <c r="AA17" i="6"/>
  <c r="AA100" i="6"/>
  <c r="AF77" i="6" l="1"/>
  <c r="AE77" i="6"/>
  <c r="Q77" i="6" s="1"/>
  <c r="R77" i="6" s="1"/>
  <c r="AE14" i="6"/>
  <c r="Q14" i="6" s="1"/>
  <c r="R14" i="6" s="1"/>
  <c r="AF14" i="6"/>
  <c r="AD106" i="6"/>
  <c r="AF106" i="6" s="1"/>
  <c r="AE106" i="6"/>
  <c r="Q106" i="6" s="1"/>
  <c r="R106" i="6" s="1"/>
  <c r="AC46" i="6"/>
  <c r="AF45" i="6"/>
  <c r="AE179" i="6"/>
  <c r="Q179" i="6" s="1"/>
  <c r="R179" i="6" s="1"/>
  <c r="AF156" i="6"/>
  <c r="AF197" i="6"/>
  <c r="AD197" i="6"/>
  <c r="AE197" i="6" s="1"/>
  <c r="Q197" i="6" s="1"/>
  <c r="R197" i="6" s="1"/>
  <c r="S197" i="6" s="1"/>
  <c r="AD128" i="6"/>
  <c r="AE128" i="6" s="1"/>
  <c r="Q128" i="6" s="1"/>
  <c r="R128" i="6" s="1"/>
  <c r="AD164" i="6"/>
  <c r="AF164" i="6" s="1"/>
  <c r="AF109" i="6"/>
  <c r="AF141" i="6"/>
  <c r="AD141" i="6"/>
  <c r="AF120" i="6"/>
  <c r="AF177" i="6"/>
  <c r="AD30" i="6"/>
  <c r="AE30" i="6" s="1"/>
  <c r="Q30" i="6" s="1"/>
  <c r="R30" i="6" s="1"/>
  <c r="AE95" i="6"/>
  <c r="Q95" i="6" s="1"/>
  <c r="R95" i="6" s="1"/>
  <c r="AE131" i="6"/>
  <c r="Q131" i="6" s="1"/>
  <c r="R131" i="6" s="1"/>
  <c r="AE51" i="6"/>
  <c r="Q51" i="6" s="1"/>
  <c r="R51" i="6" s="1"/>
  <c r="AF105" i="6"/>
  <c r="AE92" i="6"/>
  <c r="Q92" i="6" s="1"/>
  <c r="R92" i="6" s="1"/>
  <c r="AF169" i="6"/>
  <c r="AB107" i="6"/>
  <c r="AC107" i="6" s="1"/>
  <c r="AE45" i="6"/>
  <c r="Q45" i="6" s="1"/>
  <c r="R45" i="6" s="1"/>
  <c r="AC191" i="6"/>
  <c r="AF168" i="6"/>
  <c r="AC55" i="6"/>
  <c r="AD55" i="6" s="1"/>
  <c r="AF153" i="6"/>
  <c r="AF131" i="6"/>
  <c r="AC122" i="6"/>
  <c r="AC34" i="6"/>
  <c r="AE164" i="6"/>
  <c r="Q164" i="6" s="1"/>
  <c r="R164" i="6" s="1"/>
  <c r="S164" i="6" s="1"/>
  <c r="AF159" i="6"/>
  <c r="AE121" i="6"/>
  <c r="Q121" i="6" s="1"/>
  <c r="R121" i="6" s="1"/>
  <c r="AE50" i="6"/>
  <c r="Q50" i="6" s="1"/>
  <c r="R50" i="6" s="1"/>
  <c r="AF161" i="6"/>
  <c r="AC41" i="6"/>
  <c r="AD41" i="6" s="1"/>
  <c r="AE175" i="6"/>
  <c r="Q175" i="6" s="1"/>
  <c r="R175" i="6" s="1"/>
  <c r="AC26" i="6"/>
  <c r="AD39" i="6"/>
  <c r="AD28" i="6"/>
  <c r="AF28" i="6" s="1"/>
  <c r="AF86" i="6"/>
  <c r="AE85" i="6"/>
  <c r="Q85" i="6" s="1"/>
  <c r="R85" i="6" s="1"/>
  <c r="AC36" i="6"/>
  <c r="AC84" i="6"/>
  <c r="AD84" i="6" s="1"/>
  <c r="AE84" i="6"/>
  <c r="Q84" i="6" s="1"/>
  <c r="R84" i="6" s="1"/>
  <c r="S84" i="6" s="1"/>
  <c r="AF65" i="6"/>
  <c r="AF8" i="6"/>
  <c r="AD33" i="6"/>
  <c r="AC33" i="6"/>
  <c r="AC147" i="6"/>
  <c r="AD147" i="6" s="1"/>
  <c r="AF52" i="6"/>
  <c r="AC152" i="6"/>
  <c r="AE81" i="5"/>
  <c r="AF81" i="5"/>
  <c r="S126" i="6"/>
  <c r="S63" i="6"/>
  <c r="S169" i="6"/>
  <c r="S161" i="6"/>
  <c r="AD53" i="6"/>
  <c r="AE53" i="6"/>
  <c r="Q53" i="6" s="1"/>
  <c r="R53" i="6" s="1"/>
  <c r="AD29" i="6"/>
  <c r="AF29" i="6" s="1"/>
  <c r="S175" i="6"/>
  <c r="AD76" i="6"/>
  <c r="AF76" i="6" s="1"/>
  <c r="S176" i="6"/>
  <c r="S50" i="6"/>
  <c r="AF110" i="6"/>
  <c r="AE110" i="6"/>
  <c r="Q110" i="6" s="1"/>
  <c r="R110" i="6" s="1"/>
  <c r="S7" i="6"/>
  <c r="AF111" i="6"/>
  <c r="AE111" i="6"/>
  <c r="Q111" i="6" s="1"/>
  <c r="R111" i="6" s="1"/>
  <c r="S179" i="6"/>
  <c r="AF158" i="6"/>
  <c r="AE158" i="6"/>
  <c r="Q158" i="6" s="1"/>
  <c r="R158" i="6" s="1"/>
  <c r="AC114" i="6"/>
  <c r="S120" i="6"/>
  <c r="AD25" i="6"/>
  <c r="AF25" i="6" s="1"/>
  <c r="S162" i="6"/>
  <c r="S27" i="6"/>
  <c r="AD23" i="6"/>
  <c r="AE23" i="6" s="1"/>
  <c r="Q23" i="6" s="1"/>
  <c r="R23" i="6" s="1"/>
  <c r="S105" i="6"/>
  <c r="S85" i="6"/>
  <c r="S121" i="6"/>
  <c r="S51" i="6"/>
  <c r="S137" i="6"/>
  <c r="S153" i="6"/>
  <c r="S131" i="6"/>
  <c r="S92" i="6"/>
  <c r="AF39" i="6"/>
  <c r="AD67" i="6"/>
  <c r="AF67" i="6" s="1"/>
  <c r="AD116" i="6"/>
  <c r="S150" i="6"/>
  <c r="AB4" i="6"/>
  <c r="AE79" i="6"/>
  <c r="Q79" i="6" s="1"/>
  <c r="R79" i="6" s="1"/>
  <c r="T13" i="6"/>
  <c r="U13" i="6" s="1"/>
  <c r="AE142" i="6"/>
  <c r="Q142" i="6" s="1"/>
  <c r="R142" i="6" s="1"/>
  <c r="AE64" i="6"/>
  <c r="Q64" i="6" s="1"/>
  <c r="R64" i="6" s="1"/>
  <c r="S117" i="6"/>
  <c r="AF150" i="6"/>
  <c r="S156" i="6"/>
  <c r="AD184" i="6"/>
  <c r="AF184" i="6" s="1"/>
  <c r="S93" i="6"/>
  <c r="S86" i="6"/>
  <c r="AC139" i="6"/>
  <c r="AD81" i="6"/>
  <c r="AF81" i="6" s="1"/>
  <c r="AD18" i="6"/>
  <c r="AE18" i="6" s="1"/>
  <c r="Q18" i="6" s="1"/>
  <c r="R18" i="6" s="1"/>
  <c r="AB154" i="6"/>
  <c r="AE28" i="6"/>
  <c r="Q28" i="6" s="1"/>
  <c r="R28" i="6" s="1"/>
  <c r="S106" i="6"/>
  <c r="AB58" i="6"/>
  <c r="AE67" i="6"/>
  <c r="Q67" i="6" s="1"/>
  <c r="R67" i="6" s="1"/>
  <c r="AD127" i="6"/>
  <c r="AF127" i="6" s="1"/>
  <c r="AE3" i="6"/>
  <c r="Q3" i="6" s="1"/>
  <c r="R3" i="6" s="1"/>
  <c r="AC144" i="6"/>
  <c r="AE70" i="6"/>
  <c r="Q70" i="6" s="1"/>
  <c r="R70" i="6" s="1"/>
  <c r="AD99" i="6"/>
  <c r="AF99" i="6" s="1"/>
  <c r="T164" i="6"/>
  <c r="U164" i="6" s="1"/>
  <c r="T197" i="6"/>
  <c r="U197" i="6" s="1"/>
  <c r="AC40" i="6"/>
  <c r="AB16" i="6"/>
  <c r="AD15" i="6"/>
  <c r="AF15" i="6" s="1"/>
  <c r="S128" i="6"/>
  <c r="AC124" i="6"/>
  <c r="AC203" i="6"/>
  <c r="AD203" i="6" s="1"/>
  <c r="AC202" i="6"/>
  <c r="AF176" i="6"/>
  <c r="AD21" i="6"/>
  <c r="AF21" i="6" s="1"/>
  <c r="AD40" i="6"/>
  <c r="AE40" i="6" s="1"/>
  <c r="Q40" i="6" s="1"/>
  <c r="R40" i="6" s="1"/>
  <c r="AF9" i="6"/>
  <c r="AC151" i="6"/>
  <c r="AF151" i="6" s="1"/>
  <c r="AF33" i="6"/>
  <c r="AF79" i="6"/>
  <c r="AF179" i="6"/>
  <c r="AC43" i="6"/>
  <c r="AD43" i="6" s="1"/>
  <c r="AF43" i="6" s="1"/>
  <c r="AE138" i="6"/>
  <c r="Q138" i="6" s="1"/>
  <c r="R138" i="6" s="1"/>
  <c r="AF55" i="6"/>
  <c r="AC61" i="6"/>
  <c r="S57" i="6"/>
  <c r="S163" i="6"/>
  <c r="T195" i="6"/>
  <c r="U195" i="6" s="1"/>
  <c r="AC71" i="6"/>
  <c r="AB202" i="6"/>
  <c r="AC189" i="6"/>
  <c r="AC201" i="6"/>
  <c r="AD173" i="6"/>
  <c r="AF173" i="6" s="1"/>
  <c r="AC125" i="6"/>
  <c r="AD125" i="6" s="1"/>
  <c r="AE125" i="6" s="1"/>
  <c r="Q125" i="6" s="1"/>
  <c r="R125" i="6" s="1"/>
  <c r="AD74" i="6"/>
  <c r="AE74" i="6" s="1"/>
  <c r="Q74" i="6" s="1"/>
  <c r="R74" i="6" s="1"/>
  <c r="AC22" i="6"/>
  <c r="AD22" i="6" s="1"/>
  <c r="AE22" i="6" s="1"/>
  <c r="Q22" i="6" s="1"/>
  <c r="R22" i="6" s="1"/>
  <c r="T19" i="6"/>
  <c r="U19" i="6" s="1"/>
  <c r="AC167" i="6"/>
  <c r="AC12" i="6"/>
  <c r="AD12" i="6" s="1"/>
  <c r="AF12" i="6" s="1"/>
  <c r="AF116" i="6"/>
  <c r="AC198" i="6"/>
  <c r="AD198" i="6" s="1"/>
  <c r="AD44" i="6"/>
  <c r="AF44" i="6" s="1"/>
  <c r="AD35" i="6"/>
  <c r="AF35" i="6" s="1"/>
  <c r="AE184" i="6"/>
  <c r="Q184" i="6" s="1"/>
  <c r="R184" i="6" s="1"/>
  <c r="AC2" i="6"/>
  <c r="AE39" i="6"/>
  <c r="Q39" i="6" s="1"/>
  <c r="R39" i="6" s="1"/>
  <c r="AC56" i="6"/>
  <c r="AG73" i="6"/>
  <c r="T73" i="6"/>
  <c r="U73" i="6" s="1"/>
  <c r="AC11" i="6"/>
  <c r="AD11" i="6" s="1"/>
  <c r="AD149" i="6"/>
  <c r="AF149" i="6" s="1"/>
  <c r="AC174" i="6"/>
  <c r="AD174" i="6" s="1"/>
  <c r="AF174" i="6" s="1"/>
  <c r="AE177" i="6"/>
  <c r="Q177" i="6" s="1"/>
  <c r="R177" i="6" s="1"/>
  <c r="AE104" i="6"/>
  <c r="Q104" i="6" s="1"/>
  <c r="R104" i="6" s="1"/>
  <c r="AE188" i="6"/>
  <c r="Q188" i="6" s="1"/>
  <c r="R188" i="6" s="1"/>
  <c r="AC143" i="6"/>
  <c r="AD143" i="6" s="1"/>
  <c r="AE194" i="6"/>
  <c r="Q194" i="6" s="1"/>
  <c r="R194" i="6" s="1"/>
  <c r="AF50" i="6"/>
  <c r="AC69" i="6"/>
  <c r="AD69" i="6" s="1"/>
  <c r="AE69" i="6" s="1"/>
  <c r="Q69" i="6" s="1"/>
  <c r="R69" i="6" s="1"/>
  <c r="S88" i="6"/>
  <c r="AC200" i="6"/>
  <c r="AC118" i="6"/>
  <c r="AD118" i="6" s="1"/>
  <c r="AE118" i="6" s="1"/>
  <c r="Q118" i="6" s="1"/>
  <c r="R118" i="6" s="1"/>
  <c r="AE87" i="6"/>
  <c r="Q87" i="6" s="1"/>
  <c r="R87" i="6" s="1"/>
  <c r="AD6" i="6"/>
  <c r="AF6" i="6" s="1"/>
  <c r="AC62" i="6"/>
  <c r="AD62" i="6" s="1"/>
  <c r="AB134" i="6"/>
  <c r="S72" i="6"/>
  <c r="AD144" i="6"/>
  <c r="AF144" i="6" s="1"/>
  <c r="AE25" i="6"/>
  <c r="Q25" i="6" s="1"/>
  <c r="R25" i="6" s="1"/>
  <c r="AD180" i="6"/>
  <c r="AF180" i="6" s="1"/>
  <c r="AC75" i="6"/>
  <c r="AD75" i="6" s="1"/>
  <c r="AF75" i="6" s="1"/>
  <c r="AB190" i="6"/>
  <c r="S108" i="6"/>
  <c r="AE141" i="6"/>
  <c r="Q141" i="6" s="1"/>
  <c r="R141" i="6" s="1"/>
  <c r="AC42" i="6"/>
  <c r="AE9" i="6"/>
  <c r="Q9" i="6" s="1"/>
  <c r="R9" i="6" s="1"/>
  <c r="AD96" i="6"/>
  <c r="AE96" i="6" s="1"/>
  <c r="Q96" i="6" s="1"/>
  <c r="R96" i="6" s="1"/>
  <c r="AE76" i="6"/>
  <c r="Q76" i="6" s="1"/>
  <c r="R76" i="6" s="1"/>
  <c r="AE55" i="6"/>
  <c r="Q55" i="6" s="1"/>
  <c r="R55" i="6" s="1"/>
  <c r="S82" i="6"/>
  <c r="AE52" i="6"/>
  <c r="Q52" i="6" s="1"/>
  <c r="R52" i="6" s="1"/>
  <c r="AF162" i="6"/>
  <c r="AB170" i="6"/>
  <c r="AD171" i="6"/>
  <c r="AE171" i="6" s="1"/>
  <c r="Q171" i="6" s="1"/>
  <c r="R171" i="6" s="1"/>
  <c r="AE116" i="6"/>
  <c r="Q116" i="6" s="1"/>
  <c r="R116" i="6" s="1"/>
  <c r="AC119" i="6"/>
  <c r="AB136" i="6"/>
  <c r="AB123" i="6"/>
  <c r="AC123" i="6" s="1"/>
  <c r="AD24" i="6"/>
  <c r="AE24" i="6" s="1"/>
  <c r="Q24" i="6" s="1"/>
  <c r="R24" i="6" s="1"/>
  <c r="AB135" i="6"/>
  <c r="AC135" i="6" s="1"/>
  <c r="AD135" i="6" s="1"/>
  <c r="AF196" i="6"/>
  <c r="AD196" i="6"/>
  <c r="AE196" i="6"/>
  <c r="Q196" i="6" s="1"/>
  <c r="R196" i="6" s="1"/>
  <c r="AE49" i="6"/>
  <c r="Q49" i="6" s="1"/>
  <c r="R49" i="6" s="1"/>
  <c r="AE173" i="6"/>
  <c r="Q173" i="6" s="1"/>
  <c r="R173" i="6" s="1"/>
  <c r="AC182" i="6"/>
  <c r="AC59" i="6"/>
  <c r="AD124" i="6"/>
  <c r="AF124" i="6" s="1"/>
  <c r="AF53" i="6"/>
  <c r="AE130" i="6"/>
  <c r="Q130" i="6" s="1"/>
  <c r="R130" i="6" s="1"/>
  <c r="AD60" i="6"/>
  <c r="AF60" i="6" s="1"/>
  <c r="AC193" i="6"/>
  <c r="AD193" i="6" s="1"/>
  <c r="AD89" i="6"/>
  <c r="T68" i="6"/>
  <c r="U68" i="6" s="1"/>
  <c r="AB102" i="6"/>
  <c r="AC183" i="6"/>
  <c r="AD183" i="6" s="1"/>
  <c r="AF183" i="6" s="1"/>
  <c r="AC199" i="6"/>
  <c r="AD186" i="6"/>
  <c r="AE186" i="6" s="1"/>
  <c r="Q186" i="6" s="1"/>
  <c r="R186" i="6" s="1"/>
  <c r="S45" i="6"/>
  <c r="AB17" i="6"/>
  <c r="T146" i="6"/>
  <c r="U146" i="6" s="1"/>
  <c r="AB155" i="6"/>
  <c r="S187" i="6"/>
  <c r="AD172" i="6"/>
  <c r="AE172" i="6" s="1"/>
  <c r="Q172" i="6" s="1"/>
  <c r="R172" i="6" s="1"/>
  <c r="AF172" i="6"/>
  <c r="AF137" i="6"/>
  <c r="AB157" i="6"/>
  <c r="AC157" i="6" s="1"/>
  <c r="AF115" i="6"/>
  <c r="AE115" i="6"/>
  <c r="Q115" i="6" s="1"/>
  <c r="R115" i="6" s="1"/>
  <c r="AD56" i="6"/>
  <c r="AF56" i="6" s="1"/>
  <c r="AB204" i="6"/>
  <c r="AC204" i="6" s="1"/>
  <c r="AE149" i="6"/>
  <c r="Q149" i="6" s="1"/>
  <c r="R149" i="6" s="1"/>
  <c r="S37" i="6"/>
  <c r="AF112" i="6"/>
  <c r="AE112" i="6"/>
  <c r="Q112" i="6" s="1"/>
  <c r="R112" i="6" s="1"/>
  <c r="S95" i="6"/>
  <c r="AB32" i="6"/>
  <c r="AC32" i="6" s="1"/>
  <c r="AC113" i="6"/>
  <c r="AD133" i="6"/>
  <c r="AE133" i="6" s="1"/>
  <c r="Q133" i="6" s="1"/>
  <c r="R133" i="6" s="1"/>
  <c r="AC190" i="6"/>
  <c r="AB54" i="6"/>
  <c r="AD20" i="6"/>
  <c r="AE20" i="6" s="1"/>
  <c r="Q20" i="6" s="1"/>
  <c r="R20" i="6" s="1"/>
  <c r="AB178" i="6"/>
  <c r="AC178" i="6" s="1"/>
  <c r="AD132" i="6"/>
  <c r="AE132" i="6" s="1"/>
  <c r="Q132" i="6" s="1"/>
  <c r="R132" i="6" s="1"/>
  <c r="AE81" i="6"/>
  <c r="Q81" i="6" s="1"/>
  <c r="R81" i="6" s="1"/>
  <c r="S14" i="6"/>
  <c r="AF95" i="6"/>
  <c r="AD101" i="6"/>
  <c r="AF101" i="6" s="1"/>
  <c r="S168" i="6"/>
  <c r="T159" i="6"/>
  <c r="T65" i="6"/>
  <c r="AF103" i="6"/>
  <c r="AD202" i="6"/>
  <c r="AF202" i="6" s="1"/>
  <c r="AC185" i="6"/>
  <c r="AD185" i="6" s="1"/>
  <c r="AF185" i="6" s="1"/>
  <c r="T84" i="6"/>
  <c r="U84" i="6" s="1"/>
  <c r="AG84" i="6"/>
  <c r="AD145" i="6"/>
  <c r="AE145" i="6" s="1"/>
  <c r="Q145" i="6" s="1"/>
  <c r="R145" i="6" s="1"/>
  <c r="S30" i="6"/>
  <c r="AC94" i="6"/>
  <c r="AE66" i="6"/>
  <c r="Q66" i="6" s="1"/>
  <c r="R66" i="6" s="1"/>
  <c r="AF30" i="6"/>
  <c r="AB181" i="6"/>
  <c r="AC192" i="6"/>
  <c r="AE5" i="6"/>
  <c r="Q5" i="6" s="1"/>
  <c r="R5" i="6" s="1"/>
  <c r="AB98" i="6"/>
  <c r="AD151" i="6"/>
  <c r="AE151" i="6" s="1"/>
  <c r="Q151" i="6" s="1"/>
  <c r="R151" i="6" s="1"/>
  <c r="AD26" i="6"/>
  <c r="AE26" i="6" s="1"/>
  <c r="Q26" i="6" s="1"/>
  <c r="R26" i="6" s="1"/>
  <c r="AD42" i="6"/>
  <c r="AF42" i="6" s="1"/>
  <c r="AC91" i="6"/>
  <c r="AB140" i="6"/>
  <c r="T109" i="6"/>
  <c r="U109" i="6" s="1"/>
  <c r="T83" i="6"/>
  <c r="U83" i="6" s="1"/>
  <c r="AG83" i="6"/>
  <c r="S165" i="6"/>
  <c r="AE103" i="6"/>
  <c r="Q103" i="6" s="1"/>
  <c r="R103" i="6" s="1"/>
  <c r="S77" i="6"/>
  <c r="AE21" i="6"/>
  <c r="Q21" i="6" s="1"/>
  <c r="R21" i="6" s="1"/>
  <c r="AB10" i="6"/>
  <c r="AC10" i="6" s="1"/>
  <c r="AD10" i="6" s="1"/>
  <c r="AB100" i="6"/>
  <c r="AB47" i="6"/>
  <c r="AC47" i="6" s="1"/>
  <c r="AB166" i="6"/>
  <c r="AC166" i="6" s="1"/>
  <c r="AD129" i="6"/>
  <c r="AF129" i="6" s="1"/>
  <c r="AC160" i="6"/>
  <c r="AD160" i="6" s="1"/>
  <c r="AE160" i="6" s="1"/>
  <c r="Q160" i="6" s="1"/>
  <c r="R160" i="6" s="1"/>
  <c r="AF5" i="6"/>
  <c r="AF126" i="6"/>
  <c r="S148" i="6"/>
  <c r="AB80" i="6"/>
  <c r="AD31" i="6"/>
  <c r="AF31" i="6" s="1"/>
  <c r="AF63" i="6"/>
  <c r="AC38" i="6"/>
  <c r="AD38" i="6" s="1"/>
  <c r="AD48" i="6"/>
  <c r="AF48" i="6" s="1"/>
  <c r="S78" i="6"/>
  <c r="S90" i="6"/>
  <c r="T97" i="6"/>
  <c r="U97" i="6" s="1"/>
  <c r="T8" i="6"/>
  <c r="U8" i="6" s="1"/>
  <c r="AG8" i="6" s="1"/>
  <c r="AF130" i="6"/>
  <c r="Q81" i="5" l="1"/>
  <c r="R81" i="5" s="1"/>
  <c r="AD107" i="6"/>
  <c r="AE107" i="6" s="1"/>
  <c r="Q107" i="6" s="1"/>
  <c r="R107" i="6" s="1"/>
  <c r="S107" i="6" s="1"/>
  <c r="AE41" i="6"/>
  <c r="Q41" i="6" s="1"/>
  <c r="R41" i="6" s="1"/>
  <c r="AF41" i="6"/>
  <c r="AE129" i="6"/>
  <c r="Q129" i="6" s="1"/>
  <c r="R129" i="6" s="1"/>
  <c r="AE113" i="6"/>
  <c r="Q113" i="6" s="1"/>
  <c r="R113" i="6" s="1"/>
  <c r="S113" i="6" s="1"/>
  <c r="AE42" i="6"/>
  <c r="Q42" i="6" s="1"/>
  <c r="R42" i="6" s="1"/>
  <c r="AD199" i="6"/>
  <c r="AE199" i="6" s="1"/>
  <c r="Q199" i="6" s="1"/>
  <c r="R199" i="6" s="1"/>
  <c r="S199" i="6" s="1"/>
  <c r="AF189" i="6"/>
  <c r="AE124" i="6"/>
  <c r="Q124" i="6" s="1"/>
  <c r="R124" i="6" s="1"/>
  <c r="AE180" i="6"/>
  <c r="Q180" i="6" s="1"/>
  <c r="R180" i="6" s="1"/>
  <c r="S180" i="6" s="1"/>
  <c r="AD189" i="6"/>
  <c r="AD152" i="6"/>
  <c r="AE152" i="6" s="1"/>
  <c r="Q152" i="6" s="1"/>
  <c r="R152" i="6" s="1"/>
  <c r="S152" i="6" s="1"/>
  <c r="T152" i="6" s="1"/>
  <c r="U152" i="6" s="1"/>
  <c r="AD122" i="6"/>
  <c r="AE122" i="6" s="1"/>
  <c r="Q122" i="6" s="1"/>
  <c r="R122" i="6" s="1"/>
  <c r="S122" i="6" s="1"/>
  <c r="AE46" i="6"/>
  <c r="Q46" i="6" s="1"/>
  <c r="R46" i="6" s="1"/>
  <c r="S46" i="6" s="1"/>
  <c r="U159" i="6"/>
  <c r="AG159" i="6" s="1"/>
  <c r="AC17" i="6"/>
  <c r="AD17" i="6" s="1"/>
  <c r="AF182" i="6"/>
  <c r="AG19" i="6"/>
  <c r="AG197" i="6"/>
  <c r="AF186" i="6"/>
  <c r="AD114" i="6"/>
  <c r="AF114" i="6" s="1"/>
  <c r="AD182" i="6"/>
  <c r="AF36" i="6"/>
  <c r="AF128" i="6"/>
  <c r="AD191" i="6"/>
  <c r="AF191" i="6" s="1"/>
  <c r="AF193" i="6"/>
  <c r="AD113" i="6"/>
  <c r="AF113" i="6" s="1"/>
  <c r="AF24" i="6"/>
  <c r="AF96" i="6"/>
  <c r="AF147" i="6"/>
  <c r="AF122" i="6"/>
  <c r="AE147" i="6"/>
  <c r="Q147" i="6" s="1"/>
  <c r="R147" i="6" s="1"/>
  <c r="S147" i="6" s="1"/>
  <c r="AD47" i="6"/>
  <c r="AG97" i="6"/>
  <c r="AG146" i="6"/>
  <c r="AG68" i="6"/>
  <c r="AF145" i="6"/>
  <c r="AF171" i="6"/>
  <c r="AE12" i="6"/>
  <c r="Q12" i="6" s="1"/>
  <c r="R12" i="6" s="1"/>
  <c r="AF125" i="6"/>
  <c r="AD167" i="6"/>
  <c r="AE167" i="6" s="1"/>
  <c r="Q167" i="6" s="1"/>
  <c r="R167" i="6" s="1"/>
  <c r="S167" i="6" s="1"/>
  <c r="AE33" i="6"/>
  <c r="Q33" i="6" s="1"/>
  <c r="R33" i="6" s="1"/>
  <c r="S33" i="6" s="1"/>
  <c r="AF84" i="6"/>
  <c r="AD36" i="6"/>
  <c r="AE36" i="6" s="1"/>
  <c r="Q36" i="6" s="1"/>
  <c r="R36" i="6" s="1"/>
  <c r="S36" i="6" s="1"/>
  <c r="AD46" i="6"/>
  <c r="AF46" i="6" s="1"/>
  <c r="AD34" i="6"/>
  <c r="AE34" i="6" s="1"/>
  <c r="Q34" i="6" s="1"/>
  <c r="R34" i="6" s="1"/>
  <c r="S34" i="6" s="1"/>
  <c r="T34" i="6" s="1"/>
  <c r="S22" i="6"/>
  <c r="S20" i="6"/>
  <c r="S160" i="6"/>
  <c r="AD123" i="6"/>
  <c r="AF123" i="6" s="1"/>
  <c r="S96" i="6"/>
  <c r="AE62" i="6"/>
  <c r="Q62" i="6" s="1"/>
  <c r="R62" i="6" s="1"/>
  <c r="AF62" i="6"/>
  <c r="S40" i="6"/>
  <c r="S133" i="6"/>
  <c r="S186" i="6"/>
  <c r="S125" i="6"/>
  <c r="S18" i="6"/>
  <c r="S42" i="6"/>
  <c r="AF198" i="6"/>
  <c r="AE198" i="6"/>
  <c r="Q198" i="6" s="1"/>
  <c r="R198" i="6" s="1"/>
  <c r="S118" i="6"/>
  <c r="AE143" i="6"/>
  <c r="Q143" i="6" s="1"/>
  <c r="R143" i="6" s="1"/>
  <c r="AF143" i="6"/>
  <c r="S74" i="6"/>
  <c r="AE47" i="6"/>
  <c r="Q47" i="6" s="1"/>
  <c r="R47" i="6" s="1"/>
  <c r="AF47" i="6"/>
  <c r="S171" i="6"/>
  <c r="AF11" i="6"/>
  <c r="AE11" i="6"/>
  <c r="Q11" i="6" s="1"/>
  <c r="R11" i="6" s="1"/>
  <c r="S23" i="6"/>
  <c r="S24" i="6"/>
  <c r="S145" i="6"/>
  <c r="S12" i="6"/>
  <c r="AF203" i="6"/>
  <c r="AE203" i="6"/>
  <c r="Q203" i="6" s="1"/>
  <c r="R203" i="6" s="1"/>
  <c r="S69" i="6"/>
  <c r="S124" i="6"/>
  <c r="T121" i="6"/>
  <c r="U121" i="6" s="1"/>
  <c r="AG121" i="6" s="1"/>
  <c r="T90" i="6"/>
  <c r="S129" i="6"/>
  <c r="S21" i="6"/>
  <c r="T37" i="6"/>
  <c r="U37" i="6" s="1"/>
  <c r="AC102" i="6"/>
  <c r="S116" i="6"/>
  <c r="S25" i="6"/>
  <c r="S188" i="6"/>
  <c r="AD139" i="6"/>
  <c r="AF139" i="6" s="1"/>
  <c r="T36" i="6"/>
  <c r="T153" i="6"/>
  <c r="AF40" i="6"/>
  <c r="T176" i="6"/>
  <c r="U90" i="6"/>
  <c r="AG90" i="6" s="1"/>
  <c r="AD166" i="6"/>
  <c r="AE166" i="6" s="1"/>
  <c r="Q166" i="6" s="1"/>
  <c r="R166" i="6" s="1"/>
  <c r="T77" i="6"/>
  <c r="U77" i="6" s="1"/>
  <c r="AE43" i="6"/>
  <c r="Q43" i="6" s="1"/>
  <c r="R43" i="6" s="1"/>
  <c r="AF133" i="6"/>
  <c r="AD2" i="6"/>
  <c r="AE2" i="6" s="1"/>
  <c r="Q2" i="6" s="1"/>
  <c r="R2" i="6" s="1"/>
  <c r="AF135" i="6"/>
  <c r="AE135" i="6"/>
  <c r="Q135" i="6" s="1"/>
  <c r="R135" i="6" s="1"/>
  <c r="AD61" i="6"/>
  <c r="AF61" i="6" s="1"/>
  <c r="AE99" i="6"/>
  <c r="Q99" i="6" s="1"/>
  <c r="R99" i="6" s="1"/>
  <c r="T88" i="6"/>
  <c r="U88" i="6" s="1"/>
  <c r="S104" i="6"/>
  <c r="S184" i="6"/>
  <c r="AF69" i="6"/>
  <c r="AF18" i="6"/>
  <c r="AE144" i="6"/>
  <c r="Q144" i="6" s="1"/>
  <c r="R144" i="6" s="1"/>
  <c r="AF118" i="6"/>
  <c r="U36" i="6"/>
  <c r="AG36" i="6" s="1"/>
  <c r="U153" i="6"/>
  <c r="T120" i="6"/>
  <c r="U120" i="6" s="1"/>
  <c r="AE60" i="6"/>
  <c r="Q60" i="6" s="1"/>
  <c r="R60" i="6" s="1"/>
  <c r="AD192" i="6"/>
  <c r="AE192" i="6" s="1"/>
  <c r="Q192" i="6" s="1"/>
  <c r="R192" i="6" s="1"/>
  <c r="S110" i="6"/>
  <c r="AC80" i="6"/>
  <c r="T165" i="6"/>
  <c r="U165" i="6" s="1"/>
  <c r="AG165" i="6" s="1"/>
  <c r="AD94" i="6"/>
  <c r="AF94" i="6" s="1"/>
  <c r="AD91" i="6"/>
  <c r="AF91" i="6" s="1"/>
  <c r="AG152" i="6"/>
  <c r="AF89" i="6"/>
  <c r="AE89" i="6"/>
  <c r="Q89" i="6" s="1"/>
  <c r="R89" i="6" s="1"/>
  <c r="S52" i="6"/>
  <c r="AF38" i="6"/>
  <c r="AE44" i="6"/>
  <c r="Q44" i="6" s="1"/>
  <c r="R44" i="6" s="1"/>
  <c r="AE202" i="6"/>
  <c r="Q202" i="6" s="1"/>
  <c r="R202" i="6" s="1"/>
  <c r="T106" i="6"/>
  <c r="T86" i="6"/>
  <c r="U86" i="6" s="1"/>
  <c r="T117" i="6"/>
  <c r="U117" i="6" s="1"/>
  <c r="T85" i="6"/>
  <c r="U85" i="6" s="1"/>
  <c r="AG85" i="6" s="1"/>
  <c r="T27" i="6"/>
  <c r="U27" i="6" s="1"/>
  <c r="AE101" i="6"/>
  <c r="Q101" i="6" s="1"/>
  <c r="R101" i="6" s="1"/>
  <c r="T50" i="6"/>
  <c r="U50" i="6" s="1"/>
  <c r="S53" i="6"/>
  <c r="AE75" i="6"/>
  <c r="Q75" i="6" s="1"/>
  <c r="R75" i="6" s="1"/>
  <c r="S172" i="6"/>
  <c r="AC4" i="6"/>
  <c r="T30" i="6"/>
  <c r="U30" i="6" s="1"/>
  <c r="AG30" i="6" s="1"/>
  <c r="T45" i="6"/>
  <c r="AG45" i="6" s="1"/>
  <c r="S173" i="6"/>
  <c r="AF167" i="6"/>
  <c r="T82" i="6"/>
  <c r="U82" i="6" s="1"/>
  <c r="S141" i="6"/>
  <c r="AE38" i="6"/>
  <c r="Q38" i="6" s="1"/>
  <c r="R38" i="6" s="1"/>
  <c r="AD204" i="6"/>
  <c r="AE31" i="6"/>
  <c r="Q31" i="6" s="1"/>
  <c r="R31" i="6" s="1"/>
  <c r="AC100" i="6"/>
  <c r="AD100" i="6" s="1"/>
  <c r="AF100" i="6" s="1"/>
  <c r="U106" i="6"/>
  <c r="T93" i="6"/>
  <c r="S64" i="6"/>
  <c r="AE127" i="6"/>
  <c r="Q127" i="6" s="1"/>
  <c r="R127" i="6" s="1"/>
  <c r="S158" i="6"/>
  <c r="T179" i="6"/>
  <c r="U179" i="6" s="1"/>
  <c r="S149" i="6"/>
  <c r="T46" i="6"/>
  <c r="U65" i="6"/>
  <c r="AG65" i="6" s="1"/>
  <c r="S26" i="6"/>
  <c r="T14" i="6"/>
  <c r="U14" i="6" s="1"/>
  <c r="AG14" i="6" s="1"/>
  <c r="U45" i="6"/>
  <c r="T108" i="6"/>
  <c r="AE48" i="6"/>
  <c r="Q48" i="6" s="1"/>
  <c r="R48" i="6" s="1"/>
  <c r="AE71" i="6"/>
  <c r="Q71" i="6" s="1"/>
  <c r="R71" i="6" s="1"/>
  <c r="AD71" i="6"/>
  <c r="AF71" i="6" s="1"/>
  <c r="T128" i="6"/>
  <c r="S28" i="6"/>
  <c r="U93" i="6"/>
  <c r="AG93" i="6" s="1"/>
  <c r="S142" i="6"/>
  <c r="AE15" i="6"/>
  <c r="Q15" i="6" s="1"/>
  <c r="R15" i="6" s="1"/>
  <c r="AE185" i="6"/>
  <c r="Q185" i="6" s="1"/>
  <c r="R185" i="6" s="1"/>
  <c r="AD32" i="6"/>
  <c r="AE6" i="6"/>
  <c r="Q6" i="6" s="1"/>
  <c r="R6" i="6" s="1"/>
  <c r="T162" i="6"/>
  <c r="U162" i="6" s="1"/>
  <c r="AE29" i="6"/>
  <c r="Q29" i="6" s="1"/>
  <c r="R29" i="6" s="1"/>
  <c r="S132" i="6"/>
  <c r="T72" i="6"/>
  <c r="T148" i="6"/>
  <c r="U148" i="6" s="1"/>
  <c r="AG148" i="6" s="1"/>
  <c r="AF26" i="6"/>
  <c r="AF20" i="6"/>
  <c r="AC54" i="6"/>
  <c r="AD54" i="6" s="1"/>
  <c r="T187" i="6"/>
  <c r="U187" i="6" s="1"/>
  <c r="S55" i="6"/>
  <c r="U108" i="6"/>
  <c r="AG108" i="6" s="1"/>
  <c r="AG195" i="6"/>
  <c r="U128" i="6"/>
  <c r="AG164" i="6"/>
  <c r="AC154" i="6"/>
  <c r="AG13" i="6"/>
  <c r="AE91" i="6"/>
  <c r="Q91" i="6" s="1"/>
  <c r="R91" i="6" s="1"/>
  <c r="AC181" i="6"/>
  <c r="T63" i="6"/>
  <c r="U63" i="6" s="1"/>
  <c r="T78" i="6"/>
  <c r="U78" i="6" s="1"/>
  <c r="AG78" i="6" s="1"/>
  <c r="S66" i="6"/>
  <c r="AF132" i="6"/>
  <c r="S67" i="6"/>
  <c r="T147" i="6"/>
  <c r="T169" i="6"/>
  <c r="U169" i="6" s="1"/>
  <c r="AG169" i="6" s="1"/>
  <c r="S103" i="6"/>
  <c r="S151" i="6"/>
  <c r="T33" i="6"/>
  <c r="U33" i="6" s="1"/>
  <c r="AG33" i="6" s="1"/>
  <c r="AC98" i="6"/>
  <c r="T95" i="6"/>
  <c r="U95" i="6" s="1"/>
  <c r="S115" i="6"/>
  <c r="AD178" i="6"/>
  <c r="AF178" i="6" s="1"/>
  <c r="S49" i="6"/>
  <c r="AC136" i="6"/>
  <c r="AD190" i="6"/>
  <c r="AE190" i="6" s="1"/>
  <c r="Q190" i="6" s="1"/>
  <c r="R190" i="6" s="1"/>
  <c r="AD102" i="6"/>
  <c r="AE102" i="6" s="1"/>
  <c r="Q102" i="6" s="1"/>
  <c r="R102" i="6" s="1"/>
  <c r="AC58" i="6"/>
  <c r="S138" i="6"/>
  <c r="AD58" i="6"/>
  <c r="AF58" i="6" s="1"/>
  <c r="T137" i="6"/>
  <c r="S111" i="6"/>
  <c r="AC140" i="6"/>
  <c r="S5" i="6"/>
  <c r="S112" i="6"/>
  <c r="AE174" i="6"/>
  <c r="Q174" i="6" s="1"/>
  <c r="R174" i="6" s="1"/>
  <c r="S196" i="6"/>
  <c r="S76" i="6"/>
  <c r="AD59" i="6"/>
  <c r="AE59" i="6" s="1"/>
  <c r="Q59" i="6" s="1"/>
  <c r="R59" i="6" s="1"/>
  <c r="S87" i="6"/>
  <c r="S194" i="6"/>
  <c r="AE56" i="6"/>
  <c r="Q56" i="6" s="1"/>
  <c r="R56" i="6" s="1"/>
  <c r="AF23" i="6"/>
  <c r="T163" i="6"/>
  <c r="AF22" i="6"/>
  <c r="AC134" i="6"/>
  <c r="S70" i="6"/>
  <c r="S79" i="6"/>
  <c r="U137" i="6"/>
  <c r="T105" i="6"/>
  <c r="U105" i="6" s="1"/>
  <c r="AD201" i="6"/>
  <c r="AF201" i="6" s="1"/>
  <c r="AE182" i="6"/>
  <c r="Q182" i="6" s="1"/>
  <c r="R182" i="6" s="1"/>
  <c r="AF74" i="6"/>
  <c r="T175" i="6"/>
  <c r="S9" i="6"/>
  <c r="S41" i="6"/>
  <c r="T131" i="6"/>
  <c r="AE35" i="6"/>
  <c r="Q35" i="6" s="1"/>
  <c r="R35" i="6" s="1"/>
  <c r="AF160" i="6"/>
  <c r="AE10" i="6"/>
  <c r="Q10" i="6" s="1"/>
  <c r="R10" i="6" s="1"/>
  <c r="AF10" i="6"/>
  <c r="AE94" i="6"/>
  <c r="Q94" i="6" s="1"/>
  <c r="R94" i="6" s="1"/>
  <c r="AF59" i="6"/>
  <c r="AD157" i="6"/>
  <c r="AE157" i="6" s="1"/>
  <c r="Q157" i="6" s="1"/>
  <c r="R157" i="6" s="1"/>
  <c r="AC155" i="6"/>
  <c r="AD155" i="6" s="1"/>
  <c r="AD119" i="6"/>
  <c r="AE119" i="6" s="1"/>
  <c r="Q119" i="6" s="1"/>
  <c r="R119" i="6" s="1"/>
  <c r="AC170" i="6"/>
  <c r="AD170" i="6" s="1"/>
  <c r="AE193" i="6"/>
  <c r="Q193" i="6" s="1"/>
  <c r="R193" i="6" s="1"/>
  <c r="S39" i="6"/>
  <c r="U163" i="6"/>
  <c r="AG163" i="6" s="1"/>
  <c r="AD134" i="6"/>
  <c r="AE134" i="6" s="1"/>
  <c r="Q134" i="6" s="1"/>
  <c r="R134" i="6" s="1"/>
  <c r="T92" i="6"/>
  <c r="U92" i="6" s="1"/>
  <c r="T51" i="6"/>
  <c r="U51" i="6" s="1"/>
  <c r="AE139" i="6"/>
  <c r="Q139" i="6" s="1"/>
  <c r="R139" i="6" s="1"/>
  <c r="AC16" i="6"/>
  <c r="AD16" i="6" s="1"/>
  <c r="AF16" i="6" s="1"/>
  <c r="T7" i="6"/>
  <c r="U7" i="6" s="1"/>
  <c r="AG7" i="6"/>
  <c r="U175" i="6"/>
  <c r="AG175" i="6" s="1"/>
  <c r="T161" i="6"/>
  <c r="U161" i="6" s="1"/>
  <c r="T126" i="6"/>
  <c r="U126" i="6" s="1"/>
  <c r="S177" i="6"/>
  <c r="U72" i="6"/>
  <c r="AG72" i="6" s="1"/>
  <c r="T150" i="6"/>
  <c r="U150" i="6" s="1"/>
  <c r="AG150" i="6" s="1"/>
  <c r="U147" i="6"/>
  <c r="AG147" i="6" s="1"/>
  <c r="AE189" i="6"/>
  <c r="Q189" i="6" s="1"/>
  <c r="R189" i="6" s="1"/>
  <c r="AG109" i="6"/>
  <c r="T168" i="6"/>
  <c r="U168" i="6" s="1"/>
  <c r="S81" i="6"/>
  <c r="AE183" i="6"/>
  <c r="Q183" i="6" s="1"/>
  <c r="R183" i="6" s="1"/>
  <c r="S130" i="6"/>
  <c r="AD200" i="6"/>
  <c r="AF200" i="6" s="1"/>
  <c r="AG57" i="6"/>
  <c r="T57" i="6"/>
  <c r="U57" i="6" s="1"/>
  <c r="S3" i="6"/>
  <c r="T156" i="6"/>
  <c r="U156" i="6" s="1"/>
  <c r="S81" i="5" l="1"/>
  <c r="T81" i="5" s="1"/>
  <c r="U81" i="5" s="1"/>
  <c r="BU81" i="5"/>
  <c r="BN81" i="5"/>
  <c r="BV81" i="5"/>
  <c r="BT81" i="5"/>
  <c r="BS81" i="5"/>
  <c r="BQ81" i="5"/>
  <c r="BP81" i="5"/>
  <c r="BR81" i="5"/>
  <c r="BO81" i="5"/>
  <c r="AF17" i="6"/>
  <c r="AE17" i="6"/>
  <c r="Q17" i="6" s="1"/>
  <c r="R17" i="6" s="1"/>
  <c r="AG176" i="6"/>
  <c r="T122" i="6"/>
  <c r="U122" i="6" s="1"/>
  <c r="AG122" i="6"/>
  <c r="AF119" i="6"/>
  <c r="AG106" i="6"/>
  <c r="U176" i="6"/>
  <c r="AF2" i="6"/>
  <c r="AF34" i="6"/>
  <c r="AF107" i="6"/>
  <c r="AG105" i="6"/>
  <c r="AE58" i="6"/>
  <c r="Q58" i="6" s="1"/>
  <c r="R58" i="6" s="1"/>
  <c r="AG128" i="6"/>
  <c r="AG153" i="6"/>
  <c r="AF199" i="6"/>
  <c r="AF152" i="6"/>
  <c r="AE170" i="6"/>
  <c r="Q170" i="6" s="1"/>
  <c r="R170" i="6" s="1"/>
  <c r="AG137" i="6"/>
  <c r="AD136" i="6"/>
  <c r="AF136" i="6" s="1"/>
  <c r="AG88" i="6"/>
  <c r="AG77" i="6"/>
  <c r="AE191" i="6"/>
  <c r="Q191" i="6" s="1"/>
  <c r="R191" i="6" s="1"/>
  <c r="S191" i="6" s="1"/>
  <c r="T191" i="6" s="1"/>
  <c r="U191" i="6" s="1"/>
  <c r="AE114" i="6"/>
  <c r="Q114" i="6" s="1"/>
  <c r="R114" i="6" s="1"/>
  <c r="S114" i="6" s="1"/>
  <c r="S166" i="6"/>
  <c r="S192" i="6"/>
  <c r="U114" i="6"/>
  <c r="AG114" i="6" s="1"/>
  <c r="AF54" i="6"/>
  <c r="AE54" i="6"/>
  <c r="Q54" i="6" s="1"/>
  <c r="R54" i="6" s="1"/>
  <c r="S190" i="6"/>
  <c r="S170" i="6"/>
  <c r="S2" i="6"/>
  <c r="S59" i="6"/>
  <c r="S58" i="6"/>
  <c r="S134" i="6"/>
  <c r="S102" i="6"/>
  <c r="T3" i="6"/>
  <c r="U3" i="6" s="1"/>
  <c r="T132" i="6"/>
  <c r="U132" i="6" s="1"/>
  <c r="AG132" i="6" s="1"/>
  <c r="AE16" i="6"/>
  <c r="Q16" i="6" s="1"/>
  <c r="R16" i="6" s="1"/>
  <c r="T23" i="6"/>
  <c r="S189" i="6"/>
  <c r="AG126" i="6"/>
  <c r="T194" i="6"/>
  <c r="U194" i="6" s="1"/>
  <c r="T138" i="6"/>
  <c r="U138" i="6" s="1"/>
  <c r="AG138" i="6"/>
  <c r="T103" i="6"/>
  <c r="U103" i="6" s="1"/>
  <c r="T66" i="6"/>
  <c r="U66" i="6" s="1"/>
  <c r="AG187" i="6"/>
  <c r="AG179" i="6"/>
  <c r="S31" i="6"/>
  <c r="S101" i="6"/>
  <c r="S44" i="6"/>
  <c r="S99" i="6"/>
  <c r="AG37" i="6"/>
  <c r="T69" i="6"/>
  <c r="U69" i="6" s="1"/>
  <c r="AG69" i="6"/>
  <c r="U23" i="6"/>
  <c r="AG23" i="6" s="1"/>
  <c r="S143" i="6"/>
  <c r="S11" i="6"/>
  <c r="S135" i="6"/>
  <c r="T20" i="6"/>
  <c r="T130" i="6"/>
  <c r="U130" i="6" s="1"/>
  <c r="AG130" i="6"/>
  <c r="U131" i="6"/>
  <c r="AG131" i="6" s="1"/>
  <c r="T39" i="6"/>
  <c r="U39" i="6" s="1"/>
  <c r="AE200" i="6"/>
  <c r="Q200" i="6" s="1"/>
  <c r="R200" i="6" s="1"/>
  <c r="AG95" i="6"/>
  <c r="AG63" i="6"/>
  <c r="AG162" i="6"/>
  <c r="T158" i="6"/>
  <c r="U158" i="6" s="1"/>
  <c r="T141" i="6"/>
  <c r="AD80" i="6"/>
  <c r="AF80" i="6" s="1"/>
  <c r="AD181" i="6"/>
  <c r="AE181" i="6" s="1"/>
  <c r="Q181" i="6" s="1"/>
  <c r="R181" i="6" s="1"/>
  <c r="T12" i="6"/>
  <c r="U12" i="6" s="1"/>
  <c r="AG12" i="6" s="1"/>
  <c r="T171" i="6"/>
  <c r="U171" i="6" s="1"/>
  <c r="AG171" i="6" s="1"/>
  <c r="U20" i="6"/>
  <c r="S94" i="6"/>
  <c r="AE204" i="6"/>
  <c r="Q204" i="6" s="1"/>
  <c r="R204" i="6" s="1"/>
  <c r="AF204" i="6"/>
  <c r="S38" i="6"/>
  <c r="S127" i="6"/>
  <c r="U141" i="6"/>
  <c r="AG141" i="6" s="1"/>
  <c r="AF170" i="6"/>
  <c r="T52" i="6"/>
  <c r="U52" i="6" s="1"/>
  <c r="T124" i="6"/>
  <c r="U124" i="6" s="1"/>
  <c r="AG124" i="6" s="1"/>
  <c r="S17" i="6"/>
  <c r="T125" i="6"/>
  <c r="U125" i="6" s="1"/>
  <c r="AG125" i="6" s="1"/>
  <c r="S62" i="6"/>
  <c r="S56" i="6"/>
  <c r="S203" i="6"/>
  <c r="S193" i="6"/>
  <c r="T111" i="6"/>
  <c r="U111" i="6" s="1"/>
  <c r="AG111" i="6"/>
  <c r="AF190" i="6"/>
  <c r="AD98" i="6"/>
  <c r="AF98" i="6" s="1"/>
  <c r="AG191" i="6"/>
  <c r="AF102" i="6"/>
  <c r="T26" i="6"/>
  <c r="U26" i="6" s="1"/>
  <c r="AG26" i="6"/>
  <c r="AG82" i="6"/>
  <c r="T172" i="6"/>
  <c r="U172" i="6" s="1"/>
  <c r="AG117" i="6"/>
  <c r="T110" i="6"/>
  <c r="U110" i="6" s="1"/>
  <c r="AG110" i="6" s="1"/>
  <c r="AE201" i="6"/>
  <c r="Q201" i="6" s="1"/>
  <c r="R201" i="6" s="1"/>
  <c r="T21" i="6"/>
  <c r="U21" i="6" s="1"/>
  <c r="AG21" i="6" s="1"/>
  <c r="T199" i="6"/>
  <c r="T96" i="6"/>
  <c r="U96" i="6" s="1"/>
  <c r="AG96" i="6" s="1"/>
  <c r="T115" i="6"/>
  <c r="U115" i="6" s="1"/>
  <c r="T9" i="6"/>
  <c r="U9" i="6" s="1"/>
  <c r="AG9" i="6" s="1"/>
  <c r="S10" i="6"/>
  <c r="AF134" i="6"/>
  <c r="T76" i="6"/>
  <c r="T67" i="6"/>
  <c r="S6" i="6"/>
  <c r="S71" i="6"/>
  <c r="T64" i="6"/>
  <c r="U64" i="6" s="1"/>
  <c r="S89" i="6"/>
  <c r="T184" i="6"/>
  <c r="U184" i="6" s="1"/>
  <c r="AG184" i="6" s="1"/>
  <c r="T25" i="6"/>
  <c r="U25" i="6" s="1"/>
  <c r="T167" i="6"/>
  <c r="U167" i="6" s="1"/>
  <c r="AG167" i="6" s="1"/>
  <c r="T145" i="6"/>
  <c r="U145" i="6" s="1"/>
  <c r="U199" i="6"/>
  <c r="AG199" i="6" s="1"/>
  <c r="AE61" i="6"/>
  <c r="Q61" i="6" s="1"/>
  <c r="R61" i="6" s="1"/>
  <c r="U46" i="6"/>
  <c r="AG46" i="6" s="1"/>
  <c r="AE178" i="6"/>
  <c r="Q178" i="6" s="1"/>
  <c r="R178" i="6" s="1"/>
  <c r="S29" i="6"/>
  <c r="T113" i="6"/>
  <c r="U113" i="6" s="1"/>
  <c r="AG113" i="6" s="1"/>
  <c r="T79" i="6"/>
  <c r="U79" i="6" s="1"/>
  <c r="AG27" i="6"/>
  <c r="AG118" i="6"/>
  <c r="T118" i="6"/>
  <c r="U118" i="6" s="1"/>
  <c r="T81" i="6"/>
  <c r="S119" i="6"/>
  <c r="S35" i="6"/>
  <c r="T196" i="6"/>
  <c r="U196" i="6" s="1"/>
  <c r="U67" i="6"/>
  <c r="AF32" i="6"/>
  <c r="AE32" i="6"/>
  <c r="Q32" i="6" s="1"/>
  <c r="R32" i="6" s="1"/>
  <c r="S48" i="6"/>
  <c r="AD4" i="6"/>
  <c r="AF4" i="6" s="1"/>
  <c r="S75" i="6"/>
  <c r="AG86" i="6"/>
  <c r="S43" i="6"/>
  <c r="T129" i="6"/>
  <c r="U129" i="6" s="1"/>
  <c r="T5" i="6"/>
  <c r="U5" i="6" s="1"/>
  <c r="AG5" i="6" s="1"/>
  <c r="T28" i="6"/>
  <c r="AG161" i="6"/>
  <c r="T87" i="6"/>
  <c r="U87" i="6" s="1"/>
  <c r="U28" i="6"/>
  <c r="T18" i="6"/>
  <c r="U18" i="6" s="1"/>
  <c r="AG18" i="6" s="1"/>
  <c r="T70" i="6"/>
  <c r="U70" i="6" s="1"/>
  <c r="AG70" i="6" s="1"/>
  <c r="AF166" i="6"/>
  <c r="T114" i="6"/>
  <c r="T55" i="6"/>
  <c r="U55" i="6" s="1"/>
  <c r="AG55" i="6" s="1"/>
  <c r="S185" i="6"/>
  <c r="S60" i="6"/>
  <c r="T104" i="6"/>
  <c r="AD140" i="6"/>
  <c r="AF140" i="6" s="1"/>
  <c r="T116" i="6"/>
  <c r="U116" i="6" s="1"/>
  <c r="AG116" i="6" s="1"/>
  <c r="AE100" i="6"/>
  <c r="Q100" i="6" s="1"/>
  <c r="R100" i="6" s="1"/>
  <c r="S47" i="6"/>
  <c r="S198" i="6"/>
  <c r="AE123" i="6"/>
  <c r="Q123" i="6" s="1"/>
  <c r="R123" i="6" s="1"/>
  <c r="AE155" i="6"/>
  <c r="Q155" i="6" s="1"/>
  <c r="R155" i="6" s="1"/>
  <c r="S202" i="6"/>
  <c r="AD154" i="6"/>
  <c r="AF154" i="6" s="1"/>
  <c r="S144" i="6"/>
  <c r="T188" i="6"/>
  <c r="U188" i="6" s="1"/>
  <c r="AG188" i="6" s="1"/>
  <c r="S183" i="6"/>
  <c r="S139" i="6"/>
  <c r="U81" i="6"/>
  <c r="AG81" i="6" s="1"/>
  <c r="T180" i="6"/>
  <c r="U180" i="6" s="1"/>
  <c r="AG156" i="6"/>
  <c r="AG168" i="6"/>
  <c r="AG51" i="6"/>
  <c r="AF155" i="6"/>
  <c r="S182" i="6"/>
  <c r="S174" i="6"/>
  <c r="AG49" i="6"/>
  <c r="T49" i="6"/>
  <c r="U49" i="6" s="1"/>
  <c r="U34" i="6"/>
  <c r="AG34" i="6" s="1"/>
  <c r="S15" i="6"/>
  <c r="AG173" i="6"/>
  <c r="T173" i="6"/>
  <c r="U173" i="6" s="1"/>
  <c r="T53" i="6"/>
  <c r="U53" i="6" s="1"/>
  <c r="AG53" i="6"/>
  <c r="AF192" i="6"/>
  <c r="T107" i="6"/>
  <c r="U107" i="6" s="1"/>
  <c r="AG107" i="6" s="1"/>
  <c r="T24" i="6"/>
  <c r="U24" i="6" s="1"/>
  <c r="AG24" i="6" s="1"/>
  <c r="T74" i="6"/>
  <c r="U74" i="6" s="1"/>
  <c r="AG74" i="6" s="1"/>
  <c r="T186" i="6"/>
  <c r="U186" i="6" s="1"/>
  <c r="S157" i="6"/>
  <c r="T151" i="6"/>
  <c r="U151" i="6" s="1"/>
  <c r="AG151" i="6" s="1"/>
  <c r="T41" i="6"/>
  <c r="U41" i="6" s="1"/>
  <c r="AG41" i="6" s="1"/>
  <c r="T40" i="6"/>
  <c r="U40" i="6" s="1"/>
  <c r="AF157" i="6"/>
  <c r="T177" i="6"/>
  <c r="U177" i="6" s="1"/>
  <c r="AG92" i="6"/>
  <c r="T112" i="6"/>
  <c r="U112" i="6" s="1"/>
  <c r="S91" i="6"/>
  <c r="T142" i="6"/>
  <c r="U142" i="6" s="1"/>
  <c r="T149" i="6"/>
  <c r="U149" i="6" s="1"/>
  <c r="AG149" i="6" s="1"/>
  <c r="AG50" i="6"/>
  <c r="AG120" i="6"/>
  <c r="T42" i="6"/>
  <c r="U42" i="6" s="1"/>
  <c r="T133" i="6"/>
  <c r="U133" i="6" s="1"/>
  <c r="T160" i="6"/>
  <c r="U160" i="6" s="1"/>
  <c r="T22" i="6"/>
  <c r="U22" i="6" s="1"/>
  <c r="AG22" i="6"/>
  <c r="AG81" i="5" l="1"/>
  <c r="AE136" i="6"/>
  <c r="Q136" i="6" s="1"/>
  <c r="R136" i="6" s="1"/>
  <c r="S136" i="6" s="1"/>
  <c r="AG42" i="6"/>
  <c r="AG67" i="6"/>
  <c r="AE154" i="6"/>
  <c r="Q154" i="6" s="1"/>
  <c r="R154" i="6" s="1"/>
  <c r="AE140" i="6"/>
  <c r="Q140" i="6" s="1"/>
  <c r="R140" i="6" s="1"/>
  <c r="AG142" i="6"/>
  <c r="U104" i="6"/>
  <c r="AG104" i="6" s="1"/>
  <c r="AG28" i="6"/>
  <c r="AG25" i="6"/>
  <c r="AG172" i="6"/>
  <c r="AE80" i="6"/>
  <c r="Q80" i="6" s="1"/>
  <c r="R80" i="6" s="1"/>
  <c r="S80" i="6" s="1"/>
  <c r="AG20" i="6"/>
  <c r="AG103" i="6"/>
  <c r="AG194" i="6"/>
  <c r="U182" i="6"/>
  <c r="AG182" i="6" s="1"/>
  <c r="AG133" i="6"/>
  <c r="AG40" i="6"/>
  <c r="S155" i="6"/>
  <c r="T60" i="6"/>
  <c r="U60" i="6" s="1"/>
  <c r="AG129" i="6"/>
  <c r="AG145" i="6"/>
  <c r="AG64" i="6"/>
  <c r="AE98" i="6"/>
  <c r="Q98" i="6" s="1"/>
  <c r="R98" i="6" s="1"/>
  <c r="AG52" i="6"/>
  <c r="T58" i="6"/>
  <c r="U58" i="6" s="1"/>
  <c r="T135" i="6"/>
  <c r="U135" i="6" s="1"/>
  <c r="S201" i="6"/>
  <c r="T185" i="6"/>
  <c r="U185" i="6" s="1"/>
  <c r="AG185" i="6"/>
  <c r="AG87" i="6"/>
  <c r="AG196" i="6"/>
  <c r="AG79" i="6"/>
  <c r="T71" i="6"/>
  <c r="U71" i="6" s="1"/>
  <c r="T101" i="6"/>
  <c r="U101" i="6" s="1"/>
  <c r="AG3" i="6"/>
  <c r="T2" i="6"/>
  <c r="U2" i="6" s="1"/>
  <c r="T91" i="6"/>
  <c r="U91" i="6" s="1"/>
  <c r="AG91" i="6" s="1"/>
  <c r="T139" i="6"/>
  <c r="U139" i="6" s="1"/>
  <c r="AG139" i="6" s="1"/>
  <c r="T11" i="6"/>
  <c r="U11" i="6" s="1"/>
  <c r="T174" i="6"/>
  <c r="U174" i="6" s="1"/>
  <c r="AG174" i="6" s="1"/>
  <c r="T183" i="6"/>
  <c r="U183" i="6" s="1"/>
  <c r="T6" i="6"/>
  <c r="U6" i="6" s="1"/>
  <c r="AG115" i="6"/>
  <c r="T143" i="6"/>
  <c r="U143" i="6" s="1"/>
  <c r="AG143" i="6" s="1"/>
  <c r="T56" i="6"/>
  <c r="T99" i="6"/>
  <c r="T62" i="6"/>
  <c r="U62" i="6" s="1"/>
  <c r="AG62" i="6" s="1"/>
  <c r="T198" i="6"/>
  <c r="U198" i="6" s="1"/>
  <c r="AG198" i="6" s="1"/>
  <c r="T127" i="6"/>
  <c r="U127" i="6" s="1"/>
  <c r="AG127" i="6" s="1"/>
  <c r="T182" i="6"/>
  <c r="T35" i="6"/>
  <c r="U35" i="6" s="1"/>
  <c r="AG35" i="6" s="1"/>
  <c r="S154" i="6"/>
  <c r="S140" i="6"/>
  <c r="S181" i="6"/>
  <c r="AG39" i="6"/>
  <c r="T31" i="6"/>
  <c r="U31" i="6" s="1"/>
  <c r="AF181" i="6"/>
  <c r="T190" i="6"/>
  <c r="U190" i="6" s="1"/>
  <c r="AG190" i="6" s="1"/>
  <c r="S32" i="6"/>
  <c r="S123" i="6"/>
  <c r="T44" i="6"/>
  <c r="S100" i="6"/>
  <c r="T119" i="6"/>
  <c r="T29" i="6"/>
  <c r="U29" i="6" s="1"/>
  <c r="AG29" i="6"/>
  <c r="T193" i="6"/>
  <c r="U193" i="6" s="1"/>
  <c r="AG193" i="6" s="1"/>
  <c r="T17" i="6"/>
  <c r="U17" i="6" s="1"/>
  <c r="T102" i="6"/>
  <c r="U102" i="6" s="1"/>
  <c r="T192" i="6"/>
  <c r="U192" i="6" s="1"/>
  <c r="AG192" i="6"/>
  <c r="T170" i="6"/>
  <c r="AG112" i="6"/>
  <c r="AG177" i="6"/>
  <c r="AG186" i="6"/>
  <c r="T144" i="6"/>
  <c r="U144" i="6" s="1"/>
  <c r="U119" i="6"/>
  <c r="AG119" i="6" s="1"/>
  <c r="S178" i="6"/>
  <c r="T38" i="6"/>
  <c r="U38" i="6" s="1"/>
  <c r="T189" i="6"/>
  <c r="U189" i="6" s="1"/>
  <c r="U76" i="6"/>
  <c r="AG76" i="6" s="1"/>
  <c r="S54" i="6"/>
  <c r="S200" i="6"/>
  <c r="T75" i="6"/>
  <c r="U75" i="6" s="1"/>
  <c r="AG75" i="6" s="1"/>
  <c r="T203" i="6"/>
  <c r="AG203" i="6" s="1"/>
  <c r="T134" i="6"/>
  <c r="U134" i="6" s="1"/>
  <c r="AG134" i="6" s="1"/>
  <c r="AE4" i="6"/>
  <c r="Q4" i="6" s="1"/>
  <c r="R4" i="6" s="1"/>
  <c r="T166" i="6"/>
  <c r="U166" i="6" s="1"/>
  <c r="T47" i="6"/>
  <c r="T15" i="6"/>
  <c r="T48" i="6"/>
  <c r="U48" i="6" s="1"/>
  <c r="U203" i="6"/>
  <c r="S204" i="6"/>
  <c r="AG66" i="6"/>
  <c r="T136" i="6"/>
  <c r="U136" i="6" s="1"/>
  <c r="AG136" i="6" s="1"/>
  <c r="T10" i="6"/>
  <c r="T43" i="6"/>
  <c r="T59" i="6"/>
  <c r="U59" i="6" s="1"/>
  <c r="AG59" i="6" s="1"/>
  <c r="T157" i="6"/>
  <c r="U157" i="6" s="1"/>
  <c r="AG157" i="6" s="1"/>
  <c r="AG160" i="6"/>
  <c r="U15" i="6"/>
  <c r="AG180" i="6"/>
  <c r="T202" i="6"/>
  <c r="U202" i="6" s="1"/>
  <c r="S61" i="6"/>
  <c r="T89" i="6"/>
  <c r="U89" i="6" s="1"/>
  <c r="AG89" i="6"/>
  <c r="U56" i="6"/>
  <c r="AG56" i="6" s="1"/>
  <c r="T94" i="6"/>
  <c r="U94" i="6" s="1"/>
  <c r="AG158" i="6"/>
  <c r="U99" i="6"/>
  <c r="AG99" i="6" s="1"/>
  <c r="S16" i="6"/>
  <c r="AG202" i="6" l="1"/>
  <c r="AG38" i="6"/>
  <c r="AG15" i="6"/>
  <c r="AG94" i="6"/>
  <c r="AG189" i="6"/>
  <c r="AG71" i="6"/>
  <c r="U43" i="6"/>
  <c r="AG43" i="6" s="1"/>
  <c r="U54" i="6"/>
  <c r="T201" i="6"/>
  <c r="U201" i="6" s="1"/>
  <c r="AG201" i="6" s="1"/>
  <c r="AG166" i="6"/>
  <c r="AG17" i="6"/>
  <c r="T123" i="6"/>
  <c r="U123" i="6" s="1"/>
  <c r="AG183" i="6"/>
  <c r="AG135" i="6"/>
  <c r="T155" i="6"/>
  <c r="U155" i="6" s="1"/>
  <c r="AG155" i="6"/>
  <c r="T181" i="6"/>
  <c r="U181" i="6" s="1"/>
  <c r="AG181" i="6" s="1"/>
  <c r="AG58" i="6"/>
  <c r="U44" i="6"/>
  <c r="AG44" i="6" s="1"/>
  <c r="AG11" i="6"/>
  <c r="U170" i="6"/>
  <c r="AG170" i="6" s="1"/>
  <c r="T54" i="6"/>
  <c r="S98" i="6"/>
  <c r="U10" i="6"/>
  <c r="AG10" i="6" s="1"/>
  <c r="T32" i="6"/>
  <c r="U32" i="6" s="1"/>
  <c r="AG32" i="6"/>
  <c r="T140" i="6"/>
  <c r="U140" i="6" s="1"/>
  <c r="AG140" i="6" s="1"/>
  <c r="T61" i="6"/>
  <c r="U61" i="6" s="1"/>
  <c r="AG48" i="6"/>
  <c r="T178" i="6"/>
  <c r="U178" i="6" s="1"/>
  <c r="AG178" i="6" s="1"/>
  <c r="U47" i="6"/>
  <c r="AG47" i="6" s="1"/>
  <c r="S4" i="6"/>
  <c r="T204" i="6"/>
  <c r="AG102" i="6"/>
  <c r="AG100" i="6"/>
  <c r="T100" i="6"/>
  <c r="AG31" i="6"/>
  <c r="T16" i="6"/>
  <c r="AG101" i="6"/>
  <c r="T154" i="6"/>
  <c r="U154" i="6" s="1"/>
  <c r="AG154" i="6" s="1"/>
  <c r="U100" i="6"/>
  <c r="T200" i="6"/>
  <c r="U200" i="6" s="1"/>
  <c r="AG200" i="6" s="1"/>
  <c r="U16" i="6"/>
  <c r="AG16" i="6" s="1"/>
  <c r="AG144" i="6"/>
  <c r="T80" i="6"/>
  <c r="U80" i="6" s="1"/>
  <c r="AG80" i="6"/>
  <c r="AG6" i="6"/>
  <c r="AG2" i="6"/>
  <c r="AG60" i="6"/>
  <c r="AG54" i="6" l="1"/>
  <c r="U204" i="6"/>
  <c r="AG204" i="6" s="1"/>
  <c r="AG61" i="6"/>
  <c r="T4" i="6"/>
  <c r="U4" i="6" s="1"/>
  <c r="T98" i="6"/>
  <c r="U98" i="6" s="1"/>
  <c r="AG123" i="6"/>
  <c r="AG98" i="6" l="1"/>
  <c r="AG4" i="6"/>
  <c r="L84" i="5" l="1"/>
  <c r="N84" i="5" s="1"/>
  <c r="L35" i="5"/>
  <c r="N35" i="5" s="1"/>
  <c r="L72" i="5"/>
  <c r="N72" i="5" s="1"/>
  <c r="O72" i="5" s="1"/>
  <c r="Y72" i="5" s="1"/>
  <c r="L12" i="5"/>
  <c r="L104" i="5"/>
  <c r="L17" i="5"/>
  <c r="L64" i="5"/>
  <c r="L44" i="5"/>
  <c r="L83" i="5"/>
  <c r="L70" i="5"/>
  <c r="L82" i="5"/>
  <c r="L57" i="5"/>
  <c r="L55" i="5"/>
  <c r="L28" i="5"/>
  <c r="L23" i="5"/>
  <c r="L51" i="5"/>
  <c r="L127" i="5"/>
  <c r="N127" i="5" s="1"/>
  <c r="O127" i="5" s="1"/>
  <c r="L25" i="5"/>
  <c r="L33" i="5"/>
  <c r="L73" i="5"/>
  <c r="L93" i="5"/>
  <c r="L94" i="5"/>
  <c r="L92" i="5"/>
  <c r="L97" i="5"/>
  <c r="L80" i="5"/>
  <c r="L66" i="5"/>
  <c r="L110" i="5"/>
  <c r="L105" i="5"/>
  <c r="L106" i="5"/>
  <c r="L112" i="5"/>
  <c r="L119" i="5"/>
  <c r="L108" i="5"/>
  <c r="L41" i="5"/>
  <c r="L40" i="5"/>
  <c r="L56" i="5"/>
  <c r="L69" i="5"/>
  <c r="L61" i="5"/>
  <c r="L53" i="5"/>
  <c r="L96" i="5"/>
  <c r="L172" i="5"/>
  <c r="L173" i="5"/>
  <c r="L174" i="5"/>
  <c r="L175" i="5"/>
  <c r="L176" i="5"/>
  <c r="L177" i="5"/>
  <c r="L178" i="5"/>
  <c r="L179" i="5"/>
  <c r="L180" i="5"/>
  <c r="L181" i="5"/>
  <c r="L90" i="5"/>
  <c r="L86" i="5"/>
  <c r="L78" i="5"/>
  <c r="L113" i="5"/>
  <c r="L144" i="5"/>
  <c r="L159" i="5"/>
  <c r="L156" i="5"/>
  <c r="L147" i="5"/>
  <c r="L148" i="5"/>
  <c r="L168" i="5"/>
  <c r="L165" i="5"/>
  <c r="L166" i="5"/>
  <c r="L170" i="5"/>
  <c r="L185" i="5"/>
  <c r="L153" i="5"/>
  <c r="L130" i="5"/>
  <c r="L149" i="5"/>
  <c r="L146" i="5"/>
  <c r="L123" i="5"/>
  <c r="L100" i="5"/>
  <c r="L142" i="5"/>
  <c r="L126" i="5"/>
  <c r="L98" i="5"/>
  <c r="L111" i="5"/>
  <c r="L157" i="5"/>
  <c r="L131" i="5"/>
  <c r="L95" i="5"/>
  <c r="L42" i="5"/>
  <c r="L43" i="5"/>
  <c r="L20" i="5"/>
  <c r="L58" i="5"/>
  <c r="L50" i="5"/>
  <c r="L34" i="5"/>
  <c r="L38" i="5"/>
  <c r="L190" i="5"/>
  <c r="L189" i="5"/>
  <c r="L151" i="5"/>
  <c r="L191" i="5"/>
  <c r="L145" i="5"/>
  <c r="L154" i="5"/>
  <c r="L155" i="5"/>
  <c r="L167" i="5"/>
  <c r="L152" i="5"/>
  <c r="L138" i="5"/>
  <c r="L141" i="5"/>
  <c r="L150" i="5"/>
  <c r="L143" i="5"/>
  <c r="L140" i="5"/>
  <c r="L102" i="5"/>
  <c r="L139" i="5"/>
  <c r="L107" i="5"/>
  <c r="L135" i="5"/>
  <c r="L68" i="5"/>
  <c r="L79" i="5"/>
  <c r="L65" i="5"/>
  <c r="L76" i="5"/>
  <c r="L87" i="5"/>
  <c r="L85" i="5"/>
  <c r="L74" i="5"/>
  <c r="L88" i="5"/>
  <c r="L47" i="5"/>
  <c r="L137" i="5"/>
  <c r="L124" i="5"/>
  <c r="L19" i="5"/>
  <c r="L11" i="5"/>
  <c r="L59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158" i="5"/>
  <c r="L89" i="5"/>
  <c r="L30" i="5"/>
  <c r="L31" i="5"/>
  <c r="L109" i="5"/>
  <c r="L187" i="5"/>
  <c r="L26" i="5"/>
  <c r="L21" i="5"/>
  <c r="L18" i="5"/>
  <c r="L14" i="5"/>
  <c r="L75" i="5"/>
  <c r="L7" i="5"/>
  <c r="L121" i="5"/>
  <c r="L60" i="5"/>
  <c r="L71" i="5"/>
  <c r="L32" i="5"/>
  <c r="L37" i="5"/>
  <c r="L101" i="5"/>
  <c r="L118" i="5"/>
  <c r="L103" i="5"/>
  <c r="L160" i="5"/>
  <c r="L161" i="5"/>
  <c r="L162" i="5"/>
  <c r="L163" i="5"/>
  <c r="L164" i="5"/>
  <c r="L46" i="5"/>
  <c r="L48" i="5"/>
  <c r="L49" i="5"/>
  <c r="L52" i="5"/>
  <c r="L125" i="5"/>
  <c r="L114" i="5"/>
  <c r="L120" i="5"/>
  <c r="L117" i="5"/>
  <c r="L116" i="5"/>
  <c r="L171" i="5"/>
  <c r="L77" i="5"/>
  <c r="L91" i="5"/>
  <c r="L16" i="5"/>
  <c r="L115" i="5"/>
  <c r="L62" i="5"/>
  <c r="L10" i="5"/>
  <c r="L22" i="5"/>
  <c r="L45" i="5"/>
  <c r="L134" i="5"/>
  <c r="L133" i="5"/>
  <c r="L128" i="5"/>
  <c r="L129" i="5"/>
  <c r="L132" i="5"/>
  <c r="L186" i="5"/>
  <c r="L169" i="5"/>
  <c r="L184" i="5"/>
  <c r="L183" i="5"/>
  <c r="L182" i="5"/>
  <c r="L188" i="5"/>
  <c r="L136" i="5"/>
  <c r="L54" i="5"/>
  <c r="L39" i="5"/>
  <c r="L27" i="5"/>
  <c r="L13" i="5"/>
  <c r="L29" i="5"/>
  <c r="O6" i="5"/>
  <c r="O67" i="5"/>
  <c r="Y67" i="5" s="1"/>
  <c r="O122" i="5"/>
  <c r="O36" i="5"/>
  <c r="Y36" i="5" s="1"/>
  <c r="O99" i="5"/>
  <c r="O15" i="5"/>
  <c r="O63" i="5"/>
  <c r="O24" i="5"/>
  <c r="O8" i="5"/>
  <c r="Y8" i="5" s="1"/>
  <c r="O84" i="5"/>
  <c r="O35" i="5"/>
  <c r="O9" i="5"/>
  <c r="H6" i="2"/>
  <c r="I6" i="2" s="1"/>
  <c r="D6" i="5"/>
  <c r="H138" i="5"/>
  <c r="G138" i="5"/>
  <c r="H152" i="5"/>
  <c r="G152" i="5"/>
  <c r="H123" i="5"/>
  <c r="G123" i="5"/>
  <c r="H85" i="5"/>
  <c r="G85" i="5"/>
  <c r="H32" i="5"/>
  <c r="G32" i="5"/>
  <c r="H52" i="5"/>
  <c r="G52" i="5"/>
  <c r="H27" i="5"/>
  <c r="G27" i="5"/>
  <c r="I9" i="5"/>
  <c r="AP9" i="5" s="1"/>
  <c r="I6" i="5"/>
  <c r="AP6" i="5" s="1"/>
  <c r="I67" i="5"/>
  <c r="AP67" i="5" s="1"/>
  <c r="I122" i="5"/>
  <c r="AP122" i="5" s="1"/>
  <c r="I36" i="5"/>
  <c r="AP36" i="5" s="1"/>
  <c r="I99" i="5"/>
  <c r="AP99" i="5" s="1"/>
  <c r="I15" i="5"/>
  <c r="AP15" i="5" s="1"/>
  <c r="I63" i="5"/>
  <c r="AP63" i="5" s="1"/>
  <c r="I24" i="5"/>
  <c r="AP24" i="5" s="1"/>
  <c r="I8" i="5"/>
  <c r="AP8" i="5" s="1"/>
  <c r="I29" i="5"/>
  <c r="AP29" i="5" s="1"/>
  <c r="I84" i="5"/>
  <c r="AP84" i="5" s="1"/>
  <c r="I35" i="5"/>
  <c r="AP35" i="5" s="1"/>
  <c r="I72" i="5"/>
  <c r="AP72" i="5" s="1"/>
  <c r="I12" i="5"/>
  <c r="AP12" i="5" s="1"/>
  <c r="I104" i="5"/>
  <c r="AP104" i="5" s="1"/>
  <c r="I17" i="5"/>
  <c r="AP17" i="5" s="1"/>
  <c r="I64" i="5"/>
  <c r="AP64" i="5" s="1"/>
  <c r="I44" i="5"/>
  <c r="AP44" i="5" s="1"/>
  <c r="I83" i="5"/>
  <c r="AP83" i="5" s="1"/>
  <c r="I70" i="5"/>
  <c r="AP70" i="5" s="1"/>
  <c r="I82" i="5"/>
  <c r="AP82" i="5" s="1"/>
  <c r="I57" i="5"/>
  <c r="AP57" i="5" s="1"/>
  <c r="I55" i="5"/>
  <c r="AP55" i="5" s="1"/>
  <c r="I28" i="5"/>
  <c r="AP28" i="5" s="1"/>
  <c r="I23" i="5"/>
  <c r="AP23" i="5" s="1"/>
  <c r="I51" i="5"/>
  <c r="AP51" i="5" s="1"/>
  <c r="I127" i="5"/>
  <c r="AP127" i="5" s="1"/>
  <c r="I25" i="5"/>
  <c r="AP25" i="5" s="1"/>
  <c r="I33" i="5"/>
  <c r="AP33" i="5" s="1"/>
  <c r="I73" i="5"/>
  <c r="AP73" i="5" s="1"/>
  <c r="I93" i="5"/>
  <c r="AP93" i="5" s="1"/>
  <c r="I94" i="5"/>
  <c r="AP94" i="5" s="1"/>
  <c r="I92" i="5"/>
  <c r="AP92" i="5" s="1"/>
  <c r="I97" i="5"/>
  <c r="AP97" i="5" s="1"/>
  <c r="I80" i="5"/>
  <c r="AP80" i="5" s="1"/>
  <c r="I66" i="5"/>
  <c r="AP66" i="5" s="1"/>
  <c r="I110" i="5"/>
  <c r="AP110" i="5" s="1"/>
  <c r="I105" i="5"/>
  <c r="AP105" i="5" s="1"/>
  <c r="I106" i="5"/>
  <c r="AP106" i="5" s="1"/>
  <c r="I112" i="5"/>
  <c r="AP112" i="5" s="1"/>
  <c r="I119" i="5"/>
  <c r="AP119" i="5" s="1"/>
  <c r="I108" i="5"/>
  <c r="AP108" i="5" s="1"/>
  <c r="I41" i="5"/>
  <c r="AP41" i="5" s="1"/>
  <c r="I40" i="5"/>
  <c r="AP40" i="5" s="1"/>
  <c r="I56" i="5"/>
  <c r="AP56" i="5" s="1"/>
  <c r="I69" i="5"/>
  <c r="AP69" i="5" s="1"/>
  <c r="I61" i="5"/>
  <c r="AP61" i="5" s="1"/>
  <c r="I53" i="5"/>
  <c r="AP53" i="5" s="1"/>
  <c r="I96" i="5"/>
  <c r="AP96" i="5" s="1"/>
  <c r="I172" i="5"/>
  <c r="AP172" i="5" s="1"/>
  <c r="I173" i="5"/>
  <c r="AP173" i="5" s="1"/>
  <c r="I174" i="5"/>
  <c r="AP174" i="5" s="1"/>
  <c r="I175" i="5"/>
  <c r="AP175" i="5" s="1"/>
  <c r="I176" i="5"/>
  <c r="AP176" i="5" s="1"/>
  <c r="I177" i="5"/>
  <c r="AP177" i="5" s="1"/>
  <c r="I178" i="5"/>
  <c r="AP178" i="5" s="1"/>
  <c r="I179" i="5"/>
  <c r="AP179" i="5" s="1"/>
  <c r="I180" i="5"/>
  <c r="AP180" i="5" s="1"/>
  <c r="I181" i="5"/>
  <c r="AP181" i="5" s="1"/>
  <c r="I90" i="5"/>
  <c r="AP90" i="5" s="1"/>
  <c r="I86" i="5"/>
  <c r="AP86" i="5" s="1"/>
  <c r="I78" i="5"/>
  <c r="AP78" i="5" s="1"/>
  <c r="I113" i="5"/>
  <c r="AP113" i="5" s="1"/>
  <c r="I144" i="5"/>
  <c r="AP144" i="5" s="1"/>
  <c r="I159" i="5"/>
  <c r="AP159" i="5" s="1"/>
  <c r="I156" i="5"/>
  <c r="AP156" i="5" s="1"/>
  <c r="I147" i="5"/>
  <c r="AP147" i="5" s="1"/>
  <c r="I148" i="5"/>
  <c r="AP148" i="5" s="1"/>
  <c r="I168" i="5"/>
  <c r="AP168" i="5" s="1"/>
  <c r="I165" i="5"/>
  <c r="AP165" i="5" s="1"/>
  <c r="I166" i="5"/>
  <c r="AP166" i="5" s="1"/>
  <c r="I170" i="5"/>
  <c r="AP170" i="5" s="1"/>
  <c r="I185" i="5"/>
  <c r="AP185" i="5" s="1"/>
  <c r="I153" i="5"/>
  <c r="AP153" i="5" s="1"/>
  <c r="I130" i="5"/>
  <c r="AP130" i="5" s="1"/>
  <c r="I149" i="5"/>
  <c r="AP149" i="5" s="1"/>
  <c r="I146" i="5"/>
  <c r="AP146" i="5" s="1"/>
  <c r="I100" i="5"/>
  <c r="AP100" i="5" s="1"/>
  <c r="I142" i="5"/>
  <c r="AP142" i="5" s="1"/>
  <c r="I126" i="5"/>
  <c r="AP126" i="5" s="1"/>
  <c r="I98" i="5"/>
  <c r="AP98" i="5" s="1"/>
  <c r="I111" i="5"/>
  <c r="AP111" i="5" s="1"/>
  <c r="I157" i="5"/>
  <c r="AP157" i="5" s="1"/>
  <c r="I131" i="5"/>
  <c r="AP131" i="5" s="1"/>
  <c r="I95" i="5"/>
  <c r="AP95" i="5" s="1"/>
  <c r="I42" i="5"/>
  <c r="AP42" i="5" s="1"/>
  <c r="I43" i="5"/>
  <c r="AP43" i="5" s="1"/>
  <c r="I20" i="5"/>
  <c r="AP20" i="5" s="1"/>
  <c r="I58" i="5"/>
  <c r="AP58" i="5" s="1"/>
  <c r="I50" i="5"/>
  <c r="AP50" i="5" s="1"/>
  <c r="I34" i="5"/>
  <c r="AP34" i="5" s="1"/>
  <c r="I38" i="5"/>
  <c r="AP38" i="5" s="1"/>
  <c r="I190" i="5"/>
  <c r="AP190" i="5" s="1"/>
  <c r="I189" i="5"/>
  <c r="AP189" i="5" s="1"/>
  <c r="I151" i="5"/>
  <c r="AP151" i="5" s="1"/>
  <c r="I191" i="5"/>
  <c r="AP191" i="5" s="1"/>
  <c r="I145" i="5"/>
  <c r="AP145" i="5" s="1"/>
  <c r="I154" i="5"/>
  <c r="AP154" i="5" s="1"/>
  <c r="I155" i="5"/>
  <c r="AP155" i="5" s="1"/>
  <c r="I167" i="5"/>
  <c r="AP167" i="5" s="1"/>
  <c r="I141" i="5"/>
  <c r="AP141" i="5" s="1"/>
  <c r="I150" i="5"/>
  <c r="AP150" i="5" s="1"/>
  <c r="I143" i="5"/>
  <c r="AP143" i="5" s="1"/>
  <c r="I140" i="5"/>
  <c r="AP140" i="5" s="1"/>
  <c r="I102" i="5"/>
  <c r="AP102" i="5" s="1"/>
  <c r="I139" i="5"/>
  <c r="AP139" i="5" s="1"/>
  <c r="I107" i="5"/>
  <c r="AP107" i="5" s="1"/>
  <c r="I135" i="5"/>
  <c r="AP135" i="5" s="1"/>
  <c r="I68" i="5"/>
  <c r="AP68" i="5" s="1"/>
  <c r="I79" i="5"/>
  <c r="AP79" i="5" s="1"/>
  <c r="I65" i="5"/>
  <c r="AP65" i="5" s="1"/>
  <c r="I76" i="5"/>
  <c r="AP76" i="5" s="1"/>
  <c r="I87" i="5"/>
  <c r="AP87" i="5" s="1"/>
  <c r="I74" i="5"/>
  <c r="AP74" i="5" s="1"/>
  <c r="I88" i="5"/>
  <c r="AP88" i="5" s="1"/>
  <c r="I47" i="5"/>
  <c r="AP47" i="5" s="1"/>
  <c r="I137" i="5"/>
  <c r="AP137" i="5" s="1"/>
  <c r="I124" i="5"/>
  <c r="AP124" i="5" s="1"/>
  <c r="I19" i="5"/>
  <c r="AP19" i="5" s="1"/>
  <c r="I11" i="5"/>
  <c r="AP11" i="5" s="1"/>
  <c r="I59" i="5"/>
  <c r="AP59" i="5" s="1"/>
  <c r="I192" i="5"/>
  <c r="AP192" i="5" s="1"/>
  <c r="I193" i="5"/>
  <c r="AP193" i="5" s="1"/>
  <c r="I194" i="5"/>
  <c r="AP194" i="5" s="1"/>
  <c r="I195" i="5"/>
  <c r="AP195" i="5" s="1"/>
  <c r="I196" i="5"/>
  <c r="AP196" i="5" s="1"/>
  <c r="I197" i="5"/>
  <c r="AP197" i="5" s="1"/>
  <c r="I198" i="5"/>
  <c r="AP198" i="5" s="1"/>
  <c r="I199" i="5"/>
  <c r="AP199" i="5" s="1"/>
  <c r="I200" i="5"/>
  <c r="AP200" i="5" s="1"/>
  <c r="I201" i="5"/>
  <c r="AP201" i="5" s="1"/>
  <c r="I202" i="5"/>
  <c r="AP202" i="5" s="1"/>
  <c r="I203" i="5"/>
  <c r="AP203" i="5" s="1"/>
  <c r="I204" i="5"/>
  <c r="AP204" i="5" s="1"/>
  <c r="I205" i="5"/>
  <c r="AP205" i="5" s="1"/>
  <c r="I206" i="5"/>
  <c r="AP206" i="5" s="1"/>
  <c r="I207" i="5"/>
  <c r="AP207" i="5" s="1"/>
  <c r="I158" i="5"/>
  <c r="AP158" i="5" s="1"/>
  <c r="I89" i="5"/>
  <c r="AP89" i="5" s="1"/>
  <c r="I30" i="5"/>
  <c r="AP30" i="5" s="1"/>
  <c r="I31" i="5"/>
  <c r="AP31" i="5" s="1"/>
  <c r="I109" i="5"/>
  <c r="AP109" i="5" s="1"/>
  <c r="I187" i="5"/>
  <c r="AP187" i="5" s="1"/>
  <c r="I26" i="5"/>
  <c r="AP26" i="5" s="1"/>
  <c r="I21" i="5"/>
  <c r="AP21" i="5" s="1"/>
  <c r="I18" i="5"/>
  <c r="AP18" i="5" s="1"/>
  <c r="I14" i="5"/>
  <c r="AP14" i="5" s="1"/>
  <c r="I75" i="5"/>
  <c r="AP75" i="5" s="1"/>
  <c r="I7" i="5"/>
  <c r="AP7" i="5" s="1"/>
  <c r="I121" i="5"/>
  <c r="AP121" i="5" s="1"/>
  <c r="I60" i="5"/>
  <c r="AP60" i="5" s="1"/>
  <c r="I71" i="5"/>
  <c r="AP71" i="5" s="1"/>
  <c r="I37" i="5"/>
  <c r="AP37" i="5" s="1"/>
  <c r="I101" i="5"/>
  <c r="AP101" i="5" s="1"/>
  <c r="I118" i="5"/>
  <c r="AP118" i="5" s="1"/>
  <c r="I103" i="5"/>
  <c r="AP103" i="5" s="1"/>
  <c r="I160" i="5"/>
  <c r="AP160" i="5" s="1"/>
  <c r="I161" i="5"/>
  <c r="AP161" i="5" s="1"/>
  <c r="I162" i="5"/>
  <c r="AP162" i="5" s="1"/>
  <c r="I163" i="5"/>
  <c r="AP163" i="5" s="1"/>
  <c r="I164" i="5"/>
  <c r="AP164" i="5" s="1"/>
  <c r="I46" i="5"/>
  <c r="AP46" i="5" s="1"/>
  <c r="I48" i="5"/>
  <c r="AP48" i="5" s="1"/>
  <c r="I49" i="5"/>
  <c r="AP49" i="5" s="1"/>
  <c r="I125" i="5"/>
  <c r="AP125" i="5" s="1"/>
  <c r="I114" i="5"/>
  <c r="AP114" i="5" s="1"/>
  <c r="I120" i="5"/>
  <c r="AP120" i="5" s="1"/>
  <c r="I117" i="5"/>
  <c r="AP117" i="5" s="1"/>
  <c r="I116" i="5"/>
  <c r="AP116" i="5" s="1"/>
  <c r="I171" i="5"/>
  <c r="AP171" i="5" s="1"/>
  <c r="I77" i="5"/>
  <c r="AP77" i="5" s="1"/>
  <c r="I91" i="5"/>
  <c r="AP91" i="5" s="1"/>
  <c r="I16" i="5"/>
  <c r="AP16" i="5" s="1"/>
  <c r="I115" i="5"/>
  <c r="AP115" i="5" s="1"/>
  <c r="I62" i="5"/>
  <c r="AP62" i="5" s="1"/>
  <c r="I10" i="5"/>
  <c r="AP10" i="5" s="1"/>
  <c r="I22" i="5"/>
  <c r="AP22" i="5" s="1"/>
  <c r="I45" i="5"/>
  <c r="AP45" i="5" s="1"/>
  <c r="I134" i="5"/>
  <c r="AP134" i="5" s="1"/>
  <c r="I133" i="5"/>
  <c r="AP133" i="5" s="1"/>
  <c r="I128" i="5"/>
  <c r="AP128" i="5" s="1"/>
  <c r="I129" i="5"/>
  <c r="AP129" i="5" s="1"/>
  <c r="I132" i="5"/>
  <c r="AP132" i="5" s="1"/>
  <c r="I186" i="5"/>
  <c r="AP186" i="5" s="1"/>
  <c r="I169" i="5"/>
  <c r="AP169" i="5" s="1"/>
  <c r="I184" i="5"/>
  <c r="AP184" i="5" s="1"/>
  <c r="I183" i="5"/>
  <c r="AP183" i="5" s="1"/>
  <c r="I182" i="5"/>
  <c r="AP182" i="5" s="1"/>
  <c r="I188" i="5"/>
  <c r="AP188" i="5" s="1"/>
  <c r="I136" i="5"/>
  <c r="AP136" i="5" s="1"/>
  <c r="I54" i="5"/>
  <c r="AP54" i="5" s="1"/>
  <c r="I39" i="5"/>
  <c r="AP39" i="5" s="1"/>
  <c r="I13" i="5"/>
  <c r="AP13" i="5" s="1"/>
  <c r="AQ13" i="5" l="1"/>
  <c r="AQ132" i="5"/>
  <c r="AQ77" i="5"/>
  <c r="AQ48" i="5"/>
  <c r="AQ118" i="5"/>
  <c r="AQ60" i="5"/>
  <c r="AQ187" i="5"/>
  <c r="AQ89" i="5"/>
  <c r="AQ205" i="5"/>
  <c r="AQ201" i="5"/>
  <c r="AQ197" i="5"/>
  <c r="AQ193" i="5"/>
  <c r="AQ19" i="5"/>
  <c r="AQ88" i="5"/>
  <c r="AQ65" i="5"/>
  <c r="AQ107" i="5"/>
  <c r="AQ143" i="5"/>
  <c r="AQ155" i="5"/>
  <c r="AQ151" i="5"/>
  <c r="AQ34" i="5"/>
  <c r="AQ43" i="5"/>
  <c r="AQ157" i="5"/>
  <c r="AQ142" i="5"/>
  <c r="AQ130" i="5"/>
  <c r="AQ166" i="5"/>
  <c r="AQ147" i="5"/>
  <c r="AQ113" i="5"/>
  <c r="AQ181" i="5"/>
  <c r="AQ177" i="5"/>
  <c r="AQ173" i="5"/>
  <c r="AQ61" i="5"/>
  <c r="AQ41" i="5"/>
  <c r="AQ106" i="5"/>
  <c r="AQ80" i="5"/>
  <c r="AQ93" i="5"/>
  <c r="AQ127" i="5"/>
  <c r="AQ55" i="5"/>
  <c r="AQ83" i="5"/>
  <c r="AQ104" i="5"/>
  <c r="AQ84" i="5"/>
  <c r="AQ63" i="5"/>
  <c r="AQ122" i="5"/>
  <c r="AQ39" i="5"/>
  <c r="AQ54" i="5"/>
  <c r="AQ183" i="5"/>
  <c r="AQ134" i="5"/>
  <c r="AQ62" i="5"/>
  <c r="AQ120" i="5"/>
  <c r="AQ162" i="5"/>
  <c r="AQ14" i="5"/>
  <c r="AQ136" i="5"/>
  <c r="AQ184" i="5"/>
  <c r="AQ129" i="5"/>
  <c r="AQ45" i="5"/>
  <c r="AQ115" i="5"/>
  <c r="AQ171" i="5"/>
  <c r="AQ114" i="5"/>
  <c r="AQ46" i="5"/>
  <c r="AQ161" i="5"/>
  <c r="AQ101" i="5"/>
  <c r="AQ121" i="5"/>
  <c r="AQ18" i="5"/>
  <c r="AQ109" i="5"/>
  <c r="AQ158" i="5"/>
  <c r="AQ204" i="5"/>
  <c r="AQ200" i="5"/>
  <c r="AQ196" i="5"/>
  <c r="AQ192" i="5"/>
  <c r="AQ124" i="5"/>
  <c r="AQ74" i="5"/>
  <c r="AQ79" i="5"/>
  <c r="AQ139" i="5"/>
  <c r="AQ150" i="5"/>
  <c r="AQ154" i="5"/>
  <c r="AQ189" i="5"/>
  <c r="AQ50" i="5"/>
  <c r="AQ42" i="5"/>
  <c r="AQ111" i="5"/>
  <c r="AQ100" i="5"/>
  <c r="AQ153" i="5"/>
  <c r="AQ165" i="5"/>
  <c r="AQ156" i="5"/>
  <c r="AQ78" i="5"/>
  <c r="AQ180" i="5"/>
  <c r="AQ176" i="5"/>
  <c r="AQ172" i="5"/>
  <c r="AQ69" i="5"/>
  <c r="AQ108" i="5"/>
  <c r="AQ105" i="5"/>
  <c r="AQ97" i="5"/>
  <c r="AQ73" i="5"/>
  <c r="AQ51" i="5"/>
  <c r="AQ57" i="5"/>
  <c r="AQ44" i="5"/>
  <c r="AQ12" i="5"/>
  <c r="AQ29" i="5"/>
  <c r="AQ15" i="5"/>
  <c r="AQ67" i="5"/>
  <c r="AQ188" i="5"/>
  <c r="AQ169" i="5"/>
  <c r="AQ128" i="5"/>
  <c r="AQ22" i="5"/>
  <c r="AQ16" i="5"/>
  <c r="AQ116" i="5"/>
  <c r="AQ125" i="5"/>
  <c r="AQ164" i="5"/>
  <c r="AQ160" i="5"/>
  <c r="AQ37" i="5"/>
  <c r="AQ7" i="5"/>
  <c r="AQ21" i="5"/>
  <c r="AQ31" i="5"/>
  <c r="AQ207" i="5"/>
  <c r="AQ203" i="5"/>
  <c r="AQ199" i="5"/>
  <c r="AQ195" i="5"/>
  <c r="AQ59" i="5"/>
  <c r="AQ137" i="5"/>
  <c r="AQ87" i="5"/>
  <c r="AQ68" i="5"/>
  <c r="AQ102" i="5"/>
  <c r="AQ141" i="5"/>
  <c r="AQ145" i="5"/>
  <c r="AQ190" i="5"/>
  <c r="AQ58" i="5"/>
  <c r="AQ95" i="5"/>
  <c r="AQ98" i="5"/>
  <c r="AQ146" i="5"/>
  <c r="AQ185" i="5"/>
  <c r="AQ168" i="5"/>
  <c r="AQ159" i="5"/>
  <c r="AQ86" i="5"/>
  <c r="AQ179" i="5"/>
  <c r="AQ175" i="5"/>
  <c r="AQ96" i="5"/>
  <c r="AQ56" i="5"/>
  <c r="AQ119" i="5"/>
  <c r="AQ110" i="5"/>
  <c r="AQ92" i="5"/>
  <c r="AQ33" i="5"/>
  <c r="AQ23" i="5"/>
  <c r="AQ82" i="5"/>
  <c r="AQ64" i="5"/>
  <c r="AQ72" i="5"/>
  <c r="AQ8" i="5"/>
  <c r="AQ99" i="5"/>
  <c r="AQ6" i="5"/>
  <c r="AQ182" i="5"/>
  <c r="AQ186" i="5"/>
  <c r="AQ133" i="5"/>
  <c r="AQ10" i="5"/>
  <c r="AQ91" i="5"/>
  <c r="AQ117" i="5"/>
  <c r="AQ49" i="5"/>
  <c r="AQ163" i="5"/>
  <c r="AQ103" i="5"/>
  <c r="AQ71" i="5"/>
  <c r="AQ75" i="5"/>
  <c r="AQ26" i="5"/>
  <c r="AQ30" i="5"/>
  <c r="AQ206" i="5"/>
  <c r="AQ202" i="5"/>
  <c r="AQ198" i="5"/>
  <c r="AQ194" i="5"/>
  <c r="AQ11" i="5"/>
  <c r="AQ47" i="5"/>
  <c r="AQ76" i="5"/>
  <c r="AQ135" i="5"/>
  <c r="AQ140" i="5"/>
  <c r="AQ167" i="5"/>
  <c r="AQ191" i="5"/>
  <c r="AQ38" i="5"/>
  <c r="AQ20" i="5"/>
  <c r="AQ131" i="5"/>
  <c r="AQ126" i="5"/>
  <c r="AQ149" i="5"/>
  <c r="AQ170" i="5"/>
  <c r="AQ148" i="5"/>
  <c r="AQ144" i="5"/>
  <c r="AQ90" i="5"/>
  <c r="AQ178" i="5"/>
  <c r="AQ174" i="5"/>
  <c r="AQ53" i="5"/>
  <c r="AQ40" i="5"/>
  <c r="AQ112" i="5"/>
  <c r="AQ66" i="5"/>
  <c r="AQ94" i="5"/>
  <c r="AQ25" i="5"/>
  <c r="AQ28" i="5"/>
  <c r="AQ70" i="5"/>
  <c r="AQ17" i="5"/>
  <c r="AQ35" i="5"/>
  <c r="AQ24" i="5"/>
  <c r="AQ36" i="5"/>
  <c r="AQ9" i="5"/>
  <c r="N39" i="5"/>
  <c r="O39" i="5" s="1"/>
  <c r="Y39" i="5" s="1"/>
  <c r="Z39" i="5" s="1"/>
  <c r="AA39" i="5" s="1"/>
  <c r="N182" i="5"/>
  <c r="O182" i="5" s="1"/>
  <c r="Y182" i="5" s="1"/>
  <c r="N186" i="5"/>
  <c r="O186" i="5" s="1"/>
  <c r="Y186" i="5" s="1"/>
  <c r="Z186" i="5" s="1"/>
  <c r="AA186" i="5" s="1"/>
  <c r="N133" i="5"/>
  <c r="O133" i="5" s="1"/>
  <c r="Y133" i="5" s="1"/>
  <c r="N10" i="5"/>
  <c r="O10" i="5" s="1"/>
  <c r="Y10" i="5" s="1"/>
  <c r="Z10" i="5" s="1"/>
  <c r="AA10" i="5" s="1"/>
  <c r="N91" i="5"/>
  <c r="O91" i="5" s="1"/>
  <c r="Y91" i="5" s="1"/>
  <c r="Z91" i="5" s="1"/>
  <c r="N117" i="5"/>
  <c r="O117" i="5" s="1"/>
  <c r="Y117" i="5" s="1"/>
  <c r="N52" i="5"/>
  <c r="O52" i="5" s="1"/>
  <c r="Y52" i="5" s="1"/>
  <c r="Z52" i="5" s="1"/>
  <c r="N164" i="5"/>
  <c r="O164" i="5" s="1"/>
  <c r="Y164" i="5" s="1"/>
  <c r="N160" i="5"/>
  <c r="O160" i="5" s="1"/>
  <c r="Y160" i="5" s="1"/>
  <c r="Z160" i="5" s="1"/>
  <c r="N37" i="5"/>
  <c r="O37" i="5" s="1"/>
  <c r="Y37" i="5" s="1"/>
  <c r="Z37" i="5" s="1"/>
  <c r="N121" i="5"/>
  <c r="O121" i="5" s="1"/>
  <c r="Y121" i="5" s="1"/>
  <c r="Z121" i="5" s="1"/>
  <c r="N18" i="5"/>
  <c r="O18" i="5" s="1"/>
  <c r="Y18" i="5" s="1"/>
  <c r="N109" i="5"/>
  <c r="O109" i="5" s="1"/>
  <c r="Y109" i="5" s="1"/>
  <c r="Z109" i="5" s="1"/>
  <c r="N158" i="5"/>
  <c r="O158" i="5" s="1"/>
  <c r="Y158" i="5" s="1"/>
  <c r="N204" i="5"/>
  <c r="O204" i="5" s="1"/>
  <c r="Y204" i="5" s="1"/>
  <c r="N200" i="5"/>
  <c r="O200" i="5" s="1"/>
  <c r="Y200" i="5" s="1"/>
  <c r="N196" i="5"/>
  <c r="O196" i="5" s="1"/>
  <c r="Y196" i="5" s="1"/>
  <c r="N192" i="5"/>
  <c r="O192" i="5" s="1"/>
  <c r="Y192" i="5" s="1"/>
  <c r="N124" i="5"/>
  <c r="O124" i="5" s="1"/>
  <c r="Y124" i="5" s="1"/>
  <c r="Z124" i="5" s="1"/>
  <c r="N74" i="5"/>
  <c r="O74" i="5" s="1"/>
  <c r="Y74" i="5" s="1"/>
  <c r="N65" i="5"/>
  <c r="O65" i="5" s="1"/>
  <c r="Y65" i="5" s="1"/>
  <c r="N107" i="5"/>
  <c r="O107" i="5" s="1"/>
  <c r="Y107" i="5" s="1"/>
  <c r="N143" i="5"/>
  <c r="O143" i="5" s="1"/>
  <c r="Y143" i="5" s="1"/>
  <c r="N152" i="5"/>
  <c r="O152" i="5" s="1"/>
  <c r="Y152" i="5" s="1"/>
  <c r="Z152" i="5" s="1"/>
  <c r="N145" i="5"/>
  <c r="O145" i="5" s="1"/>
  <c r="Y145" i="5" s="1"/>
  <c r="Z145" i="5" s="1"/>
  <c r="N190" i="5"/>
  <c r="O190" i="5" s="1"/>
  <c r="Y190" i="5" s="1"/>
  <c r="N58" i="5"/>
  <c r="O58" i="5" s="1"/>
  <c r="Y58" i="5" s="1"/>
  <c r="Z58" i="5" s="1"/>
  <c r="N95" i="5"/>
  <c r="O95" i="5" s="1"/>
  <c r="Y95" i="5" s="1"/>
  <c r="Z95" i="5" s="1"/>
  <c r="N98" i="5"/>
  <c r="O98" i="5" s="1"/>
  <c r="Y98" i="5" s="1"/>
  <c r="N123" i="5"/>
  <c r="O123" i="5" s="1"/>
  <c r="Y123" i="5" s="1"/>
  <c r="Z123" i="5" s="1"/>
  <c r="N153" i="5"/>
  <c r="O153" i="5" s="1"/>
  <c r="Y153" i="5" s="1"/>
  <c r="N165" i="5"/>
  <c r="O165" i="5" s="1"/>
  <c r="Y165" i="5" s="1"/>
  <c r="N156" i="5"/>
  <c r="O156" i="5" s="1"/>
  <c r="Y156" i="5" s="1"/>
  <c r="N78" i="5"/>
  <c r="O78" i="5" s="1"/>
  <c r="Y78" i="5" s="1"/>
  <c r="Z78" i="5" s="1"/>
  <c r="N180" i="5"/>
  <c r="O180" i="5" s="1"/>
  <c r="Y180" i="5" s="1"/>
  <c r="N176" i="5"/>
  <c r="O176" i="5" s="1"/>
  <c r="Y176" i="5" s="1"/>
  <c r="N172" i="5"/>
  <c r="O172" i="5" s="1"/>
  <c r="Y172" i="5" s="1"/>
  <c r="N69" i="5"/>
  <c r="O69" i="5" s="1"/>
  <c r="Y69" i="5" s="1"/>
  <c r="N108" i="5"/>
  <c r="O108" i="5" s="1"/>
  <c r="Y108" i="5" s="1"/>
  <c r="Z108" i="5" s="1"/>
  <c r="N105" i="5"/>
  <c r="O105" i="5" s="1"/>
  <c r="Y105" i="5" s="1"/>
  <c r="Z105" i="5" s="1"/>
  <c r="N97" i="5"/>
  <c r="O97" i="5" s="1"/>
  <c r="Y97" i="5" s="1"/>
  <c r="N73" i="5"/>
  <c r="O73" i="5" s="1"/>
  <c r="Y73" i="5" s="1"/>
  <c r="Z73" i="5" s="1"/>
  <c r="N51" i="5"/>
  <c r="O51" i="5" s="1"/>
  <c r="Y51" i="5" s="1"/>
  <c r="Z51" i="5" s="1"/>
  <c r="AA51" i="5" s="1"/>
  <c r="N57" i="5"/>
  <c r="O57" i="5" s="1"/>
  <c r="Y57" i="5" s="1"/>
  <c r="N44" i="5"/>
  <c r="O44" i="5" s="1"/>
  <c r="Y44" i="5" s="1"/>
  <c r="N12" i="5"/>
  <c r="O12" i="5" s="1"/>
  <c r="Y12" i="5" s="1"/>
  <c r="Z12" i="5" s="1"/>
  <c r="N29" i="5"/>
  <c r="O29" i="5" s="1"/>
  <c r="Y29" i="5" s="1"/>
  <c r="N54" i="5"/>
  <c r="O54" i="5" s="1"/>
  <c r="Y54" i="5" s="1"/>
  <c r="N183" i="5"/>
  <c r="O183" i="5" s="1"/>
  <c r="Y183" i="5" s="1"/>
  <c r="N132" i="5"/>
  <c r="O132" i="5" s="1"/>
  <c r="Y132" i="5" s="1"/>
  <c r="N134" i="5"/>
  <c r="O134" i="5" s="1"/>
  <c r="Y134" i="5" s="1"/>
  <c r="N62" i="5"/>
  <c r="O62" i="5" s="1"/>
  <c r="Y62" i="5" s="1"/>
  <c r="Z62" i="5" s="1"/>
  <c r="AA62" i="5" s="1"/>
  <c r="AB62" i="5" s="1"/>
  <c r="N77" i="5"/>
  <c r="O77" i="5" s="1"/>
  <c r="Y77" i="5" s="1"/>
  <c r="N120" i="5"/>
  <c r="O120" i="5" s="1"/>
  <c r="Y120" i="5" s="1"/>
  <c r="Z120" i="5" s="1"/>
  <c r="N49" i="5"/>
  <c r="O49" i="5" s="1"/>
  <c r="Y49" i="5" s="1"/>
  <c r="N163" i="5"/>
  <c r="O163" i="5" s="1"/>
  <c r="Y163" i="5" s="1"/>
  <c r="N103" i="5"/>
  <c r="O103" i="5" s="1"/>
  <c r="Y103" i="5" s="1"/>
  <c r="N32" i="5"/>
  <c r="O32" i="5" s="1"/>
  <c r="Y32" i="5" s="1"/>
  <c r="N7" i="5"/>
  <c r="O7" i="5" s="1"/>
  <c r="Y7" i="5" s="1"/>
  <c r="N21" i="5"/>
  <c r="O21" i="5" s="1"/>
  <c r="Y21" i="5" s="1"/>
  <c r="Z21" i="5" s="1"/>
  <c r="N31" i="5"/>
  <c r="O31" i="5" s="1"/>
  <c r="Y31" i="5" s="1"/>
  <c r="Z31" i="5" s="1"/>
  <c r="N207" i="5"/>
  <c r="O207" i="5" s="1"/>
  <c r="Y207" i="5" s="1"/>
  <c r="N203" i="5"/>
  <c r="O203" i="5" s="1"/>
  <c r="Y203" i="5" s="1"/>
  <c r="N199" i="5"/>
  <c r="O199" i="5" s="1"/>
  <c r="Y199" i="5" s="1"/>
  <c r="Z199" i="5" s="1"/>
  <c r="N195" i="5"/>
  <c r="O195" i="5" s="1"/>
  <c r="Y195" i="5" s="1"/>
  <c r="N59" i="5"/>
  <c r="O59" i="5" s="1"/>
  <c r="Y59" i="5" s="1"/>
  <c r="N137" i="5"/>
  <c r="O137" i="5" s="1"/>
  <c r="Y137" i="5" s="1"/>
  <c r="N85" i="5"/>
  <c r="O85" i="5" s="1"/>
  <c r="Y85" i="5" s="1"/>
  <c r="N79" i="5"/>
  <c r="O79" i="5" s="1"/>
  <c r="Y79" i="5" s="1"/>
  <c r="N139" i="5"/>
  <c r="O139" i="5" s="1"/>
  <c r="Y139" i="5" s="1"/>
  <c r="Z139" i="5" s="1"/>
  <c r="AA139" i="5" s="1"/>
  <c r="N150" i="5"/>
  <c r="O150" i="5" s="1"/>
  <c r="Y150" i="5" s="1"/>
  <c r="N167" i="5"/>
  <c r="O167" i="5" s="1"/>
  <c r="Y167" i="5" s="1"/>
  <c r="N191" i="5"/>
  <c r="O191" i="5" s="1"/>
  <c r="Y191" i="5" s="1"/>
  <c r="Z191" i="5" s="1"/>
  <c r="N38" i="5"/>
  <c r="O38" i="5" s="1"/>
  <c r="Y38" i="5" s="1"/>
  <c r="N20" i="5"/>
  <c r="O20" i="5" s="1"/>
  <c r="Y20" i="5" s="1"/>
  <c r="N131" i="5"/>
  <c r="O131" i="5" s="1"/>
  <c r="Y131" i="5" s="1"/>
  <c r="Z131" i="5" s="1"/>
  <c r="N126" i="5"/>
  <c r="O126" i="5" s="1"/>
  <c r="Y126" i="5" s="1"/>
  <c r="N146" i="5"/>
  <c r="O146" i="5" s="1"/>
  <c r="Y146" i="5" s="1"/>
  <c r="N185" i="5"/>
  <c r="O185" i="5" s="1"/>
  <c r="Y185" i="5" s="1"/>
  <c r="N168" i="5"/>
  <c r="O168" i="5" s="1"/>
  <c r="Y168" i="5" s="1"/>
  <c r="N159" i="5"/>
  <c r="O159" i="5" s="1"/>
  <c r="Y159" i="5" s="1"/>
  <c r="Z159" i="5" s="1"/>
  <c r="N86" i="5"/>
  <c r="O86" i="5" s="1"/>
  <c r="Y86" i="5" s="1"/>
  <c r="N179" i="5"/>
  <c r="O179" i="5" s="1"/>
  <c r="Y179" i="5" s="1"/>
  <c r="N175" i="5"/>
  <c r="O175" i="5" s="1"/>
  <c r="Y175" i="5" s="1"/>
  <c r="Z175" i="5" s="1"/>
  <c r="N96" i="5"/>
  <c r="O96" i="5" s="1"/>
  <c r="Y96" i="5" s="1"/>
  <c r="Z96" i="5" s="1"/>
  <c r="N56" i="5"/>
  <c r="O56" i="5" s="1"/>
  <c r="Y56" i="5" s="1"/>
  <c r="N119" i="5"/>
  <c r="O119" i="5" s="1"/>
  <c r="Y119" i="5" s="1"/>
  <c r="Z119" i="5" s="1"/>
  <c r="N110" i="5"/>
  <c r="O110" i="5" s="1"/>
  <c r="Y110" i="5" s="1"/>
  <c r="Z110" i="5" s="1"/>
  <c r="N92" i="5"/>
  <c r="O92" i="5" s="1"/>
  <c r="Y92" i="5" s="1"/>
  <c r="N33" i="5"/>
  <c r="O33" i="5" s="1"/>
  <c r="Y33" i="5" s="1"/>
  <c r="Z33" i="5" s="1"/>
  <c r="AA33" i="5" s="1"/>
  <c r="N23" i="5"/>
  <c r="O23" i="5" s="1"/>
  <c r="N82" i="5"/>
  <c r="O82" i="5" s="1"/>
  <c r="Y82" i="5" s="1"/>
  <c r="Z82" i="5" s="1"/>
  <c r="N64" i="5"/>
  <c r="O64" i="5" s="1"/>
  <c r="Y64" i="5" s="1"/>
  <c r="Z64" i="5" s="1"/>
  <c r="N13" i="5"/>
  <c r="O13" i="5" s="1"/>
  <c r="Y13" i="5" s="1"/>
  <c r="N136" i="5"/>
  <c r="O136" i="5" s="1"/>
  <c r="Y136" i="5" s="1"/>
  <c r="Z136" i="5" s="1"/>
  <c r="N184" i="5"/>
  <c r="O184" i="5" s="1"/>
  <c r="Y184" i="5" s="1"/>
  <c r="Z184" i="5" s="1"/>
  <c r="N129" i="5"/>
  <c r="O129" i="5" s="1"/>
  <c r="Y129" i="5" s="1"/>
  <c r="N45" i="5"/>
  <c r="O45" i="5" s="1"/>
  <c r="Y45" i="5" s="1"/>
  <c r="N115" i="5"/>
  <c r="O115" i="5" s="1"/>
  <c r="Y115" i="5" s="1"/>
  <c r="N171" i="5"/>
  <c r="O171" i="5" s="1"/>
  <c r="Y171" i="5" s="1"/>
  <c r="Z171" i="5" s="1"/>
  <c r="AA171" i="5" s="1"/>
  <c r="N114" i="5"/>
  <c r="O114" i="5" s="1"/>
  <c r="Y114" i="5" s="1"/>
  <c r="Z114" i="5" s="1"/>
  <c r="N48" i="5"/>
  <c r="O48" i="5" s="1"/>
  <c r="Y48" i="5" s="1"/>
  <c r="N162" i="5"/>
  <c r="O162" i="5" s="1"/>
  <c r="Y162" i="5" s="1"/>
  <c r="Z162" i="5" s="1"/>
  <c r="N118" i="5"/>
  <c r="O118" i="5" s="1"/>
  <c r="Y118" i="5" s="1"/>
  <c r="Z118" i="5" s="1"/>
  <c r="N71" i="5"/>
  <c r="O71" i="5" s="1"/>
  <c r="Y71" i="5" s="1"/>
  <c r="N75" i="5"/>
  <c r="O75" i="5" s="1"/>
  <c r="Y75" i="5" s="1"/>
  <c r="Z75" i="5" s="1"/>
  <c r="N26" i="5"/>
  <c r="O26" i="5" s="1"/>
  <c r="Y26" i="5" s="1"/>
  <c r="N30" i="5"/>
  <c r="O30" i="5" s="1"/>
  <c r="Y30" i="5" s="1"/>
  <c r="N206" i="5"/>
  <c r="O206" i="5" s="1"/>
  <c r="Y206" i="5" s="1"/>
  <c r="N202" i="5"/>
  <c r="O202" i="5" s="1"/>
  <c r="Y202" i="5" s="1"/>
  <c r="Z202" i="5" s="1"/>
  <c r="AA202" i="5" s="1"/>
  <c r="N198" i="5"/>
  <c r="O198" i="5" s="1"/>
  <c r="Y198" i="5" s="1"/>
  <c r="Z198" i="5" s="1"/>
  <c r="AA198" i="5" s="1"/>
  <c r="N194" i="5"/>
  <c r="O194" i="5" s="1"/>
  <c r="Y194" i="5" s="1"/>
  <c r="Z194" i="5" s="1"/>
  <c r="N11" i="5"/>
  <c r="O11" i="5" s="1"/>
  <c r="Y11" i="5" s="1"/>
  <c r="N47" i="5"/>
  <c r="O47" i="5" s="1"/>
  <c r="Y47" i="5" s="1"/>
  <c r="N87" i="5"/>
  <c r="O87" i="5" s="1"/>
  <c r="Y87" i="5" s="1"/>
  <c r="N68" i="5"/>
  <c r="O68" i="5" s="1"/>
  <c r="Y68" i="5" s="1"/>
  <c r="Z68" i="5" s="1"/>
  <c r="AA68" i="5" s="1"/>
  <c r="N102" i="5"/>
  <c r="O102" i="5" s="1"/>
  <c r="Y102" i="5" s="1"/>
  <c r="N141" i="5"/>
  <c r="O141" i="5" s="1"/>
  <c r="Y141" i="5" s="1"/>
  <c r="Z141" i="5" s="1"/>
  <c r="N155" i="5"/>
  <c r="O155" i="5" s="1"/>
  <c r="Y155" i="5" s="1"/>
  <c r="N151" i="5"/>
  <c r="O151" i="5" s="1"/>
  <c r="Y151" i="5" s="1"/>
  <c r="N34" i="5"/>
  <c r="O34" i="5" s="1"/>
  <c r="Y34" i="5" s="1"/>
  <c r="Z34" i="5" s="1"/>
  <c r="N43" i="5"/>
  <c r="O43" i="5" s="1"/>
  <c r="Y43" i="5" s="1"/>
  <c r="N157" i="5"/>
  <c r="O157" i="5" s="1"/>
  <c r="Y157" i="5" s="1"/>
  <c r="N142" i="5"/>
  <c r="O142" i="5" s="1"/>
  <c r="Y142" i="5" s="1"/>
  <c r="N149" i="5"/>
  <c r="O149" i="5" s="1"/>
  <c r="Y149" i="5" s="1"/>
  <c r="N170" i="5"/>
  <c r="O170" i="5" s="1"/>
  <c r="Y170" i="5" s="1"/>
  <c r="N148" i="5"/>
  <c r="O148" i="5" s="1"/>
  <c r="Y148" i="5" s="1"/>
  <c r="N144" i="5"/>
  <c r="O144" i="5" s="1"/>
  <c r="Y144" i="5" s="1"/>
  <c r="Z144" i="5" s="1"/>
  <c r="N90" i="5"/>
  <c r="O90" i="5" s="1"/>
  <c r="Y90" i="5" s="1"/>
  <c r="Z90" i="5" s="1"/>
  <c r="N178" i="5"/>
  <c r="O178" i="5" s="1"/>
  <c r="Y178" i="5" s="1"/>
  <c r="Z178" i="5" s="1"/>
  <c r="N174" i="5"/>
  <c r="O174" i="5" s="1"/>
  <c r="Y174" i="5" s="1"/>
  <c r="Z174" i="5" s="1"/>
  <c r="N53" i="5"/>
  <c r="O53" i="5" s="1"/>
  <c r="Y53" i="5" s="1"/>
  <c r="Z53" i="5" s="1"/>
  <c r="AA53" i="5" s="1"/>
  <c r="N40" i="5"/>
  <c r="O40" i="5" s="1"/>
  <c r="Y40" i="5" s="1"/>
  <c r="Z40" i="5" s="1"/>
  <c r="N112" i="5"/>
  <c r="O112" i="5" s="1"/>
  <c r="Y112" i="5" s="1"/>
  <c r="Z112" i="5" s="1"/>
  <c r="N66" i="5"/>
  <c r="O66" i="5" s="1"/>
  <c r="Y66" i="5" s="1"/>
  <c r="N94" i="5"/>
  <c r="O94" i="5" s="1"/>
  <c r="Y94" i="5" s="1"/>
  <c r="Z94" i="5" s="1"/>
  <c r="N25" i="5"/>
  <c r="O25" i="5" s="1"/>
  <c r="Y25" i="5" s="1"/>
  <c r="Z25" i="5" s="1"/>
  <c r="N28" i="5"/>
  <c r="O28" i="5" s="1"/>
  <c r="Y28" i="5" s="1"/>
  <c r="Z28" i="5" s="1"/>
  <c r="AA28" i="5" s="1"/>
  <c r="N70" i="5"/>
  <c r="O70" i="5" s="1"/>
  <c r="Y70" i="5" s="1"/>
  <c r="Z70" i="5" s="1"/>
  <c r="AA70" i="5" s="1"/>
  <c r="N17" i="5"/>
  <c r="O17" i="5" s="1"/>
  <c r="Y17" i="5" s="1"/>
  <c r="Z17" i="5" s="1"/>
  <c r="AA17" i="5" s="1"/>
  <c r="N27" i="5"/>
  <c r="O27" i="5" s="1"/>
  <c r="Y27" i="5" s="1"/>
  <c r="N188" i="5"/>
  <c r="O188" i="5" s="1"/>
  <c r="Y188" i="5" s="1"/>
  <c r="Z188" i="5" s="1"/>
  <c r="AA188" i="5" s="1"/>
  <c r="N169" i="5"/>
  <c r="O169" i="5" s="1"/>
  <c r="Y169" i="5" s="1"/>
  <c r="N128" i="5"/>
  <c r="O128" i="5" s="1"/>
  <c r="Y128" i="5" s="1"/>
  <c r="Z128" i="5" s="1"/>
  <c r="N22" i="5"/>
  <c r="O22" i="5" s="1"/>
  <c r="Y22" i="5" s="1"/>
  <c r="Z22" i="5" s="1"/>
  <c r="N16" i="5"/>
  <c r="O16" i="5" s="1"/>
  <c r="Y16" i="5" s="1"/>
  <c r="N116" i="5"/>
  <c r="O116" i="5" s="1"/>
  <c r="Y116" i="5" s="1"/>
  <c r="Z116" i="5" s="1"/>
  <c r="N125" i="5"/>
  <c r="O125" i="5" s="1"/>
  <c r="Y125" i="5" s="1"/>
  <c r="N46" i="5"/>
  <c r="O46" i="5" s="1"/>
  <c r="Y46" i="5" s="1"/>
  <c r="Z46" i="5" s="1"/>
  <c r="N161" i="5"/>
  <c r="O161" i="5" s="1"/>
  <c r="Y161" i="5" s="1"/>
  <c r="Z161" i="5" s="1"/>
  <c r="N101" i="5"/>
  <c r="O101" i="5" s="1"/>
  <c r="Y101" i="5" s="1"/>
  <c r="Z101" i="5" s="1"/>
  <c r="AA101" i="5" s="1"/>
  <c r="AB101" i="5" s="1"/>
  <c r="N60" i="5"/>
  <c r="O60" i="5" s="1"/>
  <c r="Y60" i="5" s="1"/>
  <c r="Z60" i="5" s="1"/>
  <c r="N14" i="5"/>
  <c r="O14" i="5" s="1"/>
  <c r="Y14" i="5" s="1"/>
  <c r="N187" i="5"/>
  <c r="O187" i="5" s="1"/>
  <c r="Y187" i="5" s="1"/>
  <c r="N89" i="5"/>
  <c r="O89" i="5" s="1"/>
  <c r="Y89" i="5" s="1"/>
  <c r="N205" i="5"/>
  <c r="O205" i="5" s="1"/>
  <c r="Y205" i="5" s="1"/>
  <c r="N201" i="5"/>
  <c r="O201" i="5" s="1"/>
  <c r="Y201" i="5" s="1"/>
  <c r="N197" i="5"/>
  <c r="O197" i="5" s="1"/>
  <c r="Y197" i="5" s="1"/>
  <c r="N193" i="5"/>
  <c r="O193" i="5" s="1"/>
  <c r="Y193" i="5" s="1"/>
  <c r="N19" i="5"/>
  <c r="O19" i="5" s="1"/>
  <c r="N88" i="5"/>
  <c r="O88" i="5" s="1"/>
  <c r="Y88" i="5" s="1"/>
  <c r="N76" i="5"/>
  <c r="O76" i="5" s="1"/>
  <c r="Y76" i="5" s="1"/>
  <c r="N135" i="5"/>
  <c r="O135" i="5" s="1"/>
  <c r="Y135" i="5" s="1"/>
  <c r="Z135" i="5" s="1"/>
  <c r="N140" i="5"/>
  <c r="O140" i="5" s="1"/>
  <c r="Y140" i="5" s="1"/>
  <c r="Z140" i="5" s="1"/>
  <c r="N138" i="5"/>
  <c r="O138" i="5" s="1"/>
  <c r="Y138" i="5" s="1"/>
  <c r="N154" i="5"/>
  <c r="O154" i="5" s="1"/>
  <c r="Y154" i="5" s="1"/>
  <c r="N189" i="5"/>
  <c r="O189" i="5" s="1"/>
  <c r="Y189" i="5" s="1"/>
  <c r="N50" i="5"/>
  <c r="O50" i="5" s="1"/>
  <c r="Y50" i="5" s="1"/>
  <c r="Z50" i="5" s="1"/>
  <c r="AA50" i="5" s="1"/>
  <c r="N42" i="5"/>
  <c r="O42" i="5" s="1"/>
  <c r="Y42" i="5" s="1"/>
  <c r="N111" i="5"/>
  <c r="O111" i="5" s="1"/>
  <c r="Y111" i="5" s="1"/>
  <c r="Z111" i="5" s="1"/>
  <c r="N100" i="5"/>
  <c r="O100" i="5" s="1"/>
  <c r="Y100" i="5" s="1"/>
  <c r="Z100" i="5" s="1"/>
  <c r="N130" i="5"/>
  <c r="O130" i="5" s="1"/>
  <c r="Y130" i="5" s="1"/>
  <c r="N166" i="5"/>
  <c r="O166" i="5" s="1"/>
  <c r="Y166" i="5" s="1"/>
  <c r="N147" i="5"/>
  <c r="O147" i="5" s="1"/>
  <c r="Y147" i="5" s="1"/>
  <c r="Z147" i="5" s="1"/>
  <c r="N113" i="5"/>
  <c r="O113" i="5" s="1"/>
  <c r="Y113" i="5" s="1"/>
  <c r="N181" i="5"/>
  <c r="O181" i="5" s="1"/>
  <c r="Y181" i="5" s="1"/>
  <c r="N177" i="5"/>
  <c r="O177" i="5" s="1"/>
  <c r="Y177" i="5" s="1"/>
  <c r="Z177" i="5" s="1"/>
  <c r="N173" i="5"/>
  <c r="O173" i="5" s="1"/>
  <c r="Y173" i="5" s="1"/>
  <c r="N61" i="5"/>
  <c r="O61" i="5" s="1"/>
  <c r="Y61" i="5" s="1"/>
  <c r="N41" i="5"/>
  <c r="O41" i="5" s="1"/>
  <c r="Y41" i="5" s="1"/>
  <c r="Z41" i="5" s="1"/>
  <c r="N106" i="5"/>
  <c r="O106" i="5" s="1"/>
  <c r="Y106" i="5" s="1"/>
  <c r="N80" i="5"/>
  <c r="O80" i="5" s="1"/>
  <c r="Y80" i="5" s="1"/>
  <c r="N93" i="5"/>
  <c r="O93" i="5" s="1"/>
  <c r="Y93" i="5" s="1"/>
  <c r="N55" i="5"/>
  <c r="O55" i="5" s="1"/>
  <c r="Y55" i="5" s="1"/>
  <c r="Z55" i="5" s="1"/>
  <c r="N83" i="5"/>
  <c r="O83" i="5" s="1"/>
  <c r="Y83" i="5" s="1"/>
  <c r="Z83" i="5" s="1"/>
  <c r="N104" i="5"/>
  <c r="O104" i="5" s="1"/>
  <c r="T6" i="2"/>
  <c r="U6" i="2" s="1"/>
  <c r="S6" i="2"/>
  <c r="P186" i="5"/>
  <c r="P91" i="5"/>
  <c r="P163" i="5"/>
  <c r="P26" i="5"/>
  <c r="P198" i="5"/>
  <c r="P76" i="5"/>
  <c r="P140" i="5"/>
  <c r="P191" i="5"/>
  <c r="P126" i="5"/>
  <c r="P148" i="5"/>
  <c r="P178" i="5"/>
  <c r="P40" i="5"/>
  <c r="P94" i="5"/>
  <c r="P28" i="5"/>
  <c r="P17" i="5"/>
  <c r="P35" i="5"/>
  <c r="P36" i="5"/>
  <c r="P133" i="5"/>
  <c r="P49" i="5"/>
  <c r="P71" i="5"/>
  <c r="P206" i="5"/>
  <c r="P11" i="5"/>
  <c r="P20" i="5"/>
  <c r="P54" i="5"/>
  <c r="P183" i="5"/>
  <c r="P132" i="5"/>
  <c r="P134" i="5"/>
  <c r="P62" i="5"/>
  <c r="P77" i="5"/>
  <c r="P120" i="5"/>
  <c r="P48" i="5"/>
  <c r="P162" i="5"/>
  <c r="P118" i="5"/>
  <c r="P60" i="5"/>
  <c r="P14" i="5"/>
  <c r="P187" i="5"/>
  <c r="P89" i="5"/>
  <c r="P205" i="5"/>
  <c r="P201" i="5"/>
  <c r="P197" i="5"/>
  <c r="P193" i="5"/>
  <c r="P19" i="5"/>
  <c r="P88" i="5"/>
  <c r="P65" i="5"/>
  <c r="P107" i="5"/>
  <c r="P143" i="5"/>
  <c r="P155" i="5"/>
  <c r="P151" i="5"/>
  <c r="P34" i="5"/>
  <c r="P43" i="5"/>
  <c r="P157" i="5"/>
  <c r="P142" i="5"/>
  <c r="P130" i="5"/>
  <c r="P166" i="5"/>
  <c r="P147" i="5"/>
  <c r="P113" i="5"/>
  <c r="P181" i="5"/>
  <c r="P177" i="5"/>
  <c r="P173" i="5"/>
  <c r="P61" i="5"/>
  <c r="P41" i="5"/>
  <c r="P106" i="5"/>
  <c r="P80" i="5"/>
  <c r="P93" i="5"/>
  <c r="P127" i="5"/>
  <c r="P55" i="5"/>
  <c r="P83" i="5"/>
  <c r="P104" i="5"/>
  <c r="P84" i="5"/>
  <c r="P63" i="5"/>
  <c r="P122" i="5"/>
  <c r="P39" i="5"/>
  <c r="P10" i="5"/>
  <c r="P117" i="5"/>
  <c r="P103" i="5"/>
  <c r="P75" i="5"/>
  <c r="P30" i="5"/>
  <c r="P202" i="5"/>
  <c r="P194" i="5"/>
  <c r="P47" i="5"/>
  <c r="P135" i="5"/>
  <c r="P167" i="5"/>
  <c r="P38" i="5"/>
  <c r="P131" i="5"/>
  <c r="P149" i="5"/>
  <c r="P170" i="5"/>
  <c r="P144" i="5"/>
  <c r="P90" i="5"/>
  <c r="P174" i="5"/>
  <c r="P53" i="5"/>
  <c r="P112" i="5"/>
  <c r="P66" i="5"/>
  <c r="P25" i="5"/>
  <c r="P70" i="5"/>
  <c r="P24" i="5"/>
  <c r="P136" i="5"/>
  <c r="P184" i="5"/>
  <c r="P129" i="5"/>
  <c r="P45" i="5"/>
  <c r="P115" i="5"/>
  <c r="P171" i="5"/>
  <c r="P114" i="5"/>
  <c r="P46" i="5"/>
  <c r="P161" i="5"/>
  <c r="P101" i="5"/>
  <c r="P121" i="5"/>
  <c r="P18" i="5"/>
  <c r="P109" i="5"/>
  <c r="P158" i="5"/>
  <c r="P204" i="5"/>
  <c r="P200" i="5"/>
  <c r="P196" i="5"/>
  <c r="P192" i="5"/>
  <c r="P124" i="5"/>
  <c r="P74" i="5"/>
  <c r="P79" i="5"/>
  <c r="P139" i="5"/>
  <c r="P150" i="5"/>
  <c r="P154" i="5"/>
  <c r="P189" i="5"/>
  <c r="P50" i="5"/>
  <c r="P42" i="5"/>
  <c r="P111" i="5"/>
  <c r="P100" i="5"/>
  <c r="P153" i="5"/>
  <c r="P165" i="5"/>
  <c r="P156" i="5"/>
  <c r="P78" i="5"/>
  <c r="P180" i="5"/>
  <c r="P176" i="5"/>
  <c r="P172" i="5"/>
  <c r="P69" i="5"/>
  <c r="P108" i="5"/>
  <c r="P105" i="5"/>
  <c r="P97" i="5"/>
  <c r="P73" i="5"/>
  <c r="P51" i="5"/>
  <c r="P57" i="5"/>
  <c r="P44" i="5"/>
  <c r="P12" i="5"/>
  <c r="P29" i="5"/>
  <c r="P15" i="5"/>
  <c r="P67" i="5"/>
  <c r="P182" i="5"/>
  <c r="P13" i="5"/>
  <c r="P188" i="5"/>
  <c r="P169" i="5"/>
  <c r="P128" i="5"/>
  <c r="P22" i="5"/>
  <c r="P16" i="5"/>
  <c r="P116" i="5"/>
  <c r="P125" i="5"/>
  <c r="P164" i="5"/>
  <c r="P160" i="5"/>
  <c r="P37" i="5"/>
  <c r="P7" i="5"/>
  <c r="P21" i="5"/>
  <c r="P31" i="5"/>
  <c r="P207" i="5"/>
  <c r="P203" i="5"/>
  <c r="P199" i="5"/>
  <c r="P195" i="5"/>
  <c r="P59" i="5"/>
  <c r="P137" i="5"/>
  <c r="P87" i="5"/>
  <c r="P68" i="5"/>
  <c r="P102" i="5"/>
  <c r="P141" i="5"/>
  <c r="P145" i="5"/>
  <c r="P190" i="5"/>
  <c r="P58" i="5"/>
  <c r="P95" i="5"/>
  <c r="P98" i="5"/>
  <c r="P146" i="5"/>
  <c r="P185" i="5"/>
  <c r="P168" i="5"/>
  <c r="P159" i="5"/>
  <c r="P86" i="5"/>
  <c r="P179" i="5"/>
  <c r="P175" i="5"/>
  <c r="P96" i="5"/>
  <c r="P56" i="5"/>
  <c r="P119" i="5"/>
  <c r="P110" i="5"/>
  <c r="P92" i="5"/>
  <c r="P33" i="5"/>
  <c r="P23" i="5"/>
  <c r="P82" i="5"/>
  <c r="P64" i="5"/>
  <c r="P72" i="5"/>
  <c r="P8" i="5"/>
  <c r="P99" i="5"/>
  <c r="P6" i="5"/>
  <c r="G4" i="5"/>
  <c r="H4" i="5"/>
  <c r="P9" i="5"/>
  <c r="I138" i="5"/>
  <c r="AP138" i="5" s="1"/>
  <c r="Z8" i="5"/>
  <c r="AA8" i="5" s="1"/>
  <c r="AB8" i="5" s="1"/>
  <c r="AC8" i="5" s="1"/>
  <c r="Y127" i="5"/>
  <c r="Y15" i="5"/>
  <c r="Z15" i="5" s="1"/>
  <c r="Y122" i="5"/>
  <c r="Z122" i="5" s="1"/>
  <c r="Y99" i="5"/>
  <c r="Z99" i="5" s="1"/>
  <c r="AA99" i="5" s="1"/>
  <c r="Y84" i="5"/>
  <c r="Z84" i="5" s="1"/>
  <c r="Y24" i="5"/>
  <c r="Z24" i="5" s="1"/>
  <c r="AA24" i="5" s="1"/>
  <c r="Y63" i="5"/>
  <c r="Z63" i="5" s="1"/>
  <c r="Z36" i="5"/>
  <c r="AA36" i="5" s="1"/>
  <c r="Y35" i="5"/>
  <c r="Y6" i="5"/>
  <c r="Z6" i="5" s="1"/>
  <c r="Z72" i="5"/>
  <c r="Z67" i="5"/>
  <c r="AA67" i="5" s="1"/>
  <c r="AB67" i="5" s="1"/>
  <c r="Y9" i="5"/>
  <c r="Z9" i="5" s="1"/>
  <c r="I152" i="5"/>
  <c r="AP152" i="5" s="1"/>
  <c r="I27" i="5"/>
  <c r="AP27" i="5" s="1"/>
  <c r="I123" i="5"/>
  <c r="AP123" i="5" s="1"/>
  <c r="I85" i="5"/>
  <c r="AP85" i="5" s="1"/>
  <c r="I52" i="5"/>
  <c r="AP52" i="5" s="1"/>
  <c r="I32" i="5"/>
  <c r="AP32" i="5" s="1"/>
  <c r="I218" i="4"/>
  <c r="I208" i="4"/>
  <c r="I209" i="4"/>
  <c r="I210" i="4"/>
  <c r="I211" i="4"/>
  <c r="I212" i="4"/>
  <c r="I213" i="4"/>
  <c r="I214" i="4"/>
  <c r="I215" i="4"/>
  <c r="I216" i="4"/>
  <c r="I217" i="4"/>
  <c r="A18" i="2"/>
  <c r="A19" i="2" s="1"/>
  <c r="A20" i="2" s="1"/>
  <c r="A21" i="2" s="1"/>
  <c r="A22" i="2" s="1"/>
  <c r="A23" i="2" s="1"/>
  <c r="A24" i="2" s="1"/>
  <c r="A25" i="2" s="1"/>
  <c r="A26" i="2" s="1"/>
  <c r="A27" i="2" s="1"/>
  <c r="L20" i="2"/>
  <c r="M20" i="2" s="1"/>
  <c r="N20" i="2" s="1"/>
  <c r="H20" i="2"/>
  <c r="I20" i="2" s="1"/>
  <c r="S20" i="2" s="1"/>
  <c r="L18" i="2"/>
  <c r="M18" i="2"/>
  <c r="N18" i="2"/>
  <c r="O18" i="2" s="1"/>
  <c r="AA18" i="2" s="1"/>
  <c r="H18" i="2"/>
  <c r="I18" i="2" s="1"/>
  <c r="S18" i="2" s="1"/>
  <c r="T18" i="2" s="1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109" i="4"/>
  <c r="I119" i="4"/>
  <c r="I120" i="4"/>
  <c r="I121" i="4"/>
  <c r="I123" i="4"/>
  <c r="I145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10" i="4"/>
  <c r="I111" i="4"/>
  <c r="I112" i="4"/>
  <c r="I113" i="4"/>
  <c r="I114" i="4"/>
  <c r="I115" i="4"/>
  <c r="I116" i="4"/>
  <c r="I117" i="4"/>
  <c r="I118" i="4"/>
  <c r="I122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6" i="4"/>
  <c r="I147" i="4"/>
  <c r="I148" i="4"/>
  <c r="I149" i="4"/>
  <c r="I150" i="4"/>
  <c r="I151" i="4"/>
  <c r="I152" i="4"/>
  <c r="I153" i="4"/>
  <c r="I87" i="4"/>
  <c r="I68" i="4"/>
  <c r="I69" i="4"/>
  <c r="I70" i="4"/>
  <c r="I71" i="4"/>
  <c r="I74" i="4"/>
  <c r="I75" i="4"/>
  <c r="I76" i="4"/>
  <c r="I77" i="4"/>
  <c r="I80" i="4"/>
  <c r="I81" i="4"/>
  <c r="I82" i="4"/>
  <c r="I83" i="4"/>
  <c r="I86" i="4"/>
  <c r="I67" i="4"/>
  <c r="I72" i="4"/>
  <c r="I73" i="4"/>
  <c r="I78" i="4"/>
  <c r="I79" i="4"/>
  <c r="I84" i="4"/>
  <c r="I85" i="4"/>
  <c r="H19" i="2"/>
  <c r="I19" i="2" s="1"/>
  <c r="BJ24" i="5" l="1"/>
  <c r="BF24" i="5"/>
  <c r="BM24" i="5"/>
  <c r="BW24" i="5" s="1"/>
  <c r="BI24" i="5"/>
  <c r="BE24" i="5"/>
  <c r="BK24" i="5"/>
  <c r="BH24" i="5"/>
  <c r="BG24" i="5"/>
  <c r="BL24" i="5"/>
  <c r="BD24" i="5"/>
  <c r="BJ28" i="5"/>
  <c r="BF28" i="5"/>
  <c r="BM28" i="5"/>
  <c r="BW28" i="5" s="1"/>
  <c r="BI28" i="5"/>
  <c r="BE28" i="5"/>
  <c r="BK28" i="5"/>
  <c r="BH28" i="5"/>
  <c r="BG28" i="5"/>
  <c r="BL28" i="5"/>
  <c r="BD28" i="5"/>
  <c r="BJ112" i="5"/>
  <c r="BF112" i="5"/>
  <c r="BM112" i="5"/>
  <c r="BW112" i="5" s="1"/>
  <c r="BI112" i="5"/>
  <c r="BE112" i="5"/>
  <c r="BL112" i="5"/>
  <c r="BH112" i="5"/>
  <c r="BD112" i="5"/>
  <c r="BK112" i="5"/>
  <c r="BG112" i="5"/>
  <c r="BM178" i="5"/>
  <c r="BW178" i="5" s="1"/>
  <c r="BI178" i="5"/>
  <c r="BE178" i="5"/>
  <c r="BL178" i="5"/>
  <c r="BH178" i="5"/>
  <c r="BD178" i="5"/>
  <c r="BJ178" i="5"/>
  <c r="BG178" i="5"/>
  <c r="BF178" i="5"/>
  <c r="BK178" i="5"/>
  <c r="BK170" i="5"/>
  <c r="BG170" i="5"/>
  <c r="BJ170" i="5"/>
  <c r="BF170" i="5"/>
  <c r="BM170" i="5"/>
  <c r="BW170" i="5" s="1"/>
  <c r="BI170" i="5"/>
  <c r="BE170" i="5"/>
  <c r="BL170" i="5"/>
  <c r="BH170" i="5"/>
  <c r="BD170" i="5"/>
  <c r="BJ20" i="5"/>
  <c r="BF20" i="5"/>
  <c r="BM20" i="5"/>
  <c r="BW20" i="5" s="1"/>
  <c r="BI20" i="5"/>
  <c r="BE20" i="5"/>
  <c r="BK20" i="5"/>
  <c r="BH20" i="5"/>
  <c r="BG20" i="5"/>
  <c r="BL20" i="5"/>
  <c r="BD20" i="5"/>
  <c r="BK140" i="5"/>
  <c r="BG140" i="5"/>
  <c r="BJ140" i="5"/>
  <c r="BF140" i="5"/>
  <c r="BM140" i="5"/>
  <c r="BW140" i="5" s="1"/>
  <c r="BI140" i="5"/>
  <c r="BE140" i="5"/>
  <c r="BL140" i="5"/>
  <c r="BH140" i="5"/>
  <c r="BD140" i="5"/>
  <c r="BL11" i="5"/>
  <c r="BH11" i="5"/>
  <c r="BD11" i="5"/>
  <c r="BK11" i="5"/>
  <c r="BG11" i="5"/>
  <c r="BM11" i="5"/>
  <c r="BW11" i="5" s="1"/>
  <c r="BE11" i="5"/>
  <c r="BJ11" i="5"/>
  <c r="BI11" i="5"/>
  <c r="BF11" i="5"/>
  <c r="BL206" i="5"/>
  <c r="BH206" i="5"/>
  <c r="BD206" i="5"/>
  <c r="BK206" i="5"/>
  <c r="BG206" i="5"/>
  <c r="BM206" i="5"/>
  <c r="BW206" i="5" s="1"/>
  <c r="BE206" i="5"/>
  <c r="BJ206" i="5"/>
  <c r="BF206" i="5"/>
  <c r="BI206" i="5"/>
  <c r="BJ71" i="5"/>
  <c r="BF71" i="5"/>
  <c r="BM71" i="5"/>
  <c r="BW71" i="5" s="1"/>
  <c r="BI71" i="5"/>
  <c r="BE71" i="5"/>
  <c r="BL71" i="5"/>
  <c r="BH71" i="5"/>
  <c r="BD71" i="5"/>
  <c r="BK71" i="5"/>
  <c r="BG71" i="5"/>
  <c r="BL117" i="5"/>
  <c r="BH117" i="5"/>
  <c r="BD117" i="5"/>
  <c r="BK117" i="5"/>
  <c r="BG117" i="5"/>
  <c r="BJ117" i="5"/>
  <c r="BF117" i="5"/>
  <c r="BM117" i="5"/>
  <c r="BW117" i="5" s="1"/>
  <c r="BI117" i="5"/>
  <c r="BE117" i="5"/>
  <c r="BM186" i="5"/>
  <c r="BW186" i="5" s="1"/>
  <c r="BI186" i="5"/>
  <c r="BE186" i="5"/>
  <c r="BL186" i="5"/>
  <c r="BH186" i="5"/>
  <c r="BD186" i="5"/>
  <c r="BJ186" i="5"/>
  <c r="BG186" i="5"/>
  <c r="BF186" i="5"/>
  <c r="BK186" i="5"/>
  <c r="BJ8" i="5"/>
  <c r="BF8" i="5"/>
  <c r="BM8" i="5"/>
  <c r="BW8" i="5" s="1"/>
  <c r="BI8" i="5"/>
  <c r="BE8" i="5"/>
  <c r="BK8" i="5"/>
  <c r="BH8" i="5"/>
  <c r="BG8" i="5"/>
  <c r="BL8" i="5"/>
  <c r="BD8" i="5"/>
  <c r="BL23" i="5"/>
  <c r="BH23" i="5"/>
  <c r="BD23" i="5"/>
  <c r="BK23" i="5"/>
  <c r="BG23" i="5"/>
  <c r="BM23" i="5"/>
  <c r="BW23" i="5" s="1"/>
  <c r="BE23" i="5"/>
  <c r="BJ23" i="5"/>
  <c r="BI23" i="5"/>
  <c r="BF23" i="5"/>
  <c r="BL119" i="5"/>
  <c r="BH119" i="5"/>
  <c r="BD119" i="5"/>
  <c r="BK119" i="5"/>
  <c r="BG119" i="5"/>
  <c r="BJ119" i="5"/>
  <c r="BF119" i="5"/>
  <c r="BM119" i="5"/>
  <c r="BW119" i="5" s="1"/>
  <c r="BI119" i="5"/>
  <c r="BE119" i="5"/>
  <c r="BK179" i="5"/>
  <c r="BG179" i="5"/>
  <c r="BJ179" i="5"/>
  <c r="BF179" i="5"/>
  <c r="BH179" i="5"/>
  <c r="BM179" i="5"/>
  <c r="BW179" i="5" s="1"/>
  <c r="BE179" i="5"/>
  <c r="BL179" i="5"/>
  <c r="BD179" i="5"/>
  <c r="BI179" i="5"/>
  <c r="BK185" i="5"/>
  <c r="BG185" i="5"/>
  <c r="BJ185" i="5"/>
  <c r="BF185" i="5"/>
  <c r="BL185" i="5"/>
  <c r="BD185" i="5"/>
  <c r="BI185" i="5"/>
  <c r="BH185" i="5"/>
  <c r="BE185" i="5"/>
  <c r="BM185" i="5"/>
  <c r="BW185" i="5" s="1"/>
  <c r="BL58" i="5"/>
  <c r="BH58" i="5"/>
  <c r="BD58" i="5"/>
  <c r="BK58" i="5"/>
  <c r="BG58" i="5"/>
  <c r="BJ58" i="5"/>
  <c r="BF58" i="5"/>
  <c r="BM58" i="5"/>
  <c r="BW58" i="5" s="1"/>
  <c r="BI58" i="5"/>
  <c r="BE58" i="5"/>
  <c r="BL102" i="5"/>
  <c r="BM102" i="5"/>
  <c r="BW102" i="5" s="1"/>
  <c r="BH102" i="5"/>
  <c r="BD102" i="5"/>
  <c r="BK102" i="5"/>
  <c r="BG102" i="5"/>
  <c r="BJ102" i="5"/>
  <c r="BF102" i="5"/>
  <c r="BI102" i="5"/>
  <c r="BE102" i="5"/>
  <c r="BJ59" i="5"/>
  <c r="BF59" i="5"/>
  <c r="BM59" i="5"/>
  <c r="BW59" i="5" s="1"/>
  <c r="BI59" i="5"/>
  <c r="BE59" i="5"/>
  <c r="BL59" i="5"/>
  <c r="BH59" i="5"/>
  <c r="BD59" i="5"/>
  <c r="BK59" i="5"/>
  <c r="BG59" i="5"/>
  <c r="BJ207" i="5"/>
  <c r="BF207" i="5"/>
  <c r="BM207" i="5"/>
  <c r="BW207" i="5" s="1"/>
  <c r="BI207" i="5"/>
  <c r="BE207" i="5"/>
  <c r="BK207" i="5"/>
  <c r="BH207" i="5"/>
  <c r="BL207" i="5"/>
  <c r="BG207" i="5"/>
  <c r="BD207" i="5"/>
  <c r="BL37" i="5"/>
  <c r="BH37" i="5"/>
  <c r="BD37" i="5"/>
  <c r="BK37" i="5"/>
  <c r="BG37" i="5"/>
  <c r="BI37" i="5"/>
  <c r="BF37" i="5"/>
  <c r="BM37" i="5"/>
  <c r="BW37" i="5" s="1"/>
  <c r="BE37" i="5"/>
  <c r="BJ37" i="5"/>
  <c r="BJ116" i="5"/>
  <c r="BF116" i="5"/>
  <c r="BM116" i="5"/>
  <c r="BW116" i="5" s="1"/>
  <c r="BI116" i="5"/>
  <c r="BE116" i="5"/>
  <c r="BL116" i="5"/>
  <c r="BH116" i="5"/>
  <c r="BD116" i="5"/>
  <c r="BK116" i="5"/>
  <c r="BG116" i="5"/>
  <c r="BM169" i="5"/>
  <c r="BW169" i="5" s="1"/>
  <c r="BI169" i="5"/>
  <c r="BE169" i="5"/>
  <c r="BL169" i="5"/>
  <c r="BH169" i="5"/>
  <c r="BD169" i="5"/>
  <c r="BK169" i="5"/>
  <c r="BG169" i="5"/>
  <c r="BJ169" i="5"/>
  <c r="BF169" i="5"/>
  <c r="BL29" i="5"/>
  <c r="BH29" i="5"/>
  <c r="BD29" i="5"/>
  <c r="BK29" i="5"/>
  <c r="BG29" i="5"/>
  <c r="BI29" i="5"/>
  <c r="BF29" i="5"/>
  <c r="BM29" i="5"/>
  <c r="BW29" i="5" s="1"/>
  <c r="BE29" i="5"/>
  <c r="BJ29" i="5"/>
  <c r="BJ51" i="5"/>
  <c r="BF51" i="5"/>
  <c r="BL51" i="5"/>
  <c r="BH51" i="5"/>
  <c r="BD51" i="5"/>
  <c r="BK51" i="5"/>
  <c r="BG51" i="5"/>
  <c r="BI51" i="5"/>
  <c r="BE51" i="5"/>
  <c r="BM51" i="5"/>
  <c r="BW51" i="5" s="1"/>
  <c r="BJ108" i="5"/>
  <c r="BF108" i="5"/>
  <c r="BM108" i="5"/>
  <c r="BW108" i="5" s="1"/>
  <c r="BI108" i="5"/>
  <c r="BE108" i="5"/>
  <c r="BL108" i="5"/>
  <c r="BH108" i="5"/>
  <c r="BD108" i="5"/>
  <c r="BG108" i="5"/>
  <c r="BK108" i="5"/>
  <c r="BM180" i="5"/>
  <c r="BW180" i="5" s="1"/>
  <c r="BI180" i="5"/>
  <c r="BE180" i="5"/>
  <c r="BL180" i="5"/>
  <c r="BH180" i="5"/>
  <c r="BD180" i="5"/>
  <c r="BF180" i="5"/>
  <c r="BK180" i="5"/>
  <c r="BJ180" i="5"/>
  <c r="BG180" i="5"/>
  <c r="BM153" i="5"/>
  <c r="BW153" i="5" s="1"/>
  <c r="BI153" i="5"/>
  <c r="BE153" i="5"/>
  <c r="BL153" i="5"/>
  <c r="BH153" i="5"/>
  <c r="BD153" i="5"/>
  <c r="BK153" i="5"/>
  <c r="BG153" i="5"/>
  <c r="BJ153" i="5"/>
  <c r="BF153" i="5"/>
  <c r="BL50" i="5"/>
  <c r="BH50" i="5"/>
  <c r="BD50" i="5"/>
  <c r="BJ50" i="5"/>
  <c r="BF50" i="5"/>
  <c r="BM50" i="5"/>
  <c r="BW50" i="5" s="1"/>
  <c r="BI50" i="5"/>
  <c r="BE50" i="5"/>
  <c r="BK50" i="5"/>
  <c r="BG50" i="5"/>
  <c r="BM139" i="5"/>
  <c r="BW139" i="5" s="1"/>
  <c r="BI139" i="5"/>
  <c r="BE139" i="5"/>
  <c r="BL139" i="5"/>
  <c r="BH139" i="5"/>
  <c r="BD139" i="5"/>
  <c r="BK139" i="5"/>
  <c r="BG139" i="5"/>
  <c r="BF139" i="5"/>
  <c r="BJ139" i="5"/>
  <c r="BM192" i="5"/>
  <c r="BW192" i="5" s="1"/>
  <c r="BI192" i="5"/>
  <c r="BE192" i="5"/>
  <c r="BL192" i="5"/>
  <c r="BH192" i="5"/>
  <c r="BD192" i="5"/>
  <c r="BF192" i="5"/>
  <c r="BK192" i="5"/>
  <c r="BJ192" i="5"/>
  <c r="BG192" i="5"/>
  <c r="BK158" i="5"/>
  <c r="BG158" i="5"/>
  <c r="BJ158" i="5"/>
  <c r="BF158" i="5"/>
  <c r="BM158" i="5"/>
  <c r="BW158" i="5" s="1"/>
  <c r="BI158" i="5"/>
  <c r="BE158" i="5"/>
  <c r="BH158" i="5"/>
  <c r="BD158" i="5"/>
  <c r="BL158" i="5"/>
  <c r="BJ101" i="5"/>
  <c r="BF101" i="5"/>
  <c r="BM101" i="5"/>
  <c r="BW101" i="5" s="1"/>
  <c r="BI101" i="5"/>
  <c r="BE101" i="5"/>
  <c r="BL101" i="5"/>
  <c r="BH101" i="5"/>
  <c r="BD101" i="5"/>
  <c r="BK101" i="5"/>
  <c r="BG101" i="5"/>
  <c r="BM171" i="5"/>
  <c r="BW171" i="5" s="1"/>
  <c r="BI171" i="5"/>
  <c r="BE171" i="5"/>
  <c r="BL171" i="5"/>
  <c r="BH171" i="5"/>
  <c r="BD171" i="5"/>
  <c r="BK171" i="5"/>
  <c r="BG171" i="5"/>
  <c r="BF171" i="5"/>
  <c r="BJ171" i="5"/>
  <c r="BM184" i="5"/>
  <c r="BW184" i="5" s="1"/>
  <c r="BI184" i="5"/>
  <c r="BE184" i="5"/>
  <c r="BL184" i="5"/>
  <c r="BH184" i="5"/>
  <c r="BD184" i="5"/>
  <c r="BF184" i="5"/>
  <c r="BK184" i="5"/>
  <c r="BJ184" i="5"/>
  <c r="BG184" i="5"/>
  <c r="BJ120" i="5"/>
  <c r="BF120" i="5"/>
  <c r="BM120" i="5"/>
  <c r="BW120" i="5" s="1"/>
  <c r="BI120" i="5"/>
  <c r="BE120" i="5"/>
  <c r="BL120" i="5"/>
  <c r="BH120" i="5"/>
  <c r="BD120" i="5"/>
  <c r="BK120" i="5"/>
  <c r="BG120" i="5"/>
  <c r="BL54" i="5"/>
  <c r="BH54" i="5"/>
  <c r="BD54" i="5"/>
  <c r="BJ54" i="5"/>
  <c r="BF54" i="5"/>
  <c r="BM54" i="5"/>
  <c r="BW54" i="5" s="1"/>
  <c r="BI54" i="5"/>
  <c r="BE54" i="5"/>
  <c r="BK54" i="5"/>
  <c r="BG54" i="5"/>
  <c r="BL84" i="5"/>
  <c r="BH84" i="5"/>
  <c r="BD84" i="5"/>
  <c r="BK84" i="5"/>
  <c r="BG84" i="5"/>
  <c r="BJ84" i="5"/>
  <c r="BF84" i="5"/>
  <c r="BM84" i="5"/>
  <c r="BW84" i="5" s="1"/>
  <c r="BI84" i="5"/>
  <c r="BE84" i="5"/>
  <c r="BM127" i="5"/>
  <c r="BW127" i="5" s="1"/>
  <c r="BI127" i="5"/>
  <c r="BE127" i="5"/>
  <c r="BL127" i="5"/>
  <c r="BH127" i="5"/>
  <c r="BD127" i="5"/>
  <c r="BK127" i="5"/>
  <c r="BG127" i="5"/>
  <c r="BJ127" i="5"/>
  <c r="BF127" i="5"/>
  <c r="BJ41" i="5"/>
  <c r="BF41" i="5"/>
  <c r="BL41" i="5"/>
  <c r="BH41" i="5"/>
  <c r="BD41" i="5"/>
  <c r="BK41" i="5"/>
  <c r="BG41" i="5"/>
  <c r="BM41" i="5"/>
  <c r="BW41" i="5" s="1"/>
  <c r="BI41" i="5"/>
  <c r="BE41" i="5"/>
  <c r="BK181" i="5"/>
  <c r="BG181" i="5"/>
  <c r="BJ181" i="5"/>
  <c r="BF181" i="5"/>
  <c r="BL181" i="5"/>
  <c r="BD181" i="5"/>
  <c r="BI181" i="5"/>
  <c r="BH181" i="5"/>
  <c r="BM181" i="5"/>
  <c r="BW181" i="5" s="1"/>
  <c r="BE181" i="5"/>
  <c r="BK130" i="5"/>
  <c r="BG130" i="5"/>
  <c r="BJ130" i="5"/>
  <c r="BF130" i="5"/>
  <c r="BM130" i="5"/>
  <c r="BW130" i="5" s="1"/>
  <c r="BI130" i="5"/>
  <c r="BE130" i="5"/>
  <c r="BL130" i="5"/>
  <c r="BH130" i="5"/>
  <c r="BD130" i="5"/>
  <c r="BJ34" i="5"/>
  <c r="BF34" i="5"/>
  <c r="BM34" i="5"/>
  <c r="BW34" i="5" s="1"/>
  <c r="BI34" i="5"/>
  <c r="BE34" i="5"/>
  <c r="BG34" i="5"/>
  <c r="BL34" i="5"/>
  <c r="BD34" i="5"/>
  <c r="BK34" i="5"/>
  <c r="BH34" i="5"/>
  <c r="BL107" i="5"/>
  <c r="BH107" i="5"/>
  <c r="BD107" i="5"/>
  <c r="BK107" i="5"/>
  <c r="BG107" i="5"/>
  <c r="BJ107" i="5"/>
  <c r="BF107" i="5"/>
  <c r="BM107" i="5"/>
  <c r="BW107" i="5" s="1"/>
  <c r="BI107" i="5"/>
  <c r="BE107" i="5"/>
  <c r="BK193" i="5"/>
  <c r="BG193" i="5"/>
  <c r="BJ193" i="5"/>
  <c r="BF193" i="5"/>
  <c r="BL193" i="5"/>
  <c r="BD193" i="5"/>
  <c r="BI193" i="5"/>
  <c r="BH193" i="5"/>
  <c r="BM193" i="5"/>
  <c r="BW193" i="5" s="1"/>
  <c r="BE193" i="5"/>
  <c r="BJ89" i="5"/>
  <c r="BF89" i="5"/>
  <c r="BM89" i="5"/>
  <c r="BW89" i="5" s="1"/>
  <c r="BI89" i="5"/>
  <c r="BE89" i="5"/>
  <c r="BL89" i="5"/>
  <c r="BH89" i="5"/>
  <c r="BD89" i="5"/>
  <c r="BK89" i="5"/>
  <c r="BG89" i="5"/>
  <c r="BL48" i="5"/>
  <c r="BH48" i="5"/>
  <c r="BD48" i="5"/>
  <c r="BJ48" i="5"/>
  <c r="BF48" i="5"/>
  <c r="BM48" i="5"/>
  <c r="BW48" i="5" s="1"/>
  <c r="BI48" i="5"/>
  <c r="BE48" i="5"/>
  <c r="BG48" i="5"/>
  <c r="BK48" i="5"/>
  <c r="BL35" i="5"/>
  <c r="BH35" i="5"/>
  <c r="BD35" i="5"/>
  <c r="BK35" i="5"/>
  <c r="BG35" i="5"/>
  <c r="BM35" i="5"/>
  <c r="BW35" i="5" s="1"/>
  <c r="BE35" i="5"/>
  <c r="BJ35" i="5"/>
  <c r="BI35" i="5"/>
  <c r="BF35" i="5"/>
  <c r="BL25" i="5"/>
  <c r="BH25" i="5"/>
  <c r="BD25" i="5"/>
  <c r="BK25" i="5"/>
  <c r="BG25" i="5"/>
  <c r="BI25" i="5"/>
  <c r="BF25" i="5"/>
  <c r="BM25" i="5"/>
  <c r="BW25" i="5" s="1"/>
  <c r="BE25" i="5"/>
  <c r="BJ25" i="5"/>
  <c r="BL40" i="5"/>
  <c r="BH40" i="5"/>
  <c r="BD40" i="5"/>
  <c r="BJ40" i="5"/>
  <c r="BF40" i="5"/>
  <c r="BM40" i="5"/>
  <c r="BW40" i="5" s="1"/>
  <c r="BI40" i="5"/>
  <c r="BE40" i="5"/>
  <c r="BG40" i="5"/>
  <c r="BK40" i="5"/>
  <c r="BL90" i="5"/>
  <c r="BH90" i="5"/>
  <c r="BD90" i="5"/>
  <c r="BK90" i="5"/>
  <c r="BG90" i="5"/>
  <c r="BJ90" i="5"/>
  <c r="BF90" i="5"/>
  <c r="BM90" i="5"/>
  <c r="BW90" i="5" s="1"/>
  <c r="BI90" i="5"/>
  <c r="BE90" i="5"/>
  <c r="BM149" i="5"/>
  <c r="BW149" i="5" s="1"/>
  <c r="BI149" i="5"/>
  <c r="BE149" i="5"/>
  <c r="BL149" i="5"/>
  <c r="BH149" i="5"/>
  <c r="BD149" i="5"/>
  <c r="BK149" i="5"/>
  <c r="BG149" i="5"/>
  <c r="BJ149" i="5"/>
  <c r="BF149" i="5"/>
  <c r="BJ38" i="5"/>
  <c r="BF38" i="5"/>
  <c r="BM38" i="5"/>
  <c r="BW38" i="5" s="1"/>
  <c r="BI38" i="5"/>
  <c r="BE38" i="5"/>
  <c r="BG38" i="5"/>
  <c r="BL38" i="5"/>
  <c r="BD38" i="5"/>
  <c r="BK38" i="5"/>
  <c r="BH38" i="5"/>
  <c r="BM135" i="5"/>
  <c r="BW135" i="5" s="1"/>
  <c r="BI135" i="5"/>
  <c r="BE135" i="5"/>
  <c r="BL135" i="5"/>
  <c r="BH135" i="5"/>
  <c r="BD135" i="5"/>
  <c r="BK135" i="5"/>
  <c r="BG135" i="5"/>
  <c r="BJ135" i="5"/>
  <c r="BF135" i="5"/>
  <c r="BL194" i="5"/>
  <c r="BH194" i="5"/>
  <c r="BK194" i="5"/>
  <c r="BG194" i="5"/>
  <c r="BM194" i="5"/>
  <c r="BW194" i="5" s="1"/>
  <c r="BE194" i="5"/>
  <c r="BJ194" i="5"/>
  <c r="BD194" i="5"/>
  <c r="BI194" i="5"/>
  <c r="BF194" i="5"/>
  <c r="BJ30" i="5"/>
  <c r="BF30" i="5"/>
  <c r="BM30" i="5"/>
  <c r="BW30" i="5" s="1"/>
  <c r="BI30" i="5"/>
  <c r="BE30" i="5"/>
  <c r="BG30" i="5"/>
  <c r="BL30" i="5"/>
  <c r="BD30" i="5"/>
  <c r="BK30" i="5"/>
  <c r="BH30" i="5"/>
  <c r="BJ103" i="5"/>
  <c r="BF103" i="5"/>
  <c r="BM103" i="5"/>
  <c r="BW103" i="5" s="1"/>
  <c r="BH103" i="5"/>
  <c r="BL103" i="5"/>
  <c r="BG103" i="5"/>
  <c r="BK103" i="5"/>
  <c r="BE103" i="5"/>
  <c r="BI103" i="5"/>
  <c r="BD103" i="5"/>
  <c r="BJ91" i="5"/>
  <c r="BF91" i="5"/>
  <c r="BM91" i="5"/>
  <c r="BW91" i="5" s="1"/>
  <c r="BI91" i="5"/>
  <c r="BE91" i="5"/>
  <c r="BL91" i="5"/>
  <c r="BH91" i="5"/>
  <c r="BD91" i="5"/>
  <c r="BK91" i="5"/>
  <c r="BG91" i="5"/>
  <c r="BM182" i="5"/>
  <c r="BW182" i="5" s="1"/>
  <c r="BI182" i="5"/>
  <c r="BE182" i="5"/>
  <c r="BL182" i="5"/>
  <c r="BH182" i="5"/>
  <c r="BD182" i="5"/>
  <c r="BJ182" i="5"/>
  <c r="BG182" i="5"/>
  <c r="BF182" i="5"/>
  <c r="BK182" i="5"/>
  <c r="BL72" i="5"/>
  <c r="BH72" i="5"/>
  <c r="BD72" i="5"/>
  <c r="BK72" i="5"/>
  <c r="BG72" i="5"/>
  <c r="BJ72" i="5"/>
  <c r="BF72" i="5"/>
  <c r="BM72" i="5"/>
  <c r="BW72" i="5" s="1"/>
  <c r="BI72" i="5"/>
  <c r="BE72" i="5"/>
  <c r="BL33" i="5"/>
  <c r="BH33" i="5"/>
  <c r="BD33" i="5"/>
  <c r="BK33" i="5"/>
  <c r="BG33" i="5"/>
  <c r="BI33" i="5"/>
  <c r="BF33" i="5"/>
  <c r="BM33" i="5"/>
  <c r="BW33" i="5" s="1"/>
  <c r="BE33" i="5"/>
  <c r="BJ33" i="5"/>
  <c r="BL56" i="5"/>
  <c r="BH56" i="5"/>
  <c r="BD56" i="5"/>
  <c r="BK56" i="5"/>
  <c r="BG56" i="5"/>
  <c r="BJ56" i="5"/>
  <c r="BF56" i="5"/>
  <c r="BM56" i="5"/>
  <c r="BW56" i="5" s="1"/>
  <c r="BI56" i="5"/>
  <c r="BE56" i="5"/>
  <c r="BL86" i="5"/>
  <c r="BH86" i="5"/>
  <c r="BD86" i="5"/>
  <c r="BK86" i="5"/>
  <c r="BG86" i="5"/>
  <c r="BJ86" i="5"/>
  <c r="BF86" i="5"/>
  <c r="BM86" i="5"/>
  <c r="BW86" i="5" s="1"/>
  <c r="BI86" i="5"/>
  <c r="BE86" i="5"/>
  <c r="BK146" i="5"/>
  <c r="BG146" i="5"/>
  <c r="BJ146" i="5"/>
  <c r="BF146" i="5"/>
  <c r="BM146" i="5"/>
  <c r="BW146" i="5" s="1"/>
  <c r="BI146" i="5"/>
  <c r="BE146" i="5"/>
  <c r="BL146" i="5"/>
  <c r="BH146" i="5"/>
  <c r="BD146" i="5"/>
  <c r="BM190" i="5"/>
  <c r="BW190" i="5" s="1"/>
  <c r="BI190" i="5"/>
  <c r="BE190" i="5"/>
  <c r="BL190" i="5"/>
  <c r="BH190" i="5"/>
  <c r="BD190" i="5"/>
  <c r="BJ190" i="5"/>
  <c r="BG190" i="5"/>
  <c r="BF190" i="5"/>
  <c r="BK190" i="5"/>
  <c r="BL68" i="5"/>
  <c r="BH68" i="5"/>
  <c r="BD68" i="5"/>
  <c r="BK68" i="5"/>
  <c r="BG68" i="5"/>
  <c r="BJ68" i="5"/>
  <c r="BF68" i="5"/>
  <c r="BM68" i="5"/>
  <c r="BW68" i="5" s="1"/>
  <c r="BI68" i="5"/>
  <c r="BE68" i="5"/>
  <c r="BJ195" i="5"/>
  <c r="BF195" i="5"/>
  <c r="BM195" i="5"/>
  <c r="BW195" i="5" s="1"/>
  <c r="BI195" i="5"/>
  <c r="BE195" i="5"/>
  <c r="BK195" i="5"/>
  <c r="BH195" i="5"/>
  <c r="BD195" i="5"/>
  <c r="BL195" i="5"/>
  <c r="BG195" i="5"/>
  <c r="BL31" i="5"/>
  <c r="BH31" i="5"/>
  <c r="BD31" i="5"/>
  <c r="BK31" i="5"/>
  <c r="BG31" i="5"/>
  <c r="BM31" i="5"/>
  <c r="BW31" i="5" s="1"/>
  <c r="BE31" i="5"/>
  <c r="BJ31" i="5"/>
  <c r="BI31" i="5"/>
  <c r="BF31" i="5"/>
  <c r="BK160" i="5"/>
  <c r="BG160" i="5"/>
  <c r="BJ160" i="5"/>
  <c r="BF160" i="5"/>
  <c r="BM160" i="5"/>
  <c r="BW160" i="5" s="1"/>
  <c r="BI160" i="5"/>
  <c r="BE160" i="5"/>
  <c r="BD160" i="5"/>
  <c r="BL160" i="5"/>
  <c r="BH160" i="5"/>
  <c r="BJ16" i="5"/>
  <c r="BF16" i="5"/>
  <c r="BM16" i="5"/>
  <c r="BW16" i="5" s="1"/>
  <c r="BI16" i="5"/>
  <c r="BE16" i="5"/>
  <c r="BK16" i="5"/>
  <c r="BH16" i="5"/>
  <c r="BG16" i="5"/>
  <c r="BL16" i="5"/>
  <c r="BD16" i="5"/>
  <c r="BM188" i="5"/>
  <c r="BW188" i="5" s="1"/>
  <c r="BI188" i="5"/>
  <c r="BE188" i="5"/>
  <c r="BL188" i="5"/>
  <c r="BH188" i="5"/>
  <c r="BD188" i="5"/>
  <c r="BF188" i="5"/>
  <c r="BK188" i="5"/>
  <c r="BJ188" i="5"/>
  <c r="BG188" i="5"/>
  <c r="BJ12" i="5"/>
  <c r="BF12" i="5"/>
  <c r="BM12" i="5"/>
  <c r="BW12" i="5" s="1"/>
  <c r="BI12" i="5"/>
  <c r="BE12" i="5"/>
  <c r="BK12" i="5"/>
  <c r="BH12" i="5"/>
  <c r="BG12" i="5"/>
  <c r="BL12" i="5"/>
  <c r="BD12" i="5"/>
  <c r="BJ73" i="5"/>
  <c r="BF73" i="5"/>
  <c r="BM73" i="5"/>
  <c r="BW73" i="5" s="1"/>
  <c r="BI73" i="5"/>
  <c r="BE73" i="5"/>
  <c r="BL73" i="5"/>
  <c r="BH73" i="5"/>
  <c r="BD73" i="5"/>
  <c r="BK73" i="5"/>
  <c r="BG73" i="5"/>
  <c r="BJ69" i="5"/>
  <c r="BF69" i="5"/>
  <c r="BM69" i="5"/>
  <c r="BW69" i="5" s="1"/>
  <c r="BI69" i="5"/>
  <c r="BE69" i="5"/>
  <c r="BL69" i="5"/>
  <c r="BH69" i="5"/>
  <c r="BD69" i="5"/>
  <c r="BK69" i="5"/>
  <c r="BG69" i="5"/>
  <c r="BL78" i="5"/>
  <c r="BH78" i="5"/>
  <c r="BD78" i="5"/>
  <c r="BK78" i="5"/>
  <c r="BG78" i="5"/>
  <c r="BJ78" i="5"/>
  <c r="BF78" i="5"/>
  <c r="BM78" i="5"/>
  <c r="BW78" i="5" s="1"/>
  <c r="BI78" i="5"/>
  <c r="BE78" i="5"/>
  <c r="BL100" i="5"/>
  <c r="BH100" i="5"/>
  <c r="BD100" i="5"/>
  <c r="BK100" i="5"/>
  <c r="BG100" i="5"/>
  <c r="BJ100" i="5"/>
  <c r="BF100" i="5"/>
  <c r="BM100" i="5"/>
  <c r="BW100" i="5" s="1"/>
  <c r="BI100" i="5"/>
  <c r="BE100" i="5"/>
  <c r="BK189" i="5"/>
  <c r="BG189" i="5"/>
  <c r="BJ189" i="5"/>
  <c r="BF189" i="5"/>
  <c r="BL189" i="5"/>
  <c r="BD189" i="5"/>
  <c r="BI189" i="5"/>
  <c r="BH189" i="5"/>
  <c r="BM189" i="5"/>
  <c r="BW189" i="5" s="1"/>
  <c r="BE189" i="5"/>
  <c r="BJ79" i="5"/>
  <c r="BF79" i="5"/>
  <c r="BM79" i="5"/>
  <c r="BW79" i="5" s="1"/>
  <c r="BI79" i="5"/>
  <c r="BE79" i="5"/>
  <c r="BL79" i="5"/>
  <c r="BH79" i="5"/>
  <c r="BD79" i="5"/>
  <c r="BK79" i="5"/>
  <c r="BG79" i="5"/>
  <c r="BL196" i="5"/>
  <c r="BH196" i="5"/>
  <c r="BD196" i="5"/>
  <c r="BK196" i="5"/>
  <c r="BG196" i="5"/>
  <c r="BI196" i="5"/>
  <c r="BF196" i="5"/>
  <c r="BJ196" i="5"/>
  <c r="BE196" i="5"/>
  <c r="BM196" i="5"/>
  <c r="BW196" i="5" s="1"/>
  <c r="BL109" i="5"/>
  <c r="BH109" i="5"/>
  <c r="BD109" i="5"/>
  <c r="BK109" i="5"/>
  <c r="BG109" i="5"/>
  <c r="BJ109" i="5"/>
  <c r="BF109" i="5"/>
  <c r="BM109" i="5"/>
  <c r="BW109" i="5" s="1"/>
  <c r="BI109" i="5"/>
  <c r="BE109" i="5"/>
  <c r="BM161" i="5"/>
  <c r="BW161" i="5" s="1"/>
  <c r="BI161" i="5"/>
  <c r="BE161" i="5"/>
  <c r="BL161" i="5"/>
  <c r="BH161" i="5"/>
  <c r="BD161" i="5"/>
  <c r="BK161" i="5"/>
  <c r="BG161" i="5"/>
  <c r="BJ161" i="5"/>
  <c r="BF161" i="5"/>
  <c r="BL115" i="5"/>
  <c r="BH115" i="5"/>
  <c r="BD115" i="5"/>
  <c r="BK115" i="5"/>
  <c r="BG115" i="5"/>
  <c r="BJ115" i="5"/>
  <c r="BF115" i="5"/>
  <c r="BM115" i="5"/>
  <c r="BW115" i="5" s="1"/>
  <c r="BI115" i="5"/>
  <c r="BE115" i="5"/>
  <c r="BK136" i="5"/>
  <c r="BG136" i="5"/>
  <c r="BJ136" i="5"/>
  <c r="BF136" i="5"/>
  <c r="BM136" i="5"/>
  <c r="BW136" i="5" s="1"/>
  <c r="BI136" i="5"/>
  <c r="BE136" i="5"/>
  <c r="BD136" i="5"/>
  <c r="BL136" i="5"/>
  <c r="BH136" i="5"/>
  <c r="BL62" i="5"/>
  <c r="BH62" i="5"/>
  <c r="BD62" i="5"/>
  <c r="BK62" i="5"/>
  <c r="BG62" i="5"/>
  <c r="BJ62" i="5"/>
  <c r="BF62" i="5"/>
  <c r="BM62" i="5"/>
  <c r="BW62" i="5" s="1"/>
  <c r="BI62" i="5"/>
  <c r="BE62" i="5"/>
  <c r="BJ39" i="5"/>
  <c r="BL39" i="5"/>
  <c r="BH39" i="5"/>
  <c r="BD39" i="5"/>
  <c r="BK39" i="5"/>
  <c r="BG39" i="5"/>
  <c r="BE39" i="5"/>
  <c r="BM39" i="5"/>
  <c r="BW39" i="5" s="1"/>
  <c r="BI39" i="5"/>
  <c r="BF39" i="5"/>
  <c r="BM104" i="5"/>
  <c r="BW104" i="5" s="1"/>
  <c r="BI104" i="5"/>
  <c r="BL104" i="5"/>
  <c r="BH104" i="5"/>
  <c r="BD104" i="5"/>
  <c r="BJ104" i="5"/>
  <c r="BG104" i="5"/>
  <c r="BF104" i="5"/>
  <c r="BK104" i="5"/>
  <c r="BE104" i="5"/>
  <c r="BJ93" i="5"/>
  <c r="BF93" i="5"/>
  <c r="BM93" i="5"/>
  <c r="BW93" i="5" s="1"/>
  <c r="BI93" i="5"/>
  <c r="BE93" i="5"/>
  <c r="BL93" i="5"/>
  <c r="BH93" i="5"/>
  <c r="BD93" i="5"/>
  <c r="BK93" i="5"/>
  <c r="BG93" i="5"/>
  <c r="BJ61" i="5"/>
  <c r="BF61" i="5"/>
  <c r="BM61" i="5"/>
  <c r="BW61" i="5" s="1"/>
  <c r="BI61" i="5"/>
  <c r="BE61" i="5"/>
  <c r="BL61" i="5"/>
  <c r="BH61" i="5"/>
  <c r="BD61" i="5"/>
  <c r="BK61" i="5"/>
  <c r="BG61" i="5"/>
  <c r="BL113" i="5"/>
  <c r="BH113" i="5"/>
  <c r="BD113" i="5"/>
  <c r="BK113" i="5"/>
  <c r="BG113" i="5"/>
  <c r="BJ113" i="5"/>
  <c r="BF113" i="5"/>
  <c r="BE113" i="5"/>
  <c r="BM113" i="5"/>
  <c r="BW113" i="5" s="1"/>
  <c r="BI113" i="5"/>
  <c r="BK142" i="5"/>
  <c r="BG142" i="5"/>
  <c r="BJ142" i="5"/>
  <c r="BF142" i="5"/>
  <c r="BM142" i="5"/>
  <c r="BW142" i="5" s="1"/>
  <c r="BI142" i="5"/>
  <c r="BE142" i="5"/>
  <c r="BH142" i="5"/>
  <c r="BD142" i="5"/>
  <c r="BL142" i="5"/>
  <c r="BM151" i="5"/>
  <c r="BW151" i="5" s="1"/>
  <c r="BI151" i="5"/>
  <c r="BE151" i="5"/>
  <c r="BL151" i="5"/>
  <c r="BH151" i="5"/>
  <c r="BD151" i="5"/>
  <c r="BK151" i="5"/>
  <c r="BG151" i="5"/>
  <c r="BJ151" i="5"/>
  <c r="BF151" i="5"/>
  <c r="BJ65" i="5"/>
  <c r="BF65" i="5"/>
  <c r="BM65" i="5"/>
  <c r="BW65" i="5" s="1"/>
  <c r="BI65" i="5"/>
  <c r="BE65" i="5"/>
  <c r="BL65" i="5"/>
  <c r="BH65" i="5"/>
  <c r="BD65" i="5"/>
  <c r="BK65" i="5"/>
  <c r="BG65" i="5"/>
  <c r="BJ197" i="5"/>
  <c r="BF197" i="5"/>
  <c r="BM197" i="5"/>
  <c r="BW197" i="5" s="1"/>
  <c r="BI197" i="5"/>
  <c r="BE197" i="5"/>
  <c r="BG197" i="5"/>
  <c r="BL197" i="5"/>
  <c r="BD197" i="5"/>
  <c r="BK197" i="5"/>
  <c r="BH197" i="5"/>
  <c r="BK187" i="5"/>
  <c r="BG187" i="5"/>
  <c r="BJ187" i="5"/>
  <c r="BF187" i="5"/>
  <c r="BH187" i="5"/>
  <c r="BM187" i="5"/>
  <c r="BW187" i="5" s="1"/>
  <c r="BE187" i="5"/>
  <c r="BL187" i="5"/>
  <c r="BD187" i="5"/>
  <c r="BI187" i="5"/>
  <c r="BJ77" i="5"/>
  <c r="BF77" i="5"/>
  <c r="BM77" i="5"/>
  <c r="BW77" i="5" s="1"/>
  <c r="BI77" i="5"/>
  <c r="BE77" i="5"/>
  <c r="BL77" i="5"/>
  <c r="BH77" i="5"/>
  <c r="BD77" i="5"/>
  <c r="BK77" i="5"/>
  <c r="BG77" i="5"/>
  <c r="BL9" i="5"/>
  <c r="BH9" i="5"/>
  <c r="BD9" i="5"/>
  <c r="BK9" i="5"/>
  <c r="BG9" i="5"/>
  <c r="BI9" i="5"/>
  <c r="BF9" i="5"/>
  <c r="BM9" i="5"/>
  <c r="BW9" i="5" s="1"/>
  <c r="BE9" i="5"/>
  <c r="BJ9" i="5"/>
  <c r="BL17" i="5"/>
  <c r="BH17" i="5"/>
  <c r="BD17" i="5"/>
  <c r="BK17" i="5"/>
  <c r="BG17" i="5"/>
  <c r="BI17" i="5"/>
  <c r="BF17" i="5"/>
  <c r="BM17" i="5"/>
  <c r="BW17" i="5" s="1"/>
  <c r="BE17" i="5"/>
  <c r="BJ17" i="5"/>
  <c r="BL94" i="5"/>
  <c r="BH94" i="5"/>
  <c r="BD94" i="5"/>
  <c r="BK94" i="5"/>
  <c r="BG94" i="5"/>
  <c r="BJ94" i="5"/>
  <c r="BF94" i="5"/>
  <c r="BM94" i="5"/>
  <c r="BW94" i="5" s="1"/>
  <c r="BI94" i="5"/>
  <c r="BE94" i="5"/>
  <c r="BJ53" i="5"/>
  <c r="BF53" i="5"/>
  <c r="BL53" i="5"/>
  <c r="BH53" i="5"/>
  <c r="BD53" i="5"/>
  <c r="BK53" i="5"/>
  <c r="BG53" i="5"/>
  <c r="BE53" i="5"/>
  <c r="BM53" i="5"/>
  <c r="BW53" i="5" s="1"/>
  <c r="BI53" i="5"/>
  <c r="BK144" i="5"/>
  <c r="BG144" i="5"/>
  <c r="BJ144" i="5"/>
  <c r="BF144" i="5"/>
  <c r="BM144" i="5"/>
  <c r="BW144" i="5" s="1"/>
  <c r="BI144" i="5"/>
  <c r="BE144" i="5"/>
  <c r="BD144" i="5"/>
  <c r="BL144" i="5"/>
  <c r="BH144" i="5"/>
  <c r="BK126" i="5"/>
  <c r="BG126" i="5"/>
  <c r="BJ126" i="5"/>
  <c r="BF126" i="5"/>
  <c r="BM126" i="5"/>
  <c r="BW126" i="5" s="1"/>
  <c r="BI126" i="5"/>
  <c r="BE126" i="5"/>
  <c r="BH126" i="5"/>
  <c r="BD126" i="5"/>
  <c r="BL126" i="5"/>
  <c r="BK191" i="5"/>
  <c r="BG191" i="5"/>
  <c r="BJ191" i="5"/>
  <c r="BF191" i="5"/>
  <c r="BH191" i="5"/>
  <c r="BM191" i="5"/>
  <c r="BW191" i="5" s="1"/>
  <c r="BE191" i="5"/>
  <c r="BL191" i="5"/>
  <c r="BD191" i="5"/>
  <c r="BI191" i="5"/>
  <c r="BL76" i="5"/>
  <c r="BH76" i="5"/>
  <c r="BD76" i="5"/>
  <c r="BK76" i="5"/>
  <c r="BG76" i="5"/>
  <c r="BJ76" i="5"/>
  <c r="BF76" i="5"/>
  <c r="BM76" i="5"/>
  <c r="BW76" i="5" s="1"/>
  <c r="BI76" i="5"/>
  <c r="BE76" i="5"/>
  <c r="BL198" i="5"/>
  <c r="BH198" i="5"/>
  <c r="BD198" i="5"/>
  <c r="BK198" i="5"/>
  <c r="BG198" i="5"/>
  <c r="BM198" i="5"/>
  <c r="BW198" i="5" s="1"/>
  <c r="BE198" i="5"/>
  <c r="BJ198" i="5"/>
  <c r="BF198" i="5"/>
  <c r="BI198" i="5"/>
  <c r="BJ26" i="5"/>
  <c r="BF26" i="5"/>
  <c r="BM26" i="5"/>
  <c r="BW26" i="5" s="1"/>
  <c r="BI26" i="5"/>
  <c r="BE26" i="5"/>
  <c r="BG26" i="5"/>
  <c r="BL26" i="5"/>
  <c r="BD26" i="5"/>
  <c r="BK26" i="5"/>
  <c r="BH26" i="5"/>
  <c r="BM163" i="5"/>
  <c r="BW163" i="5" s="1"/>
  <c r="BI163" i="5"/>
  <c r="BE163" i="5"/>
  <c r="BL163" i="5"/>
  <c r="BH163" i="5"/>
  <c r="BD163" i="5"/>
  <c r="BK163" i="5"/>
  <c r="BG163" i="5"/>
  <c r="BF163" i="5"/>
  <c r="BJ163" i="5"/>
  <c r="BJ10" i="5"/>
  <c r="BF10" i="5"/>
  <c r="BM10" i="5"/>
  <c r="BW10" i="5" s="1"/>
  <c r="BI10" i="5"/>
  <c r="BE10" i="5"/>
  <c r="BG10" i="5"/>
  <c r="BL10" i="5"/>
  <c r="BD10" i="5"/>
  <c r="BK10" i="5"/>
  <c r="BH10" i="5"/>
  <c r="BJ6" i="5"/>
  <c r="BD6" i="5"/>
  <c r="BL64" i="5"/>
  <c r="BH64" i="5"/>
  <c r="BD64" i="5"/>
  <c r="BK64" i="5"/>
  <c r="BG64" i="5"/>
  <c r="BJ64" i="5"/>
  <c r="BF64" i="5"/>
  <c r="BM64" i="5"/>
  <c r="BW64" i="5" s="1"/>
  <c r="BI64" i="5"/>
  <c r="BE64" i="5"/>
  <c r="BL92" i="5"/>
  <c r="BH92" i="5"/>
  <c r="BD92" i="5"/>
  <c r="BK92" i="5"/>
  <c r="BG92" i="5"/>
  <c r="BJ92" i="5"/>
  <c r="BF92" i="5"/>
  <c r="BM92" i="5"/>
  <c r="BW92" i="5" s="1"/>
  <c r="BI92" i="5"/>
  <c r="BE92" i="5"/>
  <c r="BL96" i="5"/>
  <c r="BH96" i="5"/>
  <c r="BD96" i="5"/>
  <c r="BK96" i="5"/>
  <c r="BG96" i="5"/>
  <c r="BJ96" i="5"/>
  <c r="BF96" i="5"/>
  <c r="BM96" i="5"/>
  <c r="BW96" i="5" s="1"/>
  <c r="BI96" i="5"/>
  <c r="BE96" i="5"/>
  <c r="BM159" i="5"/>
  <c r="BW159" i="5" s="1"/>
  <c r="BI159" i="5"/>
  <c r="BE159" i="5"/>
  <c r="BL159" i="5"/>
  <c r="BH159" i="5"/>
  <c r="BD159" i="5"/>
  <c r="BK159" i="5"/>
  <c r="BG159" i="5"/>
  <c r="BJ159" i="5"/>
  <c r="BF159" i="5"/>
  <c r="BL98" i="5"/>
  <c r="BH98" i="5"/>
  <c r="BD98" i="5"/>
  <c r="BK98" i="5"/>
  <c r="BG98" i="5"/>
  <c r="BJ98" i="5"/>
  <c r="BF98" i="5"/>
  <c r="BM98" i="5"/>
  <c r="BW98" i="5" s="1"/>
  <c r="BI98" i="5"/>
  <c r="BE98" i="5"/>
  <c r="BM145" i="5"/>
  <c r="BW145" i="5" s="1"/>
  <c r="BI145" i="5"/>
  <c r="BE145" i="5"/>
  <c r="BL145" i="5"/>
  <c r="BH145" i="5"/>
  <c r="BD145" i="5"/>
  <c r="BK145" i="5"/>
  <c r="BG145" i="5"/>
  <c r="BJ145" i="5"/>
  <c r="BF145" i="5"/>
  <c r="BJ87" i="5"/>
  <c r="BF87" i="5"/>
  <c r="BM87" i="5"/>
  <c r="BW87" i="5" s="1"/>
  <c r="BI87" i="5"/>
  <c r="BE87" i="5"/>
  <c r="BL87" i="5"/>
  <c r="BH87" i="5"/>
  <c r="BD87" i="5"/>
  <c r="BK87" i="5"/>
  <c r="BG87" i="5"/>
  <c r="BJ199" i="5"/>
  <c r="BF199" i="5"/>
  <c r="BM199" i="5"/>
  <c r="BW199" i="5" s="1"/>
  <c r="BI199" i="5"/>
  <c r="BE199" i="5"/>
  <c r="BK199" i="5"/>
  <c r="BH199" i="5"/>
  <c r="BL199" i="5"/>
  <c r="BG199" i="5"/>
  <c r="BD199" i="5"/>
  <c r="BL21" i="5"/>
  <c r="BH21" i="5"/>
  <c r="BD21" i="5"/>
  <c r="BK21" i="5"/>
  <c r="BG21" i="5"/>
  <c r="BI21" i="5"/>
  <c r="BF21" i="5"/>
  <c r="BM21" i="5"/>
  <c r="BW21" i="5" s="1"/>
  <c r="BE21" i="5"/>
  <c r="BJ21" i="5"/>
  <c r="BK164" i="5"/>
  <c r="BG164" i="5"/>
  <c r="BJ164" i="5"/>
  <c r="BF164" i="5"/>
  <c r="BM164" i="5"/>
  <c r="BW164" i="5" s="1"/>
  <c r="BI164" i="5"/>
  <c r="BE164" i="5"/>
  <c r="BL164" i="5"/>
  <c r="BH164" i="5"/>
  <c r="BD164" i="5"/>
  <c r="BJ22" i="5"/>
  <c r="BF22" i="5"/>
  <c r="BM22" i="5"/>
  <c r="BW22" i="5" s="1"/>
  <c r="BI22" i="5"/>
  <c r="BE22" i="5"/>
  <c r="BG22" i="5"/>
  <c r="BL22" i="5"/>
  <c r="BD22" i="5"/>
  <c r="BK22" i="5"/>
  <c r="BH22" i="5"/>
  <c r="BJ67" i="5"/>
  <c r="BF67" i="5"/>
  <c r="BM67" i="5"/>
  <c r="BW67" i="5" s="1"/>
  <c r="BI67" i="5"/>
  <c r="BE67" i="5"/>
  <c r="BL67" i="5"/>
  <c r="BH67" i="5"/>
  <c r="BD67" i="5"/>
  <c r="BK67" i="5"/>
  <c r="BG67" i="5"/>
  <c r="BL44" i="5"/>
  <c r="BH44" i="5"/>
  <c r="BD44" i="5"/>
  <c r="BJ44" i="5"/>
  <c r="BF44" i="5"/>
  <c r="BM44" i="5"/>
  <c r="BW44" i="5" s="1"/>
  <c r="BI44" i="5"/>
  <c r="BE44" i="5"/>
  <c r="BK44" i="5"/>
  <c r="BG44" i="5"/>
  <c r="BJ97" i="5"/>
  <c r="BF97" i="5"/>
  <c r="BM97" i="5"/>
  <c r="BW97" i="5" s="1"/>
  <c r="BI97" i="5"/>
  <c r="BE97" i="5"/>
  <c r="BL97" i="5"/>
  <c r="BH97" i="5"/>
  <c r="BD97" i="5"/>
  <c r="BK97" i="5"/>
  <c r="BG97" i="5"/>
  <c r="BK172" i="5"/>
  <c r="BG172" i="5"/>
  <c r="BJ172" i="5"/>
  <c r="BF172" i="5"/>
  <c r="BM172" i="5"/>
  <c r="BW172" i="5" s="1"/>
  <c r="BI172" i="5"/>
  <c r="BE172" i="5"/>
  <c r="BL172" i="5"/>
  <c r="BH172" i="5"/>
  <c r="BD172" i="5"/>
  <c r="BK156" i="5"/>
  <c r="BG156" i="5"/>
  <c r="BJ156" i="5"/>
  <c r="BF156" i="5"/>
  <c r="BM156" i="5"/>
  <c r="BW156" i="5" s="1"/>
  <c r="BI156" i="5"/>
  <c r="BE156" i="5"/>
  <c r="BL156" i="5"/>
  <c r="BH156" i="5"/>
  <c r="BD156" i="5"/>
  <c r="BL111" i="5"/>
  <c r="BH111" i="5"/>
  <c r="BD111" i="5"/>
  <c r="BK111" i="5"/>
  <c r="BG111" i="5"/>
  <c r="BJ111" i="5"/>
  <c r="BF111" i="5"/>
  <c r="BI111" i="5"/>
  <c r="BE111" i="5"/>
  <c r="BM111" i="5"/>
  <c r="BW111" i="5" s="1"/>
  <c r="BK154" i="5"/>
  <c r="BG154" i="5"/>
  <c r="BJ154" i="5"/>
  <c r="BF154" i="5"/>
  <c r="BM154" i="5"/>
  <c r="BW154" i="5" s="1"/>
  <c r="BI154" i="5"/>
  <c r="BE154" i="5"/>
  <c r="BL154" i="5"/>
  <c r="BH154" i="5"/>
  <c r="BD154" i="5"/>
  <c r="BL74" i="5"/>
  <c r="BH74" i="5"/>
  <c r="BD74" i="5"/>
  <c r="BK74" i="5"/>
  <c r="BG74" i="5"/>
  <c r="BJ74" i="5"/>
  <c r="BF74" i="5"/>
  <c r="BM74" i="5"/>
  <c r="BW74" i="5" s="1"/>
  <c r="BI74" i="5"/>
  <c r="BE74" i="5"/>
  <c r="BL200" i="5"/>
  <c r="BH200" i="5"/>
  <c r="BD200" i="5"/>
  <c r="BK200" i="5"/>
  <c r="BG200" i="5"/>
  <c r="BI200" i="5"/>
  <c r="BF200" i="5"/>
  <c r="BM200" i="5"/>
  <c r="BW200" i="5" s="1"/>
  <c r="BJ200" i="5"/>
  <c r="BE200" i="5"/>
  <c r="BJ18" i="5"/>
  <c r="BF18" i="5"/>
  <c r="BM18" i="5"/>
  <c r="BW18" i="5" s="1"/>
  <c r="BI18" i="5"/>
  <c r="BE18" i="5"/>
  <c r="BG18" i="5"/>
  <c r="BL18" i="5"/>
  <c r="BD18" i="5"/>
  <c r="BK18" i="5"/>
  <c r="BH18" i="5"/>
  <c r="BL46" i="5"/>
  <c r="BH46" i="5"/>
  <c r="BD46" i="5"/>
  <c r="BJ46" i="5"/>
  <c r="BF46" i="5"/>
  <c r="BM46" i="5"/>
  <c r="BW46" i="5" s="1"/>
  <c r="BI46" i="5"/>
  <c r="BE46" i="5"/>
  <c r="BK46" i="5"/>
  <c r="BG46" i="5"/>
  <c r="BJ45" i="5"/>
  <c r="BF45" i="5"/>
  <c r="BL45" i="5"/>
  <c r="BH45" i="5"/>
  <c r="BD45" i="5"/>
  <c r="BK45" i="5"/>
  <c r="BG45" i="5"/>
  <c r="BE45" i="5"/>
  <c r="BM45" i="5"/>
  <c r="BW45" i="5" s="1"/>
  <c r="BI45" i="5"/>
  <c r="BJ14" i="5"/>
  <c r="BF14" i="5"/>
  <c r="BM14" i="5"/>
  <c r="BW14" i="5" s="1"/>
  <c r="BI14" i="5"/>
  <c r="BE14" i="5"/>
  <c r="BG14" i="5"/>
  <c r="BL14" i="5"/>
  <c r="BD14" i="5"/>
  <c r="BK14" i="5"/>
  <c r="BH14" i="5"/>
  <c r="BK134" i="5"/>
  <c r="BG134" i="5"/>
  <c r="BJ134" i="5"/>
  <c r="BF134" i="5"/>
  <c r="BM134" i="5"/>
  <c r="BW134" i="5" s="1"/>
  <c r="BI134" i="5"/>
  <c r="BE134" i="5"/>
  <c r="BH134" i="5"/>
  <c r="BD134" i="5"/>
  <c r="BL134" i="5"/>
  <c r="BK122" i="5"/>
  <c r="BJ122" i="5"/>
  <c r="BM122" i="5"/>
  <c r="BW122" i="5" s="1"/>
  <c r="BI122" i="5"/>
  <c r="BF122" i="5"/>
  <c r="BL122" i="5"/>
  <c r="BE122" i="5"/>
  <c r="BH122" i="5"/>
  <c r="BD122" i="5"/>
  <c r="BG122" i="5"/>
  <c r="BJ83" i="5"/>
  <c r="BF83" i="5"/>
  <c r="BM83" i="5"/>
  <c r="BW83" i="5" s="1"/>
  <c r="BI83" i="5"/>
  <c r="BE83" i="5"/>
  <c r="BL83" i="5"/>
  <c r="BH83" i="5"/>
  <c r="BD83" i="5"/>
  <c r="BK83" i="5"/>
  <c r="BG83" i="5"/>
  <c r="BL80" i="5"/>
  <c r="BH80" i="5"/>
  <c r="BD80" i="5"/>
  <c r="BK80" i="5"/>
  <c r="BG80" i="5"/>
  <c r="BJ80" i="5"/>
  <c r="BF80" i="5"/>
  <c r="BM80" i="5"/>
  <c r="BW80" i="5" s="1"/>
  <c r="BI80" i="5"/>
  <c r="BE80" i="5"/>
  <c r="BK173" i="5"/>
  <c r="BG173" i="5"/>
  <c r="BJ173" i="5"/>
  <c r="BL173" i="5"/>
  <c r="BE173" i="5"/>
  <c r="BI173" i="5"/>
  <c r="BD173" i="5"/>
  <c r="BH173" i="5"/>
  <c r="BM173" i="5"/>
  <c r="BW173" i="5" s="1"/>
  <c r="BF173" i="5"/>
  <c r="BM147" i="5"/>
  <c r="BW147" i="5" s="1"/>
  <c r="BI147" i="5"/>
  <c r="BE147" i="5"/>
  <c r="BL147" i="5"/>
  <c r="BH147" i="5"/>
  <c r="BD147" i="5"/>
  <c r="BK147" i="5"/>
  <c r="BG147" i="5"/>
  <c r="BF147" i="5"/>
  <c r="BJ147" i="5"/>
  <c r="BM157" i="5"/>
  <c r="BW157" i="5" s="1"/>
  <c r="BI157" i="5"/>
  <c r="BE157" i="5"/>
  <c r="BL157" i="5"/>
  <c r="BH157" i="5"/>
  <c r="BD157" i="5"/>
  <c r="BK157" i="5"/>
  <c r="BG157" i="5"/>
  <c r="BJ157" i="5"/>
  <c r="BF157" i="5"/>
  <c r="BM155" i="5"/>
  <c r="BW155" i="5" s="1"/>
  <c r="BI155" i="5"/>
  <c r="BE155" i="5"/>
  <c r="BL155" i="5"/>
  <c r="BH155" i="5"/>
  <c r="BD155" i="5"/>
  <c r="BK155" i="5"/>
  <c r="BG155" i="5"/>
  <c r="BF155" i="5"/>
  <c r="BJ155" i="5"/>
  <c r="BL88" i="5"/>
  <c r="BH88" i="5"/>
  <c r="BD88" i="5"/>
  <c r="BK88" i="5"/>
  <c r="BG88" i="5"/>
  <c r="BJ88" i="5"/>
  <c r="BF88" i="5"/>
  <c r="BM88" i="5"/>
  <c r="BW88" i="5" s="1"/>
  <c r="BI88" i="5"/>
  <c r="BE88" i="5"/>
  <c r="BJ201" i="5"/>
  <c r="BF201" i="5"/>
  <c r="BM201" i="5"/>
  <c r="BW201" i="5" s="1"/>
  <c r="BI201" i="5"/>
  <c r="BE201" i="5"/>
  <c r="BG201" i="5"/>
  <c r="BL201" i="5"/>
  <c r="BD201" i="5"/>
  <c r="BH201" i="5"/>
  <c r="BK201" i="5"/>
  <c r="BL60" i="5"/>
  <c r="BH60" i="5"/>
  <c r="BD60" i="5"/>
  <c r="BK60" i="5"/>
  <c r="BG60" i="5"/>
  <c r="BJ60" i="5"/>
  <c r="BF60" i="5"/>
  <c r="BM60" i="5"/>
  <c r="BW60" i="5" s="1"/>
  <c r="BI60" i="5"/>
  <c r="BE60" i="5"/>
  <c r="BK132" i="5"/>
  <c r="BG132" i="5"/>
  <c r="BJ132" i="5"/>
  <c r="BF132" i="5"/>
  <c r="BM132" i="5"/>
  <c r="BW132" i="5" s="1"/>
  <c r="BI132" i="5"/>
  <c r="BE132" i="5"/>
  <c r="BL132" i="5"/>
  <c r="BH132" i="5"/>
  <c r="BD132" i="5"/>
  <c r="BJ36" i="5"/>
  <c r="BF36" i="5"/>
  <c r="BM36" i="5"/>
  <c r="BW36" i="5" s="1"/>
  <c r="BI36" i="5"/>
  <c r="BE36" i="5"/>
  <c r="BK36" i="5"/>
  <c r="BH36" i="5"/>
  <c r="BG36" i="5"/>
  <c r="BL36" i="5"/>
  <c r="BD36" i="5"/>
  <c r="BL70" i="5"/>
  <c r="BH70" i="5"/>
  <c r="BD70" i="5"/>
  <c r="BK70" i="5"/>
  <c r="BG70" i="5"/>
  <c r="BJ70" i="5"/>
  <c r="BF70" i="5"/>
  <c r="BM70" i="5"/>
  <c r="BW70" i="5" s="1"/>
  <c r="BI70" i="5"/>
  <c r="BE70" i="5"/>
  <c r="BL66" i="5"/>
  <c r="BH66" i="5"/>
  <c r="BD66" i="5"/>
  <c r="BK66" i="5"/>
  <c r="BG66" i="5"/>
  <c r="BJ66" i="5"/>
  <c r="BF66" i="5"/>
  <c r="BM66" i="5"/>
  <c r="BW66" i="5" s="1"/>
  <c r="BI66" i="5"/>
  <c r="BE66" i="5"/>
  <c r="BM174" i="5"/>
  <c r="BW174" i="5" s="1"/>
  <c r="BI174" i="5"/>
  <c r="BE174" i="5"/>
  <c r="BL174" i="5"/>
  <c r="BH174" i="5"/>
  <c r="BD174" i="5"/>
  <c r="BJ174" i="5"/>
  <c r="BG174" i="5"/>
  <c r="BF174" i="5"/>
  <c r="BK174" i="5"/>
  <c r="BK148" i="5"/>
  <c r="BG148" i="5"/>
  <c r="BJ148" i="5"/>
  <c r="BF148" i="5"/>
  <c r="BM148" i="5"/>
  <c r="BW148" i="5" s="1"/>
  <c r="BI148" i="5"/>
  <c r="BE148" i="5"/>
  <c r="BL148" i="5"/>
  <c r="BH148" i="5"/>
  <c r="BD148" i="5"/>
  <c r="BM131" i="5"/>
  <c r="BW131" i="5" s="1"/>
  <c r="BI131" i="5"/>
  <c r="BE131" i="5"/>
  <c r="BL131" i="5"/>
  <c r="BH131" i="5"/>
  <c r="BD131" i="5"/>
  <c r="BK131" i="5"/>
  <c r="BG131" i="5"/>
  <c r="BF131" i="5"/>
  <c r="BJ131" i="5"/>
  <c r="BM167" i="5"/>
  <c r="BW167" i="5" s="1"/>
  <c r="BI167" i="5"/>
  <c r="BE167" i="5"/>
  <c r="BL167" i="5"/>
  <c r="BH167" i="5"/>
  <c r="BD167" i="5"/>
  <c r="BK167" i="5"/>
  <c r="BG167" i="5"/>
  <c r="BJ167" i="5"/>
  <c r="BF167" i="5"/>
  <c r="BJ47" i="5"/>
  <c r="BF47" i="5"/>
  <c r="BL47" i="5"/>
  <c r="BH47" i="5"/>
  <c r="BD47" i="5"/>
  <c r="BK47" i="5"/>
  <c r="BG47" i="5"/>
  <c r="BM47" i="5"/>
  <c r="BW47" i="5" s="1"/>
  <c r="BI47" i="5"/>
  <c r="BE47" i="5"/>
  <c r="BL202" i="5"/>
  <c r="BH202" i="5"/>
  <c r="BD202" i="5"/>
  <c r="BK202" i="5"/>
  <c r="BG202" i="5"/>
  <c r="BM202" i="5"/>
  <c r="BW202" i="5" s="1"/>
  <c r="BE202" i="5"/>
  <c r="BJ202" i="5"/>
  <c r="BI202" i="5"/>
  <c r="BF202" i="5"/>
  <c r="BJ75" i="5"/>
  <c r="BF75" i="5"/>
  <c r="BM75" i="5"/>
  <c r="BW75" i="5" s="1"/>
  <c r="BI75" i="5"/>
  <c r="BE75" i="5"/>
  <c r="BL75" i="5"/>
  <c r="BH75" i="5"/>
  <c r="BD75" i="5"/>
  <c r="BK75" i="5"/>
  <c r="BG75" i="5"/>
  <c r="BJ49" i="5"/>
  <c r="BF49" i="5"/>
  <c r="BL49" i="5"/>
  <c r="BH49" i="5"/>
  <c r="BD49" i="5"/>
  <c r="BK49" i="5"/>
  <c r="BG49" i="5"/>
  <c r="BM49" i="5"/>
  <c r="BW49" i="5" s="1"/>
  <c r="BI49" i="5"/>
  <c r="BE49" i="5"/>
  <c r="BM133" i="5"/>
  <c r="BW133" i="5" s="1"/>
  <c r="BI133" i="5"/>
  <c r="BE133" i="5"/>
  <c r="BL133" i="5"/>
  <c r="BH133" i="5"/>
  <c r="BD133" i="5"/>
  <c r="BK133" i="5"/>
  <c r="BG133" i="5"/>
  <c r="BJ133" i="5"/>
  <c r="BF133" i="5"/>
  <c r="BJ99" i="5"/>
  <c r="BF99" i="5"/>
  <c r="BM99" i="5"/>
  <c r="BW99" i="5" s="1"/>
  <c r="BI99" i="5"/>
  <c r="BE99" i="5"/>
  <c r="BL99" i="5"/>
  <c r="BH99" i="5"/>
  <c r="BD99" i="5"/>
  <c r="BK99" i="5"/>
  <c r="BG99" i="5"/>
  <c r="BL82" i="5"/>
  <c r="BH82" i="5"/>
  <c r="BD82" i="5"/>
  <c r="BK82" i="5"/>
  <c r="BG82" i="5"/>
  <c r="BJ82" i="5"/>
  <c r="BF82" i="5"/>
  <c r="BM82" i="5"/>
  <c r="BW82" i="5" s="1"/>
  <c r="BI82" i="5"/>
  <c r="BE82" i="5"/>
  <c r="BJ110" i="5"/>
  <c r="BF110" i="5"/>
  <c r="BM110" i="5"/>
  <c r="BW110" i="5" s="1"/>
  <c r="BI110" i="5"/>
  <c r="BE110" i="5"/>
  <c r="BL110" i="5"/>
  <c r="BH110" i="5"/>
  <c r="BD110" i="5"/>
  <c r="BK110" i="5"/>
  <c r="BG110" i="5"/>
  <c r="BK175" i="5"/>
  <c r="BG175" i="5"/>
  <c r="BJ175" i="5"/>
  <c r="BF175" i="5"/>
  <c r="BH175" i="5"/>
  <c r="BM175" i="5"/>
  <c r="BW175" i="5" s="1"/>
  <c r="BE175" i="5"/>
  <c r="BL175" i="5"/>
  <c r="BD175" i="5"/>
  <c r="BI175" i="5"/>
  <c r="BK168" i="5"/>
  <c r="BG168" i="5"/>
  <c r="BJ168" i="5"/>
  <c r="BF168" i="5"/>
  <c r="BM168" i="5"/>
  <c r="BW168" i="5" s="1"/>
  <c r="BI168" i="5"/>
  <c r="BE168" i="5"/>
  <c r="BD168" i="5"/>
  <c r="BL168" i="5"/>
  <c r="BH168" i="5"/>
  <c r="BJ95" i="5"/>
  <c r="BF95" i="5"/>
  <c r="BM95" i="5"/>
  <c r="BW95" i="5" s="1"/>
  <c r="BI95" i="5"/>
  <c r="BE95" i="5"/>
  <c r="BL95" i="5"/>
  <c r="BH95" i="5"/>
  <c r="BD95" i="5"/>
  <c r="BK95" i="5"/>
  <c r="BG95" i="5"/>
  <c r="BM141" i="5"/>
  <c r="BW141" i="5" s="1"/>
  <c r="BI141" i="5"/>
  <c r="BE141" i="5"/>
  <c r="BL141" i="5"/>
  <c r="BH141" i="5"/>
  <c r="BD141" i="5"/>
  <c r="BK141" i="5"/>
  <c r="BG141" i="5"/>
  <c r="BJ141" i="5"/>
  <c r="BF141" i="5"/>
  <c r="BM137" i="5"/>
  <c r="BW137" i="5" s="1"/>
  <c r="BI137" i="5"/>
  <c r="BE137" i="5"/>
  <c r="BL137" i="5"/>
  <c r="BH137" i="5"/>
  <c r="BD137" i="5"/>
  <c r="BK137" i="5"/>
  <c r="BG137" i="5"/>
  <c r="BJ137" i="5"/>
  <c r="BF137" i="5"/>
  <c r="BJ203" i="5"/>
  <c r="BF203" i="5"/>
  <c r="BM203" i="5"/>
  <c r="BW203" i="5" s="1"/>
  <c r="BI203" i="5"/>
  <c r="BE203" i="5"/>
  <c r="BK203" i="5"/>
  <c r="BH203" i="5"/>
  <c r="BD203" i="5"/>
  <c r="BL203" i="5"/>
  <c r="BG203" i="5"/>
  <c r="BL7" i="5"/>
  <c r="BK7" i="5"/>
  <c r="BM7" i="5"/>
  <c r="BW7" i="5" s="1"/>
  <c r="BG7" i="5"/>
  <c r="BJ7" i="5"/>
  <c r="BF7" i="5"/>
  <c r="BI7" i="5"/>
  <c r="BE7" i="5"/>
  <c r="BH7" i="5"/>
  <c r="BD7" i="5"/>
  <c r="BM125" i="5"/>
  <c r="BW125" i="5" s="1"/>
  <c r="BI125" i="5"/>
  <c r="BE125" i="5"/>
  <c r="BL125" i="5"/>
  <c r="BH125" i="5"/>
  <c r="BD125" i="5"/>
  <c r="BK125" i="5"/>
  <c r="BG125" i="5"/>
  <c r="BJ125" i="5"/>
  <c r="BF125" i="5"/>
  <c r="BK128" i="5"/>
  <c r="BG128" i="5"/>
  <c r="BJ128" i="5"/>
  <c r="BF128" i="5"/>
  <c r="BM128" i="5"/>
  <c r="BW128" i="5" s="1"/>
  <c r="BI128" i="5"/>
  <c r="BE128" i="5"/>
  <c r="BD128" i="5"/>
  <c r="BL128" i="5"/>
  <c r="BH128" i="5"/>
  <c r="BL15" i="5"/>
  <c r="BH15" i="5"/>
  <c r="BD15" i="5"/>
  <c r="BK15" i="5"/>
  <c r="BG15" i="5"/>
  <c r="BM15" i="5"/>
  <c r="BW15" i="5" s="1"/>
  <c r="BE15" i="5"/>
  <c r="BJ15" i="5"/>
  <c r="BI15" i="5"/>
  <c r="BF15" i="5"/>
  <c r="BJ57" i="5"/>
  <c r="BF57" i="5"/>
  <c r="BM57" i="5"/>
  <c r="BW57" i="5" s="1"/>
  <c r="BI57" i="5"/>
  <c r="BE57" i="5"/>
  <c r="BL57" i="5"/>
  <c r="BH57" i="5"/>
  <c r="BD57" i="5"/>
  <c r="BK57" i="5"/>
  <c r="BG57" i="5"/>
  <c r="BL105" i="5"/>
  <c r="BK105" i="5"/>
  <c r="BG105" i="5"/>
  <c r="BJ105" i="5"/>
  <c r="BF105" i="5"/>
  <c r="BH105" i="5"/>
  <c r="BE105" i="5"/>
  <c r="BM105" i="5"/>
  <c r="BW105" i="5" s="1"/>
  <c r="BD105" i="5"/>
  <c r="BI105" i="5"/>
  <c r="BM176" i="5"/>
  <c r="BW176" i="5" s="1"/>
  <c r="BI176" i="5"/>
  <c r="BE176" i="5"/>
  <c r="BL176" i="5"/>
  <c r="BH176" i="5"/>
  <c r="BD176" i="5"/>
  <c r="BF176" i="5"/>
  <c r="BK176" i="5"/>
  <c r="BJ176" i="5"/>
  <c r="BG176" i="5"/>
  <c r="BM165" i="5"/>
  <c r="BW165" i="5" s="1"/>
  <c r="BI165" i="5"/>
  <c r="BE165" i="5"/>
  <c r="BL165" i="5"/>
  <c r="BH165" i="5"/>
  <c r="BD165" i="5"/>
  <c r="BK165" i="5"/>
  <c r="BG165" i="5"/>
  <c r="BJ165" i="5"/>
  <c r="BF165" i="5"/>
  <c r="BL42" i="5"/>
  <c r="BH42" i="5"/>
  <c r="BD42" i="5"/>
  <c r="BJ42" i="5"/>
  <c r="BF42" i="5"/>
  <c r="BM42" i="5"/>
  <c r="BW42" i="5" s="1"/>
  <c r="BI42" i="5"/>
  <c r="BE42" i="5"/>
  <c r="BK42" i="5"/>
  <c r="BG42" i="5"/>
  <c r="BK150" i="5"/>
  <c r="BG150" i="5"/>
  <c r="BJ150" i="5"/>
  <c r="BF150" i="5"/>
  <c r="BM150" i="5"/>
  <c r="BW150" i="5" s="1"/>
  <c r="BI150" i="5"/>
  <c r="BE150" i="5"/>
  <c r="BH150" i="5"/>
  <c r="BD150" i="5"/>
  <c r="BL150" i="5"/>
  <c r="BK124" i="5"/>
  <c r="BG124" i="5"/>
  <c r="BJ124" i="5"/>
  <c r="BF124" i="5"/>
  <c r="BM124" i="5"/>
  <c r="BW124" i="5" s="1"/>
  <c r="BI124" i="5"/>
  <c r="BE124" i="5"/>
  <c r="BL124" i="5"/>
  <c r="BH124" i="5"/>
  <c r="BD124" i="5"/>
  <c r="BL204" i="5"/>
  <c r="BH204" i="5"/>
  <c r="BD204" i="5"/>
  <c r="BK204" i="5"/>
  <c r="BG204" i="5"/>
  <c r="BI204" i="5"/>
  <c r="BF204" i="5"/>
  <c r="BJ204" i="5"/>
  <c r="BE204" i="5"/>
  <c r="BM204" i="5"/>
  <c r="BW204" i="5" s="1"/>
  <c r="BL121" i="5"/>
  <c r="BH121" i="5"/>
  <c r="BD121" i="5"/>
  <c r="BK121" i="5"/>
  <c r="BG121" i="5"/>
  <c r="BJ121" i="5"/>
  <c r="BF121" i="5"/>
  <c r="BM121" i="5"/>
  <c r="BW121" i="5" s="1"/>
  <c r="BI121" i="5"/>
  <c r="BE121" i="5"/>
  <c r="BJ114" i="5"/>
  <c r="BF114" i="5"/>
  <c r="BM114" i="5"/>
  <c r="BW114" i="5" s="1"/>
  <c r="BI114" i="5"/>
  <c r="BE114" i="5"/>
  <c r="BL114" i="5"/>
  <c r="BH114" i="5"/>
  <c r="BD114" i="5"/>
  <c r="BK114" i="5"/>
  <c r="BG114" i="5"/>
  <c r="BM129" i="5"/>
  <c r="BW129" i="5" s="1"/>
  <c r="BI129" i="5"/>
  <c r="BE129" i="5"/>
  <c r="BL129" i="5"/>
  <c r="BH129" i="5"/>
  <c r="BD129" i="5"/>
  <c r="BK129" i="5"/>
  <c r="BG129" i="5"/>
  <c r="BJ129" i="5"/>
  <c r="BF129" i="5"/>
  <c r="BK162" i="5"/>
  <c r="BG162" i="5"/>
  <c r="BJ162" i="5"/>
  <c r="BF162" i="5"/>
  <c r="BM162" i="5"/>
  <c r="BW162" i="5" s="1"/>
  <c r="BI162" i="5"/>
  <c r="BE162" i="5"/>
  <c r="BL162" i="5"/>
  <c r="BH162" i="5"/>
  <c r="BD162" i="5"/>
  <c r="BK183" i="5"/>
  <c r="BG183" i="5"/>
  <c r="BJ183" i="5"/>
  <c r="BF183" i="5"/>
  <c r="BH183" i="5"/>
  <c r="BM183" i="5"/>
  <c r="BW183" i="5" s="1"/>
  <c r="BE183" i="5"/>
  <c r="BL183" i="5"/>
  <c r="BD183" i="5"/>
  <c r="BI183" i="5"/>
  <c r="BJ63" i="5"/>
  <c r="BF63" i="5"/>
  <c r="BM63" i="5"/>
  <c r="BW63" i="5" s="1"/>
  <c r="BI63" i="5"/>
  <c r="BE63" i="5"/>
  <c r="BL63" i="5"/>
  <c r="BH63" i="5"/>
  <c r="BD63" i="5"/>
  <c r="BK63" i="5"/>
  <c r="BG63" i="5"/>
  <c r="BJ55" i="5"/>
  <c r="BF55" i="5"/>
  <c r="BM55" i="5"/>
  <c r="BW55" i="5" s="1"/>
  <c r="BI55" i="5"/>
  <c r="BE55" i="5"/>
  <c r="BL55" i="5"/>
  <c r="BH55" i="5"/>
  <c r="BD55" i="5"/>
  <c r="BK55" i="5"/>
  <c r="BG55" i="5"/>
  <c r="BJ106" i="5"/>
  <c r="BF106" i="5"/>
  <c r="BM106" i="5"/>
  <c r="BW106" i="5" s="1"/>
  <c r="BI106" i="5"/>
  <c r="BE106" i="5"/>
  <c r="BL106" i="5"/>
  <c r="BH106" i="5"/>
  <c r="BD106" i="5"/>
  <c r="BK106" i="5"/>
  <c r="BG106" i="5"/>
  <c r="BK177" i="5"/>
  <c r="BG177" i="5"/>
  <c r="BJ177" i="5"/>
  <c r="BF177" i="5"/>
  <c r="BL177" i="5"/>
  <c r="BD177" i="5"/>
  <c r="BI177" i="5"/>
  <c r="BH177" i="5"/>
  <c r="BM177" i="5"/>
  <c r="BW177" i="5" s="1"/>
  <c r="BE177" i="5"/>
  <c r="BK166" i="5"/>
  <c r="BG166" i="5"/>
  <c r="BJ166" i="5"/>
  <c r="BF166" i="5"/>
  <c r="BM166" i="5"/>
  <c r="BW166" i="5" s="1"/>
  <c r="BI166" i="5"/>
  <c r="BE166" i="5"/>
  <c r="BH166" i="5"/>
  <c r="BD166" i="5"/>
  <c r="BL166" i="5"/>
  <c r="BJ43" i="5"/>
  <c r="BF43" i="5"/>
  <c r="BL43" i="5"/>
  <c r="BH43" i="5"/>
  <c r="BD43" i="5"/>
  <c r="BK43" i="5"/>
  <c r="BG43" i="5"/>
  <c r="BI43" i="5"/>
  <c r="BE43" i="5"/>
  <c r="BM43" i="5"/>
  <c r="BW43" i="5" s="1"/>
  <c r="BM143" i="5"/>
  <c r="BW143" i="5" s="1"/>
  <c r="BI143" i="5"/>
  <c r="BE143" i="5"/>
  <c r="BL143" i="5"/>
  <c r="BH143" i="5"/>
  <c r="BD143" i="5"/>
  <c r="BK143" i="5"/>
  <c r="BG143" i="5"/>
  <c r="BJ143" i="5"/>
  <c r="BF143" i="5"/>
  <c r="BL19" i="5"/>
  <c r="BH19" i="5"/>
  <c r="BD19" i="5"/>
  <c r="BK19" i="5"/>
  <c r="BG19" i="5"/>
  <c r="BM19" i="5"/>
  <c r="BW19" i="5" s="1"/>
  <c r="BE19" i="5"/>
  <c r="BJ19" i="5"/>
  <c r="BI19" i="5"/>
  <c r="BF19" i="5"/>
  <c r="BJ205" i="5"/>
  <c r="BF205" i="5"/>
  <c r="BM205" i="5"/>
  <c r="BW205" i="5" s="1"/>
  <c r="BI205" i="5"/>
  <c r="BE205" i="5"/>
  <c r="BG205" i="5"/>
  <c r="BL205" i="5"/>
  <c r="BD205" i="5"/>
  <c r="BK205" i="5"/>
  <c r="BH205" i="5"/>
  <c r="BJ118" i="5"/>
  <c r="BF118" i="5"/>
  <c r="BM118" i="5"/>
  <c r="BW118" i="5" s="1"/>
  <c r="BI118" i="5"/>
  <c r="BE118" i="5"/>
  <c r="BL118" i="5"/>
  <c r="BH118" i="5"/>
  <c r="BD118" i="5"/>
  <c r="BK118" i="5"/>
  <c r="BG118" i="5"/>
  <c r="BL13" i="5"/>
  <c r="BH13" i="5"/>
  <c r="BD13" i="5"/>
  <c r="BK13" i="5"/>
  <c r="BG13" i="5"/>
  <c r="BI13" i="5"/>
  <c r="BF13" i="5"/>
  <c r="BM13" i="5"/>
  <c r="BW13" i="5" s="1"/>
  <c r="BE13" i="5"/>
  <c r="BJ13" i="5"/>
  <c r="BF6" i="5"/>
  <c r="BM6" i="5"/>
  <c r="BW6" i="5" s="1"/>
  <c r="BI6" i="5"/>
  <c r="BE6" i="5"/>
  <c r="BL6" i="5"/>
  <c r="BH6" i="5"/>
  <c r="BK6" i="5"/>
  <c r="BG6" i="5"/>
  <c r="AQ85" i="5"/>
  <c r="AQ123" i="5"/>
  <c r="AQ32" i="5"/>
  <c r="AQ27" i="5"/>
  <c r="AQ138" i="5"/>
  <c r="AQ52" i="5"/>
  <c r="AQ152" i="5"/>
  <c r="Y23" i="5"/>
  <c r="Z23" i="5" s="1"/>
  <c r="AA23" i="5" s="1"/>
  <c r="AB23" i="5" s="1"/>
  <c r="Y19" i="5"/>
  <c r="Z19" i="5" s="1"/>
  <c r="Y104" i="5"/>
  <c r="Z104" i="5" s="1"/>
  <c r="AA104" i="5" s="1"/>
  <c r="AB104" i="5" s="1"/>
  <c r="V6" i="2"/>
  <c r="Z203" i="5"/>
  <c r="AA203" i="5" s="1"/>
  <c r="Z134" i="5"/>
  <c r="AA134" i="5" s="1"/>
  <c r="AB134" i="5" s="1"/>
  <c r="Z117" i="5"/>
  <c r="AA117" i="5" s="1"/>
  <c r="Z192" i="5"/>
  <c r="AA192" i="5" s="1"/>
  <c r="AB192" i="5" s="1"/>
  <c r="AC192" i="5" s="1"/>
  <c r="Z164" i="5"/>
  <c r="AA164" i="5" s="1"/>
  <c r="AB164" i="5" s="1"/>
  <c r="Z163" i="5"/>
  <c r="AA163" i="5" s="1"/>
  <c r="AB163" i="5" s="1"/>
  <c r="Z26" i="5"/>
  <c r="AA26" i="5" s="1"/>
  <c r="Z155" i="5"/>
  <c r="AA155" i="5" s="1"/>
  <c r="Z133" i="5"/>
  <c r="AA133" i="5" s="1"/>
  <c r="AB133" i="5" s="1"/>
  <c r="Z48" i="5"/>
  <c r="AA48" i="5" s="1"/>
  <c r="Z16" i="5"/>
  <c r="AA16" i="5" s="1"/>
  <c r="AB16" i="5" s="1"/>
  <c r="Z205" i="5"/>
  <c r="AA205" i="5" s="1"/>
  <c r="Z65" i="5"/>
  <c r="AA65" i="5" s="1"/>
  <c r="Z167" i="5"/>
  <c r="AA167" i="5" s="1"/>
  <c r="AA114" i="5"/>
  <c r="AB114" i="5" s="1"/>
  <c r="AC114" i="5" s="1"/>
  <c r="AD114" i="5" s="1"/>
  <c r="Z7" i="5"/>
  <c r="AA7" i="5" s="1"/>
  <c r="Z107" i="5"/>
  <c r="AA107" i="5" s="1"/>
  <c r="AB107" i="5" s="1"/>
  <c r="Z150" i="5"/>
  <c r="AA150" i="5" s="1"/>
  <c r="AB150" i="5" s="1"/>
  <c r="Z130" i="5"/>
  <c r="AA130" i="5" s="1"/>
  <c r="Z30" i="5"/>
  <c r="AA30" i="5" s="1"/>
  <c r="AA116" i="5"/>
  <c r="AB116" i="5" s="1"/>
  <c r="Z77" i="5"/>
  <c r="AA77" i="5" s="1"/>
  <c r="Z148" i="5"/>
  <c r="AA148" i="5" s="1"/>
  <c r="Z86" i="5"/>
  <c r="AA86" i="5" s="1"/>
  <c r="Z151" i="5"/>
  <c r="AA151" i="5" s="1"/>
  <c r="Z189" i="5"/>
  <c r="AA189" i="5" s="1"/>
  <c r="Z102" i="5"/>
  <c r="AA102" i="5" s="1"/>
  <c r="Z11" i="5"/>
  <c r="AA11" i="5" s="1"/>
  <c r="AB11" i="5" s="1"/>
  <c r="Z18" i="5"/>
  <c r="AA18" i="5" s="1"/>
  <c r="Z182" i="5"/>
  <c r="AA182" i="5" s="1"/>
  <c r="AB182" i="5" s="1"/>
  <c r="AA184" i="5"/>
  <c r="AB184" i="5" s="1"/>
  <c r="Z38" i="5"/>
  <c r="AA38" i="5" s="1"/>
  <c r="AA160" i="5"/>
  <c r="AB160" i="5" s="1"/>
  <c r="Z200" i="5"/>
  <c r="AA200" i="5" s="1"/>
  <c r="AA161" i="5"/>
  <c r="AB161" i="5" s="1"/>
  <c r="AC161" i="5" s="1"/>
  <c r="Z59" i="5"/>
  <c r="AA59" i="5" s="1"/>
  <c r="Z71" i="5"/>
  <c r="AA71" i="5" s="1"/>
  <c r="Z132" i="5"/>
  <c r="AA132" i="5" s="1"/>
  <c r="Z113" i="5"/>
  <c r="AA113" i="5" s="1"/>
  <c r="Z193" i="5"/>
  <c r="AA193" i="5" s="1"/>
  <c r="Z89" i="5"/>
  <c r="AA89" i="5" s="1"/>
  <c r="AB89" i="5" s="1"/>
  <c r="Z42" i="5"/>
  <c r="AA42" i="5" s="1"/>
  <c r="AA135" i="5"/>
  <c r="AB135" i="5" s="1"/>
  <c r="Z201" i="5"/>
  <c r="AA201" i="5" s="1"/>
  <c r="AB201" i="5" s="1"/>
  <c r="Z76" i="5"/>
  <c r="AA76" i="5" s="1"/>
  <c r="Z106" i="5"/>
  <c r="AA106" i="5" s="1"/>
  <c r="Z142" i="5"/>
  <c r="AA142" i="5" s="1"/>
  <c r="Z169" i="5"/>
  <c r="AA169" i="5" s="1"/>
  <c r="Z181" i="5"/>
  <c r="AA181" i="5" s="1"/>
  <c r="AB181" i="5" s="1"/>
  <c r="P85" i="5"/>
  <c r="P27" i="5"/>
  <c r="P123" i="5"/>
  <c r="P138" i="5"/>
  <c r="P32" i="5"/>
  <c r="P52" i="5"/>
  <c r="P152" i="5"/>
  <c r="I4" i="5"/>
  <c r="I3" i="5" s="1"/>
  <c r="AA141" i="5"/>
  <c r="AB141" i="5" s="1"/>
  <c r="AA82" i="5"/>
  <c r="AB82" i="5" s="1"/>
  <c r="AC82" i="5" s="1"/>
  <c r="AA90" i="5"/>
  <c r="AB90" i="5" s="1"/>
  <c r="AC90" i="5" s="1"/>
  <c r="AA73" i="5"/>
  <c r="AB73" i="5" s="1"/>
  <c r="AC73" i="5" s="1"/>
  <c r="AD73" i="5" s="1"/>
  <c r="Z185" i="5"/>
  <c r="AA15" i="5"/>
  <c r="AB15" i="5" s="1"/>
  <c r="AC15" i="5" s="1"/>
  <c r="AB186" i="5"/>
  <c r="AC186" i="5" s="1"/>
  <c r="AB24" i="5"/>
  <c r="AC24" i="5" s="1"/>
  <c r="AA83" i="5"/>
  <c r="AB83" i="5" s="1"/>
  <c r="AC83" i="5" s="1"/>
  <c r="AB139" i="5"/>
  <c r="AC139" i="5" s="1"/>
  <c r="Z153" i="5"/>
  <c r="AA95" i="5"/>
  <c r="AB95" i="5" s="1"/>
  <c r="AC95" i="5" s="1"/>
  <c r="AD95" i="5" s="1"/>
  <c r="AA178" i="5"/>
  <c r="AB178" i="5" s="1"/>
  <c r="AA122" i="5"/>
  <c r="AB122" i="5" s="1"/>
  <c r="AA84" i="5"/>
  <c r="AB84" i="5" s="1"/>
  <c r="AC84" i="5" s="1"/>
  <c r="AA25" i="5"/>
  <c r="AB25" i="5" s="1"/>
  <c r="AB17" i="5"/>
  <c r="AC17" i="5" s="1"/>
  <c r="AD17" i="5" s="1"/>
  <c r="AF17" i="5" s="1"/>
  <c r="AA94" i="5"/>
  <c r="AB94" i="5" s="1"/>
  <c r="AA75" i="5"/>
  <c r="AB75" i="5" s="1"/>
  <c r="AC75" i="5" s="1"/>
  <c r="AA199" i="5"/>
  <c r="AA41" i="5"/>
  <c r="AA55" i="5"/>
  <c r="AB55" i="5" s="1"/>
  <c r="AC55" i="5" s="1"/>
  <c r="AB198" i="5"/>
  <c r="AC198" i="5" s="1"/>
  <c r="AC101" i="5"/>
  <c r="AD101" i="5" s="1"/>
  <c r="AA46" i="5"/>
  <c r="AB46" i="5" s="1"/>
  <c r="AA108" i="5"/>
  <c r="AB108" i="5" s="1"/>
  <c r="Z127" i="5"/>
  <c r="AA127" i="5" s="1"/>
  <c r="AA100" i="5"/>
  <c r="AA64" i="5"/>
  <c r="AA145" i="5"/>
  <c r="AB145" i="5" s="1"/>
  <c r="AC145" i="5" s="1"/>
  <c r="Z166" i="5"/>
  <c r="AA58" i="5"/>
  <c r="AB58" i="5" s="1"/>
  <c r="AC58" i="5" s="1"/>
  <c r="Z158" i="5"/>
  <c r="AA158" i="5" s="1"/>
  <c r="AB158" i="5" s="1"/>
  <c r="AA128" i="5"/>
  <c r="AA6" i="5"/>
  <c r="AA144" i="5"/>
  <c r="AA110" i="5"/>
  <c r="AB110" i="5" s="1"/>
  <c r="Z195" i="5"/>
  <c r="Z129" i="5"/>
  <c r="AA129" i="5" s="1"/>
  <c r="AA72" i="5"/>
  <c r="Z66" i="5"/>
  <c r="AA66" i="5" s="1"/>
  <c r="AB66" i="5" s="1"/>
  <c r="Z97" i="5"/>
  <c r="Z173" i="5"/>
  <c r="Z168" i="5"/>
  <c r="AA168" i="5" s="1"/>
  <c r="AA147" i="5"/>
  <c r="AB147" i="5" s="1"/>
  <c r="AB50" i="5"/>
  <c r="AC50" i="5" s="1"/>
  <c r="AA152" i="5"/>
  <c r="AB152" i="5" s="1"/>
  <c r="Z98" i="5"/>
  <c r="AA98" i="5" s="1"/>
  <c r="Z207" i="5"/>
  <c r="AA63" i="5"/>
  <c r="AB63" i="5" s="1"/>
  <c r="AA40" i="5"/>
  <c r="AB40" i="5" s="1"/>
  <c r="AA96" i="5"/>
  <c r="AA131" i="5"/>
  <c r="AB131" i="5" s="1"/>
  <c r="Z138" i="5"/>
  <c r="AB28" i="5"/>
  <c r="AC28" i="5" s="1"/>
  <c r="AD28" i="5" s="1"/>
  <c r="AA34" i="5"/>
  <c r="Z88" i="5"/>
  <c r="AA88" i="5" s="1"/>
  <c r="AB88" i="5" s="1"/>
  <c r="AC88" i="5" s="1"/>
  <c r="AA120" i="5"/>
  <c r="AB120" i="5" s="1"/>
  <c r="AB10" i="5"/>
  <c r="AC10" i="5" s="1"/>
  <c r="Z56" i="5"/>
  <c r="AA56" i="5" s="1"/>
  <c r="Z165" i="5"/>
  <c r="Z69" i="5"/>
  <c r="AA69" i="5" s="1"/>
  <c r="AA119" i="5"/>
  <c r="AB119" i="5" s="1"/>
  <c r="Z80" i="5"/>
  <c r="AA80" i="5" s="1"/>
  <c r="Z143" i="5"/>
  <c r="AB53" i="5"/>
  <c r="AC53" i="5" s="1"/>
  <c r="AD53" i="5" s="1"/>
  <c r="AA177" i="5"/>
  <c r="Z172" i="5"/>
  <c r="Z154" i="5"/>
  <c r="AA78" i="5"/>
  <c r="AB78" i="5" s="1"/>
  <c r="AA140" i="5"/>
  <c r="AB140" i="5" s="1"/>
  <c r="AB202" i="5"/>
  <c r="AC202" i="5" s="1"/>
  <c r="Z49" i="5"/>
  <c r="AA49" i="5" s="1"/>
  <c r="AC67" i="5"/>
  <c r="AD67" i="5" s="1"/>
  <c r="AF67" i="5" s="1"/>
  <c r="Z29" i="5"/>
  <c r="AD8" i="5"/>
  <c r="AE8" i="5" s="1"/>
  <c r="Q8" i="5" s="1"/>
  <c r="R8" i="5" s="1"/>
  <c r="AB33" i="5"/>
  <c r="AC33" i="5" s="1"/>
  <c r="Z190" i="5"/>
  <c r="AA105" i="5"/>
  <c r="AB105" i="5" s="1"/>
  <c r="AA123" i="5"/>
  <c r="AB123" i="5" s="1"/>
  <c r="AA191" i="5"/>
  <c r="Z74" i="5"/>
  <c r="Z137" i="5"/>
  <c r="AA137" i="5" s="1"/>
  <c r="Z92" i="5"/>
  <c r="AA92" i="5" s="1"/>
  <c r="AB99" i="5"/>
  <c r="AA12" i="5"/>
  <c r="AB12" i="5" s="1"/>
  <c r="Z43" i="5"/>
  <c r="Z179" i="5"/>
  <c r="AB171" i="5"/>
  <c r="AC171" i="5" s="1"/>
  <c r="AD171" i="5" s="1"/>
  <c r="Z35" i="5"/>
  <c r="AA35" i="5" s="1"/>
  <c r="AB35" i="5" s="1"/>
  <c r="AA112" i="5"/>
  <c r="Z176" i="5"/>
  <c r="Z146" i="5"/>
  <c r="AA146" i="5" s="1"/>
  <c r="AA111" i="5"/>
  <c r="Z156" i="5"/>
  <c r="AA156" i="5" s="1"/>
  <c r="AA159" i="5"/>
  <c r="AB159" i="5" s="1"/>
  <c r="AA60" i="5"/>
  <c r="AB60" i="5" s="1"/>
  <c r="Z115" i="5"/>
  <c r="AA115" i="5" s="1"/>
  <c r="AC62" i="5"/>
  <c r="Z57" i="5"/>
  <c r="AB36" i="5"/>
  <c r="AB51" i="5"/>
  <c r="AC51" i="5" s="1"/>
  <c r="AB70" i="5"/>
  <c r="AC70" i="5" s="1"/>
  <c r="AA175" i="5"/>
  <c r="Z20" i="5"/>
  <c r="AA174" i="5"/>
  <c r="AB174" i="5" s="1"/>
  <c r="AC174" i="5" s="1"/>
  <c r="Z206" i="5"/>
  <c r="Z47" i="5"/>
  <c r="AA124" i="5"/>
  <c r="AB124" i="5" s="1"/>
  <c r="Z93" i="5"/>
  <c r="Z44" i="5"/>
  <c r="Z61" i="5"/>
  <c r="Z170" i="5"/>
  <c r="Z79" i="5"/>
  <c r="Z180" i="5"/>
  <c r="Z14" i="5"/>
  <c r="AA21" i="5"/>
  <c r="AA194" i="5"/>
  <c r="AB39" i="5"/>
  <c r="AC39" i="5" s="1"/>
  <c r="AD39" i="5" s="1"/>
  <c r="Z187" i="5"/>
  <c r="AA162" i="5"/>
  <c r="AA52" i="5"/>
  <c r="AB52" i="5" s="1"/>
  <c r="AA37" i="5"/>
  <c r="Z13" i="5"/>
  <c r="AA13" i="5" s="1"/>
  <c r="AA118" i="5"/>
  <c r="Z196" i="5"/>
  <c r="Z85" i="5"/>
  <c r="AA85" i="5" s="1"/>
  <c r="AB68" i="5"/>
  <c r="AA91" i="5"/>
  <c r="Z103" i="5"/>
  <c r="AA136" i="5"/>
  <c r="AA22" i="5"/>
  <c r="Z126" i="5"/>
  <c r="AA126" i="5" s="1"/>
  <c r="Z157" i="5"/>
  <c r="Z87" i="5"/>
  <c r="Z197" i="5"/>
  <c r="Z32" i="5"/>
  <c r="AB188" i="5"/>
  <c r="AC188" i="5" s="1"/>
  <c r="AD188" i="5" s="1"/>
  <c r="Z27" i="5"/>
  <c r="AA27" i="5" s="1"/>
  <c r="Z125" i="5"/>
  <c r="Z54" i="5"/>
  <c r="AA54" i="5" s="1"/>
  <c r="Z149" i="5"/>
  <c r="AA31" i="5"/>
  <c r="Z204" i="5"/>
  <c r="Z183" i="5"/>
  <c r="AA183" i="5" s="1"/>
  <c r="AA109" i="5"/>
  <c r="AA121" i="5"/>
  <c r="Z45" i="5"/>
  <c r="AA9" i="5"/>
  <c r="AB9" i="5" s="1"/>
  <c r="T20" i="2"/>
  <c r="U20" i="2" s="1"/>
  <c r="O20" i="2"/>
  <c r="AA20" i="2" s="1"/>
  <c r="U18" i="2"/>
  <c r="V18" i="2" s="1"/>
  <c r="W18" i="2" s="1"/>
  <c r="S19" i="2"/>
  <c r="AQ4" i="5" l="1"/>
  <c r="AQ3" i="5" s="1"/>
  <c r="BJ32" i="5"/>
  <c r="BF32" i="5"/>
  <c r="BM32" i="5"/>
  <c r="BW32" i="5" s="1"/>
  <c r="BI32" i="5"/>
  <c r="BE32" i="5"/>
  <c r="BK32" i="5"/>
  <c r="BH32" i="5"/>
  <c r="BG32" i="5"/>
  <c r="BL32" i="5"/>
  <c r="BD32" i="5"/>
  <c r="BL52" i="5"/>
  <c r="BH52" i="5"/>
  <c r="BD52" i="5"/>
  <c r="BJ52" i="5"/>
  <c r="BF52" i="5"/>
  <c r="BM52" i="5"/>
  <c r="BW52" i="5" s="1"/>
  <c r="BI52" i="5"/>
  <c r="BE52" i="5"/>
  <c r="BK52" i="5"/>
  <c r="BG52" i="5"/>
  <c r="BM123" i="5"/>
  <c r="BW123" i="5" s="1"/>
  <c r="BI123" i="5"/>
  <c r="BE123" i="5"/>
  <c r="BL123" i="5"/>
  <c r="BH123" i="5"/>
  <c r="BD123" i="5"/>
  <c r="BK123" i="5"/>
  <c r="BG123" i="5"/>
  <c r="BF123" i="5"/>
  <c r="BJ123" i="5"/>
  <c r="BK152" i="5"/>
  <c r="BG152" i="5"/>
  <c r="BJ152" i="5"/>
  <c r="BF152" i="5"/>
  <c r="BM152" i="5"/>
  <c r="BW152" i="5" s="1"/>
  <c r="BI152" i="5"/>
  <c r="BE152" i="5"/>
  <c r="BD152" i="5"/>
  <c r="BL152" i="5"/>
  <c r="BH152" i="5"/>
  <c r="BK138" i="5"/>
  <c r="BG138" i="5"/>
  <c r="BJ138" i="5"/>
  <c r="BF138" i="5"/>
  <c r="BM138" i="5"/>
  <c r="BW138" i="5" s="1"/>
  <c r="BI138" i="5"/>
  <c r="BE138" i="5"/>
  <c r="BL138" i="5"/>
  <c r="BH138" i="5"/>
  <c r="BD138" i="5"/>
  <c r="BJ85" i="5"/>
  <c r="BF85" i="5"/>
  <c r="BM85" i="5"/>
  <c r="BW85" i="5" s="1"/>
  <c r="BI85" i="5"/>
  <c r="BE85" i="5"/>
  <c r="BL85" i="5"/>
  <c r="BH85" i="5"/>
  <c r="BD85" i="5"/>
  <c r="BK85" i="5"/>
  <c r="BG85" i="5"/>
  <c r="BL27" i="5"/>
  <c r="BH27" i="5"/>
  <c r="BD27" i="5"/>
  <c r="BK27" i="5"/>
  <c r="BG27" i="5"/>
  <c r="BM27" i="5"/>
  <c r="BW27" i="5" s="1"/>
  <c r="BE27" i="5"/>
  <c r="BJ27" i="5"/>
  <c r="BI27" i="5"/>
  <c r="BF27" i="5"/>
  <c r="AP4" i="5"/>
  <c r="AP3" i="5" s="1"/>
  <c r="AA19" i="5"/>
  <c r="AB19" i="5" s="1"/>
  <c r="AB117" i="5"/>
  <c r="AC117" i="5" s="1"/>
  <c r="AC134" i="5"/>
  <c r="AD134" i="5" s="1"/>
  <c r="AE134" i="5" s="1"/>
  <c r="AC163" i="5"/>
  <c r="AD163" i="5" s="1"/>
  <c r="AE163" i="5" s="1"/>
  <c r="AB48" i="5"/>
  <c r="AC48" i="5" s="1"/>
  <c r="AB113" i="5"/>
  <c r="AC113" i="5" s="1"/>
  <c r="AB155" i="5"/>
  <c r="AC155" i="5" s="1"/>
  <c r="AC133" i="5"/>
  <c r="AD133" i="5" s="1"/>
  <c r="AF133" i="5" s="1"/>
  <c r="AB65" i="5"/>
  <c r="AC65" i="5" s="1"/>
  <c r="AB38" i="5"/>
  <c r="AC38" i="5" s="1"/>
  <c r="AD38" i="5" s="1"/>
  <c r="AB205" i="5"/>
  <c r="AC205" i="5" s="1"/>
  <c r="AB130" i="5"/>
  <c r="AC130" i="5" s="1"/>
  <c r="AB59" i="5"/>
  <c r="AC59" i="5" s="1"/>
  <c r="AC135" i="5"/>
  <c r="AD135" i="5" s="1"/>
  <c r="AE135" i="5" s="1"/>
  <c r="AB200" i="5"/>
  <c r="AC200" i="5" s="1"/>
  <c r="AC116" i="5"/>
  <c r="AD116" i="5" s="1"/>
  <c r="AE116" i="5" s="1"/>
  <c r="AC107" i="5"/>
  <c r="AD107" i="5" s="1"/>
  <c r="AF107" i="5" s="1"/>
  <c r="AB71" i="5"/>
  <c r="AC71" i="5" s="1"/>
  <c r="AD71" i="5" s="1"/>
  <c r="AF71" i="5" s="1"/>
  <c r="AB30" i="5"/>
  <c r="AC30" i="5" s="1"/>
  <c r="AB189" i="5"/>
  <c r="AC189" i="5" s="1"/>
  <c r="AD189" i="5" s="1"/>
  <c r="AF189" i="5" s="1"/>
  <c r="AC160" i="5"/>
  <c r="AD160" i="5" s="1"/>
  <c r="AF160" i="5" s="1"/>
  <c r="AB169" i="5"/>
  <c r="AC169" i="5" s="1"/>
  <c r="AD169" i="5" s="1"/>
  <c r="AE169" i="5" s="1"/>
  <c r="AC184" i="5"/>
  <c r="AD184" i="5" s="1"/>
  <c r="AE184" i="5" s="1"/>
  <c r="AB132" i="5"/>
  <c r="AC132" i="5" s="1"/>
  <c r="AB142" i="5"/>
  <c r="AC142" i="5" s="1"/>
  <c r="AB76" i="5"/>
  <c r="AC76" i="5" s="1"/>
  <c r="AC89" i="5"/>
  <c r="AD89" i="5" s="1"/>
  <c r="AB42" i="5"/>
  <c r="AC42" i="5" s="1"/>
  <c r="AD42" i="5" s="1"/>
  <c r="AF42" i="5" s="1"/>
  <c r="AB106" i="5"/>
  <c r="AC106" i="5" s="1"/>
  <c r="AD106" i="5" s="1"/>
  <c r="AF106" i="5" s="1"/>
  <c r="P4" i="5"/>
  <c r="AC141" i="5"/>
  <c r="AD141" i="5" s="1"/>
  <c r="AD24" i="5"/>
  <c r="AE24" i="5" s="1"/>
  <c r="AC78" i="5"/>
  <c r="AD78" i="5" s="1"/>
  <c r="AE78" i="5" s="1"/>
  <c r="AD161" i="5"/>
  <c r="AF161" i="5" s="1"/>
  <c r="AA153" i="5"/>
  <c r="AB153" i="5" s="1"/>
  <c r="AA185" i="5"/>
  <c r="AB185" i="5" s="1"/>
  <c r="AC185" i="5" s="1"/>
  <c r="AB129" i="5"/>
  <c r="AC129" i="5" s="1"/>
  <c r="AA166" i="5"/>
  <c r="AB148" i="5"/>
  <c r="AB98" i="5"/>
  <c r="AC98" i="5" s="1"/>
  <c r="AB41" i="5"/>
  <c r="AC41" i="5" s="1"/>
  <c r="AD41" i="5" s="1"/>
  <c r="AF41" i="5" s="1"/>
  <c r="AB115" i="5"/>
  <c r="AC115" i="5" s="1"/>
  <c r="AD115" i="5" s="1"/>
  <c r="AD198" i="5"/>
  <c r="AF198" i="5" s="1"/>
  <c r="AC16" i="5"/>
  <c r="AC131" i="5"/>
  <c r="AF39" i="5"/>
  <c r="AE67" i="5"/>
  <c r="AC150" i="5"/>
  <c r="AD150" i="5" s="1"/>
  <c r="AB199" i="5"/>
  <c r="AC199" i="5" s="1"/>
  <c r="AD199" i="5" s="1"/>
  <c r="AF101" i="5"/>
  <c r="AB64" i="5"/>
  <c r="AC64" i="5" s="1"/>
  <c r="AD64" i="5" s="1"/>
  <c r="AE64" i="5" s="1"/>
  <c r="AB100" i="5"/>
  <c r="AC100" i="5" s="1"/>
  <c r="AD100" i="5" s="1"/>
  <c r="AD145" i="5"/>
  <c r="AF145" i="5" s="1"/>
  <c r="AE17" i="5"/>
  <c r="AC23" i="5"/>
  <c r="AD23" i="5" s="1"/>
  <c r="AE23" i="5" s="1"/>
  <c r="AC9" i="5"/>
  <c r="AC119" i="5"/>
  <c r="AD119" i="5" s="1"/>
  <c r="AE119" i="5" s="1"/>
  <c r="AB18" i="5"/>
  <c r="AC147" i="5"/>
  <c r="AB54" i="5"/>
  <c r="AC54" i="5" s="1"/>
  <c r="AE39" i="5"/>
  <c r="AD58" i="5"/>
  <c r="AF58" i="5" s="1"/>
  <c r="AB146" i="5"/>
  <c r="AC146" i="5" s="1"/>
  <c r="AD146" i="5" s="1"/>
  <c r="AF146" i="5" s="1"/>
  <c r="AA45" i="5"/>
  <c r="AB45" i="5" s="1"/>
  <c r="AC45" i="5" s="1"/>
  <c r="AC123" i="5"/>
  <c r="AD123" i="5" s="1"/>
  <c r="AF123" i="5" s="1"/>
  <c r="AB27" i="5"/>
  <c r="AC27" i="5" s="1"/>
  <c r="AD55" i="5"/>
  <c r="AE55" i="5" s="1"/>
  <c r="AB128" i="5"/>
  <c r="AC128" i="5" s="1"/>
  <c r="AB127" i="5"/>
  <c r="AC127" i="5" s="1"/>
  <c r="AB137" i="5"/>
  <c r="AC137" i="5" s="1"/>
  <c r="AD137" i="5" s="1"/>
  <c r="AE137" i="5" s="1"/>
  <c r="AE101" i="5"/>
  <c r="AC164" i="5"/>
  <c r="AD164" i="5" s="1"/>
  <c r="AE164" i="5" s="1"/>
  <c r="AB121" i="5"/>
  <c r="AC121" i="5" s="1"/>
  <c r="AD62" i="5"/>
  <c r="AF62" i="5" s="1"/>
  <c r="AB69" i="5"/>
  <c r="AC69" i="5" s="1"/>
  <c r="AD10" i="5"/>
  <c r="AE10" i="5" s="1"/>
  <c r="AD50" i="5"/>
  <c r="AE50" i="5" s="1"/>
  <c r="AE171" i="5"/>
  <c r="AF171" i="5"/>
  <c r="AB77" i="5"/>
  <c r="AC77" i="5" s="1"/>
  <c r="AE188" i="5"/>
  <c r="AF188" i="5"/>
  <c r="AC46" i="5"/>
  <c r="AD46" i="5" s="1"/>
  <c r="AA179" i="5"/>
  <c r="AB151" i="5"/>
  <c r="AC151" i="5" s="1"/>
  <c r="AD151" i="5" s="1"/>
  <c r="AA32" i="5"/>
  <c r="AA47" i="5"/>
  <c r="AB47" i="5" s="1"/>
  <c r="AD186" i="5"/>
  <c r="AE186" i="5" s="1"/>
  <c r="AA196" i="5"/>
  <c r="AE28" i="5"/>
  <c r="AD75" i="5"/>
  <c r="AF75" i="5" s="1"/>
  <c r="AA157" i="5"/>
  <c r="AB157" i="5" s="1"/>
  <c r="AB203" i="5"/>
  <c r="AC203" i="5" s="1"/>
  <c r="AA44" i="5"/>
  <c r="AB44" i="5" s="1"/>
  <c r="AC40" i="5"/>
  <c r="AD51" i="5"/>
  <c r="AE51" i="5" s="1"/>
  <c r="S8" i="5"/>
  <c r="AC159" i="5"/>
  <c r="AD88" i="5"/>
  <c r="AE88" i="5" s="1"/>
  <c r="AC63" i="5"/>
  <c r="AD63" i="5" s="1"/>
  <c r="AA29" i="5"/>
  <c r="AB29" i="5" s="1"/>
  <c r="AA197" i="5"/>
  <c r="AB197" i="5" s="1"/>
  <c r="AC52" i="5"/>
  <c r="AD52" i="5" s="1"/>
  <c r="AB167" i="5"/>
  <c r="AC167" i="5" s="1"/>
  <c r="AA93" i="5"/>
  <c r="AC36" i="5"/>
  <c r="AB37" i="5"/>
  <c r="AC37" i="5" s="1"/>
  <c r="AD37" i="5" s="1"/>
  <c r="AF37" i="5" s="1"/>
  <c r="AA143" i="5"/>
  <c r="AA165" i="5"/>
  <c r="AB165" i="5" s="1"/>
  <c r="AC165" i="5" s="1"/>
  <c r="AC99" i="5"/>
  <c r="AA207" i="5"/>
  <c r="AD174" i="5"/>
  <c r="AE174" i="5" s="1"/>
  <c r="AA195" i="5"/>
  <c r="AC108" i="5"/>
  <c r="AF73" i="5"/>
  <c r="AA206" i="5"/>
  <c r="AB206" i="5" s="1"/>
  <c r="AA190" i="5"/>
  <c r="AB190" i="5" s="1"/>
  <c r="AD202" i="5"/>
  <c r="AF202" i="5" s="1"/>
  <c r="AD90" i="5"/>
  <c r="AE90" i="5" s="1"/>
  <c r="AF53" i="5"/>
  <c r="AB109" i="5"/>
  <c r="AC120" i="5"/>
  <c r="AC94" i="5"/>
  <c r="AD94" i="5" s="1"/>
  <c r="AF94" i="5" s="1"/>
  <c r="AC182" i="5"/>
  <c r="AA57" i="5"/>
  <c r="AA180" i="5"/>
  <c r="AB180" i="5" s="1"/>
  <c r="AC180" i="5" s="1"/>
  <c r="AF8" i="5"/>
  <c r="AA154" i="5"/>
  <c r="AB154" i="5" s="1"/>
  <c r="AE53" i="5"/>
  <c r="AC152" i="5"/>
  <c r="AD152" i="5" s="1"/>
  <c r="AD84" i="5"/>
  <c r="AF84" i="5" s="1"/>
  <c r="AA138" i="5"/>
  <c r="AB138" i="5" s="1"/>
  <c r="AB183" i="5"/>
  <c r="AC183" i="5" s="1"/>
  <c r="AA187" i="5"/>
  <c r="AB187" i="5" s="1"/>
  <c r="AD192" i="5"/>
  <c r="AE192" i="5" s="1"/>
  <c r="AD70" i="5"/>
  <c r="AE70" i="5" s="1"/>
  <c r="AA204" i="5"/>
  <c r="AB204" i="5" s="1"/>
  <c r="AB7" i="5"/>
  <c r="AC7" i="5" s="1"/>
  <c r="AB96" i="5"/>
  <c r="AB177" i="5"/>
  <c r="AC60" i="5"/>
  <c r="AC35" i="5"/>
  <c r="AB13" i="5"/>
  <c r="AC13" i="5" s="1"/>
  <c r="AD13" i="5" s="1"/>
  <c r="AA149" i="5"/>
  <c r="AB149" i="5" s="1"/>
  <c r="AB136" i="5"/>
  <c r="AC158" i="5"/>
  <c r="AD158" i="5" s="1"/>
  <c r="AF158" i="5" s="1"/>
  <c r="AC124" i="5"/>
  <c r="AB92" i="5"/>
  <c r="AC92" i="5" s="1"/>
  <c r="AB162" i="5"/>
  <c r="AC162" i="5" s="1"/>
  <c r="AC140" i="5"/>
  <c r="AB111" i="5"/>
  <c r="AC25" i="5"/>
  <c r="AD25" i="5" s="1"/>
  <c r="AB156" i="5"/>
  <c r="AD15" i="5"/>
  <c r="AE15" i="5" s="1"/>
  <c r="AB85" i="5"/>
  <c r="AC85" i="5" s="1"/>
  <c r="AC105" i="5"/>
  <c r="AC11" i="5"/>
  <c r="AC104" i="5"/>
  <c r="AD104" i="5" s="1"/>
  <c r="AB49" i="5"/>
  <c r="AC49" i="5" s="1"/>
  <c r="AA172" i="5"/>
  <c r="AB172" i="5" s="1"/>
  <c r="AC172" i="5" s="1"/>
  <c r="AB86" i="5"/>
  <c r="AA20" i="5"/>
  <c r="AF28" i="5"/>
  <c r="AC110" i="5"/>
  <c r="AC181" i="5"/>
  <c r="AD181" i="5" s="1"/>
  <c r="AA173" i="5"/>
  <c r="AB173" i="5" s="1"/>
  <c r="AB72" i="5"/>
  <c r="AC72" i="5" s="1"/>
  <c r="AB26" i="5"/>
  <c r="AA125" i="5"/>
  <c r="AB125" i="5" s="1"/>
  <c r="AB31" i="5"/>
  <c r="AC31" i="5" s="1"/>
  <c r="AC201" i="5"/>
  <c r="AB193" i="5"/>
  <c r="AC68" i="5"/>
  <c r="AD68" i="5" s="1"/>
  <c r="AB118" i="5"/>
  <c r="AA79" i="5"/>
  <c r="AA61" i="5"/>
  <c r="AF95" i="5"/>
  <c r="AB6" i="5"/>
  <c r="AC6" i="5" s="1"/>
  <c r="AD139" i="5"/>
  <c r="AE139" i="5" s="1"/>
  <c r="AC122" i="5"/>
  <c r="AE73" i="5"/>
  <c r="AB34" i="5"/>
  <c r="AC12" i="5"/>
  <c r="AB175" i="5"/>
  <c r="AC175" i="5" s="1"/>
  <c r="AE95" i="5"/>
  <c r="AB21" i="5"/>
  <c r="AC21" i="5" s="1"/>
  <c r="AA87" i="5"/>
  <c r="AB87" i="5" s="1"/>
  <c r="AF114" i="5"/>
  <c r="AB168" i="5"/>
  <c r="AC168" i="5" s="1"/>
  <c r="AC66" i="5"/>
  <c r="AB144" i="5"/>
  <c r="AB194" i="5"/>
  <c r="AC194" i="5" s="1"/>
  <c r="AC178" i="5"/>
  <c r="AB126" i="5"/>
  <c r="AC126" i="5" s="1"/>
  <c r="AA74" i="5"/>
  <c r="AB74" i="5" s="1"/>
  <c r="AC74" i="5" s="1"/>
  <c r="AB112" i="5"/>
  <c r="AC112" i="5" s="1"/>
  <c r="AD112" i="5" s="1"/>
  <c r="AD33" i="5"/>
  <c r="AF33" i="5" s="1"/>
  <c r="AD82" i="5"/>
  <c r="AF82" i="5" s="1"/>
  <c r="AD83" i="5"/>
  <c r="AF83" i="5" s="1"/>
  <c r="AE114" i="5"/>
  <c r="AA176" i="5"/>
  <c r="AB176" i="5" s="1"/>
  <c r="AC176" i="5" s="1"/>
  <c r="AB80" i="5"/>
  <c r="AA14" i="5"/>
  <c r="AB102" i="5"/>
  <c r="AA170" i="5"/>
  <c r="AB170" i="5" s="1"/>
  <c r="AA103" i="5"/>
  <c r="AA43" i="5"/>
  <c r="AB43" i="5" s="1"/>
  <c r="AB191" i="5"/>
  <c r="AC191" i="5" s="1"/>
  <c r="AA97" i="5"/>
  <c r="AB22" i="5"/>
  <c r="AB91" i="5"/>
  <c r="AB56" i="5"/>
  <c r="AC56" i="5" s="1"/>
  <c r="W20" i="2"/>
  <c r="V20" i="2"/>
  <c r="X18" i="2"/>
  <c r="Y18" i="2" s="1"/>
  <c r="T19" i="2"/>
  <c r="BL3" i="5" l="1"/>
  <c r="BJ3" i="5"/>
  <c r="BI3" i="5"/>
  <c r="BF3" i="5"/>
  <c r="BH3" i="5"/>
  <c r="BE3" i="5"/>
  <c r="BG3" i="5"/>
  <c r="BM3" i="5"/>
  <c r="BD3" i="5"/>
  <c r="BK3" i="5"/>
  <c r="BT8" i="5"/>
  <c r="BN8" i="5"/>
  <c r="AC19" i="5"/>
  <c r="AD19" i="5" s="1"/>
  <c r="BV8" i="5"/>
  <c r="BS8" i="5"/>
  <c r="BP8" i="5"/>
  <c r="BU8" i="5"/>
  <c r="BQ8" i="5"/>
  <c r="BO8" i="5"/>
  <c r="BR8" i="5"/>
  <c r="Q114" i="5"/>
  <c r="R114" i="5" s="1"/>
  <c r="Q70" i="5"/>
  <c r="R70" i="5" s="1"/>
  <c r="Q174" i="5"/>
  <c r="R174" i="5" s="1"/>
  <c r="Q51" i="5"/>
  <c r="R51" i="5" s="1"/>
  <c r="Q188" i="5"/>
  <c r="R188" i="5" s="1"/>
  <c r="Q50" i="5"/>
  <c r="R50" i="5" s="1"/>
  <c r="Q39" i="5"/>
  <c r="R39" i="5" s="1"/>
  <c r="Q119" i="5"/>
  <c r="R119" i="5" s="1"/>
  <c r="Q78" i="5"/>
  <c r="R78" i="5" s="1"/>
  <c r="Q139" i="5"/>
  <c r="R139" i="5" s="1"/>
  <c r="Q192" i="5"/>
  <c r="R192" i="5" s="1"/>
  <c r="S192" i="5" s="1"/>
  <c r="Q90" i="5"/>
  <c r="R90" i="5" s="1"/>
  <c r="S90" i="5" s="1"/>
  <c r="Q88" i="5"/>
  <c r="R88" i="5" s="1"/>
  <c r="Q186" i="5"/>
  <c r="R186" i="5" s="1"/>
  <c r="Q10" i="5"/>
  <c r="R10" i="5" s="1"/>
  <c r="Q164" i="5"/>
  <c r="R164" i="5" s="1"/>
  <c r="Q24" i="5"/>
  <c r="R24" i="5" s="1"/>
  <c r="Q116" i="5"/>
  <c r="R116" i="5" s="1"/>
  <c r="Q163" i="5"/>
  <c r="R163" i="5" s="1"/>
  <c r="Q15" i="5"/>
  <c r="R15" i="5" s="1"/>
  <c r="Q101" i="5"/>
  <c r="R101" i="5" s="1"/>
  <c r="Q55" i="5"/>
  <c r="R55" i="5" s="1"/>
  <c r="Q23" i="5"/>
  <c r="R23" i="5" s="1"/>
  <c r="Q64" i="5"/>
  <c r="R64" i="5" s="1"/>
  <c r="Q67" i="5"/>
  <c r="R67" i="5" s="1"/>
  <c r="Q184" i="5"/>
  <c r="R184" i="5" s="1"/>
  <c r="Q134" i="5"/>
  <c r="R134" i="5" s="1"/>
  <c r="S134" i="5" s="1"/>
  <c r="T134" i="5" s="1"/>
  <c r="Q95" i="5"/>
  <c r="R95" i="5" s="1"/>
  <c r="Q73" i="5"/>
  <c r="R73" i="5" s="1"/>
  <c r="Q53" i="5"/>
  <c r="R53" i="5" s="1"/>
  <c r="Q28" i="5"/>
  <c r="R28" i="5" s="1"/>
  <c r="Q171" i="5"/>
  <c r="R171" i="5" s="1"/>
  <c r="Q137" i="5"/>
  <c r="R137" i="5" s="1"/>
  <c r="Q17" i="5"/>
  <c r="R17" i="5" s="1"/>
  <c r="Q169" i="5"/>
  <c r="R169" i="5" s="1"/>
  <c r="Q135" i="5"/>
  <c r="R135" i="5" s="1"/>
  <c r="BT73" i="5"/>
  <c r="BO73" i="5"/>
  <c r="BU73" i="5"/>
  <c r="BR73" i="5"/>
  <c r="BQ73" i="5"/>
  <c r="BS73" i="5"/>
  <c r="BN73" i="5"/>
  <c r="BV73" i="5"/>
  <c r="BP73" i="5"/>
  <c r="BQ28" i="5"/>
  <c r="BS28" i="5"/>
  <c r="BN28" i="5"/>
  <c r="BP28" i="5"/>
  <c r="BV28" i="5"/>
  <c r="BU28" i="5"/>
  <c r="BR28" i="5"/>
  <c r="BT28" i="5"/>
  <c r="BO28" i="5"/>
  <c r="BT171" i="5"/>
  <c r="BO171" i="5"/>
  <c r="BU171" i="5"/>
  <c r="BR171" i="5"/>
  <c r="BQ171" i="5"/>
  <c r="BS171" i="5"/>
  <c r="BN171" i="5"/>
  <c r="BP171" i="5"/>
  <c r="BV171" i="5"/>
  <c r="BQ137" i="5"/>
  <c r="BR137" i="5"/>
  <c r="BO137" i="5"/>
  <c r="BP137" i="5"/>
  <c r="BV137" i="5"/>
  <c r="BT137" i="5"/>
  <c r="BN137" i="5"/>
  <c r="BS137" i="5"/>
  <c r="BU137" i="5"/>
  <c r="BN53" i="5"/>
  <c r="BS53" i="5"/>
  <c r="BQ53" i="5"/>
  <c r="BQ90" i="5"/>
  <c r="BU90" i="5"/>
  <c r="BU114" i="5"/>
  <c r="BR15" i="5"/>
  <c r="BP15" i="5"/>
  <c r="BR188" i="5"/>
  <c r="BN90" i="5"/>
  <c r="BS90" i="5"/>
  <c r="BP114" i="5"/>
  <c r="BO114" i="5"/>
  <c r="BQ70" i="5"/>
  <c r="BS70" i="5"/>
  <c r="BN70" i="5"/>
  <c r="BP70" i="5"/>
  <c r="BV70" i="5"/>
  <c r="BU70" i="5"/>
  <c r="BR70" i="5"/>
  <c r="BO70" i="5"/>
  <c r="BT70" i="5"/>
  <c r="BP174" i="5"/>
  <c r="BV174" i="5"/>
  <c r="BQ174" i="5"/>
  <c r="BS174" i="5"/>
  <c r="BN174" i="5"/>
  <c r="BT174" i="5"/>
  <c r="BO174" i="5"/>
  <c r="BU174" i="5"/>
  <c r="BR174" i="5"/>
  <c r="BT51" i="5"/>
  <c r="BO51" i="5"/>
  <c r="BU51" i="5"/>
  <c r="BR51" i="5"/>
  <c r="BQ51" i="5"/>
  <c r="BS51" i="5"/>
  <c r="BN51" i="5"/>
  <c r="BV51" i="5"/>
  <c r="BP51" i="5"/>
  <c r="BU188" i="5"/>
  <c r="BN188" i="5"/>
  <c r="BQ119" i="5"/>
  <c r="BS119" i="5"/>
  <c r="BV119" i="5"/>
  <c r="BP119" i="5"/>
  <c r="BO78" i="5"/>
  <c r="BQ78" i="5"/>
  <c r="BR78" i="5"/>
  <c r="BP78" i="5"/>
  <c r="BS78" i="5"/>
  <c r="BU78" i="5"/>
  <c r="BN78" i="5"/>
  <c r="BV78" i="5"/>
  <c r="BT78" i="5"/>
  <c r="BR53" i="5"/>
  <c r="BU53" i="5"/>
  <c r="BQ15" i="5"/>
  <c r="BO90" i="5"/>
  <c r="BV114" i="5"/>
  <c r="BV90" i="5"/>
  <c r="BS188" i="5"/>
  <c r="BR95" i="5"/>
  <c r="BO15" i="5"/>
  <c r="BQ188" i="5"/>
  <c r="BP188" i="5"/>
  <c r="BQ95" i="5"/>
  <c r="BR119" i="5"/>
  <c r="BS139" i="5"/>
  <c r="BV139" i="5"/>
  <c r="BN139" i="5"/>
  <c r="BO139" i="5"/>
  <c r="BU139" i="5"/>
  <c r="BR139" i="5"/>
  <c r="BP139" i="5"/>
  <c r="BT139" i="5"/>
  <c r="BQ139" i="5"/>
  <c r="BT192" i="5"/>
  <c r="BR192" i="5"/>
  <c r="BU192" i="5"/>
  <c r="BS192" i="5"/>
  <c r="BP192" i="5"/>
  <c r="BQ192" i="5"/>
  <c r="BN192" i="5"/>
  <c r="BV192" i="5"/>
  <c r="BO192" i="5"/>
  <c r="BU88" i="5"/>
  <c r="BV88" i="5"/>
  <c r="BS88" i="5"/>
  <c r="BT88" i="5"/>
  <c r="BN88" i="5"/>
  <c r="BO88" i="5"/>
  <c r="BR88" i="5"/>
  <c r="BQ88" i="5"/>
  <c r="BP88" i="5"/>
  <c r="BS186" i="5"/>
  <c r="BP186" i="5"/>
  <c r="BU186" i="5"/>
  <c r="BR186" i="5"/>
  <c r="BO186" i="5"/>
  <c r="BQ186" i="5"/>
  <c r="BV186" i="5"/>
  <c r="BN186" i="5"/>
  <c r="BT186" i="5"/>
  <c r="BU10" i="5"/>
  <c r="BR10" i="5"/>
  <c r="BT10" i="5"/>
  <c r="BO10" i="5"/>
  <c r="BP10" i="5"/>
  <c r="BV10" i="5"/>
  <c r="BS10" i="5"/>
  <c r="BN10" i="5"/>
  <c r="BQ10" i="5"/>
  <c r="BV53" i="5"/>
  <c r="BP53" i="5"/>
  <c r="BU119" i="5"/>
  <c r="BV95" i="5"/>
  <c r="BP90" i="5"/>
  <c r="BS15" i="5"/>
  <c r="BR90" i="5"/>
  <c r="BR114" i="5"/>
  <c r="BU15" i="5"/>
  <c r="BT15" i="5"/>
  <c r="BO188" i="5"/>
  <c r="BS95" i="5"/>
  <c r="BQ114" i="5"/>
  <c r="BO95" i="5"/>
  <c r="BO64" i="5"/>
  <c r="BQ64" i="5"/>
  <c r="BR64" i="5"/>
  <c r="BP64" i="5"/>
  <c r="BS64" i="5"/>
  <c r="BU64" i="5"/>
  <c r="BN64" i="5"/>
  <c r="BV64" i="5"/>
  <c r="BT64" i="5"/>
  <c r="BQ184" i="5"/>
  <c r="BN184" i="5"/>
  <c r="BO184" i="5"/>
  <c r="BV184" i="5"/>
  <c r="BU184" i="5"/>
  <c r="BS184" i="5"/>
  <c r="BP184" i="5"/>
  <c r="BT184" i="5"/>
  <c r="BR184" i="5"/>
  <c r="BO53" i="5"/>
  <c r="BN119" i="5"/>
  <c r="BU95" i="5"/>
  <c r="BV15" i="5"/>
  <c r="BT188" i="5"/>
  <c r="BN95" i="5"/>
  <c r="BS114" i="5"/>
  <c r="BO119" i="5"/>
  <c r="BT95" i="5"/>
  <c r="BT114" i="5"/>
  <c r="AF134" i="5"/>
  <c r="AD117" i="5"/>
  <c r="AE117" i="5" s="1"/>
  <c r="X20" i="2"/>
  <c r="AD113" i="5"/>
  <c r="AE113" i="5" s="1"/>
  <c r="AD155" i="5"/>
  <c r="AE155" i="5" s="1"/>
  <c r="AE133" i="5"/>
  <c r="AE89" i="5"/>
  <c r="AD130" i="5"/>
  <c r="AF130" i="5" s="1"/>
  <c r="AE106" i="5"/>
  <c r="AD59" i="5"/>
  <c r="AF59" i="5" s="1"/>
  <c r="AF169" i="5"/>
  <c r="AF116" i="5"/>
  <c r="AD132" i="5"/>
  <c r="AE132" i="5" s="1"/>
  <c r="AD205" i="5"/>
  <c r="AE205" i="5" s="1"/>
  <c r="AF89" i="5"/>
  <c r="AE107" i="5"/>
  <c r="AD142" i="5"/>
  <c r="AF142" i="5" s="1"/>
  <c r="AD76" i="5"/>
  <c r="AF76" i="5" s="1"/>
  <c r="AF10" i="5"/>
  <c r="AF50" i="5"/>
  <c r="AD127" i="5"/>
  <c r="AE127" i="5" s="1"/>
  <c r="AF90" i="5"/>
  <c r="AF24" i="5"/>
  <c r="AE141" i="5"/>
  <c r="AF141" i="5"/>
  <c r="AE198" i="5"/>
  <c r="AD194" i="5"/>
  <c r="AF194" i="5" s="1"/>
  <c r="AF135" i="5"/>
  <c r="AF186" i="5"/>
  <c r="AC153" i="5"/>
  <c r="AD153" i="5" s="1"/>
  <c r="AD185" i="5"/>
  <c r="AE185" i="5" s="1"/>
  <c r="AE58" i="5"/>
  <c r="AE202" i="5"/>
  <c r="AE161" i="5"/>
  <c r="AF68" i="5"/>
  <c r="AE115" i="5"/>
  <c r="AF115" i="5"/>
  <c r="AD36" i="5"/>
  <c r="AE36" i="5" s="1"/>
  <c r="AC148" i="5"/>
  <c r="AC149" i="5"/>
  <c r="AD45" i="5"/>
  <c r="AE45" i="5" s="1"/>
  <c r="AB93" i="5"/>
  <c r="AC93" i="5" s="1"/>
  <c r="AE100" i="5"/>
  <c r="AD98" i="5"/>
  <c r="AF98" i="5" s="1"/>
  <c r="AF88" i="5"/>
  <c r="AE62" i="5"/>
  <c r="AF174" i="5"/>
  <c r="AB166" i="5"/>
  <c r="AC166" i="5" s="1"/>
  <c r="AD40" i="5"/>
  <c r="AF40" i="5" s="1"/>
  <c r="AD121" i="5"/>
  <c r="AF121" i="5" s="1"/>
  <c r="AE150" i="5"/>
  <c r="AF150" i="5"/>
  <c r="AD7" i="5"/>
  <c r="AE7" i="5" s="1"/>
  <c r="AF55" i="5"/>
  <c r="AE63" i="5"/>
  <c r="AB32" i="5"/>
  <c r="AC32" i="5" s="1"/>
  <c r="AE199" i="5"/>
  <c r="AF164" i="5"/>
  <c r="AD54" i="5"/>
  <c r="AE54" i="5" s="1"/>
  <c r="AF163" i="5"/>
  <c r="AF199" i="5"/>
  <c r="AD30" i="5"/>
  <c r="AE30" i="5" s="1"/>
  <c r="AF23" i="5"/>
  <c r="AD147" i="5"/>
  <c r="AE147" i="5" s="1"/>
  <c r="AE71" i="5"/>
  <c r="AC47" i="5"/>
  <c r="AD47" i="5" s="1"/>
  <c r="AF47" i="5" s="1"/>
  <c r="AB57" i="5"/>
  <c r="AC57" i="5" s="1"/>
  <c r="AC91" i="5"/>
  <c r="AF70" i="5"/>
  <c r="AC18" i="5"/>
  <c r="AD18" i="5" s="1"/>
  <c r="AF18" i="5" s="1"/>
  <c r="AB20" i="5"/>
  <c r="AC20" i="5" s="1"/>
  <c r="AE123" i="5"/>
  <c r="AC173" i="5"/>
  <c r="AD173" i="5" s="1"/>
  <c r="AE145" i="5"/>
  <c r="AC157" i="5"/>
  <c r="AD157" i="5" s="1"/>
  <c r="AF157" i="5" s="1"/>
  <c r="AD16" i="5"/>
  <c r="AE16" i="5" s="1"/>
  <c r="AF104" i="5"/>
  <c r="AD21" i="5"/>
  <c r="AF21" i="5" s="1"/>
  <c r="AE33" i="5"/>
  <c r="AF119" i="5"/>
  <c r="AD162" i="5"/>
  <c r="AF162" i="5" s="1"/>
  <c r="AE189" i="5"/>
  <c r="AD131" i="5"/>
  <c r="AF131" i="5" s="1"/>
  <c r="AF13" i="5"/>
  <c r="AD9" i="5"/>
  <c r="AE9" i="5" s="1"/>
  <c r="AF78" i="5"/>
  <c r="AF100" i="5"/>
  <c r="AC87" i="5"/>
  <c r="AD87" i="5" s="1"/>
  <c r="AD49" i="5"/>
  <c r="AF49" i="5" s="1"/>
  <c r="AD110" i="5"/>
  <c r="AF110" i="5" s="1"/>
  <c r="AB61" i="5"/>
  <c r="AC61" i="5" s="1"/>
  <c r="AD61" i="5" s="1"/>
  <c r="AD128" i="5"/>
  <c r="AD183" i="5"/>
  <c r="AE183" i="5" s="1"/>
  <c r="AD203" i="5"/>
  <c r="AE203" i="5" s="1"/>
  <c r="AD74" i="5"/>
  <c r="AF74" i="5" s="1"/>
  <c r="AF152" i="5"/>
  <c r="AE152" i="5"/>
  <c r="AE25" i="5"/>
  <c r="AF25" i="5"/>
  <c r="AF52" i="5"/>
  <c r="AE52" i="5"/>
  <c r="AE46" i="5"/>
  <c r="AF46" i="5"/>
  <c r="AD122" i="5"/>
  <c r="AF122" i="5" s="1"/>
  <c r="AC193" i="5"/>
  <c r="AD193" i="5" s="1"/>
  <c r="AE160" i="5"/>
  <c r="AE37" i="5"/>
  <c r="AE112" i="5"/>
  <c r="AE41" i="5"/>
  <c r="AD191" i="5"/>
  <c r="AF191" i="5" s="1"/>
  <c r="AD27" i="5"/>
  <c r="AF27" i="5" s="1"/>
  <c r="AC43" i="5"/>
  <c r="AD172" i="5"/>
  <c r="AF172" i="5" s="1"/>
  <c r="AF139" i="5"/>
  <c r="AE158" i="5"/>
  <c r="AC156" i="5"/>
  <c r="AD156" i="5" s="1"/>
  <c r="AF156" i="5" s="1"/>
  <c r="AC187" i="5"/>
  <c r="AD187" i="5" s="1"/>
  <c r="AE38" i="5"/>
  <c r="AE82" i="5"/>
  <c r="T8" i="5"/>
  <c r="U8" i="5" s="1"/>
  <c r="AC206" i="5"/>
  <c r="AB196" i="5"/>
  <c r="AC196" i="5" s="1"/>
  <c r="AD175" i="5"/>
  <c r="AF175" i="5" s="1"/>
  <c r="AD120" i="5"/>
  <c r="AF120" i="5" s="1"/>
  <c r="AF38" i="5"/>
  <c r="AB103" i="5"/>
  <c r="AC103" i="5" s="1"/>
  <c r="AC109" i="5"/>
  <c r="AD109" i="5" s="1"/>
  <c r="AF137" i="5"/>
  <c r="AD6" i="5"/>
  <c r="AF6" i="5" s="1"/>
  <c r="AD85" i="5"/>
  <c r="AF85" i="5" s="1"/>
  <c r="AD129" i="5"/>
  <c r="AE129" i="5" s="1"/>
  <c r="AD140" i="5"/>
  <c r="AE140" i="5" s="1"/>
  <c r="AC177" i="5"/>
  <c r="AD177" i="5" s="1"/>
  <c r="AC111" i="5"/>
  <c r="AC29" i="5"/>
  <c r="AD29" i="5" s="1"/>
  <c r="AD48" i="5"/>
  <c r="AF48" i="5" s="1"/>
  <c r="AF51" i="5"/>
  <c r="AE13" i="5"/>
  <c r="AD77" i="5"/>
  <c r="AE77" i="5" s="1"/>
  <c r="AD176" i="5"/>
  <c r="AF176" i="5" s="1"/>
  <c r="AD66" i="5"/>
  <c r="AE66" i="5" s="1"/>
  <c r="AE68" i="5"/>
  <c r="AC170" i="5"/>
  <c r="AC138" i="5"/>
  <c r="AD11" i="5"/>
  <c r="AE11" i="5" s="1"/>
  <c r="AC34" i="5"/>
  <c r="AD34" i="5" s="1"/>
  <c r="AD159" i="5"/>
  <c r="AE159" i="5" s="1"/>
  <c r="AD105" i="5"/>
  <c r="AF105" i="5" s="1"/>
  <c r="AE84" i="5"/>
  <c r="AF15" i="5"/>
  <c r="AD201" i="5"/>
  <c r="AE201" i="5" s="1"/>
  <c r="AD12" i="5"/>
  <c r="AF12" i="5" s="1"/>
  <c r="AF184" i="5"/>
  <c r="AC144" i="5"/>
  <c r="AD144" i="5" s="1"/>
  <c r="AC102" i="5"/>
  <c r="AD102" i="5" s="1"/>
  <c r="AE102" i="5" s="1"/>
  <c r="AD31" i="5"/>
  <c r="AE31" i="5" s="1"/>
  <c r="AC154" i="5"/>
  <c r="AD35" i="5"/>
  <c r="AE35" i="5" s="1"/>
  <c r="AB195" i="5"/>
  <c r="AD165" i="5"/>
  <c r="AF165" i="5" s="1"/>
  <c r="AD92" i="5"/>
  <c r="AE92" i="5" s="1"/>
  <c r="AD99" i="5"/>
  <c r="AE99" i="5" s="1"/>
  <c r="AB207" i="5"/>
  <c r="AC207" i="5" s="1"/>
  <c r="AF112" i="5"/>
  <c r="AC26" i="5"/>
  <c r="AD26" i="5" s="1"/>
  <c r="AE26" i="5" s="1"/>
  <c r="AC136" i="5"/>
  <c r="AD136" i="5" s="1"/>
  <c r="AE136" i="5" s="1"/>
  <c r="AD200" i="5"/>
  <c r="AF200" i="5" s="1"/>
  <c r="AD69" i="5"/>
  <c r="AE69" i="5" s="1"/>
  <c r="AD182" i="5"/>
  <c r="AF182" i="5" s="1"/>
  <c r="AB143" i="5"/>
  <c r="AC143" i="5" s="1"/>
  <c r="AC118" i="5"/>
  <c r="AB14" i="5"/>
  <c r="AF151" i="5"/>
  <c r="AB179" i="5"/>
  <c r="AC179" i="5" s="1"/>
  <c r="AD179" i="5" s="1"/>
  <c r="AD124" i="5"/>
  <c r="AE124" i="5" s="1"/>
  <c r="AB79" i="5"/>
  <c r="AC79" i="5" s="1"/>
  <c r="AD56" i="5"/>
  <c r="AF56" i="5" s="1"/>
  <c r="AD72" i="5"/>
  <c r="AE72" i="5" s="1"/>
  <c r="AC80" i="5"/>
  <c r="AD65" i="5"/>
  <c r="AF65" i="5" s="1"/>
  <c r="AC86" i="5"/>
  <c r="AD86" i="5" s="1"/>
  <c r="AF86" i="5" s="1"/>
  <c r="AD126" i="5"/>
  <c r="AE126" i="5" s="1"/>
  <c r="AE94" i="5"/>
  <c r="AD167" i="5"/>
  <c r="AF167" i="5" s="1"/>
  <c r="AC204" i="5"/>
  <c r="AD204" i="5" s="1"/>
  <c r="AD60" i="5"/>
  <c r="AF60" i="5" s="1"/>
  <c r="AC44" i="5"/>
  <c r="AD44" i="5" s="1"/>
  <c r="AE44" i="5" s="1"/>
  <c r="AE75" i="5"/>
  <c r="AF192" i="5"/>
  <c r="AE181" i="5"/>
  <c r="AE83" i="5"/>
  <c r="AE151" i="5"/>
  <c r="AE104" i="5"/>
  <c r="AD108" i="5"/>
  <c r="AF108" i="5" s="1"/>
  <c r="AC22" i="5"/>
  <c r="AD22" i="5" s="1"/>
  <c r="AD178" i="5"/>
  <c r="AF178" i="5" s="1"/>
  <c r="AC96" i="5"/>
  <c r="AD96" i="5" s="1"/>
  <c r="AE96" i="5" s="1"/>
  <c r="AD180" i="5"/>
  <c r="AF180" i="5" s="1"/>
  <c r="AF63" i="5"/>
  <c r="AF181" i="5"/>
  <c r="AF64" i="5"/>
  <c r="AB97" i="5"/>
  <c r="AE146" i="5"/>
  <c r="AD168" i="5"/>
  <c r="AE168" i="5" s="1"/>
  <c r="AC125" i="5"/>
  <c r="AE42" i="5"/>
  <c r="AC190" i="5"/>
  <c r="AC197" i="5"/>
  <c r="AD197" i="5" s="1"/>
  <c r="AF197" i="5" s="1"/>
  <c r="Y20" i="2"/>
  <c r="Z20" i="2"/>
  <c r="Z18" i="2"/>
  <c r="U19" i="2"/>
  <c r="S17" i="5" l="1"/>
  <c r="T17" i="5" s="1"/>
  <c r="U17" i="5" s="1"/>
  <c r="BT53" i="5"/>
  <c r="S184" i="5"/>
  <c r="T184" i="5" s="1"/>
  <c r="U184" i="5" s="1"/>
  <c r="AG184" i="5" s="1"/>
  <c r="S55" i="5"/>
  <c r="T55" i="5" s="1"/>
  <c r="U55" i="5" s="1"/>
  <c r="S116" i="5"/>
  <c r="T116" i="5" s="1"/>
  <c r="U116" i="5" s="1"/>
  <c r="S186" i="5"/>
  <c r="T186" i="5" s="1"/>
  <c r="U186" i="5" s="1"/>
  <c r="S139" i="5"/>
  <c r="T139" i="5" s="1"/>
  <c r="U139" i="5" s="1"/>
  <c r="S50" i="5"/>
  <c r="T50" i="5" s="1"/>
  <c r="U50" i="5" s="1"/>
  <c r="S70" i="5"/>
  <c r="T70" i="5" s="1"/>
  <c r="U70" i="5" s="1"/>
  <c r="S137" i="5"/>
  <c r="T137" i="5" s="1"/>
  <c r="U137" i="5" s="1"/>
  <c r="S73" i="5"/>
  <c r="T73" i="5" s="1"/>
  <c r="U73" i="5" s="1"/>
  <c r="S67" i="5"/>
  <c r="T67" i="5" s="1"/>
  <c r="U67" i="5" s="1"/>
  <c r="S101" i="5"/>
  <c r="T101" i="5" s="1"/>
  <c r="U101" i="5" s="1"/>
  <c r="S24" i="5"/>
  <c r="T24" i="5" s="1"/>
  <c r="U24" i="5" s="1"/>
  <c r="S88" i="5"/>
  <c r="T88" i="5" s="1"/>
  <c r="S78" i="5"/>
  <c r="T78" i="5" s="1"/>
  <c r="BV188" i="5"/>
  <c r="S114" i="5"/>
  <c r="T114" i="5" s="1"/>
  <c r="U114" i="5" s="1"/>
  <c r="S135" i="5"/>
  <c r="T135" i="5" s="1"/>
  <c r="U135" i="5" s="1"/>
  <c r="S171" i="5"/>
  <c r="T171" i="5" s="1"/>
  <c r="U171" i="5" s="1"/>
  <c r="BP95" i="5"/>
  <c r="S64" i="5"/>
  <c r="BN15" i="5"/>
  <c r="S164" i="5"/>
  <c r="T164" i="5" s="1"/>
  <c r="U164" i="5" s="1"/>
  <c r="BT90" i="5"/>
  <c r="BT119" i="5"/>
  <c r="S51" i="5"/>
  <c r="T51" i="5" s="1"/>
  <c r="U51" i="5" s="1"/>
  <c r="AG51" i="5" s="1"/>
  <c r="S169" i="5"/>
  <c r="T169" i="5" s="1"/>
  <c r="U169" i="5" s="1"/>
  <c r="S28" i="5"/>
  <c r="T28" i="5" s="1"/>
  <c r="U28" i="5" s="1"/>
  <c r="S23" i="5"/>
  <c r="T23" i="5" s="1"/>
  <c r="U23" i="5" s="1"/>
  <c r="S163" i="5"/>
  <c r="T163" i="5" s="1"/>
  <c r="U163" i="5" s="1"/>
  <c r="S10" i="5"/>
  <c r="T10" i="5" s="1"/>
  <c r="U10" i="5" s="1"/>
  <c r="S39" i="5"/>
  <c r="T39" i="5" s="1"/>
  <c r="U39" i="5" s="1"/>
  <c r="AG39" i="5" s="1"/>
  <c r="S174" i="5"/>
  <c r="T174" i="5" s="1"/>
  <c r="U174" i="5" s="1"/>
  <c r="S15" i="5"/>
  <c r="T15" i="5" s="1"/>
  <c r="U15" i="5" s="1"/>
  <c r="AG15" i="5" s="1"/>
  <c r="S119" i="5"/>
  <c r="T119" i="5" s="1"/>
  <c r="U119" i="5" s="1"/>
  <c r="S95" i="5"/>
  <c r="T95" i="5" s="1"/>
  <c r="U95" i="5" s="1"/>
  <c r="S53" i="5"/>
  <c r="T53" i="5" s="1"/>
  <c r="U53" i="5" s="1"/>
  <c r="AF19" i="5"/>
  <c r="AE19" i="5"/>
  <c r="S188" i="5"/>
  <c r="T188" i="5" s="1"/>
  <c r="U188" i="5" s="1"/>
  <c r="AG188" i="5" s="1"/>
  <c r="Q31" i="5"/>
  <c r="R31" i="5" s="1"/>
  <c r="Q11" i="5"/>
  <c r="R11" i="5" s="1"/>
  <c r="Q66" i="5"/>
  <c r="R66" i="5" s="1"/>
  <c r="Q140" i="5"/>
  <c r="R140" i="5" s="1"/>
  <c r="Q160" i="5"/>
  <c r="R160" i="5" s="1"/>
  <c r="Q152" i="5"/>
  <c r="R152" i="5" s="1"/>
  <c r="Q16" i="5"/>
  <c r="R16" i="5" s="1"/>
  <c r="Q123" i="5"/>
  <c r="R123" i="5" s="1"/>
  <c r="Q147" i="5"/>
  <c r="R147" i="5" s="1"/>
  <c r="Q45" i="5"/>
  <c r="R45" i="5" s="1"/>
  <c r="Q202" i="5"/>
  <c r="R202" i="5" s="1"/>
  <c r="Q127" i="5"/>
  <c r="R127" i="5" s="1"/>
  <c r="Q132" i="5"/>
  <c r="R132" i="5" s="1"/>
  <c r="Q106" i="5"/>
  <c r="R106" i="5" s="1"/>
  <c r="Q155" i="5"/>
  <c r="R155" i="5" s="1"/>
  <c r="Q104" i="5"/>
  <c r="R104" i="5" s="1"/>
  <c r="Q96" i="5"/>
  <c r="R96" i="5" s="1"/>
  <c r="Q136" i="5"/>
  <c r="R136" i="5" s="1"/>
  <c r="Q102" i="5"/>
  <c r="R102" i="5" s="1"/>
  <c r="Q201" i="5"/>
  <c r="R201" i="5" s="1"/>
  <c r="Q13" i="5"/>
  <c r="R13" i="5" s="1"/>
  <c r="Q129" i="5"/>
  <c r="R129" i="5" s="1"/>
  <c r="Q41" i="5"/>
  <c r="R41" i="5" s="1"/>
  <c r="Q183" i="5"/>
  <c r="R183" i="5" s="1"/>
  <c r="S183" i="5" s="1"/>
  <c r="Q33" i="5"/>
  <c r="R33" i="5" s="1"/>
  <c r="Q54" i="5"/>
  <c r="R54" i="5" s="1"/>
  <c r="Q63" i="5"/>
  <c r="R63" i="5" s="1"/>
  <c r="Q150" i="5"/>
  <c r="R150" i="5" s="1"/>
  <c r="Q100" i="5"/>
  <c r="R100" i="5" s="1"/>
  <c r="Q115" i="5"/>
  <c r="R115" i="5" s="1"/>
  <c r="Q58" i="5"/>
  <c r="R58" i="5" s="1"/>
  <c r="Q141" i="5"/>
  <c r="R141" i="5" s="1"/>
  <c r="Q107" i="5"/>
  <c r="R107" i="5" s="1"/>
  <c r="Q113" i="5"/>
  <c r="R113" i="5" s="1"/>
  <c r="Q146" i="5"/>
  <c r="R146" i="5" s="1"/>
  <c r="Q151" i="5"/>
  <c r="R151" i="5" s="1"/>
  <c r="Q75" i="5"/>
  <c r="R75" i="5" s="1"/>
  <c r="Q83" i="5"/>
  <c r="R83" i="5" s="1"/>
  <c r="Q44" i="5"/>
  <c r="R44" i="5" s="1"/>
  <c r="Q94" i="5"/>
  <c r="R94" i="5" s="1"/>
  <c r="S94" i="5" s="1"/>
  <c r="Q99" i="5"/>
  <c r="R99" i="5" s="1"/>
  <c r="Q35" i="5"/>
  <c r="R35" i="5" s="1"/>
  <c r="Q159" i="5"/>
  <c r="R159" i="5" s="1"/>
  <c r="Q82" i="5"/>
  <c r="R82" i="5" s="1"/>
  <c r="S82" i="5" s="1"/>
  <c r="Q158" i="5"/>
  <c r="R158" i="5" s="1"/>
  <c r="Q112" i="5"/>
  <c r="R112" i="5" s="1"/>
  <c r="Q46" i="5"/>
  <c r="R46" i="5" s="1"/>
  <c r="Q25" i="5"/>
  <c r="R25" i="5" s="1"/>
  <c r="S25" i="5" s="1"/>
  <c r="Q189" i="5"/>
  <c r="R189" i="5" s="1"/>
  <c r="Q145" i="5"/>
  <c r="R145" i="5" s="1"/>
  <c r="Q30" i="5"/>
  <c r="R30" i="5" s="1"/>
  <c r="Q62" i="5"/>
  <c r="R62" i="5" s="1"/>
  <c r="Q185" i="5"/>
  <c r="R185" i="5" s="1"/>
  <c r="Q89" i="5"/>
  <c r="R89" i="5" s="1"/>
  <c r="Q168" i="5"/>
  <c r="R168" i="5" s="1"/>
  <c r="Q42" i="5"/>
  <c r="R42" i="5" s="1"/>
  <c r="Q181" i="5"/>
  <c r="R181" i="5" s="1"/>
  <c r="Q126" i="5"/>
  <c r="R126" i="5" s="1"/>
  <c r="Q72" i="5"/>
  <c r="R72" i="5" s="1"/>
  <c r="Q124" i="5"/>
  <c r="R124" i="5" s="1"/>
  <c r="Q69" i="5"/>
  <c r="R69" i="5" s="1"/>
  <c r="Q26" i="5"/>
  <c r="R26" i="5" s="1"/>
  <c r="Q92" i="5"/>
  <c r="R92" i="5" s="1"/>
  <c r="Q84" i="5"/>
  <c r="R84" i="5" s="1"/>
  <c r="Q68" i="5"/>
  <c r="R68" i="5" s="1"/>
  <c r="Q77" i="5"/>
  <c r="R77" i="5" s="1"/>
  <c r="Q38" i="5"/>
  <c r="R38" i="5" s="1"/>
  <c r="Q37" i="5"/>
  <c r="R37" i="5" s="1"/>
  <c r="S37" i="5" s="1"/>
  <c r="Q52" i="5"/>
  <c r="R52" i="5" s="1"/>
  <c r="Q203" i="5"/>
  <c r="R203" i="5" s="1"/>
  <c r="Q9" i="5"/>
  <c r="R9" i="5" s="1"/>
  <c r="Q71" i="5"/>
  <c r="R71" i="5" s="1"/>
  <c r="Q199" i="5"/>
  <c r="R199" i="5" s="1"/>
  <c r="Q7" i="5"/>
  <c r="R7" i="5" s="1"/>
  <c r="Q36" i="5"/>
  <c r="R36" i="5" s="1"/>
  <c r="Q161" i="5"/>
  <c r="R161" i="5" s="1"/>
  <c r="Q198" i="5"/>
  <c r="R198" i="5" s="1"/>
  <c r="Q205" i="5"/>
  <c r="R205" i="5" s="1"/>
  <c r="Q133" i="5"/>
  <c r="R133" i="5" s="1"/>
  <c r="Q117" i="5"/>
  <c r="R117" i="5" s="1"/>
  <c r="BN114" i="5"/>
  <c r="BS146" i="5"/>
  <c r="BT146" i="5"/>
  <c r="BN146" i="5"/>
  <c r="BV146" i="5"/>
  <c r="BQ146" i="5"/>
  <c r="BR146" i="5"/>
  <c r="BP146" i="5"/>
  <c r="BU146" i="5"/>
  <c r="BO146" i="5"/>
  <c r="BR104" i="5"/>
  <c r="BP104" i="5"/>
  <c r="BS104" i="5"/>
  <c r="BU104" i="5"/>
  <c r="BN104" i="5"/>
  <c r="BO104" i="5"/>
  <c r="BQ104" i="5"/>
  <c r="BV104" i="5"/>
  <c r="BT104" i="5"/>
  <c r="BS31" i="5"/>
  <c r="BV31" i="5"/>
  <c r="BN31" i="5"/>
  <c r="BT31" i="5"/>
  <c r="BR31" i="5"/>
  <c r="BP31" i="5"/>
  <c r="BQ31" i="5"/>
  <c r="BU31" i="5"/>
  <c r="BO31" i="5"/>
  <c r="BU11" i="5"/>
  <c r="BR11" i="5"/>
  <c r="BO11" i="5"/>
  <c r="BS11" i="5"/>
  <c r="BP11" i="5"/>
  <c r="BT11" i="5"/>
  <c r="BV11" i="5"/>
  <c r="BN11" i="5"/>
  <c r="BQ11" i="5"/>
  <c r="BQ66" i="5"/>
  <c r="BP66" i="5"/>
  <c r="BR66" i="5"/>
  <c r="BN66" i="5"/>
  <c r="BV66" i="5"/>
  <c r="BS66" i="5"/>
  <c r="BT66" i="5"/>
  <c r="BU66" i="5"/>
  <c r="BO66" i="5"/>
  <c r="BO140" i="5"/>
  <c r="BQ140" i="5"/>
  <c r="BR140" i="5"/>
  <c r="BP140" i="5"/>
  <c r="BS140" i="5"/>
  <c r="BU140" i="5"/>
  <c r="BN140" i="5"/>
  <c r="BV140" i="5"/>
  <c r="BT140" i="5"/>
  <c r="BR160" i="5"/>
  <c r="BQ160" i="5"/>
  <c r="BS160" i="5"/>
  <c r="BN160" i="5"/>
  <c r="BV160" i="5"/>
  <c r="BP160" i="5"/>
  <c r="BT160" i="5"/>
  <c r="BU160" i="5"/>
  <c r="BO160" i="5"/>
  <c r="BU152" i="5"/>
  <c r="BR152" i="5"/>
  <c r="BQ152" i="5"/>
  <c r="BS152" i="5"/>
  <c r="BN152" i="5"/>
  <c r="BT152" i="5"/>
  <c r="BO152" i="5"/>
  <c r="BP152" i="5"/>
  <c r="BV152" i="5"/>
  <c r="BN52" i="5"/>
  <c r="BR55" i="5"/>
  <c r="BP55" i="5"/>
  <c r="BO55" i="5"/>
  <c r="BQ55" i="5"/>
  <c r="BV55" i="5"/>
  <c r="BT55" i="5"/>
  <c r="BU55" i="5"/>
  <c r="BN55" i="5"/>
  <c r="BS55" i="5"/>
  <c r="BQ39" i="5"/>
  <c r="BV39" i="5"/>
  <c r="BN39" i="5"/>
  <c r="BT39" i="5"/>
  <c r="BU39" i="5"/>
  <c r="BR39" i="5"/>
  <c r="BO39" i="5"/>
  <c r="BP39" i="5"/>
  <c r="BS39" i="5"/>
  <c r="BR169" i="5"/>
  <c r="BP169" i="5"/>
  <c r="BO169" i="5"/>
  <c r="BQ169" i="5"/>
  <c r="BT169" i="5"/>
  <c r="BU169" i="5"/>
  <c r="BS169" i="5"/>
  <c r="BN169" i="5"/>
  <c r="BV169" i="5"/>
  <c r="BO96" i="5"/>
  <c r="BQ96" i="5"/>
  <c r="BV96" i="5"/>
  <c r="BT96" i="5"/>
  <c r="BR96" i="5"/>
  <c r="BP96" i="5"/>
  <c r="BS96" i="5"/>
  <c r="BU96" i="5"/>
  <c r="BN96" i="5"/>
  <c r="BP151" i="5"/>
  <c r="BQ151" i="5"/>
  <c r="BO151" i="5"/>
  <c r="BS151" i="5"/>
  <c r="BR151" i="5"/>
  <c r="BN151" i="5"/>
  <c r="BU151" i="5"/>
  <c r="BV151" i="5"/>
  <c r="BT151" i="5"/>
  <c r="BQ75" i="5"/>
  <c r="BN75" i="5"/>
  <c r="BR75" i="5"/>
  <c r="BT75" i="5"/>
  <c r="BU75" i="5"/>
  <c r="BP75" i="5"/>
  <c r="BS75" i="5"/>
  <c r="BV75" i="5"/>
  <c r="BO75" i="5"/>
  <c r="BU136" i="5"/>
  <c r="BV136" i="5"/>
  <c r="BS136" i="5"/>
  <c r="BT136" i="5"/>
  <c r="BR136" i="5"/>
  <c r="BO136" i="5"/>
  <c r="BN136" i="5"/>
  <c r="BQ136" i="5"/>
  <c r="BP136" i="5"/>
  <c r="BO102" i="5"/>
  <c r="BU102" i="5"/>
  <c r="BP102" i="5"/>
  <c r="BQ102" i="5"/>
  <c r="BR102" i="5"/>
  <c r="BT102" i="5"/>
  <c r="BN102" i="5"/>
  <c r="BS102" i="5"/>
  <c r="BV102" i="5"/>
  <c r="BS201" i="5"/>
  <c r="BP201" i="5"/>
  <c r="BU201" i="5"/>
  <c r="BT201" i="5"/>
  <c r="BQ201" i="5"/>
  <c r="BO201" i="5"/>
  <c r="BN201" i="5"/>
  <c r="BV201" i="5"/>
  <c r="BR201" i="5"/>
  <c r="BQ13" i="5"/>
  <c r="BN13" i="5"/>
  <c r="BT13" i="5"/>
  <c r="BR13" i="5"/>
  <c r="BO13" i="5"/>
  <c r="BV13" i="5"/>
  <c r="BU13" i="5"/>
  <c r="BS13" i="5"/>
  <c r="BP13" i="5"/>
  <c r="BQ129" i="5"/>
  <c r="BT129" i="5"/>
  <c r="BN129" i="5"/>
  <c r="BV129" i="5"/>
  <c r="BS129" i="5"/>
  <c r="BP129" i="5"/>
  <c r="BR129" i="5"/>
  <c r="BU129" i="5"/>
  <c r="BO129" i="5"/>
  <c r="BR41" i="5"/>
  <c r="BP41" i="5"/>
  <c r="BO41" i="5"/>
  <c r="BQ41" i="5"/>
  <c r="BV41" i="5"/>
  <c r="BT41" i="5"/>
  <c r="BN41" i="5"/>
  <c r="BS41" i="5"/>
  <c r="BU41" i="5"/>
  <c r="BU183" i="5"/>
  <c r="BV183" i="5"/>
  <c r="BS183" i="5"/>
  <c r="BT183" i="5"/>
  <c r="BN183" i="5"/>
  <c r="BO183" i="5"/>
  <c r="BR183" i="5"/>
  <c r="BP183" i="5"/>
  <c r="BQ183" i="5"/>
  <c r="BT52" i="5"/>
  <c r="BO116" i="5"/>
  <c r="BQ116" i="5"/>
  <c r="BR116" i="5"/>
  <c r="BP116" i="5"/>
  <c r="BS116" i="5"/>
  <c r="BU116" i="5"/>
  <c r="BN116" i="5"/>
  <c r="BV116" i="5"/>
  <c r="BT116" i="5"/>
  <c r="BQ164" i="5"/>
  <c r="BV164" i="5"/>
  <c r="BN164" i="5"/>
  <c r="BR164" i="5"/>
  <c r="BS164" i="5"/>
  <c r="BP164" i="5"/>
  <c r="BU164" i="5"/>
  <c r="BO164" i="5"/>
  <c r="BT164" i="5"/>
  <c r="BS83" i="5"/>
  <c r="BU83" i="5"/>
  <c r="BN83" i="5"/>
  <c r="BV83" i="5"/>
  <c r="BT83" i="5"/>
  <c r="BR83" i="5"/>
  <c r="BP83" i="5"/>
  <c r="BO83" i="5"/>
  <c r="BQ83" i="5"/>
  <c r="BQ94" i="5"/>
  <c r="BU94" i="5"/>
  <c r="BO94" i="5"/>
  <c r="BR94" i="5"/>
  <c r="BP94" i="5"/>
  <c r="BV94" i="5"/>
  <c r="BT94" i="5"/>
  <c r="BN94" i="5"/>
  <c r="BS94" i="5"/>
  <c r="BV99" i="5"/>
  <c r="BU99" i="5"/>
  <c r="BO99" i="5"/>
  <c r="BS99" i="5"/>
  <c r="BP99" i="5"/>
  <c r="BQ99" i="5"/>
  <c r="BR99" i="5"/>
  <c r="BT99" i="5"/>
  <c r="BN99" i="5"/>
  <c r="BP35" i="5"/>
  <c r="BV35" i="5"/>
  <c r="BU35" i="5"/>
  <c r="BR35" i="5"/>
  <c r="BQ35" i="5"/>
  <c r="BS35" i="5"/>
  <c r="BN35" i="5"/>
  <c r="BT35" i="5"/>
  <c r="BO35" i="5"/>
  <c r="BT159" i="5"/>
  <c r="BO159" i="5"/>
  <c r="BU159" i="5"/>
  <c r="BR159" i="5"/>
  <c r="BQ159" i="5"/>
  <c r="BS159" i="5"/>
  <c r="BN159" i="5"/>
  <c r="BP159" i="5"/>
  <c r="BV159" i="5"/>
  <c r="BV82" i="5"/>
  <c r="BT82" i="5"/>
  <c r="BS82" i="5"/>
  <c r="BU82" i="5"/>
  <c r="BN82" i="5"/>
  <c r="BO82" i="5"/>
  <c r="BQ82" i="5"/>
  <c r="BP82" i="5"/>
  <c r="BR82" i="5"/>
  <c r="BN158" i="5"/>
  <c r="BQ158" i="5"/>
  <c r="BV158" i="5"/>
  <c r="BU158" i="5"/>
  <c r="BP158" i="5"/>
  <c r="BT158" i="5"/>
  <c r="BR158" i="5"/>
  <c r="BO158" i="5"/>
  <c r="BS158" i="5"/>
  <c r="BQ112" i="5"/>
  <c r="BS112" i="5"/>
  <c r="BO112" i="5"/>
  <c r="BP112" i="5"/>
  <c r="BR112" i="5"/>
  <c r="BV112" i="5"/>
  <c r="BT112" i="5"/>
  <c r="BU112" i="5"/>
  <c r="BN112" i="5"/>
  <c r="BQ46" i="5"/>
  <c r="BR46" i="5"/>
  <c r="BS46" i="5"/>
  <c r="BT46" i="5"/>
  <c r="BN46" i="5"/>
  <c r="BO46" i="5"/>
  <c r="BP46" i="5"/>
  <c r="BU46" i="5"/>
  <c r="BV46" i="5"/>
  <c r="BT25" i="5"/>
  <c r="BO25" i="5"/>
  <c r="BP25" i="5"/>
  <c r="BV25" i="5"/>
  <c r="BU25" i="5"/>
  <c r="BR25" i="5"/>
  <c r="BQ25" i="5"/>
  <c r="BS25" i="5"/>
  <c r="BN25" i="5"/>
  <c r="BS134" i="5"/>
  <c r="BU134" i="5"/>
  <c r="BN134" i="5"/>
  <c r="BV134" i="5"/>
  <c r="BT134" i="5"/>
  <c r="BR134" i="5"/>
  <c r="BP134" i="5"/>
  <c r="BO134" i="5"/>
  <c r="BQ134" i="5"/>
  <c r="BR67" i="5"/>
  <c r="BT67" i="5"/>
  <c r="BQ67" i="5"/>
  <c r="BO67" i="5"/>
  <c r="BV67" i="5"/>
  <c r="BU67" i="5"/>
  <c r="BS67" i="5"/>
  <c r="BN67" i="5"/>
  <c r="BP67" i="5"/>
  <c r="BV23" i="5"/>
  <c r="BT23" i="5"/>
  <c r="BR23" i="5"/>
  <c r="BP23" i="5"/>
  <c r="BS23" i="5"/>
  <c r="BU23" i="5"/>
  <c r="BN23" i="5"/>
  <c r="BO23" i="5"/>
  <c r="BQ23" i="5"/>
  <c r="BP101" i="5"/>
  <c r="BU101" i="5"/>
  <c r="BO101" i="5"/>
  <c r="BQ101" i="5"/>
  <c r="BT101" i="5"/>
  <c r="BV101" i="5"/>
  <c r="BR101" i="5"/>
  <c r="BN101" i="5"/>
  <c r="BS101" i="5"/>
  <c r="BS50" i="5"/>
  <c r="BP50" i="5"/>
  <c r="BT50" i="5"/>
  <c r="BV50" i="5"/>
  <c r="BN50" i="5"/>
  <c r="BR50" i="5"/>
  <c r="BQ50" i="5"/>
  <c r="BU50" i="5"/>
  <c r="BO50" i="5"/>
  <c r="BO135" i="5"/>
  <c r="BR135" i="5"/>
  <c r="BU135" i="5"/>
  <c r="BV135" i="5"/>
  <c r="BP135" i="5"/>
  <c r="BQ135" i="5"/>
  <c r="BS135" i="5"/>
  <c r="BT135" i="5"/>
  <c r="BN135" i="5"/>
  <c r="BQ17" i="5"/>
  <c r="BS17" i="5"/>
  <c r="BN17" i="5"/>
  <c r="BT17" i="5"/>
  <c r="BO17" i="5"/>
  <c r="BP17" i="5"/>
  <c r="BV17" i="5"/>
  <c r="BU17" i="5"/>
  <c r="BR17" i="5"/>
  <c r="BP168" i="5"/>
  <c r="BV168" i="5"/>
  <c r="BQ168" i="5"/>
  <c r="BS168" i="5"/>
  <c r="BN168" i="5"/>
  <c r="BT168" i="5"/>
  <c r="BO168" i="5"/>
  <c r="BR168" i="5"/>
  <c r="BU168" i="5"/>
  <c r="BT44" i="5"/>
  <c r="BO44" i="5"/>
  <c r="BU44" i="5"/>
  <c r="BR44" i="5"/>
  <c r="BQ44" i="5"/>
  <c r="BS44" i="5"/>
  <c r="BN44" i="5"/>
  <c r="BV44" i="5"/>
  <c r="BP44" i="5"/>
  <c r="BT42" i="5"/>
  <c r="BV42" i="5"/>
  <c r="BP42" i="5"/>
  <c r="BO42" i="5"/>
  <c r="BR42" i="5"/>
  <c r="BS42" i="5"/>
  <c r="BQ42" i="5"/>
  <c r="BU42" i="5"/>
  <c r="BN42" i="5"/>
  <c r="BO181" i="5"/>
  <c r="BQ181" i="5"/>
  <c r="BR181" i="5"/>
  <c r="BP181" i="5"/>
  <c r="BS181" i="5"/>
  <c r="BU181" i="5"/>
  <c r="BN181" i="5"/>
  <c r="BV181" i="5"/>
  <c r="BT181" i="5"/>
  <c r="BR126" i="5"/>
  <c r="BP126" i="5"/>
  <c r="BO126" i="5"/>
  <c r="BQ126" i="5"/>
  <c r="BV126" i="5"/>
  <c r="BT126" i="5"/>
  <c r="BU126" i="5"/>
  <c r="BS126" i="5"/>
  <c r="BN126" i="5"/>
  <c r="BT72" i="5"/>
  <c r="BN72" i="5"/>
  <c r="BR72" i="5"/>
  <c r="BV72" i="5"/>
  <c r="BU72" i="5"/>
  <c r="BQ72" i="5"/>
  <c r="BS72" i="5"/>
  <c r="BO72" i="5"/>
  <c r="BP72" i="5"/>
  <c r="BT124" i="5"/>
  <c r="BU124" i="5"/>
  <c r="BV124" i="5"/>
  <c r="BS124" i="5"/>
  <c r="BQ124" i="5"/>
  <c r="BP124" i="5"/>
  <c r="BN124" i="5"/>
  <c r="BO124" i="5"/>
  <c r="BR124" i="5"/>
  <c r="BU69" i="5"/>
  <c r="BR69" i="5"/>
  <c r="BT69" i="5"/>
  <c r="BO69" i="5"/>
  <c r="BP69" i="5"/>
  <c r="BV69" i="5"/>
  <c r="BS69" i="5"/>
  <c r="BQ69" i="5"/>
  <c r="BN69" i="5"/>
  <c r="BV26" i="5"/>
  <c r="BO26" i="5"/>
  <c r="BU26" i="5"/>
  <c r="BP26" i="5"/>
  <c r="BS26" i="5"/>
  <c r="BQ26" i="5"/>
  <c r="BN26" i="5"/>
  <c r="BT26" i="5"/>
  <c r="BR26" i="5"/>
  <c r="BR92" i="5"/>
  <c r="BP92" i="5"/>
  <c r="BO92" i="5"/>
  <c r="BQ92" i="5"/>
  <c r="BV92" i="5"/>
  <c r="BT92" i="5"/>
  <c r="BN92" i="5"/>
  <c r="BS92" i="5"/>
  <c r="BU92" i="5"/>
  <c r="BO84" i="5"/>
  <c r="BQ84" i="5"/>
  <c r="BV84" i="5"/>
  <c r="BT84" i="5"/>
  <c r="BR84" i="5"/>
  <c r="BP84" i="5"/>
  <c r="BS84" i="5"/>
  <c r="BU84" i="5"/>
  <c r="BN84" i="5"/>
  <c r="BQ68" i="5"/>
  <c r="BO68" i="5"/>
  <c r="BN68" i="5"/>
  <c r="BP68" i="5"/>
  <c r="BU68" i="5"/>
  <c r="BT68" i="5"/>
  <c r="BR68" i="5"/>
  <c r="BV68" i="5"/>
  <c r="BS68" i="5"/>
  <c r="BS77" i="5"/>
  <c r="BU77" i="5"/>
  <c r="BN77" i="5"/>
  <c r="BV77" i="5"/>
  <c r="BT77" i="5"/>
  <c r="BR77" i="5"/>
  <c r="BP77" i="5"/>
  <c r="BQ77" i="5"/>
  <c r="BO77" i="5"/>
  <c r="BR38" i="5"/>
  <c r="BP38" i="5"/>
  <c r="BS38" i="5"/>
  <c r="BU38" i="5"/>
  <c r="BN38" i="5"/>
  <c r="BO38" i="5"/>
  <c r="BQ38" i="5"/>
  <c r="BV38" i="5"/>
  <c r="BT38" i="5"/>
  <c r="BU37" i="5"/>
  <c r="BT37" i="5"/>
  <c r="BO37" i="5"/>
  <c r="BV37" i="5"/>
  <c r="BP37" i="5"/>
  <c r="BR37" i="5"/>
  <c r="BS37" i="5"/>
  <c r="BQ37" i="5"/>
  <c r="BN37" i="5"/>
  <c r="BP52" i="5"/>
  <c r="BQ52" i="5"/>
  <c r="BV52" i="5"/>
  <c r="BU52" i="5"/>
  <c r="BR52" i="5"/>
  <c r="BO203" i="5"/>
  <c r="BU203" i="5"/>
  <c r="BP203" i="5"/>
  <c r="BQ203" i="5"/>
  <c r="BS203" i="5"/>
  <c r="BV203" i="5"/>
  <c r="BN203" i="5"/>
  <c r="BT203" i="5"/>
  <c r="BR203" i="5"/>
  <c r="BP7" i="5"/>
  <c r="BQ7" i="5"/>
  <c r="BO7" i="5"/>
  <c r="BU7" i="5"/>
  <c r="BT7" i="5"/>
  <c r="BR7" i="5"/>
  <c r="BV7" i="5"/>
  <c r="BN7" i="5"/>
  <c r="BS7" i="5"/>
  <c r="BS52" i="5"/>
  <c r="BS163" i="5"/>
  <c r="BT163" i="5"/>
  <c r="BU163" i="5"/>
  <c r="BN163" i="5"/>
  <c r="BO163" i="5"/>
  <c r="BV163" i="5"/>
  <c r="BQ163" i="5"/>
  <c r="BP163" i="5"/>
  <c r="BR163" i="5"/>
  <c r="BP24" i="5"/>
  <c r="BV24" i="5"/>
  <c r="BQ24" i="5"/>
  <c r="BS24" i="5"/>
  <c r="BN24" i="5"/>
  <c r="BT24" i="5"/>
  <c r="BO24" i="5"/>
  <c r="BR24" i="5"/>
  <c r="BU24" i="5"/>
  <c r="AF113" i="5"/>
  <c r="AF117" i="5"/>
  <c r="AF155" i="5"/>
  <c r="AE130" i="5"/>
  <c r="AF205" i="5"/>
  <c r="AF132" i="5"/>
  <c r="AE59" i="5"/>
  <c r="AE76" i="5"/>
  <c r="AE142" i="5"/>
  <c r="AE49" i="5"/>
  <c r="AE194" i="5"/>
  <c r="AE21" i="5"/>
  <c r="AE22" i="5"/>
  <c r="AF140" i="5"/>
  <c r="AF54" i="5"/>
  <c r="AE40" i="5"/>
  <c r="AE74" i="5"/>
  <c r="AF183" i="5"/>
  <c r="AF127" i="5"/>
  <c r="AE153" i="5"/>
  <c r="AF153" i="5"/>
  <c r="AF185" i="5"/>
  <c r="AE172" i="5"/>
  <c r="AF45" i="5"/>
  <c r="AE110" i="5"/>
  <c r="AE176" i="5"/>
  <c r="AF173" i="5"/>
  <c r="AE173" i="5"/>
  <c r="AD93" i="5"/>
  <c r="AF93" i="5" s="1"/>
  <c r="AF177" i="5"/>
  <c r="AF72" i="5"/>
  <c r="AF35" i="5"/>
  <c r="AE178" i="5"/>
  <c r="AE204" i="5"/>
  <c r="AE98" i="5"/>
  <c r="AE200" i="5"/>
  <c r="AE162" i="5"/>
  <c r="AF102" i="5"/>
  <c r="AD149" i="5"/>
  <c r="AF149" i="5" s="1"/>
  <c r="AF30" i="5"/>
  <c r="AF204" i="5"/>
  <c r="AF36" i="5"/>
  <c r="AF7" i="5"/>
  <c r="AD166" i="5"/>
  <c r="AF166" i="5" s="1"/>
  <c r="AE121" i="5"/>
  <c r="AE193" i="5"/>
  <c r="AE105" i="5"/>
  <c r="AE65" i="5"/>
  <c r="AD148" i="5"/>
  <c r="AF148" i="5" s="1"/>
  <c r="AE87" i="5"/>
  <c r="AF87" i="5"/>
  <c r="AD57" i="5"/>
  <c r="AE57" i="5" s="1"/>
  <c r="AE177" i="5"/>
  <c r="AE47" i="5"/>
  <c r="AF124" i="5"/>
  <c r="AD20" i="5"/>
  <c r="AF20" i="5" s="1"/>
  <c r="AF203" i="5"/>
  <c r="AE128" i="5"/>
  <c r="AF128" i="5"/>
  <c r="AD91" i="5"/>
  <c r="AE91" i="5" s="1"/>
  <c r="AE165" i="5"/>
  <c r="AE85" i="5"/>
  <c r="AF9" i="5"/>
  <c r="AD32" i="5"/>
  <c r="AF32" i="5" s="1"/>
  <c r="AF16" i="5"/>
  <c r="AE61" i="5"/>
  <c r="AE56" i="5"/>
  <c r="AE180" i="5"/>
  <c r="AF77" i="5"/>
  <c r="AE6" i="5"/>
  <c r="AE108" i="5"/>
  <c r="AE18" i="5"/>
  <c r="AF126" i="5"/>
  <c r="AD111" i="5"/>
  <c r="AF111" i="5" s="1"/>
  <c r="AE131" i="5"/>
  <c r="AF31" i="5"/>
  <c r="AF61" i="5"/>
  <c r="AF136" i="5"/>
  <c r="AE175" i="5"/>
  <c r="AG101" i="5"/>
  <c r="AF147" i="5"/>
  <c r="AE179" i="5"/>
  <c r="AF179" i="5"/>
  <c r="AD79" i="5"/>
  <c r="AF79" i="5" s="1"/>
  <c r="AF96" i="5"/>
  <c r="AD207" i="5"/>
  <c r="AF207" i="5" s="1"/>
  <c r="AE60" i="5"/>
  <c r="AD170" i="5"/>
  <c r="AF170" i="5" s="1"/>
  <c r="AF168" i="5"/>
  <c r="AF26" i="5"/>
  <c r="AF29" i="5"/>
  <c r="AF129" i="5"/>
  <c r="AF144" i="5"/>
  <c r="AD143" i="5"/>
  <c r="AF143" i="5" s="1"/>
  <c r="AE157" i="5"/>
  <c r="AE86" i="5"/>
  <c r="T64" i="5"/>
  <c r="U64" i="5" s="1"/>
  <c r="AE27" i="5"/>
  <c r="T90" i="5"/>
  <c r="U90" i="5" s="1"/>
  <c r="AF159" i="5"/>
  <c r="AF11" i="5"/>
  <c r="AD43" i="5"/>
  <c r="AF43" i="5" s="1"/>
  <c r="AF66" i="5"/>
  <c r="AD196" i="5"/>
  <c r="AE196" i="5" s="1"/>
  <c r="AD125" i="5"/>
  <c r="AF125" i="5" s="1"/>
  <c r="AC97" i="5"/>
  <c r="AD97" i="5" s="1"/>
  <c r="AE97" i="5" s="1"/>
  <c r="AE182" i="5"/>
  <c r="U134" i="5"/>
  <c r="AG134" i="5" s="1"/>
  <c r="AF22" i="5"/>
  <c r="AF44" i="5"/>
  <c r="AD138" i="5"/>
  <c r="AF138" i="5" s="1"/>
  <c r="AF92" i="5"/>
  <c r="AE12" i="5"/>
  <c r="AF109" i="5"/>
  <c r="AE156" i="5"/>
  <c r="AE197" i="5"/>
  <c r="AF193" i="5"/>
  <c r="AF69" i="5"/>
  <c r="T192" i="5"/>
  <c r="U192" i="5" s="1"/>
  <c r="AG192" i="5" s="1"/>
  <c r="AE29" i="5"/>
  <c r="AC14" i="5"/>
  <c r="AD14" i="5" s="1"/>
  <c r="AE191" i="5"/>
  <c r="AE109" i="5"/>
  <c r="AE167" i="5"/>
  <c r="AD190" i="5"/>
  <c r="AF190" i="5" s="1"/>
  <c r="AF201" i="5"/>
  <c r="AD154" i="5"/>
  <c r="AF154" i="5" s="1"/>
  <c r="AD118" i="5"/>
  <c r="AE118" i="5" s="1"/>
  <c r="AC195" i="5"/>
  <c r="AD195" i="5" s="1"/>
  <c r="AE48" i="5"/>
  <c r="AG116" i="5"/>
  <c r="AE144" i="5"/>
  <c r="AF99" i="5"/>
  <c r="AE187" i="5"/>
  <c r="AF187" i="5"/>
  <c r="AF34" i="5"/>
  <c r="AE34" i="5"/>
  <c r="AE120" i="5"/>
  <c r="AD103" i="5"/>
  <c r="AE103" i="5" s="1"/>
  <c r="AD80" i="5"/>
  <c r="AF80" i="5" s="1"/>
  <c r="AG8" i="5"/>
  <c r="AE122" i="5"/>
  <c r="AD206" i="5"/>
  <c r="AF206" i="5" s="1"/>
  <c r="V19" i="2"/>
  <c r="AG163" i="5" l="1"/>
  <c r="AG24" i="5"/>
  <c r="AG23" i="5"/>
  <c r="AG17" i="5"/>
  <c r="AG135" i="5"/>
  <c r="AG169" i="5"/>
  <c r="AG164" i="5"/>
  <c r="AG50" i="5"/>
  <c r="AG67" i="5"/>
  <c r="AG55" i="5"/>
  <c r="S133" i="5"/>
  <c r="T133" i="5" s="1"/>
  <c r="U133" i="5" s="1"/>
  <c r="S36" i="5"/>
  <c r="T36" i="5" s="1"/>
  <c r="U36" i="5" s="1"/>
  <c r="S38" i="5"/>
  <c r="T38" i="5" s="1"/>
  <c r="U38" i="5" s="1"/>
  <c r="S92" i="5"/>
  <c r="T92" i="5" s="1"/>
  <c r="S72" i="5"/>
  <c r="T72" i="5" s="1"/>
  <c r="U72" i="5" s="1"/>
  <c r="S168" i="5"/>
  <c r="T168" i="5" s="1"/>
  <c r="S30" i="5"/>
  <c r="T30" i="5" s="1"/>
  <c r="U30" i="5" s="1"/>
  <c r="AG30" i="5" s="1"/>
  <c r="S46" i="5"/>
  <c r="T46" i="5" s="1"/>
  <c r="U46" i="5" s="1"/>
  <c r="S159" i="5"/>
  <c r="T159" i="5" s="1"/>
  <c r="U159" i="5" s="1"/>
  <c r="S44" i="5"/>
  <c r="T44" i="5" s="1"/>
  <c r="S146" i="5"/>
  <c r="T146" i="5" s="1"/>
  <c r="S58" i="5"/>
  <c r="T58" i="5" s="1"/>
  <c r="U58" i="5" s="1"/>
  <c r="AG58" i="5" s="1"/>
  <c r="S63" i="5"/>
  <c r="T63" i="5" s="1"/>
  <c r="S41" i="5"/>
  <c r="T41" i="5" s="1"/>
  <c r="U41" i="5" s="1"/>
  <c r="S102" i="5"/>
  <c r="T102" i="5" s="1"/>
  <c r="U102" i="5" s="1"/>
  <c r="S155" i="5"/>
  <c r="T155" i="5" s="1"/>
  <c r="S202" i="5"/>
  <c r="T202" i="5" s="1"/>
  <c r="U202" i="5" s="1"/>
  <c r="S16" i="5"/>
  <c r="T16" i="5" s="1"/>
  <c r="U16" i="5" s="1"/>
  <c r="S66" i="5"/>
  <c r="T66" i="5" s="1"/>
  <c r="U66" i="5" s="1"/>
  <c r="S205" i="5"/>
  <c r="T205" i="5" s="1"/>
  <c r="U205" i="5" s="1"/>
  <c r="S7" i="5"/>
  <c r="T7" i="5" s="1"/>
  <c r="U7" i="5" s="1"/>
  <c r="S203" i="5"/>
  <c r="T203" i="5" s="1"/>
  <c r="U203" i="5" s="1"/>
  <c r="AG203" i="5" s="1"/>
  <c r="S77" i="5"/>
  <c r="T77" i="5" s="1"/>
  <c r="U77" i="5" s="1"/>
  <c r="S26" i="5"/>
  <c r="T26" i="5" s="1"/>
  <c r="U26" i="5" s="1"/>
  <c r="S126" i="5"/>
  <c r="T126" i="5" s="1"/>
  <c r="U126" i="5" s="1"/>
  <c r="AG126" i="5" s="1"/>
  <c r="S89" i="5"/>
  <c r="T89" i="5" s="1"/>
  <c r="U89" i="5" s="1"/>
  <c r="S145" i="5"/>
  <c r="T145" i="5" s="1"/>
  <c r="S112" i="5"/>
  <c r="T112" i="5" s="1"/>
  <c r="U112" i="5" s="1"/>
  <c r="S35" i="5"/>
  <c r="T35" i="5" s="1"/>
  <c r="S83" i="5"/>
  <c r="T83" i="5" s="1"/>
  <c r="U83" i="5" s="1"/>
  <c r="S113" i="5"/>
  <c r="T113" i="5" s="1"/>
  <c r="U113" i="5" s="1"/>
  <c r="S115" i="5"/>
  <c r="T115" i="5" s="1"/>
  <c r="U115" i="5" s="1"/>
  <c r="S54" i="5"/>
  <c r="T54" i="5" s="1"/>
  <c r="U54" i="5" s="1"/>
  <c r="S129" i="5"/>
  <c r="T129" i="5" s="1"/>
  <c r="U129" i="5" s="1"/>
  <c r="S136" i="5"/>
  <c r="T136" i="5" s="1"/>
  <c r="U136" i="5" s="1"/>
  <c r="S106" i="5"/>
  <c r="T106" i="5" s="1"/>
  <c r="U106" i="5" s="1"/>
  <c r="S45" i="5"/>
  <c r="T45" i="5" s="1"/>
  <c r="U45" i="5" s="1"/>
  <c r="S152" i="5"/>
  <c r="T152" i="5" s="1"/>
  <c r="U152" i="5" s="1"/>
  <c r="S11" i="5"/>
  <c r="T11" i="5" s="1"/>
  <c r="S198" i="5"/>
  <c r="T198" i="5" s="1"/>
  <c r="U198" i="5" s="1"/>
  <c r="S199" i="5"/>
  <c r="T199" i="5" s="1"/>
  <c r="U199" i="5" s="1"/>
  <c r="AG199" i="5" s="1"/>
  <c r="BO52" i="5"/>
  <c r="S68" i="5"/>
  <c r="T68" i="5" s="1"/>
  <c r="U68" i="5" s="1"/>
  <c r="S69" i="5"/>
  <c r="T69" i="5" s="1"/>
  <c r="U69" i="5" s="1"/>
  <c r="AG69" i="5" s="1"/>
  <c r="S181" i="5"/>
  <c r="T181" i="5" s="1"/>
  <c r="U181" i="5" s="1"/>
  <c r="S185" i="5"/>
  <c r="T185" i="5" s="1"/>
  <c r="U185" i="5" s="1"/>
  <c r="S189" i="5"/>
  <c r="T189" i="5" s="1"/>
  <c r="U189" i="5" s="1"/>
  <c r="S158" i="5"/>
  <c r="T158" i="5" s="1"/>
  <c r="U158" i="5" s="1"/>
  <c r="S99" i="5"/>
  <c r="T99" i="5" s="1"/>
  <c r="U99" i="5" s="1"/>
  <c r="S75" i="5"/>
  <c r="T75" i="5" s="1"/>
  <c r="U75" i="5" s="1"/>
  <c r="S107" i="5"/>
  <c r="T107" i="5" s="1"/>
  <c r="U107" i="5" s="1"/>
  <c r="AG107" i="5" s="1"/>
  <c r="S100" i="5"/>
  <c r="T100" i="5" s="1"/>
  <c r="U100" i="5" s="1"/>
  <c r="S33" i="5"/>
  <c r="T33" i="5" s="1"/>
  <c r="U33" i="5" s="1"/>
  <c r="S13" i="5"/>
  <c r="T13" i="5" s="1"/>
  <c r="U13" i="5" s="1"/>
  <c r="S96" i="5"/>
  <c r="T96" i="5" s="1"/>
  <c r="U96" i="5" s="1"/>
  <c r="AG96" i="5" s="1"/>
  <c r="S132" i="5"/>
  <c r="T132" i="5" s="1"/>
  <c r="U132" i="5" s="1"/>
  <c r="S147" i="5"/>
  <c r="T147" i="5" s="1"/>
  <c r="S160" i="5"/>
  <c r="T160" i="5" s="1"/>
  <c r="U160" i="5" s="1"/>
  <c r="S31" i="5"/>
  <c r="T31" i="5" s="1"/>
  <c r="U31" i="5" s="1"/>
  <c r="AG31" i="5" s="1"/>
  <c r="S117" i="5"/>
  <c r="T117" i="5" s="1"/>
  <c r="U117" i="5" s="1"/>
  <c r="S161" i="5"/>
  <c r="T161" i="5" s="1"/>
  <c r="U161" i="5" s="1"/>
  <c r="S71" i="5"/>
  <c r="T71" i="5" s="1"/>
  <c r="U71" i="5" s="1"/>
  <c r="S84" i="5"/>
  <c r="T84" i="5" s="1"/>
  <c r="U84" i="5" s="1"/>
  <c r="S124" i="5"/>
  <c r="T124" i="5" s="1"/>
  <c r="U124" i="5" s="1"/>
  <c r="S42" i="5"/>
  <c r="T42" i="5" s="1"/>
  <c r="U42" i="5" s="1"/>
  <c r="S62" i="5"/>
  <c r="T62" i="5" s="1"/>
  <c r="U62" i="5" s="1"/>
  <c r="S151" i="5"/>
  <c r="T151" i="5" s="1"/>
  <c r="U151" i="5" s="1"/>
  <c r="S141" i="5"/>
  <c r="T141" i="5" s="1"/>
  <c r="U141" i="5" s="1"/>
  <c r="S150" i="5"/>
  <c r="T150" i="5" s="1"/>
  <c r="U150" i="5" s="1"/>
  <c r="AG150" i="5" s="1"/>
  <c r="S201" i="5"/>
  <c r="T201" i="5" s="1"/>
  <c r="S104" i="5"/>
  <c r="T104" i="5" s="1"/>
  <c r="S127" i="5"/>
  <c r="T127" i="5" s="1"/>
  <c r="U127" i="5" s="1"/>
  <c r="AG127" i="5" s="1"/>
  <c r="S123" i="5"/>
  <c r="T123" i="5" s="1"/>
  <c r="U123" i="5" s="1"/>
  <c r="S140" i="5"/>
  <c r="T140" i="5" s="1"/>
  <c r="U140" i="5" s="1"/>
  <c r="S52" i="5"/>
  <c r="T52" i="5" s="1"/>
  <c r="U52" i="5" s="1"/>
  <c r="BU19" i="5"/>
  <c r="Q19" i="5"/>
  <c r="R19" i="5" s="1"/>
  <c r="Q34" i="5"/>
  <c r="R34" i="5" s="1"/>
  <c r="S34" i="5" s="1"/>
  <c r="Q48" i="5"/>
  <c r="R48" i="5" s="1"/>
  <c r="S48" i="5" s="1"/>
  <c r="Q12" i="5"/>
  <c r="R12" i="5" s="1"/>
  <c r="Q60" i="5"/>
  <c r="R60" i="5" s="1"/>
  <c r="Q108" i="5"/>
  <c r="R108" i="5" s="1"/>
  <c r="S108" i="5" s="1"/>
  <c r="T108" i="5" s="1"/>
  <c r="U108" i="5" s="1"/>
  <c r="AG108" i="5" s="1"/>
  <c r="Q105" i="5"/>
  <c r="R105" i="5" s="1"/>
  <c r="Q98" i="5"/>
  <c r="R98" i="5" s="1"/>
  <c r="Q74" i="5"/>
  <c r="R74" i="5" s="1"/>
  <c r="Q22" i="5"/>
  <c r="R22" i="5" s="1"/>
  <c r="Q118" i="5"/>
  <c r="R118" i="5" s="1"/>
  <c r="Q144" i="5"/>
  <c r="R144" i="5" s="1"/>
  <c r="Q167" i="5"/>
  <c r="R167" i="5" s="1"/>
  <c r="Q191" i="5"/>
  <c r="R191" i="5" s="1"/>
  <c r="Q29" i="5"/>
  <c r="R29" i="5" s="1"/>
  <c r="Q197" i="5"/>
  <c r="R197" i="5" s="1"/>
  <c r="Q157" i="5"/>
  <c r="R157" i="5" s="1"/>
  <c r="Q6" i="5"/>
  <c r="R6" i="5" s="1"/>
  <c r="Q56" i="5"/>
  <c r="R56" i="5" s="1"/>
  <c r="Q85" i="5"/>
  <c r="R85" i="5" s="1"/>
  <c r="Q128" i="5"/>
  <c r="R128" i="5" s="1"/>
  <c r="Q47" i="5"/>
  <c r="R47" i="5" s="1"/>
  <c r="Q87" i="5"/>
  <c r="R87" i="5" s="1"/>
  <c r="Q193" i="5"/>
  <c r="R193" i="5" s="1"/>
  <c r="Q204" i="5"/>
  <c r="R204" i="5" s="1"/>
  <c r="Q176" i="5"/>
  <c r="R176" i="5" s="1"/>
  <c r="Q172" i="5"/>
  <c r="R172" i="5" s="1"/>
  <c r="Q153" i="5"/>
  <c r="R153" i="5" s="1"/>
  <c r="Q40" i="5"/>
  <c r="R40" i="5" s="1"/>
  <c r="Q21" i="5"/>
  <c r="R21" i="5" s="1"/>
  <c r="Q142" i="5"/>
  <c r="R142" i="5" s="1"/>
  <c r="Q120" i="5"/>
  <c r="R120" i="5" s="1"/>
  <c r="Q103" i="5"/>
  <c r="R103" i="5" s="1"/>
  <c r="Q122" i="5"/>
  <c r="R122" i="5" s="1"/>
  <c r="Q156" i="5"/>
  <c r="R156" i="5" s="1"/>
  <c r="Q182" i="5"/>
  <c r="R182" i="5" s="1"/>
  <c r="S182" i="5" s="1"/>
  <c r="Q175" i="5"/>
  <c r="R175" i="5" s="1"/>
  <c r="Q18" i="5"/>
  <c r="R18" i="5" s="1"/>
  <c r="S18" i="5" s="1"/>
  <c r="T18" i="5" s="1"/>
  <c r="Q165" i="5"/>
  <c r="R165" i="5" s="1"/>
  <c r="S165" i="5" s="1"/>
  <c r="T165" i="5" s="1"/>
  <c r="U165" i="5" s="1"/>
  <c r="AG165" i="5" s="1"/>
  <c r="Q177" i="5"/>
  <c r="R177" i="5" s="1"/>
  <c r="Q121" i="5"/>
  <c r="R121" i="5" s="1"/>
  <c r="Q162" i="5"/>
  <c r="R162" i="5" s="1"/>
  <c r="Q178" i="5"/>
  <c r="R178" i="5" s="1"/>
  <c r="Q110" i="5"/>
  <c r="R110" i="5" s="1"/>
  <c r="Q194" i="5"/>
  <c r="R194" i="5" s="1"/>
  <c r="Q76" i="5"/>
  <c r="R76" i="5" s="1"/>
  <c r="Q130" i="5"/>
  <c r="R130" i="5" s="1"/>
  <c r="Q187" i="5"/>
  <c r="R187" i="5" s="1"/>
  <c r="Q109" i="5"/>
  <c r="R109" i="5" s="1"/>
  <c r="Q97" i="5"/>
  <c r="R97" i="5" s="1"/>
  <c r="Q196" i="5"/>
  <c r="R196" i="5" s="1"/>
  <c r="Q27" i="5"/>
  <c r="R27" i="5" s="1"/>
  <c r="Q86" i="5"/>
  <c r="R86" i="5" s="1"/>
  <c r="Q179" i="5"/>
  <c r="R179" i="5" s="1"/>
  <c r="Q131" i="5"/>
  <c r="R131" i="5" s="1"/>
  <c r="Q180" i="5"/>
  <c r="R180" i="5" s="1"/>
  <c r="Q61" i="5"/>
  <c r="R61" i="5" s="1"/>
  <c r="Q91" i="5"/>
  <c r="R91" i="5" s="1"/>
  <c r="Q57" i="5"/>
  <c r="R57" i="5" s="1"/>
  <c r="Q65" i="5"/>
  <c r="R65" i="5" s="1"/>
  <c r="Q200" i="5"/>
  <c r="R200" i="5" s="1"/>
  <c r="Q173" i="5"/>
  <c r="R173" i="5" s="1"/>
  <c r="Q49" i="5"/>
  <c r="R49" i="5" s="1"/>
  <c r="Q59" i="5"/>
  <c r="R59" i="5" s="1"/>
  <c r="BO187" i="5"/>
  <c r="BQ187" i="5"/>
  <c r="BT187" i="5"/>
  <c r="BV187" i="5"/>
  <c r="BP187" i="5"/>
  <c r="BU187" i="5"/>
  <c r="BS187" i="5"/>
  <c r="BR187" i="5"/>
  <c r="BN187" i="5"/>
  <c r="BV122" i="5"/>
  <c r="BT122" i="5"/>
  <c r="BS122" i="5"/>
  <c r="BU122" i="5"/>
  <c r="BN122" i="5"/>
  <c r="BO122" i="5"/>
  <c r="BQ122" i="5"/>
  <c r="BR122" i="5"/>
  <c r="BP122" i="5"/>
  <c r="BO156" i="5"/>
  <c r="BQ156" i="5"/>
  <c r="BR156" i="5"/>
  <c r="BP156" i="5"/>
  <c r="BS156" i="5"/>
  <c r="BU156" i="5"/>
  <c r="BN156" i="5"/>
  <c r="BT156" i="5"/>
  <c r="BV156" i="5"/>
  <c r="BP182" i="5"/>
  <c r="BQ182" i="5"/>
  <c r="BO182" i="5"/>
  <c r="BN182" i="5"/>
  <c r="BV182" i="5"/>
  <c r="BS182" i="5"/>
  <c r="BR182" i="5"/>
  <c r="BU182" i="5"/>
  <c r="BT182" i="5"/>
  <c r="S175" i="5"/>
  <c r="T175" i="5" s="1"/>
  <c r="U175" i="5" s="1"/>
  <c r="BV121" i="5"/>
  <c r="BP121" i="5"/>
  <c r="BU121" i="5"/>
  <c r="BT121" i="5"/>
  <c r="BO121" i="5"/>
  <c r="BQ121" i="5"/>
  <c r="BS121" i="5"/>
  <c r="BN121" i="5"/>
  <c r="BR121" i="5"/>
  <c r="BQ133" i="5"/>
  <c r="BS133" i="5"/>
  <c r="BN133" i="5"/>
  <c r="BP133" i="5"/>
  <c r="BV133" i="5"/>
  <c r="BU133" i="5"/>
  <c r="BR133" i="5"/>
  <c r="BO133" i="5"/>
  <c r="BT133" i="5"/>
  <c r="BU198" i="5"/>
  <c r="BP198" i="5"/>
  <c r="BS198" i="5"/>
  <c r="BV198" i="5"/>
  <c r="BO198" i="5"/>
  <c r="BR198" i="5"/>
  <c r="BT198" i="5"/>
  <c r="BQ198" i="5"/>
  <c r="BN198" i="5"/>
  <c r="BP36" i="5"/>
  <c r="BQ36" i="5"/>
  <c r="BT36" i="5"/>
  <c r="BO36" i="5"/>
  <c r="BV36" i="5"/>
  <c r="BN36" i="5"/>
  <c r="BS36" i="5"/>
  <c r="BR36" i="5"/>
  <c r="BU36" i="5"/>
  <c r="BV199" i="5"/>
  <c r="BP199" i="5"/>
  <c r="BN199" i="5"/>
  <c r="BQ199" i="5"/>
  <c r="BO199" i="5"/>
  <c r="BS199" i="5"/>
  <c r="BU199" i="5"/>
  <c r="BR199" i="5"/>
  <c r="BT199" i="5"/>
  <c r="BT89" i="5"/>
  <c r="BV89" i="5"/>
  <c r="BS89" i="5"/>
  <c r="BR89" i="5"/>
  <c r="BN89" i="5"/>
  <c r="BO89" i="5"/>
  <c r="BQ89" i="5"/>
  <c r="BP89" i="5"/>
  <c r="BU89" i="5"/>
  <c r="BO62" i="5"/>
  <c r="BQ62" i="5"/>
  <c r="BV62" i="5"/>
  <c r="BT62" i="5"/>
  <c r="BR62" i="5"/>
  <c r="BP62" i="5"/>
  <c r="BS62" i="5"/>
  <c r="BU62" i="5"/>
  <c r="BN62" i="5"/>
  <c r="BP145" i="5"/>
  <c r="BQ145" i="5"/>
  <c r="BS145" i="5"/>
  <c r="BT145" i="5"/>
  <c r="BN145" i="5"/>
  <c r="BO145" i="5"/>
  <c r="BV145" i="5"/>
  <c r="BU145" i="5"/>
  <c r="BR145" i="5"/>
  <c r="BQ155" i="5"/>
  <c r="BS155" i="5"/>
  <c r="BN155" i="5"/>
  <c r="BP155" i="5"/>
  <c r="BV155" i="5"/>
  <c r="BU155" i="5"/>
  <c r="BR155" i="5"/>
  <c r="BT155" i="5"/>
  <c r="BO155" i="5"/>
  <c r="BV132" i="5"/>
  <c r="BT132" i="5"/>
  <c r="BS132" i="5"/>
  <c r="BU132" i="5"/>
  <c r="BN132" i="5"/>
  <c r="BO132" i="5"/>
  <c r="BQ132" i="5"/>
  <c r="BP132" i="5"/>
  <c r="BR132" i="5"/>
  <c r="BR202" i="5"/>
  <c r="BT202" i="5"/>
  <c r="BQ202" i="5"/>
  <c r="BN202" i="5"/>
  <c r="BV202" i="5"/>
  <c r="BO202" i="5"/>
  <c r="BP202" i="5"/>
  <c r="BS202" i="5"/>
  <c r="BU202" i="5"/>
  <c r="BQ147" i="5"/>
  <c r="BS147" i="5"/>
  <c r="BN147" i="5"/>
  <c r="BP147" i="5"/>
  <c r="BV147" i="5"/>
  <c r="BU147" i="5"/>
  <c r="BR147" i="5"/>
  <c r="BO147" i="5"/>
  <c r="BT147" i="5"/>
  <c r="BS16" i="5"/>
  <c r="BU16" i="5"/>
  <c r="BN16" i="5"/>
  <c r="BV16" i="5"/>
  <c r="BT16" i="5"/>
  <c r="BR16" i="5"/>
  <c r="BP16" i="5"/>
  <c r="BO16" i="5"/>
  <c r="BQ16" i="5"/>
  <c r="BS120" i="5"/>
  <c r="BU120" i="5"/>
  <c r="BN120" i="5"/>
  <c r="BV120" i="5"/>
  <c r="BT120" i="5"/>
  <c r="BR120" i="5"/>
  <c r="BP120" i="5"/>
  <c r="BO120" i="5"/>
  <c r="BQ120" i="5"/>
  <c r="BU97" i="5"/>
  <c r="BR97" i="5"/>
  <c r="BT97" i="5"/>
  <c r="BO97" i="5"/>
  <c r="BP97" i="5"/>
  <c r="BV97" i="5"/>
  <c r="BS97" i="5"/>
  <c r="BN97" i="5"/>
  <c r="BQ97" i="5"/>
  <c r="BV196" i="5"/>
  <c r="BP196" i="5"/>
  <c r="BU196" i="5"/>
  <c r="BT196" i="5"/>
  <c r="BO196" i="5"/>
  <c r="BQ196" i="5"/>
  <c r="BS196" i="5"/>
  <c r="BN196" i="5"/>
  <c r="BR196" i="5"/>
  <c r="BU27" i="5"/>
  <c r="BT27" i="5"/>
  <c r="BP27" i="5"/>
  <c r="BN27" i="5"/>
  <c r="BR27" i="5"/>
  <c r="BQ27" i="5"/>
  <c r="BV27" i="5"/>
  <c r="BO27" i="5"/>
  <c r="BS27" i="5"/>
  <c r="BV86" i="5"/>
  <c r="BT86" i="5"/>
  <c r="BS86" i="5"/>
  <c r="BU86" i="5"/>
  <c r="BN86" i="5"/>
  <c r="BO86" i="5"/>
  <c r="BQ86" i="5"/>
  <c r="BP86" i="5"/>
  <c r="BR86" i="5"/>
  <c r="BQ179" i="5"/>
  <c r="BV179" i="5"/>
  <c r="BS179" i="5"/>
  <c r="BR179" i="5"/>
  <c r="BN179" i="5"/>
  <c r="BU179" i="5"/>
  <c r="BP179" i="5"/>
  <c r="BO179" i="5"/>
  <c r="BT179" i="5"/>
  <c r="BQ113" i="5"/>
  <c r="BS113" i="5"/>
  <c r="BN113" i="5"/>
  <c r="BT113" i="5"/>
  <c r="BO113" i="5"/>
  <c r="BP113" i="5"/>
  <c r="BV113" i="5"/>
  <c r="BU113" i="5"/>
  <c r="BR113" i="5"/>
  <c r="BQ141" i="5"/>
  <c r="BU141" i="5"/>
  <c r="BO141" i="5"/>
  <c r="BS141" i="5"/>
  <c r="BT141" i="5"/>
  <c r="BV141" i="5"/>
  <c r="BR141" i="5"/>
  <c r="BP141" i="5"/>
  <c r="BN141" i="5"/>
  <c r="BU115" i="5"/>
  <c r="BR115" i="5"/>
  <c r="BT115" i="5"/>
  <c r="BO115" i="5"/>
  <c r="BP115" i="5"/>
  <c r="BV115" i="5"/>
  <c r="BQ115" i="5"/>
  <c r="BN115" i="5"/>
  <c r="BS115" i="5"/>
  <c r="BO150" i="5"/>
  <c r="BQ150" i="5"/>
  <c r="BV150" i="5"/>
  <c r="BT150" i="5"/>
  <c r="BR150" i="5"/>
  <c r="BP150" i="5"/>
  <c r="BS150" i="5"/>
  <c r="BU150" i="5"/>
  <c r="BN150" i="5"/>
  <c r="BV54" i="5"/>
  <c r="BT54" i="5"/>
  <c r="BS54" i="5"/>
  <c r="BQ54" i="5"/>
  <c r="BN54" i="5"/>
  <c r="BO54" i="5"/>
  <c r="BU54" i="5"/>
  <c r="BR54" i="5"/>
  <c r="BP54" i="5"/>
  <c r="BU109" i="5"/>
  <c r="BT109" i="5"/>
  <c r="BO109" i="5"/>
  <c r="BV109" i="5"/>
  <c r="BP109" i="5"/>
  <c r="BR109" i="5"/>
  <c r="BS109" i="5"/>
  <c r="BQ109" i="5"/>
  <c r="BN109" i="5"/>
  <c r="BQ34" i="5"/>
  <c r="BT34" i="5"/>
  <c r="BU34" i="5"/>
  <c r="BN34" i="5"/>
  <c r="BO34" i="5"/>
  <c r="BS34" i="5"/>
  <c r="BP34" i="5"/>
  <c r="BR34" i="5"/>
  <c r="BV34" i="5"/>
  <c r="BQ48" i="5"/>
  <c r="BU48" i="5"/>
  <c r="BN48" i="5"/>
  <c r="BT48" i="5"/>
  <c r="BV48" i="5"/>
  <c r="BS48" i="5"/>
  <c r="BP48" i="5"/>
  <c r="BO48" i="5"/>
  <c r="BR48" i="5"/>
  <c r="BU12" i="5"/>
  <c r="BR12" i="5"/>
  <c r="BQ12" i="5"/>
  <c r="BS12" i="5"/>
  <c r="BN12" i="5"/>
  <c r="BT12" i="5"/>
  <c r="BO12" i="5"/>
  <c r="BP12" i="5"/>
  <c r="BV12" i="5"/>
  <c r="BT60" i="5"/>
  <c r="BV60" i="5"/>
  <c r="BS60" i="5"/>
  <c r="BR60" i="5"/>
  <c r="BN60" i="5"/>
  <c r="BO60" i="5"/>
  <c r="BQ60" i="5"/>
  <c r="BP60" i="5"/>
  <c r="BU60" i="5"/>
  <c r="BN117" i="5"/>
  <c r="BT117" i="5"/>
  <c r="BU117" i="5"/>
  <c r="BO117" i="5"/>
  <c r="BS117" i="5"/>
  <c r="BQ117" i="5"/>
  <c r="BP117" i="5"/>
  <c r="BR117" i="5"/>
  <c r="BV117" i="5"/>
  <c r="BT205" i="5"/>
  <c r="BS205" i="5"/>
  <c r="BQ205" i="5"/>
  <c r="BV205" i="5"/>
  <c r="BR205" i="5"/>
  <c r="BP205" i="5"/>
  <c r="BN205" i="5"/>
  <c r="BU205" i="5"/>
  <c r="BO205" i="5"/>
  <c r="BO161" i="5"/>
  <c r="BQ161" i="5"/>
  <c r="BP161" i="5"/>
  <c r="BU161" i="5"/>
  <c r="BS161" i="5"/>
  <c r="BR161" i="5"/>
  <c r="BN161" i="5"/>
  <c r="BT161" i="5"/>
  <c r="BV161" i="5"/>
  <c r="BU71" i="5"/>
  <c r="BP71" i="5"/>
  <c r="BS71" i="5"/>
  <c r="BV71" i="5"/>
  <c r="BO71" i="5"/>
  <c r="BR71" i="5"/>
  <c r="BT71" i="5"/>
  <c r="BQ71" i="5"/>
  <c r="BN71" i="5"/>
  <c r="BR185" i="5"/>
  <c r="BN185" i="5"/>
  <c r="BV185" i="5"/>
  <c r="BQ185" i="5"/>
  <c r="BU185" i="5"/>
  <c r="BO185" i="5"/>
  <c r="BS185" i="5"/>
  <c r="BT185" i="5"/>
  <c r="BP185" i="5"/>
  <c r="BV30" i="5"/>
  <c r="BO30" i="5"/>
  <c r="BU30" i="5"/>
  <c r="BP30" i="5"/>
  <c r="BS30" i="5"/>
  <c r="BQ30" i="5"/>
  <c r="BN30" i="5"/>
  <c r="BR30" i="5"/>
  <c r="BT30" i="5"/>
  <c r="BO189" i="5"/>
  <c r="BT189" i="5"/>
  <c r="BN189" i="5"/>
  <c r="BP189" i="5"/>
  <c r="BV189" i="5"/>
  <c r="BS189" i="5"/>
  <c r="BR189" i="5"/>
  <c r="BQ189" i="5"/>
  <c r="BU189" i="5"/>
  <c r="BS106" i="5"/>
  <c r="BU106" i="5"/>
  <c r="BQ106" i="5"/>
  <c r="BR106" i="5"/>
  <c r="BV106" i="5"/>
  <c r="BP106" i="5"/>
  <c r="BT106" i="5"/>
  <c r="BN106" i="5"/>
  <c r="BO106" i="5"/>
  <c r="BS127" i="5"/>
  <c r="BU127" i="5"/>
  <c r="BN127" i="5"/>
  <c r="BO127" i="5"/>
  <c r="BQ127" i="5"/>
  <c r="BV127" i="5"/>
  <c r="BT127" i="5"/>
  <c r="BR127" i="5"/>
  <c r="BP127" i="5"/>
  <c r="BT45" i="5"/>
  <c r="BO45" i="5"/>
  <c r="BP45" i="5"/>
  <c r="BV45" i="5"/>
  <c r="BU45" i="5"/>
  <c r="BR45" i="5"/>
  <c r="BQ45" i="5"/>
  <c r="BS45" i="5"/>
  <c r="BN45" i="5"/>
  <c r="BR123" i="5"/>
  <c r="BO123" i="5"/>
  <c r="BQ123" i="5"/>
  <c r="BN123" i="5"/>
  <c r="BP123" i="5"/>
  <c r="BT123" i="5"/>
  <c r="BV123" i="5"/>
  <c r="BU123" i="5"/>
  <c r="BS123" i="5"/>
  <c r="BT103" i="5"/>
  <c r="BN103" i="5"/>
  <c r="BV103" i="5"/>
  <c r="BR103" i="5"/>
  <c r="BU103" i="5"/>
  <c r="BO103" i="5"/>
  <c r="BS103" i="5"/>
  <c r="BQ103" i="5"/>
  <c r="BP103" i="5"/>
  <c r="BQ118" i="5"/>
  <c r="BR118" i="5"/>
  <c r="BS118" i="5"/>
  <c r="BN118" i="5"/>
  <c r="BT118" i="5"/>
  <c r="BV118" i="5"/>
  <c r="BU118" i="5"/>
  <c r="BO118" i="5"/>
  <c r="BP118" i="5"/>
  <c r="BQ144" i="5"/>
  <c r="BR144" i="5"/>
  <c r="BS144" i="5"/>
  <c r="BV144" i="5"/>
  <c r="BN144" i="5"/>
  <c r="BT144" i="5"/>
  <c r="BO144" i="5"/>
  <c r="BP144" i="5"/>
  <c r="BU144" i="5"/>
  <c r="BV167" i="5"/>
  <c r="BT167" i="5"/>
  <c r="BS167" i="5"/>
  <c r="BU167" i="5"/>
  <c r="BN167" i="5"/>
  <c r="BO167" i="5"/>
  <c r="BQ167" i="5"/>
  <c r="BP167" i="5"/>
  <c r="BR167" i="5"/>
  <c r="BR191" i="5"/>
  <c r="BU191" i="5"/>
  <c r="BP191" i="5"/>
  <c r="BT191" i="5"/>
  <c r="BS191" i="5"/>
  <c r="BN191" i="5"/>
  <c r="BV191" i="5"/>
  <c r="BQ191" i="5"/>
  <c r="BO191" i="5"/>
  <c r="BP29" i="5"/>
  <c r="BT29" i="5"/>
  <c r="BQ29" i="5"/>
  <c r="BR29" i="5"/>
  <c r="BO29" i="5"/>
  <c r="BN29" i="5"/>
  <c r="BU29" i="5"/>
  <c r="BS29" i="5"/>
  <c r="BV29" i="5"/>
  <c r="BU197" i="5"/>
  <c r="BN197" i="5"/>
  <c r="BT197" i="5"/>
  <c r="BO197" i="5"/>
  <c r="BV197" i="5"/>
  <c r="BS197" i="5"/>
  <c r="BQ197" i="5"/>
  <c r="BP197" i="5"/>
  <c r="BR197" i="5"/>
  <c r="BP157" i="5"/>
  <c r="BV157" i="5"/>
  <c r="BQ157" i="5"/>
  <c r="BS157" i="5"/>
  <c r="BN157" i="5"/>
  <c r="BT157" i="5"/>
  <c r="BO157" i="5"/>
  <c r="BU157" i="5"/>
  <c r="BR157" i="5"/>
  <c r="BQ107" i="5"/>
  <c r="BN107" i="5"/>
  <c r="BO107" i="5"/>
  <c r="BV107" i="5"/>
  <c r="BU107" i="5"/>
  <c r="BS107" i="5"/>
  <c r="BP107" i="5"/>
  <c r="BT107" i="5"/>
  <c r="BR107" i="5"/>
  <c r="BR58" i="5"/>
  <c r="BN58" i="5"/>
  <c r="BO58" i="5"/>
  <c r="BT58" i="5"/>
  <c r="BU58" i="5"/>
  <c r="BP58" i="5"/>
  <c r="BS58" i="5"/>
  <c r="BV58" i="5"/>
  <c r="BQ58" i="5"/>
  <c r="BR100" i="5"/>
  <c r="BQ100" i="5"/>
  <c r="BO100" i="5"/>
  <c r="BP100" i="5"/>
  <c r="BV100" i="5"/>
  <c r="BU100" i="5"/>
  <c r="BS100" i="5"/>
  <c r="BN100" i="5"/>
  <c r="BT100" i="5"/>
  <c r="BU63" i="5"/>
  <c r="BO63" i="5"/>
  <c r="BQ63" i="5"/>
  <c r="BR63" i="5"/>
  <c r="BS63" i="5"/>
  <c r="BN63" i="5"/>
  <c r="BV63" i="5"/>
  <c r="BP63" i="5"/>
  <c r="BT63" i="5"/>
  <c r="BV33" i="5"/>
  <c r="BT33" i="5"/>
  <c r="BS33" i="5"/>
  <c r="BU33" i="5"/>
  <c r="BN33" i="5"/>
  <c r="BO33" i="5"/>
  <c r="BQ33" i="5"/>
  <c r="BR33" i="5"/>
  <c r="BP33" i="5"/>
  <c r="S9" i="5"/>
  <c r="AF91" i="5"/>
  <c r="AE166" i="5"/>
  <c r="AE138" i="5"/>
  <c r="AE93" i="5"/>
  <c r="AG73" i="5"/>
  <c r="AF97" i="5"/>
  <c r="AG10" i="5"/>
  <c r="AG95" i="5"/>
  <c r="AE43" i="5"/>
  <c r="AE149" i="5"/>
  <c r="AG174" i="5"/>
  <c r="AE148" i="5"/>
  <c r="AE111" i="5"/>
  <c r="AE206" i="5"/>
  <c r="AG186" i="5"/>
  <c r="AG139" i="5"/>
  <c r="AG119" i="5"/>
  <c r="AG70" i="5"/>
  <c r="AF57" i="5"/>
  <c r="AE32" i="5"/>
  <c r="AF103" i="5"/>
  <c r="AE190" i="5"/>
  <c r="AG171" i="5"/>
  <c r="AE125" i="5"/>
  <c r="AE20" i="5"/>
  <c r="AF195" i="5"/>
  <c r="AE195" i="5"/>
  <c r="AF196" i="5"/>
  <c r="AG90" i="5"/>
  <c r="AG53" i="5"/>
  <c r="U88" i="5"/>
  <c r="AG88" i="5" s="1"/>
  <c r="AG28" i="5"/>
  <c r="AE79" i="5"/>
  <c r="T82" i="5"/>
  <c r="U82" i="5" s="1"/>
  <c r="U78" i="5"/>
  <c r="AG78" i="5" s="1"/>
  <c r="AF118" i="5"/>
  <c r="T183" i="5"/>
  <c r="AE143" i="5"/>
  <c r="AF14" i="5"/>
  <c r="AG64" i="5"/>
  <c r="AE170" i="5"/>
  <c r="T94" i="5"/>
  <c r="U94" i="5" s="1"/>
  <c r="AE14" i="5"/>
  <c r="T25" i="5"/>
  <c r="T37" i="5"/>
  <c r="U37" i="5" s="1"/>
  <c r="AE207" i="5"/>
  <c r="AE154" i="5"/>
  <c r="AE80" i="5"/>
  <c r="AG137" i="5"/>
  <c r="AG114" i="5"/>
  <c r="W19" i="2"/>
  <c r="X19" i="2" s="1"/>
  <c r="Y19" i="2"/>
  <c r="K19" i="2" s="1"/>
  <c r="L19" i="2" s="1"/>
  <c r="AG141" i="5" l="1"/>
  <c r="AG33" i="5"/>
  <c r="AG115" i="5"/>
  <c r="AG132" i="5"/>
  <c r="AG36" i="5"/>
  <c r="AG202" i="5"/>
  <c r="AG123" i="5"/>
  <c r="AG89" i="5"/>
  <c r="U155" i="5"/>
  <c r="AG155" i="5" s="1"/>
  <c r="AG117" i="5"/>
  <c r="AG62" i="5"/>
  <c r="AG185" i="5"/>
  <c r="U145" i="5"/>
  <c r="AG145" i="5" s="1"/>
  <c r="AG100" i="5"/>
  <c r="AG198" i="5"/>
  <c r="AG189" i="5"/>
  <c r="AG133" i="5"/>
  <c r="U63" i="5"/>
  <c r="AG63" i="5" s="1"/>
  <c r="AG54" i="5"/>
  <c r="AG161" i="5"/>
  <c r="AG45" i="5"/>
  <c r="U147" i="5"/>
  <c r="AG147" i="5" s="1"/>
  <c r="S200" i="5"/>
  <c r="T200" i="5" s="1"/>
  <c r="U200" i="5" s="1"/>
  <c r="S61" i="5"/>
  <c r="T61" i="5" s="1"/>
  <c r="U61" i="5" s="1"/>
  <c r="S86" i="5"/>
  <c r="T86" i="5" s="1"/>
  <c r="U86" i="5" s="1"/>
  <c r="S109" i="5"/>
  <c r="T109" i="5" s="1"/>
  <c r="S194" i="5"/>
  <c r="T194" i="5" s="1"/>
  <c r="U194" i="5" s="1"/>
  <c r="S121" i="5"/>
  <c r="T121" i="5" s="1"/>
  <c r="S103" i="5"/>
  <c r="T103" i="5" s="1"/>
  <c r="U103" i="5" s="1"/>
  <c r="S40" i="5"/>
  <c r="T40" i="5" s="1"/>
  <c r="U40" i="5" s="1"/>
  <c r="S204" i="5"/>
  <c r="T204" i="5" s="1"/>
  <c r="U204" i="5" s="1"/>
  <c r="S128" i="5"/>
  <c r="T128" i="5" s="1"/>
  <c r="U128" i="5" s="1"/>
  <c r="S157" i="5"/>
  <c r="T157" i="5" s="1"/>
  <c r="U157" i="5" s="1"/>
  <c r="S167" i="5"/>
  <c r="T167" i="5" s="1"/>
  <c r="S74" i="5"/>
  <c r="T74" i="5" s="1"/>
  <c r="U74" i="5" s="1"/>
  <c r="S60" i="5"/>
  <c r="T60" i="5" s="1"/>
  <c r="U60" i="5" s="1"/>
  <c r="AG60" i="5" s="1"/>
  <c r="S59" i="5"/>
  <c r="T59" i="5" s="1"/>
  <c r="U59" i="5" s="1"/>
  <c r="AG59" i="5" s="1"/>
  <c r="S65" i="5"/>
  <c r="T65" i="5" s="1"/>
  <c r="U65" i="5" s="1"/>
  <c r="S180" i="5"/>
  <c r="T180" i="5" s="1"/>
  <c r="U180" i="5" s="1"/>
  <c r="S27" i="5"/>
  <c r="T27" i="5" s="1"/>
  <c r="U27" i="5" s="1"/>
  <c r="S187" i="5"/>
  <c r="T187" i="5" s="1"/>
  <c r="U187" i="5" s="1"/>
  <c r="S110" i="5"/>
  <c r="T110" i="5" s="1"/>
  <c r="U110" i="5" s="1"/>
  <c r="S177" i="5"/>
  <c r="T177" i="5" s="1"/>
  <c r="U177" i="5" s="1"/>
  <c r="S120" i="5"/>
  <c r="T120" i="5" s="1"/>
  <c r="U120" i="5" s="1"/>
  <c r="S153" i="5"/>
  <c r="T153" i="5" s="1"/>
  <c r="U153" i="5" s="1"/>
  <c r="S193" i="5"/>
  <c r="T193" i="5" s="1"/>
  <c r="U193" i="5" s="1"/>
  <c r="S85" i="5"/>
  <c r="T85" i="5" s="1"/>
  <c r="U85" i="5" s="1"/>
  <c r="S197" i="5"/>
  <c r="T197" i="5" s="1"/>
  <c r="U197" i="5" s="1"/>
  <c r="AG197" i="5" s="1"/>
  <c r="S144" i="5"/>
  <c r="T144" i="5" s="1"/>
  <c r="U144" i="5" s="1"/>
  <c r="AG144" i="5" s="1"/>
  <c r="S98" i="5"/>
  <c r="T98" i="5" s="1"/>
  <c r="U98" i="5" s="1"/>
  <c r="AG98" i="5" s="1"/>
  <c r="S12" i="5"/>
  <c r="T12" i="5" s="1"/>
  <c r="S49" i="5"/>
  <c r="T49" i="5" s="1"/>
  <c r="U49" i="5" s="1"/>
  <c r="S57" i="5"/>
  <c r="T57" i="5" s="1"/>
  <c r="U57" i="5" s="1"/>
  <c r="S131" i="5"/>
  <c r="T131" i="5" s="1"/>
  <c r="U131" i="5" s="1"/>
  <c r="S196" i="5"/>
  <c r="T196" i="5" s="1"/>
  <c r="U196" i="5" s="1"/>
  <c r="S130" i="5"/>
  <c r="T130" i="5" s="1"/>
  <c r="U130" i="5" s="1"/>
  <c r="AG130" i="5" s="1"/>
  <c r="S178" i="5"/>
  <c r="T178" i="5" s="1"/>
  <c r="S156" i="5"/>
  <c r="T156" i="5" s="1"/>
  <c r="S142" i="5"/>
  <c r="T142" i="5" s="1"/>
  <c r="U142" i="5" s="1"/>
  <c r="S172" i="5"/>
  <c r="T172" i="5" s="1"/>
  <c r="S87" i="5"/>
  <c r="T87" i="5" s="1"/>
  <c r="S56" i="5"/>
  <c r="T56" i="5" s="1"/>
  <c r="U56" i="5" s="1"/>
  <c r="AG56" i="5" s="1"/>
  <c r="S29" i="5"/>
  <c r="T29" i="5" s="1"/>
  <c r="U29" i="5" s="1"/>
  <c r="S118" i="5"/>
  <c r="T118" i="5" s="1"/>
  <c r="U118" i="5" s="1"/>
  <c r="S105" i="5"/>
  <c r="T105" i="5" s="1"/>
  <c r="U105" i="5" s="1"/>
  <c r="S173" i="5"/>
  <c r="T173" i="5" s="1"/>
  <c r="U173" i="5" s="1"/>
  <c r="S91" i="5"/>
  <c r="T91" i="5" s="1"/>
  <c r="U91" i="5" s="1"/>
  <c r="S179" i="5"/>
  <c r="T179" i="5" s="1"/>
  <c r="U179" i="5" s="1"/>
  <c r="S97" i="5"/>
  <c r="T97" i="5" s="1"/>
  <c r="U97" i="5" s="1"/>
  <c r="S76" i="5"/>
  <c r="T76" i="5" s="1"/>
  <c r="U76" i="5" s="1"/>
  <c r="S162" i="5"/>
  <c r="T162" i="5" s="1"/>
  <c r="U162" i="5" s="1"/>
  <c r="AG162" i="5" s="1"/>
  <c r="S122" i="5"/>
  <c r="T122" i="5" s="1"/>
  <c r="U122" i="5" s="1"/>
  <c r="S21" i="5"/>
  <c r="T21" i="5" s="1"/>
  <c r="U21" i="5" s="1"/>
  <c r="S176" i="5"/>
  <c r="T176" i="5" s="1"/>
  <c r="U176" i="5" s="1"/>
  <c r="AG176" i="5" s="1"/>
  <c r="S47" i="5"/>
  <c r="T47" i="5" s="1"/>
  <c r="U47" i="5" s="1"/>
  <c r="S6" i="5"/>
  <c r="T6" i="5" s="1"/>
  <c r="U6" i="5" s="1"/>
  <c r="S191" i="5"/>
  <c r="T191" i="5" s="1"/>
  <c r="U191" i="5" s="1"/>
  <c r="S22" i="5"/>
  <c r="T22" i="5" s="1"/>
  <c r="U22" i="5" s="1"/>
  <c r="S19" i="5"/>
  <c r="T19" i="5" s="1"/>
  <c r="U19" i="5" s="1"/>
  <c r="AG19" i="5" s="1"/>
  <c r="AG16" i="5"/>
  <c r="BP19" i="5"/>
  <c r="BV19" i="5"/>
  <c r="BR19" i="5"/>
  <c r="BO19" i="5"/>
  <c r="BT19" i="5"/>
  <c r="BQ19" i="5"/>
  <c r="BS19" i="5"/>
  <c r="BN19" i="5"/>
  <c r="AG71" i="5"/>
  <c r="AG106" i="5"/>
  <c r="AG205" i="5"/>
  <c r="AG113" i="5"/>
  <c r="Q195" i="5"/>
  <c r="R195" i="5" s="1"/>
  <c r="Q20" i="5"/>
  <c r="R20" i="5" s="1"/>
  <c r="Q190" i="5"/>
  <c r="R190" i="5" s="1"/>
  <c r="Q206" i="5"/>
  <c r="R206" i="5" s="1"/>
  <c r="Q148" i="5"/>
  <c r="R148" i="5" s="1"/>
  <c r="Q14" i="5"/>
  <c r="R14" i="5" s="1"/>
  <c r="Q79" i="5"/>
  <c r="R79" i="5" s="1"/>
  <c r="Q125" i="5"/>
  <c r="R125" i="5" s="1"/>
  <c r="Q43" i="5"/>
  <c r="R43" i="5" s="1"/>
  <c r="Q138" i="5"/>
  <c r="R138" i="5" s="1"/>
  <c r="Q80" i="5"/>
  <c r="R80" i="5" s="1"/>
  <c r="S80" i="5" s="1"/>
  <c r="Q166" i="5"/>
  <c r="R166" i="5" s="1"/>
  <c r="Q154" i="5"/>
  <c r="R154" i="5" s="1"/>
  <c r="S154" i="5" s="1"/>
  <c r="Q207" i="5"/>
  <c r="R207" i="5" s="1"/>
  <c r="Q170" i="5"/>
  <c r="R170" i="5" s="1"/>
  <c r="Q143" i="5"/>
  <c r="R143" i="5" s="1"/>
  <c r="Q32" i="5"/>
  <c r="R32" i="5" s="1"/>
  <c r="Q111" i="5"/>
  <c r="R111" i="5" s="1"/>
  <c r="Q149" i="5"/>
  <c r="R149" i="5" s="1"/>
  <c r="Q93" i="5"/>
  <c r="R93" i="5" s="1"/>
  <c r="BP142" i="5"/>
  <c r="BS142" i="5"/>
  <c r="BU142" i="5"/>
  <c r="BO142" i="5"/>
  <c r="BQ142" i="5"/>
  <c r="BV142" i="5"/>
  <c r="BN142" i="5"/>
  <c r="BT142" i="5"/>
  <c r="BR142" i="5"/>
  <c r="BQ87" i="5"/>
  <c r="BV87" i="5"/>
  <c r="BT87" i="5"/>
  <c r="BN87" i="5"/>
  <c r="BS87" i="5"/>
  <c r="BU87" i="5"/>
  <c r="BP87" i="5"/>
  <c r="BR87" i="5"/>
  <c r="BO87" i="5"/>
  <c r="BT21" i="5"/>
  <c r="BR21" i="5"/>
  <c r="BP21" i="5"/>
  <c r="BQ21" i="5"/>
  <c r="BS21" i="5"/>
  <c r="BV21" i="5"/>
  <c r="BN21" i="5"/>
  <c r="BO21" i="5"/>
  <c r="BU21" i="5"/>
  <c r="BU153" i="5"/>
  <c r="BT153" i="5"/>
  <c r="BR153" i="5"/>
  <c r="BV153" i="5"/>
  <c r="BS153" i="5"/>
  <c r="BP153" i="5"/>
  <c r="BN153" i="5"/>
  <c r="BQ153" i="5"/>
  <c r="BO153" i="5"/>
  <c r="BU176" i="5"/>
  <c r="BR176" i="5"/>
  <c r="BQ176" i="5"/>
  <c r="BS176" i="5"/>
  <c r="BN176" i="5"/>
  <c r="BT176" i="5"/>
  <c r="BO176" i="5"/>
  <c r="BP176" i="5"/>
  <c r="BV176" i="5"/>
  <c r="BU193" i="5"/>
  <c r="BQ193" i="5"/>
  <c r="BS193" i="5"/>
  <c r="BV193" i="5"/>
  <c r="BO193" i="5"/>
  <c r="BN193" i="5"/>
  <c r="BR193" i="5"/>
  <c r="BP193" i="5"/>
  <c r="BT193" i="5"/>
  <c r="BQ47" i="5"/>
  <c r="BO47" i="5"/>
  <c r="BN47" i="5"/>
  <c r="BP47" i="5"/>
  <c r="BU47" i="5"/>
  <c r="BT47" i="5"/>
  <c r="BR47" i="5"/>
  <c r="BS47" i="5"/>
  <c r="BV47" i="5"/>
  <c r="BR85" i="5"/>
  <c r="BT85" i="5"/>
  <c r="BV85" i="5"/>
  <c r="BS85" i="5"/>
  <c r="BQ85" i="5"/>
  <c r="BN85" i="5"/>
  <c r="BP85" i="5"/>
  <c r="BU85" i="5"/>
  <c r="BO85" i="5"/>
  <c r="BR6" i="5"/>
  <c r="BP6" i="5"/>
  <c r="BO6" i="5"/>
  <c r="BQ6" i="5"/>
  <c r="BV6" i="5"/>
  <c r="BT6" i="5"/>
  <c r="BS6" i="5"/>
  <c r="BU6" i="5"/>
  <c r="BN6" i="5"/>
  <c r="BV22" i="5"/>
  <c r="BT22" i="5"/>
  <c r="BR22" i="5"/>
  <c r="BP22" i="5"/>
  <c r="BS22" i="5"/>
  <c r="BU22" i="5"/>
  <c r="BN22" i="5"/>
  <c r="BO22" i="5"/>
  <c r="BQ22" i="5"/>
  <c r="BN98" i="5"/>
  <c r="BP98" i="5"/>
  <c r="BR98" i="5"/>
  <c r="BS98" i="5"/>
  <c r="BQ98" i="5"/>
  <c r="BV98" i="5"/>
  <c r="BT98" i="5"/>
  <c r="BU98" i="5"/>
  <c r="BO98" i="5"/>
  <c r="BU108" i="5"/>
  <c r="BR108" i="5"/>
  <c r="BT108" i="5"/>
  <c r="BO108" i="5"/>
  <c r="BP108" i="5"/>
  <c r="BV108" i="5"/>
  <c r="BQ108" i="5"/>
  <c r="BS108" i="5"/>
  <c r="BN108" i="5"/>
  <c r="BV49" i="5"/>
  <c r="BT49" i="5"/>
  <c r="BS49" i="5"/>
  <c r="BU49" i="5"/>
  <c r="BN49" i="5"/>
  <c r="BO49" i="5"/>
  <c r="BQ49" i="5"/>
  <c r="BP49" i="5"/>
  <c r="BR49" i="5"/>
  <c r="BQ200" i="5"/>
  <c r="BP200" i="5"/>
  <c r="BT200" i="5"/>
  <c r="BR200" i="5"/>
  <c r="BO200" i="5"/>
  <c r="BN200" i="5"/>
  <c r="BV200" i="5"/>
  <c r="BU200" i="5"/>
  <c r="BS200" i="5"/>
  <c r="BU57" i="5"/>
  <c r="BR57" i="5"/>
  <c r="BQ57" i="5"/>
  <c r="BS57" i="5"/>
  <c r="BN57" i="5"/>
  <c r="BT57" i="5"/>
  <c r="BO57" i="5"/>
  <c r="BP57" i="5"/>
  <c r="BV57" i="5"/>
  <c r="BS61" i="5"/>
  <c r="BN61" i="5"/>
  <c r="BR61" i="5"/>
  <c r="BV61" i="5"/>
  <c r="BP61" i="5"/>
  <c r="BT61" i="5"/>
  <c r="BQ61" i="5"/>
  <c r="BU61" i="5"/>
  <c r="BO61" i="5"/>
  <c r="BS131" i="5"/>
  <c r="BU131" i="5"/>
  <c r="BN131" i="5"/>
  <c r="BV131" i="5"/>
  <c r="BT131" i="5"/>
  <c r="BR131" i="5"/>
  <c r="BP131" i="5"/>
  <c r="BO131" i="5"/>
  <c r="BQ131" i="5"/>
  <c r="BO76" i="5"/>
  <c r="BU76" i="5"/>
  <c r="BV76" i="5"/>
  <c r="BT76" i="5"/>
  <c r="BS76" i="5"/>
  <c r="BQ76" i="5"/>
  <c r="BN76" i="5"/>
  <c r="BR76" i="5"/>
  <c r="BP76" i="5"/>
  <c r="BV110" i="5"/>
  <c r="BT110" i="5"/>
  <c r="BR110" i="5"/>
  <c r="BP110" i="5"/>
  <c r="BS110" i="5"/>
  <c r="BU110" i="5"/>
  <c r="BN110" i="5"/>
  <c r="BO110" i="5"/>
  <c r="BQ110" i="5"/>
  <c r="BU162" i="5"/>
  <c r="BP162" i="5"/>
  <c r="BS162" i="5"/>
  <c r="BQ162" i="5"/>
  <c r="BN162" i="5"/>
  <c r="BV162" i="5"/>
  <c r="BO162" i="5"/>
  <c r="BR162" i="5"/>
  <c r="BT162" i="5"/>
  <c r="BV177" i="5"/>
  <c r="BS177" i="5"/>
  <c r="BQ177" i="5"/>
  <c r="BU177" i="5"/>
  <c r="BT177" i="5"/>
  <c r="BR177" i="5"/>
  <c r="BN177" i="5"/>
  <c r="BP177" i="5"/>
  <c r="BO177" i="5"/>
  <c r="BV18" i="5"/>
  <c r="BP18" i="5"/>
  <c r="BR18" i="5"/>
  <c r="BU18" i="5"/>
  <c r="BT18" i="5"/>
  <c r="BO18" i="5"/>
  <c r="BQ18" i="5"/>
  <c r="BS18" i="5"/>
  <c r="BN18" i="5"/>
  <c r="BV195" i="5"/>
  <c r="BT195" i="5"/>
  <c r="BS195" i="5"/>
  <c r="BU195" i="5"/>
  <c r="BN195" i="5"/>
  <c r="BO195" i="5"/>
  <c r="BP195" i="5"/>
  <c r="BR195" i="5"/>
  <c r="BQ195" i="5"/>
  <c r="BR154" i="5"/>
  <c r="BP154" i="5"/>
  <c r="BO154" i="5"/>
  <c r="BQ154" i="5"/>
  <c r="BV154" i="5"/>
  <c r="BT154" i="5"/>
  <c r="BS154" i="5"/>
  <c r="BU154" i="5"/>
  <c r="BN154" i="5"/>
  <c r="BO207" i="5"/>
  <c r="BU207" i="5"/>
  <c r="BP207" i="5"/>
  <c r="BQ207" i="5"/>
  <c r="BS207" i="5"/>
  <c r="BV207" i="5"/>
  <c r="BN207" i="5"/>
  <c r="BR207" i="5"/>
  <c r="BT207" i="5"/>
  <c r="BS170" i="5"/>
  <c r="BQ170" i="5"/>
  <c r="BR170" i="5"/>
  <c r="BV170" i="5"/>
  <c r="BP170" i="5"/>
  <c r="BT170" i="5"/>
  <c r="BN170" i="5"/>
  <c r="BU170" i="5"/>
  <c r="BO170" i="5"/>
  <c r="BQ143" i="5"/>
  <c r="BS143" i="5"/>
  <c r="BN143" i="5"/>
  <c r="BP143" i="5"/>
  <c r="BV143" i="5"/>
  <c r="BU143" i="5"/>
  <c r="BR143" i="5"/>
  <c r="BO143" i="5"/>
  <c r="BT143" i="5"/>
  <c r="BU172" i="5"/>
  <c r="BR172" i="5"/>
  <c r="BT172" i="5"/>
  <c r="BO172" i="5"/>
  <c r="BP172" i="5"/>
  <c r="BV172" i="5"/>
  <c r="BQ172" i="5"/>
  <c r="BS172" i="5"/>
  <c r="BN172" i="5"/>
  <c r="BR128" i="5"/>
  <c r="BP128" i="5"/>
  <c r="BO128" i="5"/>
  <c r="BQ128" i="5"/>
  <c r="BV128" i="5"/>
  <c r="BT128" i="5"/>
  <c r="BS128" i="5"/>
  <c r="BU128" i="5"/>
  <c r="BN128" i="5"/>
  <c r="BS56" i="5"/>
  <c r="BU56" i="5"/>
  <c r="BN56" i="5"/>
  <c r="BV56" i="5"/>
  <c r="BT56" i="5"/>
  <c r="BR56" i="5"/>
  <c r="BP56" i="5"/>
  <c r="BO56" i="5"/>
  <c r="BQ56" i="5"/>
  <c r="BT74" i="5"/>
  <c r="BR74" i="5"/>
  <c r="BU74" i="5"/>
  <c r="BS74" i="5"/>
  <c r="BP74" i="5"/>
  <c r="BQ74" i="5"/>
  <c r="BN74" i="5"/>
  <c r="BO74" i="5"/>
  <c r="BV74" i="5"/>
  <c r="BT105" i="5"/>
  <c r="BO105" i="5"/>
  <c r="BP105" i="5"/>
  <c r="BV105" i="5"/>
  <c r="BU105" i="5"/>
  <c r="BR105" i="5"/>
  <c r="BQ105" i="5"/>
  <c r="BS105" i="5"/>
  <c r="BN105" i="5"/>
  <c r="BQ59" i="5"/>
  <c r="BS59" i="5"/>
  <c r="BR59" i="5"/>
  <c r="BN59" i="5"/>
  <c r="BT59" i="5"/>
  <c r="BV59" i="5"/>
  <c r="BP59" i="5"/>
  <c r="BO59" i="5"/>
  <c r="BU59" i="5"/>
  <c r="BV173" i="5"/>
  <c r="BQ173" i="5"/>
  <c r="BR173" i="5"/>
  <c r="BT173" i="5"/>
  <c r="BO173" i="5"/>
  <c r="BN173" i="5"/>
  <c r="BU173" i="5"/>
  <c r="BS173" i="5"/>
  <c r="BP173" i="5"/>
  <c r="BQ65" i="5"/>
  <c r="BP65" i="5"/>
  <c r="BN65" i="5"/>
  <c r="BT65" i="5"/>
  <c r="BR65" i="5"/>
  <c r="BO65" i="5"/>
  <c r="BU65" i="5"/>
  <c r="BV65" i="5"/>
  <c r="BS65" i="5"/>
  <c r="BQ91" i="5"/>
  <c r="BO91" i="5"/>
  <c r="BS91" i="5"/>
  <c r="BR91" i="5"/>
  <c r="BT91" i="5"/>
  <c r="BV91" i="5"/>
  <c r="BU91" i="5"/>
  <c r="BP91" i="5"/>
  <c r="BN91" i="5"/>
  <c r="BT180" i="5"/>
  <c r="BO180" i="5"/>
  <c r="BU180" i="5"/>
  <c r="BR180" i="5"/>
  <c r="BQ180" i="5"/>
  <c r="BS180" i="5"/>
  <c r="BN180" i="5"/>
  <c r="BP180" i="5"/>
  <c r="BV180" i="5"/>
  <c r="BR130" i="5"/>
  <c r="BT130" i="5"/>
  <c r="BO130" i="5"/>
  <c r="BP130" i="5"/>
  <c r="BV130" i="5"/>
  <c r="BU130" i="5"/>
  <c r="BQ130" i="5"/>
  <c r="BN130" i="5"/>
  <c r="BS130" i="5"/>
  <c r="BU194" i="5"/>
  <c r="BT194" i="5"/>
  <c r="BR194" i="5"/>
  <c r="BQ194" i="5"/>
  <c r="BO194" i="5"/>
  <c r="BV194" i="5"/>
  <c r="BS194" i="5"/>
  <c r="BP194" i="5"/>
  <c r="BN194" i="5"/>
  <c r="BT178" i="5"/>
  <c r="BO178" i="5"/>
  <c r="BU178" i="5"/>
  <c r="BR178" i="5"/>
  <c r="BQ178" i="5"/>
  <c r="BS178" i="5"/>
  <c r="BN178" i="5"/>
  <c r="BP178" i="5"/>
  <c r="BV178" i="5"/>
  <c r="BS165" i="5"/>
  <c r="BU165" i="5"/>
  <c r="BN165" i="5"/>
  <c r="BV165" i="5"/>
  <c r="BP165" i="5"/>
  <c r="BT165" i="5"/>
  <c r="BQ165" i="5"/>
  <c r="BO165" i="5"/>
  <c r="BR165" i="5"/>
  <c r="BS175" i="5"/>
  <c r="BU175" i="5"/>
  <c r="BN175" i="5"/>
  <c r="BV175" i="5"/>
  <c r="BT175" i="5"/>
  <c r="BR175" i="5"/>
  <c r="BP175" i="5"/>
  <c r="BO175" i="5"/>
  <c r="BQ175" i="5"/>
  <c r="BU40" i="5"/>
  <c r="BR40" i="5"/>
  <c r="BQ40" i="5"/>
  <c r="BS40" i="5"/>
  <c r="BN40" i="5"/>
  <c r="BT40" i="5"/>
  <c r="BO40" i="5"/>
  <c r="BP40" i="5"/>
  <c r="BV40" i="5"/>
  <c r="BU204" i="5"/>
  <c r="BT204" i="5"/>
  <c r="BO204" i="5"/>
  <c r="BV204" i="5"/>
  <c r="BP204" i="5"/>
  <c r="BR204" i="5"/>
  <c r="BQ204" i="5"/>
  <c r="BS204" i="5"/>
  <c r="BN204" i="5"/>
  <c r="BV80" i="5"/>
  <c r="BT80" i="5"/>
  <c r="BS80" i="5"/>
  <c r="BU80" i="5"/>
  <c r="BN80" i="5"/>
  <c r="BO80" i="5"/>
  <c r="BQ80" i="5"/>
  <c r="BR80" i="5"/>
  <c r="BP80" i="5"/>
  <c r="BP14" i="5"/>
  <c r="BU14" i="5"/>
  <c r="BO14" i="5"/>
  <c r="BQ14" i="5"/>
  <c r="BT14" i="5"/>
  <c r="BV14" i="5"/>
  <c r="BS14" i="5"/>
  <c r="BR14" i="5"/>
  <c r="BN14" i="5"/>
  <c r="BO79" i="5"/>
  <c r="BP79" i="5"/>
  <c r="BQ79" i="5"/>
  <c r="BR79" i="5"/>
  <c r="BS79" i="5"/>
  <c r="BU79" i="5"/>
  <c r="BN79" i="5"/>
  <c r="BT79" i="5"/>
  <c r="BV79" i="5"/>
  <c r="BT9" i="5"/>
  <c r="BV9" i="5"/>
  <c r="BO9" i="5"/>
  <c r="BP9" i="5"/>
  <c r="BS9" i="5"/>
  <c r="BR9" i="5"/>
  <c r="BQ9" i="5"/>
  <c r="BN9" i="5"/>
  <c r="BU9" i="5"/>
  <c r="T9" i="5"/>
  <c r="AG75" i="5"/>
  <c r="AG129" i="5"/>
  <c r="AG42" i="5"/>
  <c r="AG84" i="5"/>
  <c r="AG124" i="5"/>
  <c r="U35" i="5"/>
  <c r="AG35" i="5" s="1"/>
  <c r="AG38" i="5"/>
  <c r="AG7" i="5"/>
  <c r="U11" i="5"/>
  <c r="AG11" i="5" s="1"/>
  <c r="AG136" i="5"/>
  <c r="U168" i="5"/>
  <c r="AG168" i="5" s="1"/>
  <c r="U201" i="5"/>
  <c r="AG201" i="5" s="1"/>
  <c r="AG102" i="5"/>
  <c r="U92" i="5"/>
  <c r="AG92" i="5" s="1"/>
  <c r="U18" i="5"/>
  <c r="AG18" i="5" s="1"/>
  <c r="AG140" i="5"/>
  <c r="AG68" i="5"/>
  <c r="AG26" i="5"/>
  <c r="U104" i="5"/>
  <c r="AG104" i="5" s="1"/>
  <c r="AG66" i="5"/>
  <c r="AG83" i="5"/>
  <c r="AG152" i="5"/>
  <c r="AG77" i="5"/>
  <c r="AG159" i="5"/>
  <c r="AG52" i="5"/>
  <c r="AG13" i="5"/>
  <c r="AG181" i="5"/>
  <c r="U146" i="5"/>
  <c r="AG146" i="5" s="1"/>
  <c r="AG112" i="5"/>
  <c r="AG41" i="5"/>
  <c r="U44" i="5"/>
  <c r="AG44" i="5" s="1"/>
  <c r="AG82" i="5"/>
  <c r="AG46" i="5"/>
  <c r="AG160" i="5"/>
  <c r="T34" i="5"/>
  <c r="U34" i="5" s="1"/>
  <c r="AG34" i="5" s="1"/>
  <c r="AG158" i="5"/>
  <c r="U183" i="5"/>
  <c r="AG183" i="5" s="1"/>
  <c r="T48" i="5"/>
  <c r="U48" i="5" s="1"/>
  <c r="U25" i="5"/>
  <c r="AG25" i="5" s="1"/>
  <c r="AG72" i="5"/>
  <c r="AG175" i="5"/>
  <c r="AG37" i="5"/>
  <c r="AG94" i="5"/>
  <c r="AG99" i="5"/>
  <c r="T182" i="5"/>
  <c r="U182" i="5" s="1"/>
  <c r="AG151" i="5"/>
  <c r="M19" i="2"/>
  <c r="N19" i="2" s="1"/>
  <c r="Z19" i="2"/>
  <c r="AG47" i="5" l="1"/>
  <c r="AG173" i="5"/>
  <c r="AG110" i="5"/>
  <c r="AG65" i="5"/>
  <c r="AG22" i="5"/>
  <c r="AG193" i="5"/>
  <c r="AG76" i="5"/>
  <c r="AG21" i="5"/>
  <c r="U178" i="5"/>
  <c r="AG178" i="5" s="1"/>
  <c r="AG105" i="5"/>
  <c r="U87" i="5"/>
  <c r="AG87" i="5" s="1"/>
  <c r="AG57" i="5"/>
  <c r="AG40" i="5"/>
  <c r="AG200" i="5"/>
  <c r="AG177" i="5"/>
  <c r="AG85" i="5"/>
  <c r="AG74" i="5"/>
  <c r="AG194" i="5"/>
  <c r="AG142" i="5"/>
  <c r="AG204" i="5"/>
  <c r="AG180" i="5"/>
  <c r="U172" i="5"/>
  <c r="AG172" i="5" s="1"/>
  <c r="AG6" i="5"/>
  <c r="U121" i="5"/>
  <c r="AG121" i="5" s="1"/>
  <c r="AG128" i="5"/>
  <c r="AG49" i="5"/>
  <c r="AG61" i="5"/>
  <c r="S207" i="5"/>
  <c r="T207" i="5" s="1"/>
  <c r="U207" i="5" s="1"/>
  <c r="AG207" i="5" s="1"/>
  <c r="S138" i="5"/>
  <c r="T138" i="5" s="1"/>
  <c r="U138" i="5" s="1"/>
  <c r="S14" i="5"/>
  <c r="T14" i="5" s="1"/>
  <c r="U14" i="5" s="1"/>
  <c r="AG14" i="5" s="1"/>
  <c r="S20" i="5"/>
  <c r="T20" i="5" s="1"/>
  <c r="U20" i="5" s="1"/>
  <c r="AG20" i="5" s="1"/>
  <c r="S32" i="5"/>
  <c r="T32" i="5" s="1"/>
  <c r="U32" i="5" s="1"/>
  <c r="S43" i="5"/>
  <c r="T43" i="5" s="1"/>
  <c r="U43" i="5" s="1"/>
  <c r="AG43" i="5" s="1"/>
  <c r="S148" i="5"/>
  <c r="T148" i="5" s="1"/>
  <c r="U148" i="5" s="1"/>
  <c r="S195" i="5"/>
  <c r="T195" i="5" s="1"/>
  <c r="U195" i="5" s="1"/>
  <c r="S93" i="5"/>
  <c r="T93" i="5" s="1"/>
  <c r="U93" i="5" s="1"/>
  <c r="S143" i="5"/>
  <c r="T143" i="5" s="1"/>
  <c r="U143" i="5" s="1"/>
  <c r="S166" i="5"/>
  <c r="T166" i="5" s="1"/>
  <c r="S125" i="5"/>
  <c r="T125" i="5" s="1"/>
  <c r="U125" i="5" s="1"/>
  <c r="S206" i="5"/>
  <c r="T206" i="5" s="1"/>
  <c r="U206" i="5" s="1"/>
  <c r="S149" i="5"/>
  <c r="T149" i="5" s="1"/>
  <c r="U149" i="5" s="1"/>
  <c r="AG149" i="5" s="1"/>
  <c r="S170" i="5"/>
  <c r="T170" i="5" s="1"/>
  <c r="U170" i="5" s="1"/>
  <c r="AG170" i="5" s="1"/>
  <c r="S79" i="5"/>
  <c r="T79" i="5" s="1"/>
  <c r="U79" i="5" s="1"/>
  <c r="AG79" i="5" s="1"/>
  <c r="S190" i="5"/>
  <c r="T190" i="5" s="1"/>
  <c r="U190" i="5" s="1"/>
  <c r="AG153" i="5"/>
  <c r="R4" i="5"/>
  <c r="AG91" i="5"/>
  <c r="S111" i="5"/>
  <c r="T111" i="5" s="1"/>
  <c r="U111" i="5" s="1"/>
  <c r="AG111" i="5" s="1"/>
  <c r="AG131" i="5"/>
  <c r="Q4" i="5"/>
  <c r="BR20" i="5"/>
  <c r="BP20" i="5"/>
  <c r="BO20" i="5"/>
  <c r="BQ20" i="5"/>
  <c r="BV20" i="5"/>
  <c r="BT20" i="5"/>
  <c r="BN20" i="5"/>
  <c r="BS20" i="5"/>
  <c r="BU20" i="5"/>
  <c r="BP43" i="5"/>
  <c r="BV43" i="5"/>
  <c r="BQ43" i="5"/>
  <c r="BS43" i="5"/>
  <c r="BN43" i="5"/>
  <c r="BT43" i="5"/>
  <c r="BO43" i="5"/>
  <c r="BR43" i="5"/>
  <c r="BU43" i="5"/>
  <c r="BU111" i="5"/>
  <c r="BO111" i="5"/>
  <c r="BQ111" i="5"/>
  <c r="BR111" i="5"/>
  <c r="BV111" i="5"/>
  <c r="BP111" i="5"/>
  <c r="BN111" i="5"/>
  <c r="BT111" i="5"/>
  <c r="BS111" i="5"/>
  <c r="BQ148" i="5"/>
  <c r="BR148" i="5"/>
  <c r="BN148" i="5"/>
  <c r="BS148" i="5"/>
  <c r="BV148" i="5"/>
  <c r="BP148" i="5"/>
  <c r="BT148" i="5"/>
  <c r="BO148" i="5"/>
  <c r="BU148" i="5"/>
  <c r="BQ166" i="5"/>
  <c r="BS166" i="5"/>
  <c r="BN166" i="5"/>
  <c r="BP166" i="5"/>
  <c r="BV166" i="5"/>
  <c r="BU166" i="5"/>
  <c r="BR166" i="5"/>
  <c r="BT166" i="5"/>
  <c r="BO166" i="5"/>
  <c r="BV206" i="5"/>
  <c r="BO206" i="5"/>
  <c r="BU206" i="5"/>
  <c r="BP206" i="5"/>
  <c r="BS206" i="5"/>
  <c r="BQ206" i="5"/>
  <c r="BN206" i="5"/>
  <c r="BR206" i="5"/>
  <c r="BT206" i="5"/>
  <c r="BN32" i="5"/>
  <c r="BO32" i="5"/>
  <c r="BQ32" i="5"/>
  <c r="BR32" i="5"/>
  <c r="BV32" i="5"/>
  <c r="BP32" i="5"/>
  <c r="BT32" i="5"/>
  <c r="BS32" i="5"/>
  <c r="BU32" i="5"/>
  <c r="BP190" i="5"/>
  <c r="BV190" i="5"/>
  <c r="BQ190" i="5"/>
  <c r="BS190" i="5"/>
  <c r="BN190" i="5"/>
  <c r="BT190" i="5"/>
  <c r="BO190" i="5"/>
  <c r="BR190" i="5"/>
  <c r="BU190" i="5"/>
  <c r="BR138" i="5"/>
  <c r="BP138" i="5"/>
  <c r="BS138" i="5"/>
  <c r="BU138" i="5"/>
  <c r="BN138" i="5"/>
  <c r="BO138" i="5"/>
  <c r="BQ138" i="5"/>
  <c r="BV138" i="5"/>
  <c r="BT138" i="5"/>
  <c r="BO125" i="5"/>
  <c r="BQ125" i="5"/>
  <c r="BR125" i="5"/>
  <c r="BP125" i="5"/>
  <c r="BS125" i="5"/>
  <c r="BU125" i="5"/>
  <c r="BN125" i="5"/>
  <c r="BV125" i="5"/>
  <c r="BT125" i="5"/>
  <c r="BT149" i="5"/>
  <c r="BV149" i="5"/>
  <c r="BP149" i="5"/>
  <c r="BS149" i="5"/>
  <c r="BU149" i="5"/>
  <c r="BR149" i="5"/>
  <c r="BQ149" i="5"/>
  <c r="BO149" i="5"/>
  <c r="BN149" i="5"/>
  <c r="U9" i="5"/>
  <c r="AG9" i="5" s="1"/>
  <c r="AG182" i="5"/>
  <c r="AG27" i="5"/>
  <c r="AG187" i="5"/>
  <c r="AG48" i="5"/>
  <c r="AG196" i="5"/>
  <c r="AG86" i="5"/>
  <c r="AG29" i="5"/>
  <c r="U109" i="5"/>
  <c r="AG109" i="5" s="1"/>
  <c r="U12" i="5"/>
  <c r="AG12" i="5" s="1"/>
  <c r="AG120" i="5"/>
  <c r="AG191" i="5"/>
  <c r="AG157" i="5"/>
  <c r="AG118" i="5"/>
  <c r="AG122" i="5"/>
  <c r="U167" i="5"/>
  <c r="AG167" i="5" s="1"/>
  <c r="U156" i="5"/>
  <c r="AG156" i="5" s="1"/>
  <c r="T80" i="5"/>
  <c r="U80" i="5" s="1"/>
  <c r="AG80" i="5" s="1"/>
  <c r="T154" i="5"/>
  <c r="U154" i="5" s="1"/>
  <c r="AG154" i="5" s="1"/>
  <c r="AG179" i="5"/>
  <c r="AG103" i="5"/>
  <c r="AG97" i="5"/>
  <c r="O19" i="2"/>
  <c r="AA19" i="2" s="1"/>
  <c r="AG125" i="5" l="1"/>
  <c r="U166" i="5"/>
  <c r="AG166" i="5" s="1"/>
  <c r="AG32" i="5"/>
  <c r="AG206" i="5"/>
  <c r="AG190" i="5"/>
  <c r="AG93" i="5"/>
  <c r="AG138" i="5"/>
  <c r="AG148" i="5"/>
  <c r="S4" i="5"/>
  <c r="BQ93" i="5"/>
  <c r="BQ3" i="5" s="1"/>
  <c r="F17" i="15"/>
  <c r="F19" i="15" s="1"/>
  <c r="BS93" i="5"/>
  <c r="BS3" i="5" s="1"/>
  <c r="H17" i="15"/>
  <c r="H19" i="15" s="1"/>
  <c r="BO93" i="5"/>
  <c r="BO3" i="5" s="1"/>
  <c r="D17" i="15"/>
  <c r="D19" i="15" s="1"/>
  <c r="BP93" i="5"/>
  <c r="BP3" i="5" s="1"/>
  <c r="E17" i="15"/>
  <c r="E19" i="15" s="1"/>
  <c r="BT93" i="5"/>
  <c r="BT3" i="5" s="1"/>
  <c r="I17" i="15"/>
  <c r="I19" i="15" s="1"/>
  <c r="BN93" i="5"/>
  <c r="BN3" i="5" s="1"/>
  <c r="BR93" i="5"/>
  <c r="BR3" i="5" s="1"/>
  <c r="G17" i="15"/>
  <c r="G19" i="15" s="1"/>
  <c r="BV93" i="5"/>
  <c r="BV3" i="5" s="1"/>
  <c r="K17" i="15"/>
  <c r="K19" i="15" s="1"/>
  <c r="BU93" i="5"/>
  <c r="BU3" i="5" s="1"/>
  <c r="J17" i="15"/>
  <c r="J19" i="15" s="1"/>
  <c r="L17" i="15"/>
  <c r="T4" i="5"/>
  <c r="AG195" i="5"/>
  <c r="AG143" i="5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18" i="4"/>
  <c r="I19" i="4"/>
  <c r="I21" i="4"/>
  <c r="I22" i="4"/>
  <c r="I23" i="4"/>
  <c r="I30" i="4"/>
  <c r="I11" i="4"/>
  <c r="I12" i="4"/>
  <c r="I13" i="4"/>
  <c r="I14" i="4"/>
  <c r="I20" i="4"/>
  <c r="I24" i="4"/>
  <c r="I25" i="4"/>
  <c r="I26" i="4"/>
  <c r="I3" i="4"/>
  <c r="I4" i="4"/>
  <c r="I5" i="4"/>
  <c r="I6" i="4"/>
  <c r="I7" i="4"/>
  <c r="I8" i="4"/>
  <c r="I9" i="4"/>
  <c r="I10" i="4"/>
  <c r="I15" i="4"/>
  <c r="I16" i="4"/>
  <c r="I17" i="4"/>
  <c r="I27" i="4"/>
  <c r="I28" i="4"/>
  <c r="I29" i="4"/>
  <c r="I2" i="4"/>
  <c r="U4" i="5" l="1"/>
  <c r="BW3" i="5"/>
  <c r="BX3" i="5" s="1"/>
  <c r="BD2" i="5"/>
  <c r="C17" i="15"/>
  <c r="AG4" i="5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C19" i="15" l="1"/>
  <c r="M17" i="15"/>
  <c r="M18" i="15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J6" i="2"/>
  <c r="J28" i="2" s="1"/>
  <c r="S14" i="2" l="1"/>
  <c r="T14" i="2" s="1"/>
  <c r="S13" i="2"/>
  <c r="T13" i="2" s="1"/>
  <c r="S9" i="2"/>
  <c r="S24" i="2"/>
  <c r="S17" i="2"/>
  <c r="T17" i="2" s="1"/>
  <c r="S8" i="2"/>
  <c r="T8" i="2" s="1"/>
  <c r="U8" i="2" s="1"/>
  <c r="V8" i="2" s="1"/>
  <c r="S21" i="2"/>
  <c r="S11" i="2"/>
  <c r="S27" i="2"/>
  <c r="S25" i="2"/>
  <c r="T25" i="2" s="1"/>
  <c r="S16" i="2"/>
  <c r="T16" i="2" s="1"/>
  <c r="S7" i="2"/>
  <c r="S10" i="2"/>
  <c r="S22" i="2"/>
  <c r="S12" i="2"/>
  <c r="S15" i="2"/>
  <c r="S23" i="2"/>
  <c r="T23" i="2" s="1"/>
  <c r="S26" i="2"/>
  <c r="T26" i="2" s="1"/>
  <c r="U26" i="2" l="1"/>
  <c r="V26" i="2" s="1"/>
  <c r="U16" i="2"/>
  <c r="V16" i="2" s="1"/>
  <c r="T11" i="2"/>
  <c r="U11" i="2" s="1"/>
  <c r="U17" i="2"/>
  <c r="T27" i="2"/>
  <c r="U27" i="2" s="1"/>
  <c r="T15" i="2"/>
  <c r="U15" i="2" s="1"/>
  <c r="T10" i="2"/>
  <c r="U10" i="2" s="1"/>
  <c r="V10" i="2" s="1"/>
  <c r="T12" i="2"/>
  <c r="T24" i="2"/>
  <c r="T9" i="2"/>
  <c r="T7" i="2"/>
  <c r="U7" i="2" s="1"/>
  <c r="U14" i="2"/>
  <c r="V14" i="2" s="1"/>
  <c r="U23" i="2"/>
  <c r="T22" i="2"/>
  <c r="U22" i="2" s="1"/>
  <c r="U25" i="2"/>
  <c r="W8" i="2"/>
  <c r="X8" i="2" s="1"/>
  <c r="U13" i="2"/>
  <c r="V13" i="2" s="1"/>
  <c r="T21" i="2"/>
  <c r="Z8" i="2" l="1"/>
  <c r="Y8" i="2"/>
  <c r="K8" i="2" s="1"/>
  <c r="L8" i="2" s="1"/>
  <c r="M8" i="2" s="1"/>
  <c r="N8" i="2" s="1"/>
  <c r="V23" i="2"/>
  <c r="V27" i="2"/>
  <c r="W27" i="2" s="1"/>
  <c r="V22" i="2"/>
  <c r="V17" i="2"/>
  <c r="W17" i="2" s="1"/>
  <c r="W13" i="2"/>
  <c r="V15" i="2"/>
  <c r="U9" i="2"/>
  <c r="W14" i="2"/>
  <c r="X14" i="2" s="1"/>
  <c r="W26" i="2"/>
  <c r="U12" i="2"/>
  <c r="V25" i="2"/>
  <c r="U24" i="2"/>
  <c r="U21" i="2"/>
  <c r="V21" i="2" s="1"/>
  <c r="W16" i="2"/>
  <c r="V11" i="2"/>
  <c r="V7" i="2"/>
  <c r="W10" i="2"/>
  <c r="X10" i="2" s="1"/>
  <c r="Z10" i="2" l="1"/>
  <c r="W23" i="2"/>
  <c r="X13" i="2"/>
  <c r="Z13" i="2" s="1"/>
  <c r="W7" i="2"/>
  <c r="X7" i="2" s="1"/>
  <c r="W6" i="2"/>
  <c r="Z14" i="2"/>
  <c r="W22" i="2"/>
  <c r="X22" i="2" s="1"/>
  <c r="X27" i="2"/>
  <c r="Z27" i="2" s="1"/>
  <c r="W21" i="2"/>
  <c r="X21" i="2" s="1"/>
  <c r="Y21" i="2" s="1"/>
  <c r="K21" i="2" s="1"/>
  <c r="L21" i="2" s="1"/>
  <c r="W15" i="2"/>
  <c r="O8" i="2"/>
  <c r="AA8" i="2" s="1"/>
  <c r="W11" i="2"/>
  <c r="X16" i="2"/>
  <c r="Z16" i="2" s="1"/>
  <c r="Y10" i="2"/>
  <c r="K10" i="2" s="1"/>
  <c r="L10" i="2" s="1"/>
  <c r="V12" i="2"/>
  <c r="W12" i="2" s="1"/>
  <c r="X12" i="2" s="1"/>
  <c r="Y14" i="2"/>
  <c r="K14" i="2" s="1"/>
  <c r="L14" i="2" s="1"/>
  <c r="W25" i="2"/>
  <c r="X26" i="2"/>
  <c r="Z26" i="2" s="1"/>
  <c r="V24" i="2"/>
  <c r="V9" i="2"/>
  <c r="W9" i="2" s="1"/>
  <c r="X9" i="2" s="1"/>
  <c r="X17" i="2"/>
  <c r="X6" i="2" l="1"/>
  <c r="Z6" i="2" s="1"/>
  <c r="Y6" i="2"/>
  <c r="Y13" i="2"/>
  <c r="K13" i="2" s="1"/>
  <c r="L13" i="2" s="1"/>
  <c r="M13" i="2" s="1"/>
  <c r="N13" i="2" s="1"/>
  <c r="Y7" i="2"/>
  <c r="K7" i="2" s="1"/>
  <c r="L7" i="2" s="1"/>
  <c r="M7" i="2" s="1"/>
  <c r="N7" i="2" s="1"/>
  <c r="Z7" i="2"/>
  <c r="X11" i="2"/>
  <c r="Z11" i="2" s="1"/>
  <c r="Y16" i="2"/>
  <c r="K16" i="2" s="1"/>
  <c r="L16" i="2" s="1"/>
  <c r="M16" i="2" s="1"/>
  <c r="N16" i="2" s="1"/>
  <c r="Y27" i="2"/>
  <c r="K27" i="2" s="1"/>
  <c r="L27" i="2" s="1"/>
  <c r="M27" i="2" s="1"/>
  <c r="N27" i="2" s="1"/>
  <c r="O27" i="2" s="1"/>
  <c r="AA27" i="2" s="1"/>
  <c r="Z12" i="2"/>
  <c r="Z21" i="2"/>
  <c r="X23" i="2"/>
  <c r="Z23" i="2" s="1"/>
  <c r="Z9" i="2"/>
  <c r="M21" i="2"/>
  <c r="N21" i="2" s="1"/>
  <c r="Y12" i="2"/>
  <c r="K12" i="2" s="1"/>
  <c r="L12" i="2" s="1"/>
  <c r="K6" i="2"/>
  <c r="L6" i="2" s="1"/>
  <c r="M10" i="2"/>
  <c r="N10" i="2" s="1"/>
  <c r="Y26" i="2"/>
  <c r="K26" i="2" s="1"/>
  <c r="L26" i="2" s="1"/>
  <c r="X25" i="2"/>
  <c r="Z25" i="2" s="1"/>
  <c r="M14" i="2"/>
  <c r="N14" i="2" s="1"/>
  <c r="Y9" i="2"/>
  <c r="K9" i="2" s="1"/>
  <c r="L9" i="2" s="1"/>
  <c r="X15" i="2"/>
  <c r="Z15" i="2" s="1"/>
  <c r="Y22" i="2"/>
  <c r="K22" i="2" s="1"/>
  <c r="L22" i="2" s="1"/>
  <c r="Y17" i="2"/>
  <c r="K17" i="2" s="1"/>
  <c r="L17" i="2" s="1"/>
  <c r="Z17" i="2"/>
  <c r="Z22" i="2"/>
  <c r="W24" i="2"/>
  <c r="O7" i="2" l="1"/>
  <c r="AA7" i="2" s="1"/>
  <c r="X24" i="2"/>
  <c r="Y24" i="2" s="1"/>
  <c r="K24" i="2" s="1"/>
  <c r="L24" i="2" s="1"/>
  <c r="M24" i="2" s="1"/>
  <c r="N24" i="2" s="1"/>
  <c r="Y23" i="2"/>
  <c r="K23" i="2" s="1"/>
  <c r="L23" i="2" s="1"/>
  <c r="Y11" i="2"/>
  <c r="K11" i="2" s="1"/>
  <c r="L11" i="2" s="1"/>
  <c r="M11" i="2" s="1"/>
  <c r="N11" i="2" s="1"/>
  <c r="M12" i="2"/>
  <c r="N12" i="2" s="1"/>
  <c r="Y25" i="2"/>
  <c r="K25" i="2" s="1"/>
  <c r="L25" i="2" s="1"/>
  <c r="O21" i="2"/>
  <c r="AA21" i="2" s="1"/>
  <c r="O16" i="2"/>
  <c r="AA16" i="2" s="1"/>
  <c r="Y15" i="2"/>
  <c r="K15" i="2" s="1"/>
  <c r="L15" i="2" s="1"/>
  <c r="O10" i="2"/>
  <c r="AA10" i="2" s="1"/>
  <c r="M9" i="2"/>
  <c r="N9" i="2" s="1"/>
  <c r="M17" i="2"/>
  <c r="N17" i="2" s="1"/>
  <c r="O14" i="2"/>
  <c r="AA14" i="2" s="1"/>
  <c r="O13" i="2"/>
  <c r="AA13" i="2" s="1"/>
  <c r="M22" i="2"/>
  <c r="N22" i="2" s="1"/>
  <c r="M26" i="2"/>
  <c r="N26" i="2" s="1"/>
  <c r="O12" i="2" l="1"/>
  <c r="AA12" i="2" s="1"/>
  <c r="Z24" i="2"/>
  <c r="K28" i="2"/>
  <c r="M23" i="2"/>
  <c r="N23" i="2" s="1"/>
  <c r="O11" i="2"/>
  <c r="AA11" i="2" s="1"/>
  <c r="O9" i="2"/>
  <c r="AA9" i="2" s="1"/>
  <c r="M25" i="2"/>
  <c r="N25" i="2" s="1"/>
  <c r="L28" i="2"/>
  <c r="M6" i="2"/>
  <c r="M15" i="2"/>
  <c r="N15" i="2" s="1"/>
  <c r="O22" i="2"/>
  <c r="AA22" i="2" s="1"/>
  <c r="O17" i="2"/>
  <c r="AA17" i="2" s="1"/>
  <c r="O26" i="2"/>
  <c r="AA26" i="2" s="1"/>
  <c r="O24" i="2"/>
  <c r="AA24" i="2" s="1"/>
  <c r="O23" i="2" l="1"/>
  <c r="AA23" i="2" s="1"/>
  <c r="O15" i="2"/>
  <c r="AA15" i="2" s="1"/>
  <c r="M28" i="2"/>
  <c r="N6" i="2"/>
  <c r="N28" i="2" s="1"/>
  <c r="O25" i="2"/>
  <c r="AA25" i="2" s="1"/>
  <c r="O6" i="2" l="1"/>
  <c r="AA6" i="2" s="1"/>
  <c r="AA28" i="2" s="1"/>
  <c r="O28" i="2" l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S28" i="1" l="1"/>
  <c r="T28" i="1"/>
  <c r="S29" i="1"/>
  <c r="T29" i="1" s="1"/>
  <c r="S27" i="1"/>
  <c r="T30" i="1"/>
  <c r="U30" i="1" s="1"/>
  <c r="S30" i="1"/>
  <c r="S23" i="1"/>
  <c r="S24" i="1"/>
  <c r="S25" i="1"/>
  <c r="T25" i="1"/>
  <c r="S26" i="1"/>
  <c r="U29" i="1" l="1"/>
  <c r="V29" i="1" s="1"/>
  <c r="U28" i="1"/>
  <c r="V28" i="1" s="1"/>
  <c r="W28" i="1" s="1"/>
  <c r="T27" i="1"/>
  <c r="U27" i="1" s="1"/>
  <c r="V30" i="1"/>
  <c r="T24" i="1"/>
  <c r="U25" i="1"/>
  <c r="T23" i="1"/>
  <c r="T26" i="1"/>
  <c r="U26" i="1" s="1"/>
  <c r="V27" i="1" l="1"/>
  <c r="X29" i="1"/>
  <c r="V26" i="1"/>
  <c r="W29" i="1"/>
  <c r="X28" i="1"/>
  <c r="Z28" i="1" s="1"/>
  <c r="W27" i="1"/>
  <c r="X27" i="1" s="1"/>
  <c r="W30" i="1"/>
  <c r="X30" i="1" s="1"/>
  <c r="V25" i="1"/>
  <c r="U24" i="1"/>
  <c r="W26" i="1"/>
  <c r="X26" i="1"/>
  <c r="U23" i="1"/>
  <c r="W25" i="1"/>
  <c r="X25" i="1" s="1"/>
  <c r="Z25" i="1" s="1"/>
  <c r="Y27" i="1" l="1"/>
  <c r="K27" i="1" s="1"/>
  <c r="L27" i="1" s="1"/>
  <c r="M27" i="1" s="1"/>
  <c r="Y28" i="1"/>
  <c r="K28" i="1" s="1"/>
  <c r="L28" i="1" s="1"/>
  <c r="M28" i="1" s="1"/>
  <c r="N28" i="1" s="1"/>
  <c r="Z29" i="1"/>
  <c r="Y29" i="1"/>
  <c r="K29" i="1" s="1"/>
  <c r="L29" i="1" s="1"/>
  <c r="M29" i="1" s="1"/>
  <c r="N29" i="1" s="1"/>
  <c r="Z30" i="1"/>
  <c r="Y30" i="1"/>
  <c r="K30" i="1" s="1"/>
  <c r="L30" i="1" s="1"/>
  <c r="Z27" i="1"/>
  <c r="V23" i="1"/>
  <c r="W23" i="1" s="1"/>
  <c r="V24" i="1"/>
  <c r="W24" i="1" s="1"/>
  <c r="Z26" i="1"/>
  <c r="Y26" i="1"/>
  <c r="K26" i="1" s="1"/>
  <c r="L26" i="1" s="1"/>
  <c r="Y25" i="1"/>
  <c r="K25" i="1" s="1"/>
  <c r="L25" i="1" s="1"/>
  <c r="N27" i="1" l="1"/>
  <c r="O27" i="1"/>
  <c r="AA27" i="1" s="1"/>
  <c r="O29" i="1"/>
  <c r="AA29" i="1" s="1"/>
  <c r="O28" i="1"/>
  <c r="AA28" i="1" s="1"/>
  <c r="M30" i="1"/>
  <c r="N30" i="1" s="1"/>
  <c r="M26" i="1"/>
  <c r="N26" i="1" s="1"/>
  <c r="O26" i="1" s="1"/>
  <c r="AA26" i="1" s="1"/>
  <c r="M25" i="1"/>
  <c r="N25" i="1" s="1"/>
  <c r="X24" i="1"/>
  <c r="Z24" i="1" s="1"/>
  <c r="X23" i="1"/>
  <c r="Z23" i="1" s="1"/>
  <c r="Y24" i="1" l="1"/>
  <c r="K24" i="1" s="1"/>
  <c r="L24" i="1" s="1"/>
  <c r="M24" i="1" s="1"/>
  <c r="N24" i="1" s="1"/>
  <c r="O30" i="1"/>
  <c r="AA30" i="1" s="1"/>
  <c r="O25" i="1"/>
  <c r="AA25" i="1" s="1"/>
  <c r="Y23" i="1"/>
  <c r="K23" i="1" s="1"/>
  <c r="L23" i="1" s="1"/>
  <c r="M23" i="1" l="1"/>
  <c r="N23" i="1" s="1"/>
  <c r="O24" i="1"/>
  <c r="AA24" i="1" s="1"/>
  <c r="O23" i="1" l="1"/>
  <c r="AA23" i="1" s="1"/>
  <c r="H22" i="1" l="1"/>
  <c r="I22" i="1" s="1"/>
  <c r="H21" i="1"/>
  <c r="I21" i="1" s="1"/>
  <c r="H20" i="1"/>
  <c r="I20" i="1" s="1"/>
  <c r="H19" i="1"/>
  <c r="I19" i="1" s="1"/>
  <c r="S20" i="1" l="1"/>
  <c r="S21" i="1"/>
  <c r="S22" i="1"/>
  <c r="T22" i="1" s="1"/>
  <c r="S19" i="1"/>
  <c r="T21" i="1" l="1"/>
  <c r="T19" i="1"/>
  <c r="T20" i="1"/>
  <c r="U20" i="1" s="1"/>
  <c r="U22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6" i="1"/>
  <c r="I6" i="1" s="1"/>
  <c r="V20" i="1" l="1"/>
  <c r="V22" i="1"/>
  <c r="W22" i="1" s="1"/>
  <c r="U19" i="1"/>
  <c r="V19" i="1" s="1"/>
  <c r="W19" i="1" s="1"/>
  <c r="U21" i="1"/>
  <c r="S17" i="1"/>
  <c r="S18" i="1"/>
  <c r="W20" i="1" l="1"/>
  <c r="X20" i="1" s="1"/>
  <c r="X22" i="1"/>
  <c r="Y22" i="1" s="1"/>
  <c r="K22" i="1" s="1"/>
  <c r="L22" i="1" s="1"/>
  <c r="M22" i="1" s="1"/>
  <c r="N22" i="1" s="1"/>
  <c r="Z22" i="1"/>
  <c r="X19" i="1"/>
  <c r="Z19" i="1" s="1"/>
  <c r="V21" i="1"/>
  <c r="W21" i="1" s="1"/>
  <c r="T18" i="1"/>
  <c r="U18" i="1" s="1"/>
  <c r="T17" i="1"/>
  <c r="U17" i="1" s="1"/>
  <c r="Y20" i="1" l="1"/>
  <c r="K20" i="1" s="1"/>
  <c r="L20" i="1" s="1"/>
  <c r="M20" i="1" s="1"/>
  <c r="N20" i="1" s="1"/>
  <c r="Z20" i="1"/>
  <c r="O22" i="1"/>
  <c r="AA22" i="1" s="1"/>
  <c r="X21" i="1"/>
  <c r="Z21" i="1" s="1"/>
  <c r="Y19" i="1"/>
  <c r="K19" i="1" s="1"/>
  <c r="L19" i="1" s="1"/>
  <c r="V18" i="1"/>
  <c r="W18" i="1" s="1"/>
  <c r="X18" i="1" s="1"/>
  <c r="V17" i="1"/>
  <c r="O20" i="1" l="1"/>
  <c r="AA20" i="1" s="1"/>
  <c r="Y21" i="1"/>
  <c r="K21" i="1" s="1"/>
  <c r="L21" i="1" s="1"/>
  <c r="M21" i="1" s="1"/>
  <c r="N21" i="1" s="1"/>
  <c r="M19" i="1"/>
  <c r="N19" i="1" s="1"/>
  <c r="Y18" i="1"/>
  <c r="K18" i="1" s="1"/>
  <c r="L18" i="1" s="1"/>
  <c r="Z18" i="1"/>
  <c r="W17" i="1"/>
  <c r="X17" i="1" s="1"/>
  <c r="Z17" i="1" s="1"/>
  <c r="O19" i="1" l="1"/>
  <c r="AA19" i="1" s="1"/>
  <c r="O21" i="1"/>
  <c r="AA21" i="1" s="1"/>
  <c r="M18" i="1"/>
  <c r="N18" i="1" s="1"/>
  <c r="Y17" i="1"/>
  <c r="K17" i="1" s="1"/>
  <c r="L17" i="1" l="1"/>
  <c r="O18" i="1"/>
  <c r="AA18" i="1" s="1"/>
  <c r="M17" i="1" l="1"/>
  <c r="J6" i="1"/>
  <c r="J31" i="1" s="1"/>
  <c r="N17" i="1" l="1"/>
  <c r="O17" i="1" s="1"/>
  <c r="S6" i="1"/>
  <c r="S7" i="1"/>
  <c r="S8" i="1"/>
  <c r="S9" i="1"/>
  <c r="S10" i="1"/>
  <c r="S11" i="1"/>
  <c r="S12" i="1"/>
  <c r="S13" i="1"/>
  <c r="S14" i="1"/>
  <c r="S15" i="1"/>
  <c r="S16" i="1"/>
  <c r="AA17" i="1" l="1"/>
  <c r="T15" i="1"/>
  <c r="U15" i="1" s="1"/>
  <c r="T13" i="1"/>
  <c r="T11" i="1"/>
  <c r="T9" i="1"/>
  <c r="U9" i="1" s="1"/>
  <c r="T7" i="1"/>
  <c r="U7" i="1" s="1"/>
  <c r="T16" i="1"/>
  <c r="T14" i="1"/>
  <c r="U14" i="1" s="1"/>
  <c r="T12" i="1"/>
  <c r="T10" i="1"/>
  <c r="T8" i="1"/>
  <c r="T6" i="1"/>
  <c r="U12" i="1" l="1"/>
  <c r="V12" i="1" s="1"/>
  <c r="V15" i="1"/>
  <c r="W15" i="1" s="1"/>
  <c r="U16" i="1"/>
  <c r="U6" i="1"/>
  <c r="V14" i="1"/>
  <c r="W14" i="1" s="1"/>
  <c r="X14" i="1" s="1"/>
  <c r="U10" i="1"/>
  <c r="U8" i="1"/>
  <c r="V8" i="1" s="1"/>
  <c r="V7" i="1"/>
  <c r="W7" i="1" s="1"/>
  <c r="U13" i="1"/>
  <c r="U11" i="1"/>
  <c r="V11" i="1" s="1"/>
  <c r="V9" i="1"/>
  <c r="X7" i="1" l="1"/>
  <c r="Y7" i="1" s="1"/>
  <c r="K7" i="1" s="1"/>
  <c r="L7" i="1" s="1"/>
  <c r="M7" i="1" s="1"/>
  <c r="N7" i="1" s="1"/>
  <c r="X15" i="1"/>
  <c r="Y15" i="1" s="1"/>
  <c r="K15" i="1" s="1"/>
  <c r="L15" i="1" s="1"/>
  <c r="M15" i="1" s="1"/>
  <c r="N15" i="1" s="1"/>
  <c r="V16" i="1"/>
  <c r="Y14" i="1"/>
  <c r="K14" i="1" s="1"/>
  <c r="L14" i="1" s="1"/>
  <c r="W8" i="1"/>
  <c r="Z14" i="1"/>
  <c r="V10" i="1"/>
  <c r="W10" i="1" s="1"/>
  <c r="W11" i="1"/>
  <c r="X11" i="1" s="1"/>
  <c r="V13" i="1"/>
  <c r="W13" i="1" s="1"/>
  <c r="W12" i="1"/>
  <c r="X12" i="1" s="1"/>
  <c r="W9" i="1"/>
  <c r="V6" i="1"/>
  <c r="Z15" i="1" l="1"/>
  <c r="Z7" i="1"/>
  <c r="W16" i="1"/>
  <c r="X16" i="1" s="1"/>
  <c r="Z16" i="1" s="1"/>
  <c r="X13" i="1"/>
  <c r="Z13" i="1" s="1"/>
  <c r="X9" i="1"/>
  <c r="Y9" i="1" s="1"/>
  <c r="K9" i="1" s="1"/>
  <c r="L9" i="1" s="1"/>
  <c r="O7" i="1"/>
  <c r="AA7" i="1" s="1"/>
  <c r="Z11" i="1"/>
  <c r="X10" i="1"/>
  <c r="Z10" i="1" s="1"/>
  <c r="X8" i="1"/>
  <c r="Z8" i="1" s="1"/>
  <c r="M14" i="1"/>
  <c r="N14" i="1" s="1"/>
  <c r="Y11" i="1"/>
  <c r="K11" i="1" s="1"/>
  <c r="L11" i="1" s="1"/>
  <c r="Z12" i="1"/>
  <c r="W6" i="1"/>
  <c r="X6" i="1" s="1"/>
  <c r="O15" i="1"/>
  <c r="AA15" i="1" s="1"/>
  <c r="Y12" i="1"/>
  <c r="K12" i="1" s="1"/>
  <c r="L12" i="1" s="1"/>
  <c r="Y8" i="1" l="1"/>
  <c r="K8" i="1" s="1"/>
  <c r="L8" i="1" s="1"/>
  <c r="M8" i="1" s="1"/>
  <c r="N8" i="1" s="1"/>
  <c r="Y13" i="1"/>
  <c r="K13" i="1" s="1"/>
  <c r="L13" i="1" s="1"/>
  <c r="M13" i="1" s="1"/>
  <c r="N13" i="1" s="1"/>
  <c r="Y16" i="1"/>
  <c r="K16" i="1" s="1"/>
  <c r="L16" i="1" s="1"/>
  <c r="Z6" i="1"/>
  <c r="Y6" i="1"/>
  <c r="K6" i="1" s="1"/>
  <c r="M9" i="1"/>
  <c r="N9" i="1" s="1"/>
  <c r="O14" i="1"/>
  <c r="AA14" i="1" s="1"/>
  <c r="Z9" i="1"/>
  <c r="M12" i="1"/>
  <c r="N12" i="1" s="1"/>
  <c r="M11" i="1"/>
  <c r="N11" i="1" s="1"/>
  <c r="Y10" i="1"/>
  <c r="K10" i="1" s="1"/>
  <c r="L10" i="1" s="1"/>
  <c r="K31" i="1" l="1"/>
  <c r="L6" i="1"/>
  <c r="L31" i="1" s="1"/>
  <c r="O9" i="1"/>
  <c r="AA9" i="1" s="1"/>
  <c r="O12" i="1"/>
  <c r="AA12" i="1" s="1"/>
  <c r="M16" i="1"/>
  <c r="N16" i="1" s="1"/>
  <c r="O11" i="1"/>
  <c r="AA11" i="1" s="1"/>
  <c r="M10" i="1"/>
  <c r="N10" i="1" s="1"/>
  <c r="O8" i="1"/>
  <c r="AA8" i="1" s="1"/>
  <c r="O13" i="1"/>
  <c r="AA13" i="1" s="1"/>
  <c r="M6" i="1" l="1"/>
  <c r="M31" i="1" s="1"/>
  <c r="O16" i="1"/>
  <c r="AA16" i="1" s="1"/>
  <c r="O10" i="1"/>
  <c r="AA10" i="1" s="1"/>
  <c r="N6" i="1" l="1"/>
  <c r="N31" i="1" s="1"/>
  <c r="O6" i="1" l="1"/>
  <c r="O31" i="1" s="1"/>
  <c r="AA6" i="1" l="1"/>
  <c r="AA31" i="1" s="1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7" i="5"/>
  <c r="D8" i="5" s="1"/>
</calcChain>
</file>

<file path=xl/sharedStrings.xml><?xml version="1.0" encoding="utf-8"?>
<sst xmlns="http://schemas.openxmlformats.org/spreadsheetml/2006/main" count="3790" uniqueCount="267">
  <si>
    <t>ONGC Petro additions Limited</t>
  </si>
  <si>
    <t>COP</t>
  </si>
  <si>
    <t>Sr. No.</t>
  </si>
  <si>
    <t>HSN Code</t>
  </si>
  <si>
    <t>Quarter - COP</t>
  </si>
  <si>
    <t>Today</t>
  </si>
  <si>
    <t>Total No. Quarters</t>
  </si>
  <si>
    <t>Assessable Value</t>
  </si>
  <si>
    <t>Depreciation</t>
  </si>
  <si>
    <t>Net Value for Duty Computation</t>
  </si>
  <si>
    <t>Customs Duty (Amount)</t>
  </si>
  <si>
    <t>Social Welfare Surcharge (Amount)</t>
  </si>
  <si>
    <t>IGST (Amount)</t>
  </si>
  <si>
    <t>Customs Duty (%)</t>
  </si>
  <si>
    <t>SWS (%)</t>
  </si>
  <si>
    <t>IGST (%)</t>
  </si>
  <si>
    <t>% Depreciation</t>
  </si>
  <si>
    <t>Check</t>
  </si>
  <si>
    <t>Total Duties</t>
  </si>
  <si>
    <t>Year</t>
  </si>
  <si>
    <t>2011-12</t>
  </si>
  <si>
    <t>2015-16</t>
  </si>
  <si>
    <t>2016-17</t>
  </si>
  <si>
    <t>2017-18</t>
  </si>
  <si>
    <t>2019-20</t>
  </si>
  <si>
    <t>TOTAL</t>
  </si>
  <si>
    <t>Quarter</t>
  </si>
  <si>
    <t>Q2</t>
  </si>
  <si>
    <t>Q1</t>
  </si>
  <si>
    <t>Q4</t>
  </si>
  <si>
    <t>Q3</t>
  </si>
  <si>
    <t>Quarter End Date</t>
  </si>
  <si>
    <t>2020-21</t>
  </si>
  <si>
    <t>QTR computation</t>
  </si>
  <si>
    <t>2021-22</t>
  </si>
  <si>
    <t>Detailed Working for Computation of Duty Liability - Plant Buildings upto as on 31.03.2023</t>
  </si>
  <si>
    <t>2022-23</t>
  </si>
  <si>
    <t>2023-24</t>
  </si>
  <si>
    <t>Detailed Working for Computation of Duty Liability - Plant Buildings upto as on 31.03.2024</t>
  </si>
  <si>
    <t>Tangible - LSTK - Immoveble</t>
  </si>
  <si>
    <t>SR. NO.</t>
  </si>
  <si>
    <t>PACKAGE</t>
  </si>
  <si>
    <t>ASSET DESCRIPTION</t>
  </si>
  <si>
    <t>ASSESSABLE VALUE</t>
  </si>
  <si>
    <t>QUARTER END DATE</t>
  </si>
  <si>
    <t>QUARTER - COP</t>
  </si>
  <si>
    <t>TODAY</t>
  </si>
  <si>
    <t>QTR COMPUTATION</t>
  </si>
  <si>
    <t>TOTAL NO. QUARTERS</t>
  </si>
  <si>
    <t>DEPRECIATION</t>
  </si>
  <si>
    <t>NET VALUE FOR DUTY COMPUTATION</t>
  </si>
  <si>
    <t>CUSTOMS DUTY (AMOUNT)</t>
  </si>
  <si>
    <t>SOCIAL WELFARE SURCHARGE (AMOUNT)</t>
  </si>
  <si>
    <t>IGST (AMOUNT)</t>
  </si>
  <si>
    <t>CUSTOMS DUTY (%)</t>
  </si>
  <si>
    <t>% DEPRECIATION</t>
  </si>
  <si>
    <t>CHECK</t>
  </si>
  <si>
    <t>TOTAL DUTIES</t>
  </si>
  <si>
    <t>F.Y</t>
  </si>
  <si>
    <t>F.Y SR. NO</t>
  </si>
  <si>
    <t>Gate Infrastructure (Gate#1)</t>
  </si>
  <si>
    <t>Gate Infrastructure (Gate#2)</t>
  </si>
  <si>
    <t>Gate Infrastructure (Gate#3)</t>
  </si>
  <si>
    <t>Gate Infrastructure (Gate#4)</t>
  </si>
  <si>
    <t>OPaL-Road</t>
  </si>
  <si>
    <t>OPaL-Retaining wall</t>
  </si>
  <si>
    <t>OPaL-Drain</t>
  </si>
  <si>
    <t>OPaL-Culvert</t>
  </si>
  <si>
    <t>OPaL-Compound wall</t>
  </si>
  <si>
    <t>Gate Infra</t>
  </si>
  <si>
    <t>LSTK NAME</t>
  </si>
  <si>
    <t>REMARKS</t>
  </si>
  <si>
    <t>Excess Capitalized Based on Provision_now rectified</t>
  </si>
  <si>
    <t>CAPITALIZATION DATE</t>
  </si>
  <si>
    <t>CAPITALIZATION COST</t>
  </si>
  <si>
    <t>ICD &amp; FINANCE COST</t>
  </si>
  <si>
    <t>ROADS &amp; DRAINS</t>
  </si>
  <si>
    <t>Toilet Blocks Civil DFCU</t>
  </si>
  <si>
    <t>Toilet Blocks Civil HDPE</t>
  </si>
  <si>
    <t>Toilet Blocks Civil Gantry NWB</t>
  </si>
  <si>
    <t>Toilet Blocks Civil Bus Parking</t>
  </si>
  <si>
    <t>Toilet Blocks Civil Creche Building</t>
  </si>
  <si>
    <t>Toilet Blocks Civil CWH</t>
  </si>
  <si>
    <t>Toilet Blocks Civil PWH</t>
  </si>
  <si>
    <t>Toilet Blocks Civil CWS</t>
  </si>
  <si>
    <t>Toilet Blocks Civil Butene 1</t>
  </si>
  <si>
    <t>Toilet Blocks Civil PE Swing</t>
  </si>
  <si>
    <t>Fire Training Ground</t>
  </si>
  <si>
    <t>Catalyst Chemical Storage Building</t>
  </si>
  <si>
    <t>HVAC Admin Building</t>
  </si>
  <si>
    <t>Passenger Lift Admin Building</t>
  </si>
  <si>
    <t>ILLUMINATION</t>
  </si>
  <si>
    <t>Administration Building</t>
  </si>
  <si>
    <t>Hazira Dahej Naptha Pipeline</t>
  </si>
  <si>
    <t>NAPHTHA OIL TANK</t>
  </si>
  <si>
    <t>PLC</t>
  </si>
  <si>
    <t>Tangible - Non LSTK Immoveble</t>
  </si>
  <si>
    <t>CPP</t>
  </si>
  <si>
    <t>IU&amp;O</t>
  </si>
  <si>
    <t>HDNPL</t>
  </si>
  <si>
    <t>ECTS</t>
  </si>
  <si>
    <t>CENTRAL WAREHOUSE</t>
  </si>
  <si>
    <t>CABIN,SECURITY PORT,6X4X8FT</t>
  </si>
  <si>
    <t>PWH</t>
  </si>
  <si>
    <t>ASSET CODE</t>
  </si>
  <si>
    <t>PARC - Building</t>
  </si>
  <si>
    <t>Waste Storage Area in DFCU Plant</t>
  </si>
  <si>
    <t>Walk Way</t>
  </si>
  <si>
    <t>Central Workshop</t>
  </si>
  <si>
    <t>Central Warehouse</t>
  </si>
  <si>
    <t>Transport Management Building</t>
  </si>
  <si>
    <t>Boundary Wall / Fencing</t>
  </si>
  <si>
    <t>PIPE CULVERT</t>
  </si>
  <si>
    <t>WMM (150 mm thk) Existing Roads</t>
  </si>
  <si>
    <t>WMM (75 mm thk)</t>
  </si>
  <si>
    <t>WMM (485 mm thk ) New Roads</t>
  </si>
  <si>
    <t>Existing Road</t>
  </si>
  <si>
    <t>New Roads</t>
  </si>
  <si>
    <t>Culvert &amp; Cable Road Crossing</t>
  </si>
  <si>
    <t>ROAD</t>
  </si>
  <si>
    <t>Man Hole (MHO)</t>
  </si>
  <si>
    <t>STORM WATER DRAINAGE</t>
  </si>
  <si>
    <t>Storm water drains/ channels</t>
  </si>
  <si>
    <t>Car Parking</t>
  </si>
  <si>
    <t>Monument structure for Traffic Signal near CT-3</t>
  </si>
  <si>
    <t>IU&amp;O 2019-20</t>
  </si>
  <si>
    <t>BARRICADE,COLLAPSIBLE,MS,11FTX4FTX21IN</t>
  </si>
  <si>
    <t>Driver Rest Room</t>
  </si>
  <si>
    <t>Truck Parking</t>
  </si>
  <si>
    <t>OWS &amp; SWS System</t>
  </si>
  <si>
    <t>HYDROGEN COMPRESSOR SHED</t>
  </si>
  <si>
    <t>PE SWING</t>
  </si>
  <si>
    <t>PP</t>
  </si>
  <si>
    <t>EFFLUENT COLLECTION AND TREATMENT SYSTEM(ECTS)</t>
  </si>
  <si>
    <t>LABORATORY  BUILDING</t>
  </si>
  <si>
    <t>DFCU Buildings</t>
  </si>
  <si>
    <t>CWS PUMP HOUSE (CT)</t>
  </si>
  <si>
    <t>HDPE - Factory Buildings 4</t>
  </si>
  <si>
    <t>BUILDING-IAPA</t>
  </si>
  <si>
    <t>Buildings - PE Swing Plant</t>
  </si>
  <si>
    <t>Semi Permanent Approach Road Gate 3 &amp; 4</t>
  </si>
  <si>
    <t>Construction of Inaugral Plaque / Monument</t>
  </si>
  <si>
    <t>Butene 1 - Buildings</t>
  </si>
  <si>
    <t>Helipad for PM Visit</t>
  </si>
  <si>
    <t>Butene 1 - Temporary Structure</t>
  </si>
  <si>
    <t>DFCU Roads and Drains</t>
  </si>
  <si>
    <t>Butene 1 - Drains</t>
  </si>
  <si>
    <t>ROADS AT LAB PERIPHERY</t>
  </si>
  <si>
    <t>HDPE - Road</t>
  </si>
  <si>
    <t>HDPE -  Storm Water Drainage System</t>
  </si>
  <si>
    <t>ECTS COMPLETE ROAD NETWORK DRAINAGE SYSTEM</t>
  </si>
  <si>
    <t>PE</t>
  </si>
  <si>
    <t>LAB</t>
  </si>
  <si>
    <t>DFCU</t>
  </si>
  <si>
    <t>CWS 2016-17</t>
  </si>
  <si>
    <t>HDPE</t>
  </si>
  <si>
    <t>IAPA</t>
  </si>
  <si>
    <t>Butene-1</t>
  </si>
  <si>
    <t>Site Clearance and Vegitation Landscaping</t>
  </si>
  <si>
    <t>Building - Warehouse with cold storage and labour</t>
  </si>
  <si>
    <t>NAPHTHA PIPE LINE &amp; END TERMINALS</t>
  </si>
  <si>
    <t>DFCU + AU</t>
  </si>
  <si>
    <t>BUTENE-1</t>
  </si>
  <si>
    <t>CT</t>
  </si>
  <si>
    <t xml:space="preserve">Cooling Water System </t>
  </si>
  <si>
    <t xml:space="preserve">Inert Air Plant Air BOC </t>
  </si>
  <si>
    <t xml:space="preserve">Raw Water Treatment Plant </t>
  </si>
  <si>
    <t>Product Ware House ( PP Portion)</t>
  </si>
  <si>
    <t xml:space="preserve">C2, C3, C4 Pipeline </t>
  </si>
  <si>
    <t>Distributed Control System</t>
  </si>
  <si>
    <t xml:space="preserve">Captive Power plant and steam plant </t>
  </si>
  <si>
    <t>Naptha Pipeline from GCPTCL to OPaL</t>
  </si>
  <si>
    <t xml:space="preserve">Terminal Facility </t>
  </si>
  <si>
    <t xml:space="preserve">Utility and offsites </t>
  </si>
  <si>
    <t>QTR</t>
  </si>
  <si>
    <t>E-Building - Others</t>
  </si>
  <si>
    <t>FAR HEAD</t>
  </si>
  <si>
    <t>A - Leasehold Land</t>
  </si>
  <si>
    <t>A1 - Freehold Land</t>
  </si>
  <si>
    <t xml:space="preserve">C - Road, Culverts </t>
  </si>
  <si>
    <t xml:space="preserve">D - Factory Building on Lease hold Land </t>
  </si>
  <si>
    <t>E - Building - Others</t>
  </si>
  <si>
    <t>Grand Total</t>
  </si>
  <si>
    <t>Sum of QTR COMPUTATION</t>
  </si>
  <si>
    <t>Sum of TOTAL NO. QUARTERS</t>
  </si>
  <si>
    <t>Sum of ASSESSABLE VALUE2</t>
  </si>
  <si>
    <t>Sum of DEPRECIATION</t>
  </si>
  <si>
    <t>Sum of NET VALUE FOR DUTY COMPUTATION</t>
  </si>
  <si>
    <t xml:space="preserve"> QTR COMPUTATION</t>
  </si>
  <si>
    <t xml:space="preserve"> TOTAL NO. QUARTERS</t>
  </si>
  <si>
    <t xml:space="preserve"> DEPRECIATION</t>
  </si>
  <si>
    <t xml:space="preserve"> NET VALUE FOR DUTY COMPUTATION</t>
  </si>
  <si>
    <t>Sum of CAPITALIZATION COST</t>
  </si>
  <si>
    <t>Sum of ICD &amp; FINANCE COST</t>
  </si>
  <si>
    <t>Sum of ASSESSABLE VALUE</t>
  </si>
  <si>
    <t>ICD &amp; FINANCE COST &amp; OTHER</t>
  </si>
  <si>
    <t xml:space="preserve"> ASSESSABLE VALUE</t>
  </si>
  <si>
    <t>AB</t>
  </si>
  <si>
    <t>Asset Description</t>
  </si>
  <si>
    <t>Structure Type</t>
  </si>
  <si>
    <t>Sand</t>
  </si>
  <si>
    <t>Row Labels</t>
  </si>
  <si>
    <t>Economic Life</t>
  </si>
  <si>
    <t>D - Factory Building on Lease hold Land</t>
  </si>
  <si>
    <t>Age</t>
  </si>
  <si>
    <t>Salvage Value  %</t>
  </si>
  <si>
    <t>WDV</t>
  </si>
  <si>
    <t>Type</t>
  </si>
  <si>
    <t>Other Material</t>
  </si>
  <si>
    <t>TMT Bars</t>
  </si>
  <si>
    <t>Cement</t>
  </si>
  <si>
    <t>Bricks</t>
  </si>
  <si>
    <t>Labour (Services)</t>
  </si>
  <si>
    <t>Sum</t>
  </si>
  <si>
    <t>Development</t>
  </si>
  <si>
    <t>Road</t>
  </si>
  <si>
    <t>RCC Framed</t>
  </si>
  <si>
    <t>RCC</t>
  </si>
  <si>
    <t>Steel Structure</t>
  </si>
  <si>
    <t>Drain</t>
  </si>
  <si>
    <t>Boundary</t>
  </si>
  <si>
    <t>STEEL STRUCTURE</t>
  </si>
  <si>
    <t>Percentage</t>
  </si>
  <si>
    <t>Value</t>
  </si>
  <si>
    <t>Qty</t>
  </si>
  <si>
    <t>Kg</t>
  </si>
  <si>
    <t>Bag</t>
  </si>
  <si>
    <t>nos.</t>
  </si>
  <si>
    <t>Amount</t>
  </si>
  <si>
    <t>Rate</t>
  </si>
  <si>
    <t>QTY</t>
  </si>
  <si>
    <t>man days</t>
  </si>
  <si>
    <t>Hard Cost</t>
  </si>
  <si>
    <t>Aggregate</t>
  </si>
  <si>
    <t>Bituminous Concrete</t>
  </si>
  <si>
    <t>Granular Sub Base</t>
  </si>
  <si>
    <t>L</t>
  </si>
  <si>
    <t>H</t>
  </si>
  <si>
    <t>GI Shed</t>
  </si>
  <si>
    <t>Per Ton</t>
  </si>
  <si>
    <t>Per Kg</t>
  </si>
  <si>
    <t>Sand (In Rs.)</t>
  </si>
  <si>
    <t>Granular Sub Base (In Rs.)</t>
  </si>
  <si>
    <t>Bituminous Concrete (In Rs.)</t>
  </si>
  <si>
    <t>Aggregate (In Rs.)</t>
  </si>
  <si>
    <t>GI Shed (In Rs.)</t>
  </si>
  <si>
    <t>TMT Bars (In Rs.)</t>
  </si>
  <si>
    <t>Cement (In Rs.)</t>
  </si>
  <si>
    <t>Bricks (In Rs.)</t>
  </si>
  <si>
    <t>Labour (Services) (In Rs.)</t>
  </si>
  <si>
    <t>Other Material (In Rs.)</t>
  </si>
  <si>
    <t>Total</t>
  </si>
  <si>
    <r>
      <t>TMT bars: -</t>
    </r>
    <r>
      <rPr>
        <sz val="11"/>
        <color theme="1"/>
        <rFont val="Arial"/>
        <family val="2"/>
      </rPr>
      <t xml:space="preserve"> TMT bars comprise steel &amp; bars used in construction of Road, RCC framed Structure, RCC Structure and Steel Structure. As on date of report preparation, the average price of TMT is Rs. 65.00/- per KG, accordingly consumed quantity of TMT bars in project is calculated.</t>
    </r>
  </si>
  <si>
    <t>Dep.</t>
  </si>
  <si>
    <t>D. Rate</t>
  </si>
  <si>
    <t>Sum of WDV</t>
  </si>
  <si>
    <t>Sum of Hard Cost</t>
  </si>
  <si>
    <t>Sum of Sand (In Rs.)</t>
  </si>
  <si>
    <t>Sum of Granular Sub Base (In Rs.)</t>
  </si>
  <si>
    <t>Sum of Bituminous Concrete (In Rs.)</t>
  </si>
  <si>
    <t>Sum of Aggregate (In Rs.)</t>
  </si>
  <si>
    <t>Sum of GI Shed (In Rs.)</t>
  </si>
  <si>
    <t>Sum of TMT Bars (In Rs.)</t>
  </si>
  <si>
    <t>Sum of Cement (In Rs.)</t>
  </si>
  <si>
    <t>Sum of Bricks (In Rs.)</t>
  </si>
  <si>
    <t>Sum of Labour (Services) (In Rs.)</t>
  </si>
  <si>
    <t>Sum of Other Material (In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</si>
</sst>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 * #,##0.000_ ;_ * \-#,##0.00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name val="Arial"/>
    </font>
    <font>
      <b/>
      <sz val="11"/>
      <name val="Calibri 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9" fontId="1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166">
    <xf numFmtId="0" fontId="0" fillId="0" borderId="0" xfId="0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" fontId="4" fillId="0" borderId="1" xfId="0" applyNumberFormat="1" applyFont="1" applyBorder="1" applyAlignment="1">
      <alignment horizontal="center" vertical="top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165" fontId="4" fillId="0" borderId="1" xfId="1" applyNumberFormat="1" applyFont="1" applyFill="1" applyBorder="1"/>
    <xf numFmtId="43" fontId="4" fillId="0" borderId="1" xfId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5" fontId="2" fillId="0" borderId="3" xfId="0" applyNumberFormat="1" applyFont="1" applyBorder="1"/>
    <xf numFmtId="0" fontId="3" fillId="0" borderId="0" xfId="0" applyFont="1"/>
    <xf numFmtId="14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4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5" fontId="2" fillId="0" borderId="0" xfId="1" applyNumberFormat="1" applyFont="1" applyFill="1" applyBorder="1"/>
    <xf numFmtId="0" fontId="7" fillId="0" borderId="0" xfId="0" applyFont="1"/>
    <xf numFmtId="43" fontId="4" fillId="0" borderId="1" xfId="0" applyNumberFormat="1" applyFont="1" applyBorder="1" applyAlignment="1">
      <alignment horizontal="center"/>
    </xf>
    <xf numFmtId="165" fontId="2" fillId="2" borderId="3" xfId="0" applyNumberFormat="1" applyFont="1" applyFill="1" applyBorder="1"/>
    <xf numFmtId="1" fontId="4" fillId="3" borderId="1" xfId="0" applyNumberFormat="1" applyFont="1" applyFill="1" applyBorder="1" applyAlignment="1">
      <alignment horizontal="center" vertical="top"/>
    </xf>
    <xf numFmtId="0" fontId="0" fillId="3" borderId="1" xfId="0" applyFill="1" applyBorder="1"/>
    <xf numFmtId="14" fontId="0" fillId="3" borderId="1" xfId="0" applyNumberFormat="1" applyFill="1" applyBorder="1"/>
    <xf numFmtId="0" fontId="4" fillId="3" borderId="1" xfId="0" applyFont="1" applyFill="1" applyBorder="1" applyAlignment="1">
      <alignment wrapText="1"/>
    </xf>
    <xf numFmtId="14" fontId="4" fillId="3" borderId="1" xfId="0" applyNumberFormat="1" applyFont="1" applyFill="1" applyBorder="1"/>
    <xf numFmtId="43" fontId="4" fillId="3" borderId="1" xfId="1" applyFont="1" applyFill="1" applyBorder="1"/>
    <xf numFmtId="43" fontId="4" fillId="3" borderId="1" xfId="0" applyNumberFormat="1" applyFont="1" applyFill="1" applyBorder="1" applyAlignment="1">
      <alignment horizontal="center"/>
    </xf>
    <xf numFmtId="165" fontId="0" fillId="3" borderId="1" xfId="1" applyNumberFormat="1" applyFont="1" applyFill="1" applyBorder="1"/>
    <xf numFmtId="165" fontId="4" fillId="3" borderId="1" xfId="1" applyNumberFormat="1" applyFont="1" applyFill="1" applyBorder="1"/>
    <xf numFmtId="0" fontId="0" fillId="3" borderId="0" xfId="0" applyFill="1"/>
    <xf numFmtId="165" fontId="4" fillId="0" borderId="0" xfId="1" applyNumberFormat="1" applyFont="1" applyFill="1" applyBorder="1"/>
    <xf numFmtId="0" fontId="8" fillId="0" borderId="1" xfId="4" applyBorder="1" applyAlignment="1">
      <alignment horizontal="center" vertical="top"/>
    </xf>
    <xf numFmtId="1" fontId="9" fillId="4" borderId="1" xfId="2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9" fontId="9" fillId="4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" fontId="9" fillId="3" borderId="1" xfId="2" applyNumberFormat="1" applyFont="1" applyFill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43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/>
    <xf numFmtId="0" fontId="4" fillId="5" borderId="1" xfId="0" applyFont="1" applyFill="1" applyBorder="1" applyAlignment="1">
      <alignment wrapText="1"/>
    </xf>
    <xf numFmtId="14" fontId="4" fillId="5" borderId="1" xfId="0" applyNumberFormat="1" applyFont="1" applyFill="1" applyBorder="1"/>
    <xf numFmtId="43" fontId="4" fillId="5" borderId="1" xfId="1" applyFont="1" applyFill="1" applyBorder="1"/>
    <xf numFmtId="43" fontId="4" fillId="5" borderId="1" xfId="0" applyNumberFormat="1" applyFont="1" applyFill="1" applyBorder="1" applyAlignment="1">
      <alignment horizontal="center"/>
    </xf>
    <xf numFmtId="165" fontId="0" fillId="5" borderId="1" xfId="1" applyNumberFormat="1" applyFont="1" applyFill="1" applyBorder="1"/>
    <xf numFmtId="165" fontId="4" fillId="5" borderId="1" xfId="1" applyNumberFormat="1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165" fontId="2" fillId="5" borderId="3" xfId="0" applyNumberFormat="1" applyFont="1" applyFill="1" applyBorder="1"/>
    <xf numFmtId="2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165" fontId="0" fillId="0" borderId="1" xfId="0" applyNumberFormat="1" applyBorder="1"/>
    <xf numFmtId="0" fontId="0" fillId="0" borderId="0" xfId="0" pivotButton="1"/>
    <xf numFmtId="14" fontId="0" fillId="0" borderId="0" xfId="0" applyNumberFormat="1"/>
    <xf numFmtId="43" fontId="0" fillId="0" borderId="0" xfId="1" applyFont="1" applyAlignment="1">
      <alignment horizont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14" fontId="0" fillId="6" borderId="1" xfId="0" applyNumberFormat="1" applyFill="1" applyBorder="1"/>
    <xf numFmtId="2" fontId="0" fillId="6" borderId="1" xfId="1" applyNumberFormat="1" applyFont="1" applyFill="1" applyBorder="1" applyAlignment="1">
      <alignment horizontal="center"/>
    </xf>
    <xf numFmtId="43" fontId="0" fillId="6" borderId="1" xfId="1" applyFont="1" applyFill="1" applyBorder="1"/>
    <xf numFmtId="165" fontId="10" fillId="0" borderId="1" xfId="1" applyNumberFormat="1" applyFont="1" applyBorder="1"/>
    <xf numFmtId="43" fontId="0" fillId="0" borderId="1" xfId="1" applyFont="1" applyBorder="1" applyAlignment="1">
      <alignment horizontal="center"/>
    </xf>
    <xf numFmtId="43" fontId="0" fillId="6" borderId="1" xfId="1" applyFont="1" applyFill="1" applyBorder="1" applyAlignment="1">
      <alignment horizontal="center"/>
    </xf>
    <xf numFmtId="165" fontId="0" fillId="0" borderId="0" xfId="1" applyNumberFormat="1" applyFont="1"/>
    <xf numFmtId="165" fontId="9" fillId="4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1" fontId="5" fillId="4" borderId="1" xfId="2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9" fontId="0" fillId="0" borderId="1" xfId="3" applyFont="1" applyBorder="1"/>
    <xf numFmtId="9" fontId="0" fillId="0" borderId="0" xfId="3" applyFont="1"/>
    <xf numFmtId="43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3" fontId="11" fillId="7" borderId="1" xfId="1" applyFont="1" applyFill="1" applyBorder="1" applyAlignment="1">
      <alignment horizontal="center" vertical="center" wrapText="1"/>
    </xf>
    <xf numFmtId="9" fontId="11" fillId="7" borderId="1" xfId="3" applyFont="1" applyFill="1" applyBorder="1" applyAlignment="1">
      <alignment horizontal="center" vertical="center" wrapText="1"/>
    </xf>
    <xf numFmtId="9" fontId="0" fillId="0" borderId="1" xfId="3" applyFont="1" applyBorder="1" applyAlignment="1">
      <alignment vertical="top"/>
    </xf>
    <xf numFmtId="9" fontId="0" fillId="0" borderId="0" xfId="3" applyFont="1" applyBorder="1"/>
    <xf numFmtId="9" fontId="0" fillId="0" borderId="0" xfId="3" applyFont="1" applyAlignment="1">
      <alignment horizontal="left" vertical="center"/>
    </xf>
    <xf numFmtId="43" fontId="11" fillId="7" borderId="0" xfId="1" applyFont="1" applyFill="1" applyAlignment="1">
      <alignment horizontal="center" vertical="center"/>
    </xf>
    <xf numFmtId="165" fontId="11" fillId="7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/>
    <xf numFmtId="0" fontId="2" fillId="9" borderId="1" xfId="0" applyFont="1" applyFill="1" applyBorder="1" applyAlignment="1">
      <alignment horizontal="center" vertical="center" wrapText="1"/>
    </xf>
    <xf numFmtId="9" fontId="6" fillId="0" borderId="0" xfId="3" applyFont="1" applyAlignment="1">
      <alignment vertical="top"/>
    </xf>
    <xf numFmtId="0" fontId="12" fillId="0" borderId="0" xfId="6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indent="1"/>
    </xf>
    <xf numFmtId="0" fontId="2" fillId="0" borderId="8" xfId="0" applyFont="1" applyBorder="1" applyAlignment="1">
      <alignment horizontal="left"/>
    </xf>
    <xf numFmtId="9" fontId="2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165" fontId="2" fillId="12" borderId="1" xfId="1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165" fontId="2" fillId="0" borderId="0" xfId="1" applyNumberFormat="1" applyFont="1" applyAlignment="1">
      <alignment horizontal="center" vertical="center"/>
    </xf>
    <xf numFmtId="9" fontId="1" fillId="0" borderId="1" xfId="3" applyFont="1" applyBorder="1" applyAlignment="1">
      <alignment horizontal="center" vertical="center" wrapText="1"/>
    </xf>
    <xf numFmtId="9" fontId="2" fillId="13" borderId="1" xfId="3" applyFont="1" applyFill="1" applyBorder="1"/>
    <xf numFmtId="0" fontId="14" fillId="0" borderId="0" xfId="0" applyFont="1"/>
    <xf numFmtId="3" fontId="0" fillId="0" borderId="0" xfId="0" applyNumberFormat="1"/>
    <xf numFmtId="0" fontId="0" fillId="3" borderId="1" xfId="0" applyFill="1" applyBorder="1" applyAlignment="1">
      <alignment horizontal="center"/>
    </xf>
    <xf numFmtId="9" fontId="0" fillId="0" borderId="0" xfId="3" applyFont="1" applyBorder="1" applyAlignment="1">
      <alignment vertical="top"/>
    </xf>
    <xf numFmtId="43" fontId="0" fillId="0" borderId="0" xfId="1" applyFont="1" applyBorder="1"/>
    <xf numFmtId="9" fontId="1" fillId="0" borderId="0" xfId="3" applyFont="1" applyBorder="1" applyAlignment="1">
      <alignment horizontal="center" vertical="center" wrapText="1"/>
    </xf>
    <xf numFmtId="9" fontId="2" fillId="13" borderId="0" xfId="3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9" fontId="6" fillId="0" borderId="0" xfId="3" applyFont="1" applyAlignment="1">
      <alignment horizontal="center" vertical="top"/>
    </xf>
    <xf numFmtId="165" fontId="13" fillId="10" borderId="9" xfId="1" applyNumberFormat="1" applyFont="1" applyFill="1" applyBorder="1" applyAlignment="1">
      <alignment horizontal="center" vertical="top"/>
    </xf>
    <xf numFmtId="165" fontId="12" fillId="11" borderId="9" xfId="1" applyNumberFormat="1" applyFont="1" applyFill="1" applyBorder="1" applyAlignment="1">
      <alignment horizontal="center" vertical="top"/>
    </xf>
    <xf numFmtId="9" fontId="6" fillId="3" borderId="0" xfId="3" applyFont="1" applyFill="1" applyAlignment="1">
      <alignment vertical="top"/>
    </xf>
    <xf numFmtId="43" fontId="0" fillId="3" borderId="0" xfId="1" applyFont="1" applyFill="1"/>
    <xf numFmtId="0" fontId="2" fillId="8" borderId="8" xfId="0" applyFont="1" applyFill="1" applyBorder="1"/>
    <xf numFmtId="165" fontId="2" fillId="0" borderId="8" xfId="0" applyNumberFormat="1" applyFont="1" applyBorder="1"/>
    <xf numFmtId="9" fontId="0" fillId="0" borderId="0" xfId="3" applyNumberFormat="1" applyFont="1"/>
    <xf numFmtId="0" fontId="0" fillId="0" borderId="1" xfId="0" applyFill="1" applyBorder="1"/>
    <xf numFmtId="167" fontId="0" fillId="0" borderId="0" xfId="1" applyNumberFormat="1" applyFont="1"/>
  </cellXfs>
  <cellStyles count="11">
    <cellStyle name="Comma" xfId="1" builtinId="3"/>
    <cellStyle name="Comma 4" xfId="5" xr:uid="{91482EE3-439F-4CD4-AC2F-0918D838C00F}"/>
    <cellStyle name="Normal" xfId="0" builtinId="0"/>
    <cellStyle name="Normal 11" xfId="9" xr:uid="{8ECAF4B4-5AB3-4DF7-94B8-7E34FA10248E}"/>
    <cellStyle name="Normal 2" xfId="2" xr:uid="{979AEE6C-3607-41D4-8012-8C1230325160}"/>
    <cellStyle name="Normal 2 2" xfId="6" xr:uid="{55F9B828-9A83-4C43-9680-8B5B2B1A91CD}"/>
    <cellStyle name="Normal 2 2 3" xfId="10" xr:uid="{39D990AE-D3BB-4AB7-8E81-9C92B80F46E8}"/>
    <cellStyle name="Normal 2 2 4" xfId="7" xr:uid="{5E5B8513-E47D-4E86-9E13-795B272177DC}"/>
    <cellStyle name="Normal 2 3" xfId="8" xr:uid="{C6165543-69F5-44FC-8E63-46AB1ABD679E}"/>
    <cellStyle name="Normal 6" xfId="4" xr:uid="{A788881C-6C5F-475D-B509-060553D03912}"/>
    <cellStyle name="Percent" xfId="3" builtinId="5"/>
  </cellStyles>
  <dxfs count="148"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35" formatCode="_ * #,##0.00_ ;_ * \-#,##0.0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 * #,##0_ ;_ * \-#,##0_ ;_ * &quot;-&quot;??_ ;_ @_ "/>
    </dxf>
    <dxf>
      <numFmt numFmtId="165" formatCode="_ * #,##0_ ;_ * \-#,##0_ ;_ * &quot;-&quot;??_ ;_ @_ "/>
    </dxf>
    <dxf>
      <alignment horizontal="general"/>
    </dxf>
    <dxf>
      <alignment vertical="center"/>
    </dxf>
    <dxf>
      <numFmt numFmtId="35" formatCode="_ * #,##0.00_ ;_ * \-#,##0.00_ ;_ * &quot;-&quot;??_ ;_ @_ "/>
    </dxf>
    <dxf>
      <numFmt numFmtId="165" formatCode="_ * #,##0_ ;_ * \-#,##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pivotCacheDefinition" Target="pivotCache/pivotCacheDefinition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mySingle\Temp\billing\Cost\&#44592;&#44228;_OP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11.16.200\ongc%20&#49324;&#50629;\06%20Schedule\04%20Progress%20Measurement\Monthly%20Report%20Project%20Progress%20Curves_SE_May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114.10\Entertainment2\JJ%20Yoo\Invoice%20Procedure%20and%20MOM\OPaL%20HDPE%20Technology%20licensing%20billing%20invoice%20by%20wykim_201108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DOCUME~1\tkv167\LOCALS~1\Temp\notes73A3D0\TEMP\Temporary%20Directory%201%20for%20MARUN%20Overall%20Progress%20010125.zip\Progress%20Procurement%20C2+%20overa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Documents%20and%20Settings\user\Local%20Settings\Temporary%20Internet%20Files\Content.IE5\27MNCTYA\PRESENT\Equipment%20List\Requisition%20Master%20list_rev.6(200909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jit.kumar\AppData\Local\Microsoft\Windows\Temporary%20Internet%20Files\Content.IE5\T22TG4H7\05.11.12\Copy%20of%20DCI%20-%20Opal%20Bagging%20-%20rev%20for%20eil%20comments%2016%20Oct%202012%20to%20EIL-1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\excel\MCI.p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l2\d\sk\excel\MCI.p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83.220\OpalCommon\1_Project\6_ONGC\1_Project\Cost%20Control\&#49892;&#54665;&#50696;&#49328;\200906&#51204;&#47581;\09'6&#50900;&#51204;&#47581;\&#44592;&#51088;&#51116;&#48708;\&#44592;&#44228;_OP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har%20Refinery%20Proposal\sbdg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237-IPNC\Progress%20reports\Monthly%20progress%20report%20-%20Project%20office%20(G-001)\Monthly%20Progress%20Report\04.Oct06\Annx%20A2\H_Progress_Of_Strl_Ste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83.220\OpalCommon\PROJECT%20MANAGEMENT\5.%20Schedule%20Control\05%20Monthly%20Progress%20Report\2010-01\2-1.%20Document%20Control%20Index_Jan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cd-2\PMC%20DOCUMENT\proc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cd-2\PMC%20DOCUMENT\X1PRO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WINDOWS\TEMP\Sub-contrac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WINDOWS\TEMP\A_03_Prog%20Cur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VIS(2024-25)-PL145-121-161_OPaL\OPaL%20Land%20&amp;%20Building_Old.xlsx" TargetMode="External"/><Relationship Id="rId1" Type="http://schemas.openxmlformats.org/officeDocument/2006/relationships/externalLinkPath" Target="/Abhinav%20Chaturvedi's%20Assignments/In-Progress/VIS(2024-25)-PL145-121-161_OPaL/OPaL%20Land%20&amp;%20Building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Accuracy Calc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  <sheetName val="Sec1.0"/>
      <sheetName val="Q5"/>
      <sheetName val="Scenario inputs"/>
      <sheetName val="RUL Selec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.정리"/>
      <sheetName val="Mech. (2)"/>
      <sheetName val="Mech."/>
      <sheetName val="기계 proposal "/>
    </sheetNames>
    <sheetDataSet>
      <sheetData sheetId="0" refreshError="1"/>
      <sheetData sheetId="1" refreshError="1">
        <row r="2">
          <cell r="C2" t="str">
            <v>MCA110</v>
          </cell>
          <cell r="K2">
            <v>11329807.152218685</v>
          </cell>
        </row>
        <row r="3">
          <cell r="C3" t="str">
            <v>MCA114</v>
          </cell>
          <cell r="K3">
            <v>11329807.152218685</v>
          </cell>
        </row>
        <row r="4">
          <cell r="C4" t="str">
            <v>MCA110</v>
          </cell>
          <cell r="K4">
            <v>11329807.152218685</v>
          </cell>
        </row>
        <row r="5">
          <cell r="C5" t="str">
            <v>MCA114</v>
          </cell>
          <cell r="K5">
            <v>11329807.152218685</v>
          </cell>
        </row>
        <row r="6">
          <cell r="C6" t="str">
            <v>MCA114</v>
          </cell>
          <cell r="K6">
            <v>11329807.152218685</v>
          </cell>
        </row>
        <row r="7">
          <cell r="C7" t="str">
            <v>MCA114</v>
          </cell>
          <cell r="K7">
            <v>11329807.152218685</v>
          </cell>
        </row>
        <row r="8">
          <cell r="C8" t="str">
            <v>MCA114</v>
          </cell>
          <cell r="K8">
            <v>11325407.227111027</v>
          </cell>
        </row>
        <row r="9">
          <cell r="C9" t="str">
            <v>MCA114</v>
          </cell>
          <cell r="K9">
            <v>11325407.227111027</v>
          </cell>
        </row>
        <row r="10">
          <cell r="C10" t="str">
            <v>MCA110</v>
          </cell>
          <cell r="K10">
            <v>11325407.227111027</v>
          </cell>
        </row>
        <row r="11">
          <cell r="C11" t="str">
            <v>MCA114</v>
          </cell>
          <cell r="K11">
            <v>11325407.227111027</v>
          </cell>
        </row>
        <row r="12">
          <cell r="C12" t="str">
            <v>MCA110</v>
          </cell>
          <cell r="K12">
            <v>11325407.227111027</v>
          </cell>
        </row>
        <row r="13">
          <cell r="C13" t="str">
            <v>MCA110</v>
          </cell>
          <cell r="K13">
            <v>11325407.227111027</v>
          </cell>
        </row>
        <row r="14">
          <cell r="C14" t="str">
            <v>MCA114</v>
          </cell>
          <cell r="K14">
            <v>11325407.227111027</v>
          </cell>
        </row>
        <row r="15">
          <cell r="C15" t="str">
            <v>MCA114</v>
          </cell>
          <cell r="K15">
            <v>138025650.62722337</v>
          </cell>
        </row>
        <row r="16">
          <cell r="C16" t="str">
            <v>MCA113</v>
          </cell>
          <cell r="K16">
            <v>11325407.227111027</v>
          </cell>
        </row>
        <row r="17">
          <cell r="C17" t="str">
            <v>MCA114</v>
          </cell>
          <cell r="K17">
            <v>11325407.227111027</v>
          </cell>
        </row>
        <row r="18">
          <cell r="C18" t="str">
            <v>MCA114</v>
          </cell>
          <cell r="K18">
            <v>11325407.227111027</v>
          </cell>
        </row>
        <row r="19">
          <cell r="C19" t="str">
            <v>MCA114</v>
          </cell>
          <cell r="K19">
            <v>7273076.2029582476</v>
          </cell>
        </row>
        <row r="20">
          <cell r="C20" t="str">
            <v>MCA114</v>
          </cell>
          <cell r="K20">
            <v>3185545.7779442049</v>
          </cell>
        </row>
        <row r="21">
          <cell r="C21" t="str">
            <v>MCA114</v>
          </cell>
          <cell r="K21">
            <v>3805935.2181239468</v>
          </cell>
        </row>
        <row r="22">
          <cell r="C22" t="str">
            <v>MCA114</v>
          </cell>
        </row>
        <row r="23">
          <cell r="C23" t="str">
            <v>MCA111</v>
          </cell>
        </row>
        <row r="24">
          <cell r="C24" t="str">
            <v>MCA111</v>
          </cell>
        </row>
        <row r="25">
          <cell r="C25" t="str">
            <v>MCA111</v>
          </cell>
          <cell r="K25">
            <v>5948126.7552892715</v>
          </cell>
        </row>
        <row r="26">
          <cell r="C26" t="str">
            <v>MCA111</v>
          </cell>
          <cell r="K26">
            <v>9471982.77476128</v>
          </cell>
        </row>
        <row r="27">
          <cell r="C27" t="str">
            <v>MCA111</v>
          </cell>
          <cell r="K27">
            <v>8079230.4811832989</v>
          </cell>
        </row>
        <row r="28">
          <cell r="C28" t="str">
            <v>MCA111</v>
          </cell>
          <cell r="K28">
            <v>5194155.5888410406</v>
          </cell>
        </row>
        <row r="29">
          <cell r="C29" t="str">
            <v>MCA111</v>
          </cell>
          <cell r="K29">
            <v>3523856.019472009</v>
          </cell>
        </row>
        <row r="30">
          <cell r="C30" t="str">
            <v>MCA111</v>
          </cell>
          <cell r="K30">
            <v>3408665.980153529</v>
          </cell>
        </row>
        <row r="31">
          <cell r="C31" t="str">
            <v>MCA111</v>
          </cell>
          <cell r="K31">
            <v>2885030.8930911813</v>
          </cell>
        </row>
        <row r="32">
          <cell r="C32" t="str">
            <v>MCA111</v>
          </cell>
          <cell r="K32">
            <v>6456186.1074705105</v>
          </cell>
        </row>
        <row r="33">
          <cell r="C33" t="str">
            <v>MDA110</v>
          </cell>
          <cell r="K33">
            <v>4097000</v>
          </cell>
        </row>
        <row r="34">
          <cell r="C34" t="str">
            <v>MDA110</v>
          </cell>
          <cell r="K34">
            <v>3659000</v>
          </cell>
        </row>
        <row r="35">
          <cell r="C35" t="str">
            <v>MDA110</v>
          </cell>
          <cell r="K35">
            <v>5018570</v>
          </cell>
        </row>
        <row r="36">
          <cell r="C36" t="str">
            <v>MDA110</v>
          </cell>
          <cell r="K36">
            <v>7754000</v>
          </cell>
        </row>
        <row r="37">
          <cell r="C37" t="str">
            <v>MDA110</v>
          </cell>
          <cell r="K37">
            <v>3803000</v>
          </cell>
        </row>
        <row r="38">
          <cell r="C38" t="str">
            <v>MDA110</v>
          </cell>
          <cell r="K38">
            <v>8064000</v>
          </cell>
        </row>
        <row r="39">
          <cell r="C39" t="str">
            <v>MDA111</v>
          </cell>
          <cell r="K39">
            <v>1487000</v>
          </cell>
        </row>
        <row r="40">
          <cell r="C40" t="str">
            <v>MDA111</v>
          </cell>
          <cell r="K40">
            <v>454650</v>
          </cell>
        </row>
        <row r="41">
          <cell r="C41" t="str">
            <v>MDA111</v>
          </cell>
          <cell r="K41">
            <v>214410</v>
          </cell>
        </row>
        <row r="42">
          <cell r="C42" t="str">
            <v>MDA111</v>
          </cell>
          <cell r="K42">
            <v>959358</v>
          </cell>
        </row>
        <row r="43">
          <cell r="C43" t="str">
            <v>MDA111</v>
          </cell>
          <cell r="K43">
            <v>618061</v>
          </cell>
        </row>
        <row r="44">
          <cell r="C44" t="str">
            <v>MDA111</v>
          </cell>
          <cell r="K44">
            <v>636581</v>
          </cell>
        </row>
        <row r="45">
          <cell r="C45" t="str">
            <v>MDA112</v>
          </cell>
          <cell r="K45">
            <v>569000</v>
          </cell>
        </row>
        <row r="46">
          <cell r="C46" t="str">
            <v>MDA112</v>
          </cell>
          <cell r="K46">
            <v>314000</v>
          </cell>
        </row>
        <row r="47">
          <cell r="C47" t="str">
            <v>MDA112</v>
          </cell>
          <cell r="K47">
            <v>1203290</v>
          </cell>
        </row>
        <row r="48">
          <cell r="C48" t="str">
            <v>MDA112</v>
          </cell>
          <cell r="K48">
            <v>1687810</v>
          </cell>
        </row>
        <row r="49">
          <cell r="C49" t="str">
            <v>MDA112</v>
          </cell>
          <cell r="K49">
            <v>884840</v>
          </cell>
        </row>
        <row r="50">
          <cell r="C50" t="str">
            <v>MDA112</v>
          </cell>
          <cell r="K50">
            <v>517550</v>
          </cell>
        </row>
        <row r="51">
          <cell r="C51" t="str">
            <v>MDA112</v>
          </cell>
          <cell r="K51">
            <v>434390</v>
          </cell>
        </row>
        <row r="52">
          <cell r="C52" t="str">
            <v>MDA113</v>
          </cell>
          <cell r="K52">
            <v>113560</v>
          </cell>
        </row>
        <row r="53">
          <cell r="C53" t="str">
            <v>MDA113</v>
          </cell>
          <cell r="K53">
            <v>243000</v>
          </cell>
        </row>
        <row r="54">
          <cell r="C54" t="str">
            <v>MDA113</v>
          </cell>
          <cell r="K54">
            <v>32900</v>
          </cell>
        </row>
        <row r="55">
          <cell r="C55" t="str">
            <v>MDA111</v>
          </cell>
          <cell r="K55">
            <v>1927000</v>
          </cell>
        </row>
        <row r="56">
          <cell r="C56" t="str">
            <v>MDA113</v>
          </cell>
          <cell r="K56">
            <v>416000</v>
          </cell>
        </row>
        <row r="57">
          <cell r="C57" t="str">
            <v>MDA113</v>
          </cell>
          <cell r="K57">
            <v>114650</v>
          </cell>
        </row>
        <row r="58">
          <cell r="C58" t="str">
            <v>MDA113</v>
          </cell>
          <cell r="K58">
            <v>80260</v>
          </cell>
        </row>
        <row r="59">
          <cell r="C59" t="str">
            <v>MDA112</v>
          </cell>
          <cell r="K59">
            <v>36630</v>
          </cell>
        </row>
        <row r="60">
          <cell r="C60" t="str">
            <v>MDA112</v>
          </cell>
          <cell r="K60">
            <v>140580</v>
          </cell>
        </row>
        <row r="61">
          <cell r="C61" t="str">
            <v>MDA112</v>
          </cell>
          <cell r="K61">
            <v>8910</v>
          </cell>
        </row>
        <row r="62">
          <cell r="C62" t="str">
            <v>MDC110</v>
          </cell>
          <cell r="K62">
            <v>162800</v>
          </cell>
        </row>
        <row r="63">
          <cell r="C63" t="str">
            <v>MDC111</v>
          </cell>
          <cell r="K63">
            <v>2392500</v>
          </cell>
        </row>
        <row r="64">
          <cell r="C64" t="str">
            <v>MDC111</v>
          </cell>
          <cell r="K64">
            <v>359700</v>
          </cell>
        </row>
        <row r="65">
          <cell r="C65" t="str">
            <v>MDC111</v>
          </cell>
          <cell r="K65">
            <v>1484600</v>
          </cell>
        </row>
        <row r="66">
          <cell r="C66" t="str">
            <v>MDC111</v>
          </cell>
          <cell r="K66">
            <v>1193400</v>
          </cell>
        </row>
        <row r="67">
          <cell r="C67" t="str">
            <v>MEA110</v>
          </cell>
          <cell r="K67">
            <v>31385105.785433438</v>
          </cell>
        </row>
        <row r="68">
          <cell r="C68" t="str">
            <v>MEA110</v>
          </cell>
          <cell r="K68">
            <v>18259689.196779627</v>
          </cell>
        </row>
        <row r="69">
          <cell r="C69" t="str">
            <v>MEA110</v>
          </cell>
          <cell r="K69">
            <v>15360138.550833177</v>
          </cell>
        </row>
        <row r="70">
          <cell r="C70" t="str">
            <v>MEA110</v>
          </cell>
          <cell r="K70">
            <v>64157947.949822128</v>
          </cell>
        </row>
        <row r="71">
          <cell r="C71" t="str">
            <v>MEA110</v>
          </cell>
          <cell r="K71">
            <v>30116607.376895711</v>
          </cell>
        </row>
        <row r="72">
          <cell r="C72" t="str">
            <v>MEA110</v>
          </cell>
          <cell r="K72">
            <v>54295075.828496531</v>
          </cell>
        </row>
        <row r="73">
          <cell r="C73" t="str">
            <v>MEA110</v>
          </cell>
          <cell r="K73">
            <v>58508444.111589588</v>
          </cell>
        </row>
        <row r="74">
          <cell r="C74" t="str">
            <v>MEA110</v>
          </cell>
          <cell r="K74">
            <v>84293765.212507024</v>
          </cell>
        </row>
        <row r="75">
          <cell r="C75" t="str">
            <v>MEA110</v>
          </cell>
          <cell r="K75">
            <v>40474867.066092491</v>
          </cell>
        </row>
        <row r="76">
          <cell r="C76" t="str">
            <v>MEA110</v>
          </cell>
          <cell r="K76">
            <v>333238887.84871745</v>
          </cell>
        </row>
        <row r="77">
          <cell r="C77" t="str">
            <v>MEA110</v>
          </cell>
          <cell r="K77">
            <v>13164575.922111964</v>
          </cell>
        </row>
        <row r="78">
          <cell r="C78" t="str">
            <v>MEA110</v>
          </cell>
          <cell r="K78">
            <v>43893652.873993635</v>
          </cell>
        </row>
        <row r="79">
          <cell r="C79" t="str">
            <v>MEA110</v>
          </cell>
          <cell r="K79">
            <v>106904980.34076016</v>
          </cell>
        </row>
        <row r="80">
          <cell r="C80" t="str">
            <v>MEA110</v>
          </cell>
          <cell r="K80">
            <v>15914529.114398053</v>
          </cell>
        </row>
        <row r="81">
          <cell r="C81" t="str">
            <v>MEA110</v>
          </cell>
          <cell r="K81">
            <v>15971728.140797602</v>
          </cell>
        </row>
        <row r="82">
          <cell r="C82" t="str">
            <v>MEA110</v>
          </cell>
          <cell r="K82">
            <v>42556075.641265675</v>
          </cell>
        </row>
        <row r="83">
          <cell r="C83" t="str">
            <v>MEA110</v>
          </cell>
          <cell r="K83">
            <v>33839824.002995692</v>
          </cell>
        </row>
        <row r="84">
          <cell r="C84" t="str">
            <v>MEA110</v>
          </cell>
          <cell r="K84">
            <v>52977298.258753031</v>
          </cell>
        </row>
        <row r="85">
          <cell r="C85" t="str">
            <v>MEA110</v>
          </cell>
          <cell r="K85">
            <v>12042595.01965924</v>
          </cell>
        </row>
        <row r="86">
          <cell r="C86" t="str">
            <v>MEA110</v>
          </cell>
          <cell r="K86">
            <v>2463958.0602883352</v>
          </cell>
        </row>
        <row r="87">
          <cell r="C87" t="str">
            <v>MEA110</v>
          </cell>
          <cell r="K87">
            <v>10427822.505148849</v>
          </cell>
        </row>
        <row r="88">
          <cell r="C88" t="str">
            <v>MEA112</v>
          </cell>
          <cell r="K88">
            <v>5794701.3667852459</v>
          </cell>
        </row>
        <row r="89">
          <cell r="C89" t="str">
            <v>MEA112</v>
          </cell>
          <cell r="K89">
            <v>5512226.1748736193</v>
          </cell>
        </row>
        <row r="90">
          <cell r="C90" t="str">
            <v>MEA112</v>
          </cell>
          <cell r="K90">
            <v>10477981.651376147</v>
          </cell>
        </row>
        <row r="91">
          <cell r="C91" t="str">
            <v>MEA112</v>
          </cell>
          <cell r="K91">
            <v>12532746.676652312</v>
          </cell>
        </row>
        <row r="92">
          <cell r="C92" t="str">
            <v>MEA112</v>
          </cell>
          <cell r="K92">
            <v>12765062.722336641</v>
          </cell>
        </row>
        <row r="93">
          <cell r="C93" t="str">
            <v>MEA112</v>
          </cell>
          <cell r="K93">
            <v>14560232.166260999</v>
          </cell>
        </row>
        <row r="94">
          <cell r="C94" t="str">
            <v>MEA112</v>
          </cell>
          <cell r="K94">
            <v>2642155.027148474</v>
          </cell>
        </row>
        <row r="95">
          <cell r="C95" t="str">
            <v>MEA112</v>
          </cell>
          <cell r="K95">
            <v>14637670.848155776</v>
          </cell>
        </row>
        <row r="96">
          <cell r="C96" t="str">
            <v>MEA112</v>
          </cell>
          <cell r="K96">
            <v>42823591.087811269</v>
          </cell>
        </row>
        <row r="97">
          <cell r="C97" t="str">
            <v>MEA112</v>
          </cell>
          <cell r="K97">
            <v>4883916.8695000932</v>
          </cell>
        </row>
        <row r="98">
          <cell r="C98" t="str">
            <v>MEA112</v>
          </cell>
          <cell r="K98">
            <v>6314332.5219996255</v>
          </cell>
        </row>
        <row r="99">
          <cell r="C99" t="str">
            <v>MEA112</v>
          </cell>
          <cell r="K99">
            <v>6344692.0052424641</v>
          </cell>
        </row>
        <row r="100">
          <cell r="C100" t="str">
            <v>MEA112</v>
          </cell>
          <cell r="K100">
            <v>2139243.5873431941</v>
          </cell>
        </row>
        <row r="101">
          <cell r="C101" t="str">
            <v>MEA112</v>
          </cell>
          <cell r="K101">
            <v>3858294.3269050736</v>
          </cell>
        </row>
        <row r="102">
          <cell r="C102" t="str">
            <v>MEA112</v>
          </cell>
          <cell r="K102">
            <v>2302920.8013480622</v>
          </cell>
        </row>
        <row r="103">
          <cell r="C103" t="str">
            <v>MEA112</v>
          </cell>
          <cell r="K103">
            <v>2238681.8947762591</v>
          </cell>
        </row>
        <row r="104">
          <cell r="C104" t="str">
            <v>MEA112</v>
          </cell>
          <cell r="K104">
            <v>31767459.277288895</v>
          </cell>
        </row>
        <row r="105">
          <cell r="C105" t="str">
            <v>MEA112</v>
          </cell>
          <cell r="K105">
            <v>17731698.183860701</v>
          </cell>
        </row>
        <row r="106">
          <cell r="C106" t="str">
            <v>MEA111</v>
          </cell>
          <cell r="K106">
            <v>3376942.5201273169</v>
          </cell>
        </row>
        <row r="107">
          <cell r="C107" t="str">
            <v>MEA111</v>
          </cell>
          <cell r="K107">
            <v>1698855.0833177308</v>
          </cell>
        </row>
        <row r="108">
          <cell r="C108" t="str">
            <v>MEA111</v>
          </cell>
          <cell r="K108">
            <v>174699466.39206141</v>
          </cell>
        </row>
        <row r="109">
          <cell r="C109" t="str">
            <v>MEA111</v>
          </cell>
          <cell r="K109">
            <v>7761027.8973974911</v>
          </cell>
        </row>
        <row r="110">
          <cell r="C110" t="str">
            <v>MEA111</v>
          </cell>
          <cell r="K110">
            <v>4029451.4135929598</v>
          </cell>
        </row>
        <row r="111">
          <cell r="C111" t="str">
            <v>MEA111</v>
          </cell>
          <cell r="K111">
            <v>30177766.335892156</v>
          </cell>
        </row>
        <row r="112">
          <cell r="C112" t="str">
            <v>MEA111</v>
          </cell>
          <cell r="K112">
            <v>36877092.304811835</v>
          </cell>
        </row>
        <row r="113">
          <cell r="C113" t="str">
            <v>MEA111</v>
          </cell>
          <cell r="K113">
            <v>3775575.7348811082</v>
          </cell>
        </row>
        <row r="114">
          <cell r="C114" t="str">
            <v>MEA111</v>
          </cell>
          <cell r="K114">
            <v>3803735.2555701178</v>
          </cell>
        </row>
        <row r="115">
          <cell r="C115" t="str">
            <v>MEA111</v>
          </cell>
          <cell r="K115">
            <v>10820295.824751919</v>
          </cell>
        </row>
        <row r="116">
          <cell r="C116" t="str">
            <v>MEA111</v>
          </cell>
          <cell r="K116">
            <v>5301909.7547275787</v>
          </cell>
        </row>
        <row r="117">
          <cell r="C117" t="str">
            <v>MEA111</v>
          </cell>
          <cell r="K117">
            <v>6895562.628721213</v>
          </cell>
        </row>
        <row r="118">
          <cell r="C118" t="str">
            <v>MEA111</v>
          </cell>
          <cell r="K118">
            <v>2639955.0645946451</v>
          </cell>
        </row>
        <row r="119">
          <cell r="C119" t="str">
            <v>MEA111</v>
          </cell>
          <cell r="K119">
            <v>6375051.4884853018</v>
          </cell>
        </row>
        <row r="120">
          <cell r="C120" t="str">
            <v>MEA111</v>
          </cell>
          <cell r="K120">
            <v>7833186.6691630781</v>
          </cell>
        </row>
        <row r="121">
          <cell r="C121" t="str">
            <v>MEA111</v>
          </cell>
          <cell r="K121">
            <v>1617412.4695749858</v>
          </cell>
        </row>
        <row r="122">
          <cell r="C122" t="str">
            <v>MEA111</v>
          </cell>
          <cell r="K122">
            <v>1786809.586219809</v>
          </cell>
        </row>
        <row r="123">
          <cell r="C123" t="str">
            <v>MEA111</v>
          </cell>
          <cell r="K123">
            <v>6159895.1507208385</v>
          </cell>
        </row>
        <row r="124">
          <cell r="C124" t="str">
            <v>MEA111</v>
          </cell>
          <cell r="K124">
            <v>1238578.9178056542</v>
          </cell>
        </row>
        <row r="125">
          <cell r="C125" t="str">
            <v>MEA111</v>
          </cell>
          <cell r="K125">
            <v>1238578.9178056542</v>
          </cell>
        </row>
        <row r="126">
          <cell r="C126" t="str">
            <v>MEA111</v>
          </cell>
          <cell r="K126">
            <v>2300720.8387942333</v>
          </cell>
        </row>
        <row r="127">
          <cell r="C127" t="str">
            <v>MEA111</v>
          </cell>
          <cell r="K127">
            <v>1150580.4156524995</v>
          </cell>
        </row>
        <row r="128">
          <cell r="C128" t="str">
            <v>MEA111</v>
          </cell>
          <cell r="K128">
            <v>1150580.4156524995</v>
          </cell>
        </row>
        <row r="129">
          <cell r="C129" t="str">
            <v>MEA111</v>
          </cell>
          <cell r="K129">
            <v>1948726.8301816138</v>
          </cell>
        </row>
        <row r="130">
          <cell r="C130" t="str">
            <v>MEA111</v>
          </cell>
        </row>
        <row r="131">
          <cell r="C131" t="str">
            <v>MEA112</v>
          </cell>
          <cell r="K131">
            <v>2200402.5463396367</v>
          </cell>
        </row>
        <row r="132">
          <cell r="C132" t="str">
            <v>MEA112</v>
          </cell>
          <cell r="K132">
            <v>1653931.847968545</v>
          </cell>
        </row>
        <row r="133">
          <cell r="C133" t="str">
            <v>MEA112</v>
          </cell>
          <cell r="K133">
            <v>1280378.206328403</v>
          </cell>
        </row>
        <row r="134">
          <cell r="C134" t="str">
            <v>MEA113</v>
          </cell>
          <cell r="K134">
            <v>1088981.4641452911</v>
          </cell>
        </row>
        <row r="135">
          <cell r="C135" t="str">
            <v>MEA112</v>
          </cell>
          <cell r="K135">
            <v>1257498.5957685825</v>
          </cell>
        </row>
        <row r="136">
          <cell r="C136" t="str">
            <v>MEA112</v>
          </cell>
          <cell r="K136">
            <v>10113667.852462085</v>
          </cell>
        </row>
        <row r="137">
          <cell r="C137" t="str">
            <v>MEA112</v>
          </cell>
          <cell r="K137">
            <v>21047481.744991574</v>
          </cell>
        </row>
        <row r="138">
          <cell r="C138" t="str">
            <v>MEA112</v>
          </cell>
          <cell r="K138">
            <v>1959286.6504399925</v>
          </cell>
        </row>
        <row r="139">
          <cell r="C139" t="str">
            <v>MEA112</v>
          </cell>
          <cell r="K139">
            <v>13074377.45740498</v>
          </cell>
        </row>
        <row r="140">
          <cell r="C140" t="str">
            <v>MEA112</v>
          </cell>
          <cell r="K140">
            <v>1759970.0430630967</v>
          </cell>
        </row>
        <row r="141">
          <cell r="C141" t="str">
            <v>MEA112</v>
          </cell>
          <cell r="K141">
            <v>1397856.2067028645</v>
          </cell>
        </row>
        <row r="142">
          <cell r="C142" t="str">
            <v>MEA112</v>
          </cell>
        </row>
        <row r="143">
          <cell r="C143" t="str">
            <v>MEA113</v>
          </cell>
          <cell r="K143">
            <v>1381576.4838045309</v>
          </cell>
        </row>
        <row r="144">
          <cell r="C144" t="str">
            <v>MEA113</v>
          </cell>
          <cell r="K144">
            <v>2636435.1245085187</v>
          </cell>
        </row>
        <row r="145">
          <cell r="C145" t="str">
            <v>MEA113</v>
          </cell>
          <cell r="K145">
            <v>1625772.3272795356</v>
          </cell>
        </row>
        <row r="146">
          <cell r="C146" t="str">
            <v>MEA113</v>
          </cell>
          <cell r="K146">
            <v>1440095.4877363788</v>
          </cell>
        </row>
        <row r="147">
          <cell r="C147" t="str">
            <v>MEA113</v>
          </cell>
          <cell r="K147">
            <v>835105.78543343942</v>
          </cell>
        </row>
        <row r="148">
          <cell r="C148" t="str">
            <v>MEA113</v>
          </cell>
          <cell r="K148">
            <v>559670.47369406477</v>
          </cell>
        </row>
        <row r="149">
          <cell r="C149" t="str">
            <v>MEA113</v>
          </cell>
          <cell r="K149">
            <v>2383879.4233289645</v>
          </cell>
        </row>
        <row r="150">
          <cell r="C150" t="str">
            <v>MEA113</v>
          </cell>
          <cell r="K150">
            <v>3056627.9722898332</v>
          </cell>
        </row>
        <row r="151">
          <cell r="C151" t="str">
            <v>MEA113</v>
          </cell>
          <cell r="K151">
            <v>5354268.863508706</v>
          </cell>
        </row>
        <row r="152">
          <cell r="C152" t="str">
            <v>MEA113</v>
          </cell>
          <cell r="K152">
            <v>6263293.3907507956</v>
          </cell>
        </row>
        <row r="153">
          <cell r="C153" t="str">
            <v>MEA113</v>
          </cell>
          <cell r="K153">
            <v>2811992.1363040628</v>
          </cell>
        </row>
        <row r="154">
          <cell r="C154" t="str">
            <v>MEA113</v>
          </cell>
          <cell r="K154">
            <v>817066.09249204269</v>
          </cell>
        </row>
        <row r="155">
          <cell r="C155" t="str">
            <v>MEA113</v>
          </cell>
          <cell r="K155">
            <v>853145.47837483615</v>
          </cell>
        </row>
        <row r="156">
          <cell r="C156" t="str">
            <v>MEA113</v>
          </cell>
          <cell r="K156">
            <v>2257161.5802284214</v>
          </cell>
        </row>
        <row r="157">
          <cell r="C157" t="str">
            <v>MEA113</v>
          </cell>
          <cell r="K157">
            <v>257395.61879797789</v>
          </cell>
        </row>
        <row r="158">
          <cell r="C158" t="str">
            <v>MEA113</v>
          </cell>
          <cell r="K158">
            <v>257395.61879797789</v>
          </cell>
        </row>
        <row r="159">
          <cell r="C159" t="str">
            <v>MEA113</v>
          </cell>
          <cell r="K159">
            <v>10371503.463770829</v>
          </cell>
        </row>
        <row r="160">
          <cell r="C160" t="str">
            <v>MEA113</v>
          </cell>
          <cell r="K160">
            <v>10116307.80752668</v>
          </cell>
        </row>
        <row r="161">
          <cell r="C161" t="str">
            <v>MEA113</v>
          </cell>
          <cell r="K161">
            <v>5979938.2138176365</v>
          </cell>
        </row>
        <row r="162">
          <cell r="C162" t="str">
            <v>MEA113</v>
          </cell>
          <cell r="K162">
            <v>37624639.580602884</v>
          </cell>
        </row>
        <row r="163">
          <cell r="C163" t="str">
            <v>MEA113</v>
          </cell>
          <cell r="K163">
            <v>931464.14529114391</v>
          </cell>
        </row>
        <row r="164">
          <cell r="C164" t="str">
            <v>MEA113</v>
          </cell>
          <cell r="K164">
            <v>1301057.8543343942</v>
          </cell>
        </row>
        <row r="165">
          <cell r="C165" t="str">
            <v>MEA113</v>
          </cell>
          <cell r="K165">
            <v>10308144.542220557</v>
          </cell>
        </row>
        <row r="166">
          <cell r="C166" t="str">
            <v>MEA113</v>
          </cell>
          <cell r="K166">
            <v>2173123.0106721586</v>
          </cell>
        </row>
        <row r="167">
          <cell r="C167" t="str">
            <v>MEA113</v>
          </cell>
          <cell r="K167">
            <v>1387736.3789552518</v>
          </cell>
        </row>
        <row r="168">
          <cell r="C168" t="str">
            <v>MEA113</v>
          </cell>
          <cell r="K168">
            <v>0</v>
          </cell>
        </row>
        <row r="169">
          <cell r="C169" t="str">
            <v>MEA113</v>
          </cell>
          <cell r="K169">
            <v>14443194.158397304</v>
          </cell>
        </row>
        <row r="170">
          <cell r="C170" t="str">
            <v>MEA113</v>
          </cell>
          <cell r="K170">
            <v>7493952.4433626663</v>
          </cell>
        </row>
        <row r="171">
          <cell r="C171" t="str">
            <v>MEA113</v>
          </cell>
          <cell r="K171">
            <v>0</v>
          </cell>
        </row>
        <row r="172">
          <cell r="C172" t="str">
            <v>MEA113</v>
          </cell>
          <cell r="K172">
            <v>1036182.3628533982</v>
          </cell>
        </row>
        <row r="173">
          <cell r="C173" t="str">
            <v>MEA113</v>
          </cell>
          <cell r="K173">
            <v>314594.64519752853</v>
          </cell>
        </row>
        <row r="174">
          <cell r="C174" t="str">
            <v>MEA113</v>
          </cell>
          <cell r="K174">
            <v>9531997.7532297317</v>
          </cell>
        </row>
        <row r="175">
          <cell r="C175" t="str">
            <v>MEA113</v>
          </cell>
          <cell r="K175">
            <v>2958069.6498782998</v>
          </cell>
        </row>
        <row r="176">
          <cell r="C176" t="str">
            <v>MEA113</v>
          </cell>
          <cell r="K176">
            <v>2925950.1965923985</v>
          </cell>
        </row>
        <row r="177">
          <cell r="C177" t="str">
            <v>MEA113</v>
          </cell>
          <cell r="K177">
            <v>826305.93521812395</v>
          </cell>
        </row>
        <row r="178">
          <cell r="C178" t="str">
            <v>MEB510</v>
          </cell>
          <cell r="K178">
            <v>483479600</v>
          </cell>
        </row>
        <row r="179">
          <cell r="C179" t="str">
            <v>MEB510</v>
          </cell>
          <cell r="K179">
            <v>1619845600</v>
          </cell>
        </row>
        <row r="180">
          <cell r="C180" t="str">
            <v>MEB510</v>
          </cell>
          <cell r="K180">
            <v>58665400</v>
          </cell>
        </row>
        <row r="181">
          <cell r="C181" t="str">
            <v>MEB510</v>
          </cell>
          <cell r="K181">
            <v>0</v>
          </cell>
        </row>
        <row r="182">
          <cell r="C182" t="str">
            <v>MEB510</v>
          </cell>
          <cell r="K182">
            <v>11289400</v>
          </cell>
        </row>
        <row r="183">
          <cell r="C183" t="str">
            <v>MEE110</v>
          </cell>
          <cell r="K183">
            <v>6486000</v>
          </cell>
        </row>
        <row r="184">
          <cell r="C184" t="str">
            <v>MEE110</v>
          </cell>
          <cell r="K184">
            <v>101198.27747612806</v>
          </cell>
        </row>
        <row r="185">
          <cell r="C185" t="str">
            <v>MEE110</v>
          </cell>
          <cell r="K185">
            <v>4136000</v>
          </cell>
        </row>
        <row r="186">
          <cell r="C186" t="str">
            <v>MEE110</v>
          </cell>
          <cell r="K186">
            <v>4136000</v>
          </cell>
        </row>
        <row r="187">
          <cell r="C187" t="str">
            <v>MEE110</v>
          </cell>
          <cell r="K187">
            <v>228356.1130874368</v>
          </cell>
        </row>
        <row r="188">
          <cell r="C188" t="str">
            <v>MEE110</v>
          </cell>
          <cell r="K188">
            <v>9132044.5609436426</v>
          </cell>
        </row>
        <row r="189">
          <cell r="C189" t="str">
            <v>MEE111</v>
          </cell>
          <cell r="K189">
            <v>0</v>
          </cell>
        </row>
        <row r="190">
          <cell r="C190" t="str">
            <v>MEE111</v>
          </cell>
          <cell r="K190">
            <v>189196.77962928289</v>
          </cell>
        </row>
        <row r="191">
          <cell r="C191" t="str">
            <v>MEE111</v>
          </cell>
          <cell r="K191">
            <v>1117580.9773450664</v>
          </cell>
        </row>
        <row r="192">
          <cell r="C192" t="str">
            <v>MEG110</v>
          </cell>
          <cell r="K192">
            <v>16430640.329526305</v>
          </cell>
        </row>
        <row r="193">
          <cell r="C193" t="str">
            <v>MFA110</v>
          </cell>
          <cell r="K193">
            <v>16598277.476128066</v>
          </cell>
        </row>
        <row r="194">
          <cell r="C194" t="str">
            <v>MFA110</v>
          </cell>
          <cell r="K194">
            <v>10120267.740123572</v>
          </cell>
        </row>
        <row r="195">
          <cell r="C195" t="str">
            <v>MFA110</v>
          </cell>
          <cell r="K195">
            <v>11802799.101291893</v>
          </cell>
        </row>
        <row r="196">
          <cell r="C196" t="str">
            <v>MFA110</v>
          </cell>
          <cell r="K196">
            <v>12024555.326717842</v>
          </cell>
        </row>
        <row r="197">
          <cell r="C197" t="str">
            <v>MFA110</v>
          </cell>
          <cell r="K197">
            <v>9689955.0645946451</v>
          </cell>
        </row>
        <row r="198">
          <cell r="C198" t="str">
            <v>MFA110</v>
          </cell>
          <cell r="K198">
            <v>6833523.6847032392</v>
          </cell>
        </row>
        <row r="199">
          <cell r="C199" t="str">
            <v>MFA110</v>
          </cell>
          <cell r="K199">
            <v>6687886.163639768</v>
          </cell>
        </row>
        <row r="200">
          <cell r="C200" t="str">
            <v>MFA110</v>
          </cell>
          <cell r="K200">
            <v>5881379.891406104</v>
          </cell>
        </row>
        <row r="201">
          <cell r="C201" t="str">
            <v>MFA110</v>
          </cell>
          <cell r="K201">
            <v>15399737.876802096</v>
          </cell>
        </row>
        <row r="202">
          <cell r="C202" t="str">
            <v>MFA110</v>
          </cell>
          <cell r="K202">
            <v>16113405.729264183</v>
          </cell>
        </row>
        <row r="203">
          <cell r="C203" t="str">
            <v>MFA110</v>
          </cell>
          <cell r="K203">
            <v>17967094.177120388</v>
          </cell>
        </row>
        <row r="204">
          <cell r="C204" t="str">
            <v>MFA110</v>
          </cell>
          <cell r="K204">
            <v>16018807.33944954</v>
          </cell>
        </row>
        <row r="205">
          <cell r="C205" t="str">
            <v>MFA114</v>
          </cell>
          <cell r="K205">
            <v>12893980.527991012</v>
          </cell>
        </row>
        <row r="206">
          <cell r="C206" t="str">
            <v>MFA114</v>
          </cell>
          <cell r="K206">
            <v>5022074.5178805469</v>
          </cell>
        </row>
        <row r="207">
          <cell r="C207" t="str">
            <v>MFA111</v>
          </cell>
          <cell r="K207">
            <v>4812638.0827560378</v>
          </cell>
        </row>
        <row r="208">
          <cell r="C208" t="str">
            <v>MFA112</v>
          </cell>
          <cell r="K208">
            <v>3002068.900954877</v>
          </cell>
        </row>
        <row r="209">
          <cell r="C209" t="str">
            <v>MFA111</v>
          </cell>
          <cell r="K209">
            <v>820146.04006740311</v>
          </cell>
        </row>
        <row r="210">
          <cell r="C210" t="str">
            <v>MFA111</v>
          </cell>
          <cell r="K210">
            <v>2383879.4233289645</v>
          </cell>
        </row>
        <row r="211">
          <cell r="C211" t="str">
            <v>MFA111</v>
          </cell>
          <cell r="K211">
            <v>0</v>
          </cell>
        </row>
        <row r="212">
          <cell r="C212" t="str">
            <v>MFA111</v>
          </cell>
          <cell r="K212">
            <v>14314276.352742931</v>
          </cell>
        </row>
        <row r="213">
          <cell r="C213" t="str">
            <v>MFA111</v>
          </cell>
          <cell r="K213">
            <v>13535049.616176745</v>
          </cell>
        </row>
        <row r="214">
          <cell r="C214" t="str">
            <v>MFA111</v>
          </cell>
          <cell r="K214">
            <v>51577242.089496344</v>
          </cell>
        </row>
        <row r="215">
          <cell r="C215" t="str">
            <v>MFA111</v>
          </cell>
          <cell r="K215">
            <v>23920192.847781312</v>
          </cell>
        </row>
        <row r="216">
          <cell r="C216" t="str">
            <v>MFA111</v>
          </cell>
          <cell r="K216">
            <v>8256459.4645197522</v>
          </cell>
        </row>
        <row r="217">
          <cell r="C217" t="str">
            <v>MFA111</v>
          </cell>
          <cell r="K217">
            <v>11310007.489234226</v>
          </cell>
        </row>
        <row r="218">
          <cell r="C218" t="str">
            <v>MFA111</v>
          </cell>
          <cell r="K218">
            <v>12451788.054671409</v>
          </cell>
        </row>
        <row r="219">
          <cell r="C219" t="str">
            <v>MFA112</v>
          </cell>
          <cell r="K219">
            <v>5975538.2887099795</v>
          </cell>
        </row>
        <row r="220">
          <cell r="C220" t="str">
            <v>MFA112</v>
          </cell>
          <cell r="K220">
            <v>5686463.2091368651</v>
          </cell>
        </row>
        <row r="221">
          <cell r="C221" t="str">
            <v>MFA113</v>
          </cell>
          <cell r="K221">
            <v>5486706.6092492044</v>
          </cell>
        </row>
        <row r="222">
          <cell r="C222" t="str">
            <v>MFA113</v>
          </cell>
          <cell r="K222">
            <v>2785152.5931473505</v>
          </cell>
        </row>
        <row r="223">
          <cell r="C223" t="str">
            <v>MFA113</v>
          </cell>
          <cell r="K223">
            <v>7429273.5442800969</v>
          </cell>
        </row>
        <row r="224">
          <cell r="C224" t="str">
            <v>MFA113</v>
          </cell>
          <cell r="K224">
            <v>4428524.6208575172</v>
          </cell>
        </row>
        <row r="225">
          <cell r="C225" t="str">
            <v>MFA111</v>
          </cell>
          <cell r="K225">
            <v>815306.12244897953</v>
          </cell>
        </row>
        <row r="226">
          <cell r="C226" t="str">
            <v>MFA111</v>
          </cell>
          <cell r="K226">
            <v>1361776.820820071</v>
          </cell>
        </row>
        <row r="227">
          <cell r="C227" t="str">
            <v>MFA112</v>
          </cell>
          <cell r="K227">
            <v>1136500.6553079947</v>
          </cell>
        </row>
        <row r="228">
          <cell r="C228" t="str">
            <v>MFA111</v>
          </cell>
          <cell r="K228">
            <v>4432924.5459651751</v>
          </cell>
        </row>
        <row r="229">
          <cell r="C229" t="str">
            <v>MFA111</v>
          </cell>
          <cell r="K229">
            <v>1637652.1250702115</v>
          </cell>
        </row>
        <row r="230">
          <cell r="C230" t="str">
            <v>MFA111</v>
          </cell>
          <cell r="K230">
            <v>11860438.12020221</v>
          </cell>
        </row>
        <row r="231">
          <cell r="C231" t="str">
            <v>MFA111</v>
          </cell>
          <cell r="K231">
            <v>3839374.6489421455</v>
          </cell>
        </row>
        <row r="232">
          <cell r="C232" t="str">
            <v>MFA111</v>
          </cell>
          <cell r="K232">
            <v>3812535.1057854332</v>
          </cell>
        </row>
        <row r="233">
          <cell r="C233" t="str">
            <v>MFA111</v>
          </cell>
          <cell r="K233">
            <v>11281407.976034449</v>
          </cell>
        </row>
        <row r="234">
          <cell r="C234" t="str">
            <v>MFA111</v>
          </cell>
          <cell r="K234">
            <v>5845300.50552331</v>
          </cell>
        </row>
        <row r="235">
          <cell r="C235" t="str">
            <v>MFA111</v>
          </cell>
          <cell r="K235">
            <v>12856141.172065156</v>
          </cell>
        </row>
        <row r="236">
          <cell r="C236" t="str">
            <v>MFA111</v>
          </cell>
          <cell r="K236">
            <v>3978852.2748548961</v>
          </cell>
        </row>
        <row r="237">
          <cell r="C237" t="str">
            <v>MFA111</v>
          </cell>
          <cell r="K237">
            <v>1970286.4632091369</v>
          </cell>
        </row>
        <row r="238">
          <cell r="C238" t="str">
            <v>MFA111</v>
          </cell>
          <cell r="K238">
            <v>4590881.8573300876</v>
          </cell>
        </row>
        <row r="239">
          <cell r="C239" t="str">
            <v>MFA111</v>
          </cell>
          <cell r="K239">
            <v>1356936.9032016476</v>
          </cell>
        </row>
        <row r="240">
          <cell r="C240" t="str">
            <v>MFA112</v>
          </cell>
          <cell r="K240">
            <v>2210522.3740872494</v>
          </cell>
        </row>
        <row r="241">
          <cell r="C241" t="str">
            <v>MFA112</v>
          </cell>
          <cell r="K241">
            <v>1319977.5322973225</v>
          </cell>
        </row>
        <row r="242">
          <cell r="C242" t="str">
            <v>MFA112</v>
          </cell>
          <cell r="K242">
            <v>1150140.4231417337</v>
          </cell>
        </row>
        <row r="243">
          <cell r="C243" t="str">
            <v>MFA112</v>
          </cell>
          <cell r="K243">
            <v>1637652.1250702115</v>
          </cell>
        </row>
        <row r="244">
          <cell r="C244" t="str">
            <v>MFA112</v>
          </cell>
          <cell r="K244">
            <v>7285395.9932596888</v>
          </cell>
        </row>
        <row r="245">
          <cell r="C245" t="str">
            <v>MFA112</v>
          </cell>
          <cell r="K245">
            <v>1509174.3119266054</v>
          </cell>
        </row>
        <row r="246">
          <cell r="C246" t="str">
            <v>MFA112</v>
          </cell>
          <cell r="K246">
            <v>1674611.4959745365</v>
          </cell>
        </row>
        <row r="247">
          <cell r="C247" t="str">
            <v>MFA112</v>
          </cell>
          <cell r="K247">
            <v>1306337.7644635835</v>
          </cell>
        </row>
        <row r="248">
          <cell r="C248" t="str">
            <v>MFA112</v>
          </cell>
          <cell r="K248">
            <v>1140020.595394121</v>
          </cell>
        </row>
        <row r="249">
          <cell r="C249" t="str">
            <v>MFA112</v>
          </cell>
          <cell r="K249">
            <v>692988.2044560943</v>
          </cell>
        </row>
        <row r="250">
          <cell r="C250" t="str">
            <v>MFA112</v>
          </cell>
          <cell r="K250">
            <v>10933373.900018722</v>
          </cell>
        </row>
        <row r="251">
          <cell r="C251" t="str">
            <v>MFA112</v>
          </cell>
          <cell r="K251">
            <v>6468769.8932784116</v>
          </cell>
        </row>
        <row r="252">
          <cell r="C252" t="str">
            <v>MFA112</v>
          </cell>
          <cell r="K252">
            <v>1619612.4321288147</v>
          </cell>
        </row>
        <row r="253">
          <cell r="C253" t="str">
            <v>MFA112</v>
          </cell>
          <cell r="K253">
            <v>6459530.0505523309</v>
          </cell>
        </row>
        <row r="254">
          <cell r="C254" t="str">
            <v>MFA112</v>
          </cell>
          <cell r="K254">
            <v>723787.6802096985</v>
          </cell>
        </row>
        <row r="255">
          <cell r="C255" t="str">
            <v>MFA112</v>
          </cell>
          <cell r="K255">
            <v>4337886.163639768</v>
          </cell>
        </row>
        <row r="256">
          <cell r="C256" t="str">
            <v>MFA112</v>
          </cell>
          <cell r="K256">
            <v>1565053.3607938588</v>
          </cell>
        </row>
        <row r="257">
          <cell r="C257" t="str">
            <v>MFA111</v>
          </cell>
          <cell r="K257">
            <v>1207779.44205205</v>
          </cell>
        </row>
        <row r="258">
          <cell r="C258" t="str">
            <v>MFA113</v>
          </cell>
          <cell r="K258">
            <v>3251104.6620483054</v>
          </cell>
        </row>
        <row r="259">
          <cell r="C259" t="str">
            <v>MFA113</v>
          </cell>
          <cell r="K259">
            <v>4351965.9239842724</v>
          </cell>
        </row>
        <row r="260">
          <cell r="C260" t="str">
            <v>MFA113</v>
          </cell>
          <cell r="K260">
            <v>332194.34562815953</v>
          </cell>
        </row>
        <row r="261">
          <cell r="C261" t="str">
            <v>MFA113</v>
          </cell>
          <cell r="K261">
            <v>795066.46695375396</v>
          </cell>
        </row>
        <row r="262">
          <cell r="C262" t="str">
            <v>MFA113</v>
          </cell>
          <cell r="K262">
            <v>795066.46695375396</v>
          </cell>
        </row>
        <row r="263">
          <cell r="C263" t="str">
            <v>MFA113</v>
          </cell>
          <cell r="K263">
            <v>5916139.2997565996</v>
          </cell>
        </row>
        <row r="264">
          <cell r="C264" t="str">
            <v>MFA113</v>
          </cell>
          <cell r="K264">
            <v>2469677.9629282905</v>
          </cell>
        </row>
        <row r="265">
          <cell r="C265" t="str">
            <v>MFA113</v>
          </cell>
          <cell r="K265">
            <v>634909.19303501211</v>
          </cell>
        </row>
        <row r="266">
          <cell r="C266" t="str">
            <v>MFA113</v>
          </cell>
          <cell r="K266">
            <v>531070.96049428941</v>
          </cell>
        </row>
        <row r="267">
          <cell r="C267" t="str">
            <v>MFA113</v>
          </cell>
          <cell r="K267">
            <v>3204025.4633963676</v>
          </cell>
        </row>
        <row r="268">
          <cell r="C268" t="str">
            <v>MFA113</v>
          </cell>
          <cell r="K268">
            <v>435592.58565811644</v>
          </cell>
        </row>
        <row r="269">
          <cell r="C269" t="str">
            <v>MFA113</v>
          </cell>
          <cell r="K269">
            <v>435592.58565811644</v>
          </cell>
        </row>
        <row r="270">
          <cell r="C270" t="str">
            <v>MFA113</v>
          </cell>
          <cell r="K270">
            <v>3776895.7124134055</v>
          </cell>
        </row>
        <row r="271">
          <cell r="C271" t="str">
            <v>MFA113</v>
          </cell>
          <cell r="K271">
            <v>3461421.0821943455</v>
          </cell>
        </row>
        <row r="272">
          <cell r="C272" t="str">
            <v>MFA113</v>
          </cell>
          <cell r="K272">
            <v>2589795.9183673467</v>
          </cell>
        </row>
        <row r="273">
          <cell r="C273" t="str">
            <v>MFA113</v>
          </cell>
          <cell r="K273">
            <v>2826511.8891593334</v>
          </cell>
        </row>
        <row r="274">
          <cell r="C274" t="str">
            <v>MFA113</v>
          </cell>
          <cell r="K274">
            <v>1066541.8460962367</v>
          </cell>
        </row>
        <row r="275">
          <cell r="C275" t="str">
            <v>MFA113</v>
          </cell>
          <cell r="K275">
            <v>693868.18947762589</v>
          </cell>
        </row>
        <row r="276">
          <cell r="C276" t="str">
            <v>MFA113</v>
          </cell>
          <cell r="K276">
            <v>1913527.4293203519</v>
          </cell>
        </row>
        <row r="277">
          <cell r="C277" t="str">
            <v>MFA114</v>
          </cell>
          <cell r="K277">
            <v>59533626.661673844</v>
          </cell>
        </row>
        <row r="278">
          <cell r="C278" t="str">
            <v>MFA114</v>
          </cell>
          <cell r="K278">
            <v>97819134.993446916</v>
          </cell>
        </row>
        <row r="279">
          <cell r="C279" t="str">
            <v>MFA114</v>
          </cell>
          <cell r="K279">
            <v>1150580.4156524995</v>
          </cell>
        </row>
        <row r="280">
          <cell r="C280" t="str">
            <v>MFB110</v>
          </cell>
          <cell r="K280">
            <v>22466017.599700429</v>
          </cell>
        </row>
        <row r="281">
          <cell r="C281" t="str">
            <v>MFB110</v>
          </cell>
          <cell r="K281">
            <v>25141172.065156337</v>
          </cell>
        </row>
        <row r="282">
          <cell r="C282" t="str">
            <v>MFC110</v>
          </cell>
          <cell r="K282">
            <v>483000</v>
          </cell>
        </row>
        <row r="283">
          <cell r="C283" t="str">
            <v>MFE110</v>
          </cell>
          <cell r="K283">
            <v>1183401</v>
          </cell>
        </row>
        <row r="284">
          <cell r="C284" t="str">
            <v>MFE110</v>
          </cell>
          <cell r="K284">
            <v>328600</v>
          </cell>
        </row>
        <row r="285">
          <cell r="C285" t="str">
            <v>MFE110</v>
          </cell>
          <cell r="K285">
            <v>789999</v>
          </cell>
        </row>
        <row r="286">
          <cell r="C286" t="str">
            <v>MFF110</v>
          </cell>
          <cell r="K286">
            <v>508220400</v>
          </cell>
        </row>
        <row r="287">
          <cell r="C287" t="str">
            <v>MFF110</v>
          </cell>
          <cell r="K287">
            <v>234285600</v>
          </cell>
        </row>
        <row r="288">
          <cell r="C288" t="str">
            <v>MFF110</v>
          </cell>
          <cell r="K288">
            <v>80351200</v>
          </cell>
        </row>
        <row r="289">
          <cell r="C289" t="str">
            <v>MFF110</v>
          </cell>
          <cell r="K289">
            <v>11768800</v>
          </cell>
        </row>
        <row r="290">
          <cell r="C290" t="str">
            <v>MFF110</v>
          </cell>
          <cell r="K290">
            <v>30794400</v>
          </cell>
        </row>
        <row r="291">
          <cell r="C291" t="str">
            <v>MFF110</v>
          </cell>
          <cell r="K291">
            <v>34657800</v>
          </cell>
        </row>
        <row r="292">
          <cell r="C292" t="str">
            <v>MFF110</v>
          </cell>
          <cell r="K292">
            <v>210061800</v>
          </cell>
        </row>
        <row r="293">
          <cell r="C293" t="str">
            <v>MFF110</v>
          </cell>
          <cell r="K293">
            <v>910784.49728515255</v>
          </cell>
        </row>
        <row r="294">
          <cell r="C294" t="str">
            <v>MFF110</v>
          </cell>
          <cell r="K294">
            <v>0</v>
          </cell>
        </row>
        <row r="295">
          <cell r="C295" t="str">
            <v>MFF110</v>
          </cell>
          <cell r="K295">
            <v>0</v>
          </cell>
        </row>
        <row r="296">
          <cell r="C296" t="str">
            <v>MFF111</v>
          </cell>
          <cell r="K296">
            <v>3299943.8307433063</v>
          </cell>
        </row>
        <row r="297">
          <cell r="C297" t="str">
            <v>MBJ101</v>
          </cell>
          <cell r="K297">
            <v>50000</v>
          </cell>
        </row>
        <row r="298">
          <cell r="C298" t="str">
            <v>MGA101</v>
          </cell>
          <cell r="K298">
            <v>91064</v>
          </cell>
        </row>
        <row r="299">
          <cell r="C299" t="str">
            <v>MGA101</v>
          </cell>
          <cell r="K299">
            <v>85220</v>
          </cell>
        </row>
        <row r="300">
          <cell r="C300" t="str">
            <v>MGA101</v>
          </cell>
          <cell r="K300">
            <v>57340</v>
          </cell>
        </row>
        <row r="301">
          <cell r="C301" t="str">
            <v>MGA101</v>
          </cell>
          <cell r="K301">
            <v>291500</v>
          </cell>
        </row>
        <row r="302">
          <cell r="C302" t="str">
            <v>MGA101</v>
          </cell>
          <cell r="K302">
            <v>268500</v>
          </cell>
        </row>
        <row r="303">
          <cell r="C303" t="str">
            <v>MGA101</v>
          </cell>
          <cell r="K303">
            <v>626030</v>
          </cell>
        </row>
        <row r="304">
          <cell r="C304" t="str">
            <v>MGA101</v>
          </cell>
          <cell r="K304">
            <v>13425</v>
          </cell>
        </row>
        <row r="305">
          <cell r="C305" t="str">
            <v>MGA101</v>
          </cell>
          <cell r="K305">
            <v>53340</v>
          </cell>
        </row>
        <row r="306">
          <cell r="C306" t="str">
            <v>MGA101</v>
          </cell>
          <cell r="K306">
            <v>77600</v>
          </cell>
        </row>
        <row r="307">
          <cell r="C307" t="str">
            <v>MGA101</v>
          </cell>
          <cell r="K307">
            <v>57480</v>
          </cell>
        </row>
        <row r="308">
          <cell r="C308" t="str">
            <v>MGA101</v>
          </cell>
          <cell r="K308">
            <v>32500</v>
          </cell>
        </row>
        <row r="309">
          <cell r="C309" t="str">
            <v>MGA101</v>
          </cell>
          <cell r="K309">
            <v>77050</v>
          </cell>
        </row>
        <row r="310">
          <cell r="C310" t="str">
            <v>MGA101</v>
          </cell>
          <cell r="K310">
            <v>64520</v>
          </cell>
        </row>
        <row r="311">
          <cell r="C311" t="str">
            <v>MGA101</v>
          </cell>
          <cell r="K311">
            <v>71800</v>
          </cell>
        </row>
        <row r="312">
          <cell r="C312" t="str">
            <v>MGA101</v>
          </cell>
          <cell r="K312">
            <v>615060</v>
          </cell>
        </row>
        <row r="313">
          <cell r="C313" t="str">
            <v>MGA101</v>
          </cell>
          <cell r="K313">
            <v>87500</v>
          </cell>
        </row>
        <row r="314">
          <cell r="C314" t="str">
            <v>MGA101</v>
          </cell>
          <cell r="K314">
            <v>97200</v>
          </cell>
        </row>
        <row r="315">
          <cell r="C315" t="str">
            <v>MGA101</v>
          </cell>
          <cell r="K315">
            <v>934846</v>
          </cell>
        </row>
        <row r="316">
          <cell r="C316" t="str">
            <v>MGA101</v>
          </cell>
          <cell r="K316">
            <v>97200</v>
          </cell>
        </row>
        <row r="317">
          <cell r="C317" t="str">
            <v>MGA101</v>
          </cell>
          <cell r="K317">
            <v>71450</v>
          </cell>
        </row>
        <row r="318">
          <cell r="C318" t="str">
            <v>MGA101</v>
          </cell>
          <cell r="K318">
            <v>68400</v>
          </cell>
        </row>
        <row r="319">
          <cell r="C319" t="str">
            <v>MGA101</v>
          </cell>
          <cell r="K319">
            <v>97200</v>
          </cell>
        </row>
        <row r="320">
          <cell r="C320" t="str">
            <v>MGA101</v>
          </cell>
          <cell r="K320">
            <v>1092000</v>
          </cell>
        </row>
        <row r="321">
          <cell r="C321" t="str">
            <v>MGA101</v>
          </cell>
          <cell r="K321">
            <v>130000</v>
          </cell>
        </row>
        <row r="322">
          <cell r="C322" t="str">
            <v>MGA101</v>
          </cell>
          <cell r="K322">
            <v>140000</v>
          </cell>
        </row>
        <row r="323">
          <cell r="C323" t="str">
            <v>MGA101</v>
          </cell>
          <cell r="K323">
            <v>160000</v>
          </cell>
        </row>
        <row r="324">
          <cell r="C324" t="str">
            <v>MGA101</v>
          </cell>
          <cell r="K324">
            <v>150000</v>
          </cell>
        </row>
        <row r="325">
          <cell r="C325" t="str">
            <v>MGA101</v>
          </cell>
          <cell r="K325">
            <v>160000</v>
          </cell>
        </row>
        <row r="326">
          <cell r="C326" t="str">
            <v>MGA101</v>
          </cell>
          <cell r="K326">
            <v>19200</v>
          </cell>
        </row>
        <row r="327">
          <cell r="C327" t="str">
            <v>MGA101</v>
          </cell>
          <cell r="K327">
            <v>26850</v>
          </cell>
        </row>
        <row r="328">
          <cell r="C328" t="str">
            <v>MGA101</v>
          </cell>
          <cell r="K328">
            <v>113888</v>
          </cell>
        </row>
        <row r="329">
          <cell r="C329" t="str">
            <v>MGA101</v>
          </cell>
          <cell r="K329">
            <v>21600</v>
          </cell>
        </row>
        <row r="330">
          <cell r="C330" t="str">
            <v>MGA105</v>
          </cell>
          <cell r="K330">
            <v>40000</v>
          </cell>
        </row>
        <row r="331">
          <cell r="C331" t="str">
            <v>MGA111</v>
          </cell>
          <cell r="K331">
            <v>500000</v>
          </cell>
        </row>
        <row r="332">
          <cell r="C332" t="str">
            <v>MGA111</v>
          </cell>
          <cell r="K332">
            <v>739200</v>
          </cell>
        </row>
        <row r="333">
          <cell r="C333" t="str">
            <v>MGA111</v>
          </cell>
          <cell r="K333">
            <v>160000</v>
          </cell>
        </row>
        <row r="334">
          <cell r="C334" t="str">
            <v>MGA111</v>
          </cell>
          <cell r="K334">
            <v>90000</v>
          </cell>
        </row>
        <row r="335">
          <cell r="C335" t="str">
            <v>MGA111</v>
          </cell>
          <cell r="K335">
            <v>660000</v>
          </cell>
        </row>
        <row r="336">
          <cell r="C336" t="str">
            <v>MGA111</v>
          </cell>
          <cell r="K336">
            <v>144000</v>
          </cell>
        </row>
        <row r="337">
          <cell r="C337" t="str">
            <v>MGA111</v>
          </cell>
          <cell r="K337">
            <v>70000</v>
          </cell>
        </row>
        <row r="338">
          <cell r="C338" t="str">
            <v>MGA111</v>
          </cell>
          <cell r="K338">
            <v>90000</v>
          </cell>
        </row>
        <row r="339">
          <cell r="C339" t="str">
            <v>MGA111</v>
          </cell>
          <cell r="K339">
            <v>50000</v>
          </cell>
        </row>
        <row r="340">
          <cell r="C340" t="str">
            <v>MGA111</v>
          </cell>
          <cell r="K340">
            <v>156000</v>
          </cell>
        </row>
        <row r="341">
          <cell r="C341" t="str">
            <v>MGA111</v>
          </cell>
          <cell r="K341">
            <v>45000</v>
          </cell>
        </row>
        <row r="342">
          <cell r="C342" t="str">
            <v>MGA102</v>
          </cell>
          <cell r="K342">
            <v>229000000</v>
          </cell>
        </row>
        <row r="343">
          <cell r="C343" t="str">
            <v>MGA102</v>
          </cell>
          <cell r="K343">
            <v>201000000</v>
          </cell>
        </row>
        <row r="344">
          <cell r="C344" t="str">
            <v>MGA102</v>
          </cell>
          <cell r="K344">
            <v>150000000</v>
          </cell>
        </row>
        <row r="345">
          <cell r="C345" t="str">
            <v>MGA102</v>
          </cell>
          <cell r="K345">
            <v>186000000</v>
          </cell>
        </row>
        <row r="346">
          <cell r="C346" t="str">
            <v>MGA102</v>
          </cell>
          <cell r="K346">
            <v>150000000</v>
          </cell>
        </row>
        <row r="347">
          <cell r="C347" t="str">
            <v>MGA102</v>
          </cell>
          <cell r="K347">
            <v>493599999</v>
          </cell>
        </row>
        <row r="348">
          <cell r="C348" t="str">
            <v>MGA102</v>
          </cell>
          <cell r="K348">
            <v>100000000</v>
          </cell>
        </row>
        <row r="349">
          <cell r="C349" t="str">
            <v>MGA103</v>
          </cell>
          <cell r="K349">
            <v>878970</v>
          </cell>
        </row>
        <row r="350">
          <cell r="C350" t="str">
            <v>MGA103</v>
          </cell>
          <cell r="K350">
            <v>450028</v>
          </cell>
        </row>
        <row r="351">
          <cell r="C351" t="str">
            <v>MGA103</v>
          </cell>
          <cell r="K351">
            <v>216578</v>
          </cell>
        </row>
        <row r="352">
          <cell r="C352" t="str">
            <v>MGA104</v>
          </cell>
          <cell r="K352">
            <v>81400</v>
          </cell>
        </row>
        <row r="353">
          <cell r="C353" t="str">
            <v>MGA104</v>
          </cell>
          <cell r="K353">
            <v>121000</v>
          </cell>
        </row>
        <row r="354">
          <cell r="C354" t="str">
            <v>MGA104</v>
          </cell>
          <cell r="K354">
            <v>66000</v>
          </cell>
        </row>
        <row r="355">
          <cell r="C355" t="str">
            <v>MGA104</v>
          </cell>
          <cell r="K355">
            <v>220000</v>
          </cell>
        </row>
        <row r="356">
          <cell r="C356" t="str">
            <v>MGA104</v>
          </cell>
          <cell r="K356">
            <v>33000</v>
          </cell>
        </row>
        <row r="357">
          <cell r="C357" t="str">
            <v>MGA104</v>
          </cell>
          <cell r="K357">
            <v>33000</v>
          </cell>
        </row>
        <row r="358">
          <cell r="C358" t="str">
            <v>MGA104</v>
          </cell>
          <cell r="K358">
            <v>33000</v>
          </cell>
        </row>
        <row r="359">
          <cell r="C359" t="str">
            <v>MGA104</v>
          </cell>
          <cell r="K359">
            <v>66000</v>
          </cell>
        </row>
        <row r="360">
          <cell r="C360" t="str">
            <v>MGA104</v>
          </cell>
          <cell r="K360">
            <v>48400</v>
          </cell>
        </row>
        <row r="361">
          <cell r="C361" t="str">
            <v>MGA104</v>
          </cell>
          <cell r="K361">
            <v>24200</v>
          </cell>
        </row>
        <row r="362">
          <cell r="C362" t="str">
            <v>MGA104</v>
          </cell>
          <cell r="K362">
            <v>48400</v>
          </cell>
        </row>
        <row r="363">
          <cell r="C363" t="str">
            <v>MGA104</v>
          </cell>
          <cell r="K363">
            <v>66000</v>
          </cell>
        </row>
        <row r="364">
          <cell r="C364" t="str">
            <v>MGA104</v>
          </cell>
          <cell r="K364">
            <v>48400</v>
          </cell>
        </row>
        <row r="365">
          <cell r="C365" t="str">
            <v>MGA105</v>
          </cell>
          <cell r="K365">
            <v>29903</v>
          </cell>
        </row>
        <row r="366">
          <cell r="C366" t="str">
            <v>MGA105</v>
          </cell>
          <cell r="K366">
            <v>84184</v>
          </cell>
        </row>
        <row r="367">
          <cell r="C367" t="str">
            <v>MGA105</v>
          </cell>
          <cell r="K367">
            <v>67442</v>
          </cell>
        </row>
        <row r="368">
          <cell r="C368" t="str">
            <v>MGA105</v>
          </cell>
          <cell r="K368">
            <v>1424625</v>
          </cell>
        </row>
        <row r="369">
          <cell r="C369" t="str">
            <v>MGA105</v>
          </cell>
          <cell r="K369">
            <v>27996</v>
          </cell>
        </row>
        <row r="370">
          <cell r="C370" t="str">
            <v>MGA105</v>
          </cell>
          <cell r="K370">
            <v>31211</v>
          </cell>
        </row>
        <row r="371">
          <cell r="C371" t="str">
            <v>MGA105</v>
          </cell>
          <cell r="K371">
            <v>29828</v>
          </cell>
        </row>
        <row r="372">
          <cell r="C372" t="str">
            <v>MGA105</v>
          </cell>
          <cell r="K372">
            <v>31211</v>
          </cell>
        </row>
        <row r="373">
          <cell r="C373" t="str">
            <v>MGA105</v>
          </cell>
          <cell r="K373">
            <v>51600</v>
          </cell>
        </row>
        <row r="374">
          <cell r="C374" t="str">
            <v>MGA115</v>
          </cell>
          <cell r="K374">
            <v>30000</v>
          </cell>
        </row>
        <row r="375">
          <cell r="C375" t="str">
            <v>MGA115</v>
          </cell>
          <cell r="K375">
            <v>30000</v>
          </cell>
        </row>
        <row r="376">
          <cell r="C376" t="str">
            <v>MGA106</v>
          </cell>
          <cell r="K376">
            <v>10000</v>
          </cell>
        </row>
        <row r="377">
          <cell r="C377" t="str">
            <v>MGA115</v>
          </cell>
          <cell r="K377">
            <v>42000</v>
          </cell>
        </row>
        <row r="378">
          <cell r="C378" t="str">
            <v>MGA107</v>
          </cell>
          <cell r="K378">
            <v>852000</v>
          </cell>
        </row>
        <row r="379">
          <cell r="C379" t="str">
            <v>MGA107</v>
          </cell>
          <cell r="K379">
            <v>878000</v>
          </cell>
        </row>
        <row r="380">
          <cell r="C380" t="str">
            <v>MGA101</v>
          </cell>
          <cell r="K380">
            <v>334920</v>
          </cell>
        </row>
        <row r="381">
          <cell r="C381" t="str">
            <v>MGA201</v>
          </cell>
          <cell r="K381">
            <v>4000000</v>
          </cell>
        </row>
        <row r="382">
          <cell r="C382" t="str">
            <v>MGA201</v>
          </cell>
          <cell r="K382">
            <v>600000</v>
          </cell>
        </row>
        <row r="383">
          <cell r="C383" t="str">
            <v>MGA201</v>
          </cell>
          <cell r="K383">
            <v>9000000</v>
          </cell>
        </row>
        <row r="384">
          <cell r="C384" t="str">
            <v>MGA201</v>
          </cell>
          <cell r="K384">
            <v>15376000</v>
          </cell>
        </row>
        <row r="385">
          <cell r="C385" t="str">
            <v>MGA211</v>
          </cell>
          <cell r="K385">
            <v>20000</v>
          </cell>
        </row>
        <row r="386">
          <cell r="C386" t="str">
            <v>MGA211</v>
          </cell>
          <cell r="K386">
            <v>20000</v>
          </cell>
        </row>
        <row r="387">
          <cell r="C387" t="str">
            <v>MGA211</v>
          </cell>
          <cell r="K387">
            <v>20000</v>
          </cell>
        </row>
        <row r="388">
          <cell r="C388" t="str">
            <v>MGA211</v>
          </cell>
          <cell r="K388">
            <v>20000</v>
          </cell>
        </row>
        <row r="389">
          <cell r="C389" t="str">
            <v>MGA202</v>
          </cell>
          <cell r="K389">
            <v>208222000</v>
          </cell>
        </row>
        <row r="390">
          <cell r="C390" t="str">
            <v>MGA202</v>
          </cell>
          <cell r="K390">
            <v>58894000</v>
          </cell>
        </row>
        <row r="391">
          <cell r="C391" t="str">
            <v>MGA202</v>
          </cell>
          <cell r="K391">
            <v>52470000</v>
          </cell>
        </row>
        <row r="392">
          <cell r="C392" t="str">
            <v>MGA202</v>
          </cell>
          <cell r="K392">
            <v>139802000</v>
          </cell>
        </row>
        <row r="393">
          <cell r="C393" t="str">
            <v>MGA202</v>
          </cell>
          <cell r="K393">
            <v>71434000</v>
          </cell>
        </row>
        <row r="394">
          <cell r="C394" t="str">
            <v>MGA202</v>
          </cell>
          <cell r="K394">
            <v>43242000</v>
          </cell>
        </row>
        <row r="395">
          <cell r="C395" t="str">
            <v>MGA202</v>
          </cell>
        </row>
        <row r="396">
          <cell r="C396" t="str">
            <v>MGB201</v>
          </cell>
          <cell r="K396">
            <v>5300000</v>
          </cell>
        </row>
        <row r="397">
          <cell r="C397" t="str">
            <v>MGB102</v>
          </cell>
          <cell r="K397">
            <v>2042000</v>
          </cell>
        </row>
        <row r="398">
          <cell r="C398" t="str">
            <v>MGB201</v>
          </cell>
          <cell r="K398">
            <v>66852000</v>
          </cell>
        </row>
        <row r="399">
          <cell r="C399" t="str">
            <v>MGB301</v>
          </cell>
          <cell r="K399">
            <v>0</v>
          </cell>
        </row>
        <row r="400">
          <cell r="C400" t="str">
            <v>MGB601</v>
          </cell>
          <cell r="K400">
            <v>1122000</v>
          </cell>
        </row>
        <row r="401">
          <cell r="C401" t="str">
            <v>MGD101</v>
          </cell>
          <cell r="K401">
            <v>104000</v>
          </cell>
        </row>
        <row r="402">
          <cell r="C402" t="str">
            <v>MPF110</v>
          </cell>
          <cell r="K402">
            <v>101110278.97397491</v>
          </cell>
        </row>
        <row r="403">
          <cell r="C403" t="str">
            <v>MPQ101</v>
          </cell>
          <cell r="K403">
            <v>2700000</v>
          </cell>
        </row>
        <row r="404">
          <cell r="C404" t="str">
            <v>MPQ101</v>
          </cell>
          <cell r="K404">
            <v>2400000</v>
          </cell>
        </row>
        <row r="405">
          <cell r="C405" t="str">
            <v>MPQ101</v>
          </cell>
          <cell r="K405">
            <v>2200000</v>
          </cell>
        </row>
        <row r="406">
          <cell r="C406" t="str">
            <v>MPQ101</v>
          </cell>
          <cell r="K406">
            <v>2200000</v>
          </cell>
        </row>
        <row r="407">
          <cell r="C407" t="str">
            <v>MPQ101</v>
          </cell>
          <cell r="K407">
            <v>3000000</v>
          </cell>
        </row>
        <row r="408">
          <cell r="C408" t="str">
            <v>MPQ101</v>
          </cell>
          <cell r="K408">
            <v>2200000</v>
          </cell>
        </row>
        <row r="409">
          <cell r="C409" t="str">
            <v>MPQ101</v>
          </cell>
          <cell r="K409">
            <v>2200000</v>
          </cell>
        </row>
        <row r="410">
          <cell r="C410" t="str">
            <v>MPQ101</v>
          </cell>
          <cell r="K410">
            <v>2200000</v>
          </cell>
        </row>
        <row r="411">
          <cell r="C411" t="str">
            <v>MPQ101</v>
          </cell>
          <cell r="K411">
            <v>2200000</v>
          </cell>
        </row>
        <row r="412">
          <cell r="C412" t="str">
            <v>MPQ101</v>
          </cell>
          <cell r="K412">
            <v>2200000</v>
          </cell>
        </row>
        <row r="413">
          <cell r="C413" t="str">
            <v>MPQ101</v>
          </cell>
          <cell r="K413">
            <v>2200000</v>
          </cell>
        </row>
        <row r="414">
          <cell r="C414" t="str">
            <v>MPQ101</v>
          </cell>
          <cell r="K414">
            <v>2200000</v>
          </cell>
        </row>
        <row r="415">
          <cell r="C415" t="str">
            <v>MPQ101</v>
          </cell>
          <cell r="K415">
            <v>3210000</v>
          </cell>
        </row>
        <row r="416">
          <cell r="C416" t="str">
            <v>MSC101</v>
          </cell>
          <cell r="K416">
            <v>3132000</v>
          </cell>
        </row>
        <row r="417">
          <cell r="C417" t="str">
            <v>MSC101</v>
          </cell>
          <cell r="K417">
            <v>972000</v>
          </cell>
        </row>
        <row r="418">
          <cell r="C418" t="str">
            <v>MSC101</v>
          </cell>
          <cell r="K418">
            <v>22555000</v>
          </cell>
        </row>
        <row r="419">
          <cell r="C419" t="str">
            <v>MSC101</v>
          </cell>
          <cell r="K419">
            <v>8595000</v>
          </cell>
        </row>
        <row r="420">
          <cell r="C420" t="str">
            <v>MSC101</v>
          </cell>
          <cell r="K420">
            <v>200000</v>
          </cell>
        </row>
        <row r="421">
          <cell r="C421" t="str">
            <v>MSC101</v>
          </cell>
          <cell r="K421">
            <v>90000</v>
          </cell>
        </row>
        <row r="422">
          <cell r="C422" t="str">
            <v>MSC101</v>
          </cell>
          <cell r="K422">
            <v>10000</v>
          </cell>
        </row>
        <row r="423">
          <cell r="C423" t="str">
            <v>MSC101</v>
          </cell>
          <cell r="K423">
            <v>3000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 Level 2 (Total)"/>
      <sheetName val="Progress Level 2 (Linde)"/>
      <sheetName val="Progress Level 2 (CCC)"/>
      <sheetName val="HO-Summary location"/>
      <sheetName val="HO-Linde Vadodara"/>
      <sheetName val="HO-Linde SFPC"/>
      <sheetName val="HO-Linde+CCC Abu Dhabi "/>
      <sheetName val="HO-Linde Abu Dhabi"/>
      <sheetName val="Engineering-CCC Athens"/>
      <sheetName val="Weightings Dahej"/>
      <sheetName val="Lev.1"/>
      <sheetName val="Lev.2"/>
      <sheetName val="Lev.3(E)"/>
      <sheetName val="Lev3.(P)"/>
      <sheetName val="Lev.3(C)"/>
      <sheetName val="Data(Total)"/>
      <sheetName val="Data(E)"/>
      <sheetName val="Summary"/>
      <sheetName val="Subcontracting"/>
      <sheetName val="DocRegister"/>
      <sheetName val="E_PR"/>
      <sheetName val="E_PP"/>
      <sheetName val="E_ST"/>
      <sheetName val="E_EL"/>
      <sheetName val="E_IN"/>
      <sheetName val="E_CV"/>
      <sheetName val="E_AS"/>
      <sheetName val="E_PM"/>
      <sheetName val="Subcon."/>
      <sheetName val="Supply+Manufact&amp;De"/>
      <sheetName val="O_PP"/>
      <sheetName val="O_ST"/>
      <sheetName val="O_RO"/>
      <sheetName val="O_EL"/>
      <sheetName val="O_IN"/>
      <sheetName val="O_SS"/>
      <sheetName val="S_PP"/>
      <sheetName val="S_ST"/>
      <sheetName val="S_RO"/>
      <sheetName val="S_EL"/>
      <sheetName val="S_IN"/>
      <sheetName val="S_SS"/>
      <sheetName val="Curve(Overall)"/>
      <sheetName val="Curve(E)"/>
      <sheetName val="Curve(P)"/>
      <sheetName val="Curve(C)"/>
      <sheetName val="Curve(CO)"/>
      <sheetName val="Manpower(E)"/>
      <sheetName val="Manpower(C)"/>
      <sheetName val="Deployment"/>
      <sheetName val="Procurement"/>
      <sheetName val="Graph Engineering (manpower)"/>
      <sheetName val="Graph Engineering (h)"/>
      <sheetName val="Graph Engineering %"/>
      <sheetName val="Graph Superv.Constr.Commiss. "/>
      <sheetName val="Graph Constr.PreCommiss %"/>
      <sheetName val="Graph Constr Manpower"/>
      <sheetName val="Graph Procurement"/>
      <sheetName val="Graph Total Expendi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6.5000335852069061E-2</v>
          </cell>
          <cell r="D7">
            <v>2.2755896193609022E-2</v>
          </cell>
          <cell r="E7">
            <v>2.2755896193609029E-2</v>
          </cell>
          <cell r="F7">
            <v>3.2639847434210528E-2</v>
          </cell>
          <cell r="G7">
            <v>3.497984743421053E-2</v>
          </cell>
        </row>
        <row r="12">
          <cell r="C12">
            <v>0.75594486555609797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20">
          <cell r="C20">
            <v>0.17118005278934503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2">
          <cell r="C22">
            <v>7.8747458024878928E-3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4">
          <cell r="D24">
            <v>1.4791408951994065E-3</v>
          </cell>
          <cell r="E24">
            <v>1.4791408951994069E-3</v>
          </cell>
          <cell r="F24">
            <v>2.121601045383979E-3</v>
          </cell>
          <cell r="G24">
            <v>2.2737018312778208E-3</v>
          </cell>
        </row>
      </sheetData>
      <sheetData sheetId="12">
        <row r="8">
          <cell r="D8">
            <v>3.0341194924812027E-2</v>
          </cell>
          <cell r="E8">
            <v>3.0341194924812031E-2</v>
          </cell>
          <cell r="F8">
            <v>4.3519796578947369E-2</v>
          </cell>
          <cell r="G8">
            <v>4.3519796578947369E-2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7.8E-2</v>
          </cell>
        </row>
      </sheetData>
      <sheetData sheetId="13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</sheetData>
      <sheetData sheetId="14"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</sheetData>
      <sheetData sheetId="15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56">
          <cell r="E156">
            <v>0</v>
          </cell>
          <cell r="F156">
            <v>0</v>
          </cell>
          <cell r="G156">
            <v>7.9456093607841393E-4</v>
          </cell>
          <cell r="H156">
            <v>1.4791408951994069E-3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</row>
        <row r="157">
          <cell r="E157">
            <v>0</v>
          </cell>
          <cell r="F157">
            <v>0</v>
          </cell>
          <cell r="G157">
            <v>7.9456093607841393E-4</v>
          </cell>
          <cell r="H157">
            <v>2.2737018312778208E-3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</row>
      </sheetData>
      <sheetData sheetId="16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  <cell r="AC1">
            <v>25</v>
          </cell>
          <cell r="AD1">
            <v>26</v>
          </cell>
          <cell r="AE1">
            <v>27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J1">
            <v>32</v>
          </cell>
          <cell r="AK1">
            <v>33</v>
          </cell>
          <cell r="AL1">
            <v>34</v>
          </cell>
          <cell r="AM1">
            <v>35</v>
          </cell>
          <cell r="AN1">
            <v>36</v>
          </cell>
          <cell r="AO1">
            <v>37</v>
          </cell>
          <cell r="AP1">
            <v>38</v>
          </cell>
          <cell r="AQ1">
            <v>39</v>
          </cell>
          <cell r="AR1">
            <v>40</v>
          </cell>
          <cell r="AS1">
            <v>41</v>
          </cell>
          <cell r="AT1">
            <v>42</v>
          </cell>
          <cell r="AU1">
            <v>43</v>
          </cell>
          <cell r="AV1">
            <v>44</v>
          </cell>
          <cell r="AW1">
            <v>45</v>
          </cell>
          <cell r="AX1">
            <v>46</v>
          </cell>
          <cell r="AY1">
            <v>47</v>
          </cell>
          <cell r="AZ1">
            <v>48</v>
          </cell>
        </row>
        <row r="11">
          <cell r="E11">
            <v>0</v>
          </cell>
          <cell r="F11">
            <v>0</v>
          </cell>
          <cell r="G11">
            <v>1.317860165413534E-2</v>
          </cell>
          <cell r="H11">
            <v>3.0341194924812027E-2</v>
          </cell>
          <cell r="I11">
            <v>1.5595123157894734E-2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E12">
            <v>0</v>
          </cell>
          <cell r="F12">
            <v>0</v>
          </cell>
          <cell r="G12">
            <v>1.317860165413534E-2</v>
          </cell>
          <cell r="H12">
            <v>4.3519796578947369E-2</v>
          </cell>
          <cell r="I12">
            <v>5.9114919736842103E-2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E13">
            <v>0</v>
          </cell>
          <cell r="F13">
            <v>0</v>
          </cell>
          <cell r="G13">
            <v>1.3178601654135338E-2</v>
          </cell>
          <cell r="H13">
            <v>3.0341194924812031E-2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E14">
            <v>0</v>
          </cell>
          <cell r="F14">
            <v>0</v>
          </cell>
          <cell r="G14">
            <v>1.3178601654135338E-2</v>
          </cell>
          <cell r="H14">
            <v>4.3519796578947369E-2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30">
          <cell r="E30">
            <v>0</v>
          </cell>
          <cell r="F30">
            <v>0</v>
          </cell>
          <cell r="G30">
            <v>2.4000000000000007E-3</v>
          </cell>
          <cell r="H30">
            <v>8.3999999999999995E-3</v>
          </cell>
          <cell r="I30">
            <v>3.04E-2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E31">
            <v>0</v>
          </cell>
          <cell r="F31">
            <v>0</v>
          </cell>
          <cell r="G31">
            <v>2.4000000000000007E-3</v>
          </cell>
          <cell r="H31">
            <v>1.0800000000000001E-2</v>
          </cell>
          <cell r="I31">
            <v>4.1200000000000001E-2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E32">
            <v>0</v>
          </cell>
          <cell r="F32">
            <v>0</v>
          </cell>
          <cell r="G32">
            <v>2.4000000000000007E-3</v>
          </cell>
          <cell r="H32">
            <v>8.3999999999999995E-3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E33">
            <v>0</v>
          </cell>
          <cell r="F33">
            <v>0</v>
          </cell>
          <cell r="G33">
            <v>2.4000000000000007E-3</v>
          </cell>
          <cell r="H33">
            <v>1.0800000000000001E-2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9">
          <cell r="E39">
            <v>0</v>
          </cell>
          <cell r="F39">
            <v>0</v>
          </cell>
          <cell r="G39">
            <v>0.16</v>
          </cell>
          <cell r="H39">
            <v>0.19999999999999998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E40">
            <v>0</v>
          </cell>
          <cell r="F40">
            <v>0</v>
          </cell>
          <cell r="G40">
            <v>0.16</v>
          </cell>
          <cell r="H40">
            <v>0.36</v>
          </cell>
          <cell r="I40">
            <v>0.36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E41">
            <v>0</v>
          </cell>
          <cell r="F41">
            <v>0</v>
          </cell>
          <cell r="G41">
            <v>0.16</v>
          </cell>
          <cell r="H41">
            <v>0.19999999999999998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E42">
            <v>0</v>
          </cell>
          <cell r="F42">
            <v>0</v>
          </cell>
          <cell r="G42">
            <v>0.16</v>
          </cell>
          <cell r="H42">
            <v>0.36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8">
          <cell r="E48">
            <v>0</v>
          </cell>
          <cell r="F48">
            <v>0</v>
          </cell>
          <cell r="G48">
            <v>1.6263157894736839E-4</v>
          </cell>
          <cell r="H48">
            <v>2.0328947368421051E-4</v>
          </cell>
          <cell r="I48">
            <v>2.6842105263157848E-5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E49">
            <v>0</v>
          </cell>
          <cell r="F49">
            <v>0</v>
          </cell>
          <cell r="G49">
            <v>1.6263157894736839E-4</v>
          </cell>
          <cell r="H49">
            <v>3.659210526315789E-4</v>
          </cell>
          <cell r="I49">
            <v>3.9276315789473675E-4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E50">
            <v>0</v>
          </cell>
          <cell r="F50">
            <v>0</v>
          </cell>
          <cell r="G50">
            <v>1.6263157894736839E-4</v>
          </cell>
          <cell r="H50">
            <v>2.0328947368421051E-4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E51">
            <v>0</v>
          </cell>
          <cell r="F51">
            <v>0</v>
          </cell>
          <cell r="G51">
            <v>1.6263157894736839E-4</v>
          </cell>
          <cell r="H51">
            <v>3.659210526315789E-4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2.2499999999999999E-2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2.2499999999999999E-2</v>
          </cell>
          <cell r="I58">
            <v>2.2499999999999999E-2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2.2499999999999999E-2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2.2499999999999999E-2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6">
          <cell r="E66">
            <v>0</v>
          </cell>
          <cell r="F66">
            <v>0</v>
          </cell>
          <cell r="G66">
            <v>2.7333333333333334E-2</v>
          </cell>
          <cell r="H66">
            <v>1.0416666666666671E-2</v>
          </cell>
          <cell r="I66">
            <v>6.4749999999999988E-2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E67">
            <v>0</v>
          </cell>
          <cell r="F67">
            <v>0</v>
          </cell>
          <cell r="G67">
            <v>2.7333333333333334E-2</v>
          </cell>
          <cell r="H67">
            <v>3.7750000000000006E-2</v>
          </cell>
          <cell r="I67">
            <v>0.10249999999999999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E68">
            <v>0</v>
          </cell>
          <cell r="F68">
            <v>0</v>
          </cell>
          <cell r="G68">
            <v>2.7333333333333334E-2</v>
          </cell>
          <cell r="H68">
            <v>1.0416666666666671E-2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E69">
            <v>0</v>
          </cell>
          <cell r="F69">
            <v>0</v>
          </cell>
          <cell r="G69">
            <v>2.7333333333333334E-2</v>
          </cell>
          <cell r="H69">
            <v>3.7750000000000006E-2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5">
          <cell r="E75">
            <v>0</v>
          </cell>
          <cell r="F75">
            <v>0</v>
          </cell>
          <cell r="G75">
            <v>0.02</v>
          </cell>
          <cell r="H75">
            <v>5.4999999999999993E-2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E76">
            <v>0</v>
          </cell>
          <cell r="F76">
            <v>0</v>
          </cell>
          <cell r="G76">
            <v>0.02</v>
          </cell>
          <cell r="H76">
            <v>7.4999999999999997E-2</v>
          </cell>
          <cell r="I76">
            <v>7.4999999999999997E-2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E77">
            <v>0</v>
          </cell>
          <cell r="F77">
            <v>0</v>
          </cell>
          <cell r="G77">
            <v>0.02</v>
          </cell>
          <cell r="H77">
            <v>5.4999999999999993E-2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E78">
            <v>0</v>
          </cell>
          <cell r="F78">
            <v>0</v>
          </cell>
          <cell r="G78">
            <v>0.02</v>
          </cell>
          <cell r="H78">
            <v>7.4999999999999997E-2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84">
          <cell r="E84">
            <v>0</v>
          </cell>
          <cell r="F84">
            <v>0</v>
          </cell>
          <cell r="G84">
            <v>8.5714285714285719E-3</v>
          </cell>
          <cell r="H84">
            <v>0.24302857142857137</v>
          </cell>
          <cell r="I84">
            <v>5.0000000000000044E-3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E85">
            <v>0</v>
          </cell>
          <cell r="F85">
            <v>0</v>
          </cell>
          <cell r="G85">
            <v>8.5714285714285719E-3</v>
          </cell>
          <cell r="H85">
            <v>0.25159999999999993</v>
          </cell>
          <cell r="I85">
            <v>0.25659999999999994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E86">
            <v>0</v>
          </cell>
          <cell r="F86">
            <v>0</v>
          </cell>
          <cell r="G86">
            <v>8.5714285714285719E-3</v>
          </cell>
          <cell r="H86">
            <v>0.24302857142857137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E87">
            <v>0</v>
          </cell>
          <cell r="F87">
            <v>0</v>
          </cell>
          <cell r="G87">
            <v>8.5714285714285719E-3</v>
          </cell>
          <cell r="H87">
            <v>0.25159999999999993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60">
          <cell r="E160">
            <v>0</v>
          </cell>
          <cell r="F160">
            <v>0</v>
          </cell>
          <cell r="G160">
            <v>7.8E-2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E161">
            <v>0</v>
          </cell>
          <cell r="F161">
            <v>0</v>
          </cell>
          <cell r="G161">
            <v>7.8E-2</v>
          </cell>
          <cell r="H161">
            <v>7.8E-2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</row>
        <row r="169">
          <cell r="E169">
            <v>0</v>
          </cell>
          <cell r="F169">
            <v>0</v>
          </cell>
          <cell r="G169">
            <v>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E170">
            <v>0</v>
          </cell>
          <cell r="F170">
            <v>0</v>
          </cell>
          <cell r="G170">
            <v>1</v>
          </cell>
          <cell r="H170">
            <v>1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91">
          <cell r="E291">
            <v>0</v>
          </cell>
          <cell r="F291">
            <v>0</v>
          </cell>
          <cell r="G291">
            <v>1.2223951240601503E-2</v>
          </cell>
          <cell r="H291">
            <v>2.2755896193609029E-2</v>
          </cell>
          <cell r="I291">
            <v>0</v>
          </cell>
        </row>
        <row r="292">
          <cell r="E292">
            <v>0</v>
          </cell>
          <cell r="F292">
            <v>0</v>
          </cell>
          <cell r="G292">
            <v>1.2223951240601503E-2</v>
          </cell>
          <cell r="H292">
            <v>3.497984743421053E-2</v>
          </cell>
        </row>
      </sheetData>
      <sheetData sheetId="17">
        <row r="8">
          <cell r="F8">
            <v>6.5000335852069061E-2</v>
          </cell>
          <cell r="I8">
            <v>65000.33585206906</v>
          </cell>
        </row>
        <row r="9">
          <cell r="F9">
            <v>0.75594486555609797</v>
          </cell>
          <cell r="I9">
            <v>755944.86555609794</v>
          </cell>
        </row>
        <row r="10">
          <cell r="F10">
            <v>0.17118005278934503</v>
          </cell>
          <cell r="I10">
            <v>171180.05278934503</v>
          </cell>
        </row>
        <row r="11">
          <cell r="F11">
            <v>7.8747458024878928E-3</v>
          </cell>
          <cell r="I11">
            <v>7874.7458024878924</v>
          </cell>
        </row>
        <row r="19">
          <cell r="H19">
            <v>5.8000000000000003E-2</v>
          </cell>
          <cell r="I19">
            <v>2827.5146095650043</v>
          </cell>
        </row>
        <row r="20">
          <cell r="H20">
            <v>0.45900000000000002</v>
          </cell>
          <cell r="I20">
            <v>22376.365617074774</v>
          </cell>
        </row>
        <row r="21">
          <cell r="H21">
            <v>4.9000000000000002E-2</v>
          </cell>
          <cell r="I21">
            <v>2388.7623425635379</v>
          </cell>
        </row>
        <row r="22">
          <cell r="H22">
            <v>9.4E-2</v>
          </cell>
          <cell r="I22">
            <v>4582.523677570869</v>
          </cell>
        </row>
        <row r="23">
          <cell r="H23">
            <v>0.128</v>
          </cell>
          <cell r="I23">
            <v>6240.0322417986299</v>
          </cell>
        </row>
        <row r="24">
          <cell r="H24">
            <v>2.4E-2</v>
          </cell>
          <cell r="I24">
            <v>1170.0060453372432</v>
          </cell>
        </row>
        <row r="25">
          <cell r="H25">
            <v>0.17100000000000001</v>
          </cell>
          <cell r="I25">
            <v>8336.2930730278586</v>
          </cell>
        </row>
        <row r="26">
          <cell r="H26">
            <v>1.7000000000000001E-2</v>
          </cell>
          <cell r="I26">
            <v>828.75428211388055</v>
          </cell>
        </row>
        <row r="27">
          <cell r="G27">
            <v>0.75</v>
          </cell>
          <cell r="I27">
            <v>48750.251889051797</v>
          </cell>
        </row>
        <row r="29">
          <cell r="H29">
            <v>0.27</v>
          </cell>
          <cell r="I29">
            <v>3861.0199496129026</v>
          </cell>
        </row>
        <row r="30">
          <cell r="H30">
            <v>0.25</v>
          </cell>
          <cell r="I30">
            <v>3575.0184718637984</v>
          </cell>
        </row>
        <row r="31">
          <cell r="H31">
            <v>0.22</v>
          </cell>
          <cell r="I31">
            <v>3146.0162552401425</v>
          </cell>
        </row>
        <row r="32">
          <cell r="H32">
            <v>0.04</v>
          </cell>
          <cell r="I32">
            <v>572.00295549820771</v>
          </cell>
        </row>
        <row r="33">
          <cell r="H33">
            <v>0.12</v>
          </cell>
          <cell r="I33">
            <v>1716.0088664946231</v>
          </cell>
        </row>
        <row r="34">
          <cell r="H34">
            <v>0.1</v>
          </cell>
          <cell r="I34">
            <v>1430.0073887455194</v>
          </cell>
        </row>
        <row r="35">
          <cell r="G35">
            <v>0.22</v>
          </cell>
          <cell r="I35">
            <v>14300.073887455193</v>
          </cell>
        </row>
        <row r="37">
          <cell r="H37">
            <v>7.8E-2</v>
          </cell>
        </row>
        <row r="38">
          <cell r="H38">
            <v>7.6999999999999999E-2</v>
          </cell>
        </row>
        <row r="39">
          <cell r="H39">
            <v>7.6999999999999999E-2</v>
          </cell>
        </row>
        <row r="40">
          <cell r="H40">
            <v>7.6999999999999999E-2</v>
          </cell>
        </row>
        <row r="41">
          <cell r="H41">
            <v>7.6999999999999999E-2</v>
          </cell>
        </row>
        <row r="42">
          <cell r="H42">
            <v>7.6999999999999999E-2</v>
          </cell>
        </row>
        <row r="43">
          <cell r="H43">
            <v>7.6999999999999999E-2</v>
          </cell>
        </row>
        <row r="44">
          <cell r="H44">
            <v>7.6999999999999999E-2</v>
          </cell>
        </row>
        <row r="45">
          <cell r="H45">
            <v>7.6999999999999999E-2</v>
          </cell>
        </row>
        <row r="46">
          <cell r="H46">
            <v>7.6999999999999999E-2</v>
          </cell>
        </row>
        <row r="47">
          <cell r="H47">
            <v>7.6999999999999999E-2</v>
          </cell>
        </row>
        <row r="48">
          <cell r="H48">
            <v>7.5999999999999998E-2</v>
          </cell>
        </row>
        <row r="49">
          <cell r="H49">
            <v>7.5999999999999998E-2</v>
          </cell>
        </row>
        <row r="50">
          <cell r="G50">
            <v>0.03</v>
          </cell>
          <cell r="I50">
            <v>1950.0100755620717</v>
          </cell>
        </row>
        <row r="57">
          <cell r="H57">
            <v>0.27</v>
          </cell>
          <cell r="I57">
            <v>204093</v>
          </cell>
        </row>
        <row r="58">
          <cell r="H58">
            <v>0.25</v>
          </cell>
          <cell r="I58">
            <v>188975</v>
          </cell>
        </row>
        <row r="59">
          <cell r="H59">
            <v>0.22</v>
          </cell>
          <cell r="I59">
            <v>166298</v>
          </cell>
        </row>
        <row r="60">
          <cell r="H60">
            <v>0.04</v>
          </cell>
          <cell r="I60">
            <v>30236</v>
          </cell>
        </row>
        <row r="61">
          <cell r="H61">
            <v>0.12</v>
          </cell>
          <cell r="I61">
            <v>90708</v>
          </cell>
        </row>
        <row r="62">
          <cell r="H62">
            <v>0.1</v>
          </cell>
          <cell r="I62">
            <v>75590</v>
          </cell>
        </row>
        <row r="63">
          <cell r="G63">
            <v>0.75590000000000002</v>
          </cell>
          <cell r="I63">
            <v>755900</v>
          </cell>
        </row>
        <row r="70">
          <cell r="H70">
            <v>1.7013100087067041E-2</v>
          </cell>
          <cell r="I70">
            <v>2912.6427349058772</v>
          </cell>
        </row>
        <row r="71">
          <cell r="H71">
            <v>0.16288542177476656</v>
          </cell>
          <cell r="I71">
            <v>27885.984207840036</v>
          </cell>
        </row>
        <row r="72">
          <cell r="H72">
            <v>3.4676701059816059E-2</v>
          </cell>
          <cell r="I72">
            <v>5936.6512214405093</v>
          </cell>
        </row>
        <row r="73">
          <cell r="H73">
            <v>5.2170171031694405E-2</v>
          </cell>
          <cell r="I73">
            <v>8931.5332806260831</v>
          </cell>
        </row>
        <row r="74">
          <cell r="H74">
            <v>0.23492088908459513</v>
          </cell>
          <cell r="I74">
            <v>40218.45621128269</v>
          </cell>
        </row>
        <row r="75">
          <cell r="H75">
            <v>0.32444982636630204</v>
          </cell>
          <cell r="I75">
            <v>55545.810273910909</v>
          </cell>
        </row>
        <row r="76">
          <cell r="H76">
            <v>4.0701340031824504E-2</v>
          </cell>
          <cell r="I76">
            <v>6968.0694134483547</v>
          </cell>
        </row>
        <row r="77">
          <cell r="H77">
            <v>4.5765239234210345E-2</v>
          </cell>
          <cell r="I77">
            <v>7835.0089568968115</v>
          </cell>
        </row>
        <row r="78">
          <cell r="H78">
            <v>3.0893788216927034E-2</v>
          </cell>
          <cell r="I78">
            <v>5289.0165427379079</v>
          </cell>
        </row>
        <row r="79">
          <cell r="H79">
            <v>4.6715971297899381E-2</v>
          </cell>
          <cell r="I79">
            <v>7997.7742862003743</v>
          </cell>
        </row>
        <row r="80">
          <cell r="H80">
            <v>9.8075518148974718E-3</v>
          </cell>
          <cell r="I80">
            <v>1679.0528707104472</v>
          </cell>
        </row>
        <row r="81">
          <cell r="G81">
            <v>0.17119999999999999</v>
          </cell>
          <cell r="I81">
            <v>171200</v>
          </cell>
        </row>
        <row r="89">
          <cell r="G89">
            <v>7.9000000000000008E-3</v>
          </cell>
          <cell r="I89">
            <v>7900.0000000000009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N8">
            <v>9.4136926708086974E-2</v>
          </cell>
        </row>
        <row r="16">
          <cell r="N16">
            <v>4.6367659547573027E-2</v>
          </cell>
        </row>
        <row r="25">
          <cell r="N25">
            <v>1.7989758492548771E-2</v>
          </cell>
        </row>
        <row r="28">
          <cell r="N28">
            <v>6.887115457783044E-2</v>
          </cell>
        </row>
        <row r="34">
          <cell r="N34">
            <v>4.4751964851411762E-3</v>
          </cell>
        </row>
        <row r="38">
          <cell r="N38">
            <v>9.633285146682471E-4</v>
          </cell>
        </row>
        <row r="41">
          <cell r="N41">
            <v>3.7195975674151366E-2</v>
          </cell>
        </row>
      </sheetData>
      <sheetData sheetId="31">
        <row r="8">
          <cell r="N8">
            <v>1.1060795336248179E-2</v>
          </cell>
        </row>
        <row r="14">
          <cell r="N14">
            <v>1.4990709960276852E-2</v>
          </cell>
        </row>
        <row r="35">
          <cell r="N35">
            <v>2.0211215508037974E-3</v>
          </cell>
        </row>
        <row r="46">
          <cell r="N46">
            <v>0</v>
          </cell>
        </row>
        <row r="64">
          <cell r="N64">
            <v>6.9783414083269893E-2</v>
          </cell>
        </row>
        <row r="73">
          <cell r="N73">
            <v>1.4020967138699407E-2</v>
          </cell>
        </row>
        <row r="85">
          <cell r="N85">
            <v>6.157281543260386E-3</v>
          </cell>
        </row>
        <row r="96">
          <cell r="N96">
            <v>5.1526375913103953E-2</v>
          </cell>
        </row>
        <row r="121">
          <cell r="N121">
            <v>2.5199966443844937E-2</v>
          </cell>
        </row>
        <row r="159">
          <cell r="N159">
            <v>3.2135041612163626E-3</v>
          </cell>
        </row>
        <row r="185">
          <cell r="N185">
            <v>1.5743785387425666E-3</v>
          </cell>
        </row>
        <row r="211">
          <cell r="N211">
            <v>4.5722436648320741E-3</v>
          </cell>
        </row>
        <row r="217">
          <cell r="N217">
            <v>8.0672018564891378E-3</v>
          </cell>
        </row>
        <row r="233">
          <cell r="N233">
            <v>8.0083678387431363E-3</v>
          </cell>
        </row>
        <row r="252">
          <cell r="N252">
            <v>4.0767920189192794E-3</v>
          </cell>
        </row>
        <row r="278">
          <cell r="N278">
            <v>3.2719624322944058E-3</v>
          </cell>
        </row>
        <row r="306">
          <cell r="N306">
            <v>7.1241766006175222E-3</v>
          </cell>
        </row>
        <row r="310">
          <cell r="N310">
            <v>4.5524675244132499E-3</v>
          </cell>
        </row>
        <row r="314">
          <cell r="N314">
            <v>2.1397783933167405E-3</v>
          </cell>
        </row>
        <row r="317">
          <cell r="N317">
            <v>9.5518758222919186E-4</v>
          </cell>
        </row>
        <row r="319">
          <cell r="N319">
            <v>2.3764987941300619E-3</v>
          </cell>
        </row>
        <row r="328">
          <cell r="N328">
            <v>1.4832105314117885E-4</v>
          </cell>
        </row>
        <row r="330">
          <cell r="N330">
            <v>4.5631466402394145E-4</v>
          </cell>
        </row>
        <row r="337">
          <cell r="N337">
            <v>5.8735137043906828E-5</v>
          </cell>
        </row>
        <row r="341">
          <cell r="N341">
            <v>4.5445570682457201E-3</v>
          </cell>
        </row>
        <row r="343">
          <cell r="N343">
            <v>9.8880702094119241E-5</v>
          </cell>
        </row>
      </sheetData>
      <sheetData sheetId="32">
        <row r="8">
          <cell r="N8">
            <v>4.8364482511319633E-2</v>
          </cell>
        </row>
        <row r="53">
          <cell r="N53">
            <v>7.6659907219255224E-2</v>
          </cell>
        </row>
        <row r="61">
          <cell r="N61">
            <v>1.0119890885949499E-2</v>
          </cell>
        </row>
        <row r="65">
          <cell r="N65">
            <v>4.1569039042298117E-3</v>
          </cell>
        </row>
        <row r="79">
          <cell r="N79">
            <v>1.1641720870969331E-2</v>
          </cell>
        </row>
        <row r="89">
          <cell r="N89">
            <v>5.2382227416037232E-4</v>
          </cell>
        </row>
        <row r="94">
          <cell r="N94">
            <v>1.0284123199852547E-2</v>
          </cell>
        </row>
        <row r="98">
          <cell r="N98">
            <v>3.4542197083666259E-3</v>
          </cell>
        </row>
        <row r="107">
          <cell r="N107">
            <v>2.8562625514587888E-3</v>
          </cell>
        </row>
        <row r="115">
          <cell r="N115">
            <v>2.4788018330803335E-2</v>
          </cell>
        </row>
        <row r="117">
          <cell r="N117">
            <v>9.550402534245361E-3</v>
          </cell>
        </row>
        <row r="119">
          <cell r="N119">
            <v>3.3948500659720564E-3</v>
          </cell>
        </row>
        <row r="121">
          <cell r="N121">
            <v>0</v>
          </cell>
        </row>
        <row r="123">
          <cell r="N123">
            <v>5.2475767107851585E-3</v>
          </cell>
        </row>
        <row r="125">
          <cell r="N125">
            <v>4.8640639743463142E-4</v>
          </cell>
        </row>
        <row r="127">
          <cell r="N127">
            <v>3.306894693759021E-3</v>
          </cell>
        </row>
        <row r="141">
          <cell r="N141">
            <v>5.1645181414386038E-3</v>
          </cell>
        </row>
      </sheetData>
      <sheetData sheetId="33">
        <row r="8">
          <cell r="N8">
            <v>7.3229219774638612E-3</v>
          </cell>
        </row>
        <row r="11">
          <cell r="N11">
            <v>1.3405298595561206E-2</v>
          </cell>
        </row>
        <row r="18">
          <cell r="N18">
            <v>4.3195510124105704E-3</v>
          </cell>
        </row>
        <row r="20">
          <cell r="N20">
            <v>3.8396149808104549E-3</v>
          </cell>
        </row>
        <row r="22">
          <cell r="N22">
            <v>7.3381878284570655E-3</v>
          </cell>
        </row>
        <row r="24">
          <cell r="N24">
            <v>2.6180885711806858E-3</v>
          </cell>
        </row>
        <row r="26">
          <cell r="N26">
            <v>7.8320346961793452E-5</v>
          </cell>
        </row>
        <row r="28">
          <cell r="N28">
            <v>1.0780166871543616E-3</v>
          </cell>
        </row>
      </sheetData>
      <sheetData sheetId="34">
        <row r="8">
          <cell r="N8">
            <v>1.877356759298076E-2</v>
          </cell>
        </row>
        <row r="10">
          <cell r="N10">
            <v>1.2710362865621071E-2</v>
          </cell>
        </row>
        <row r="12">
          <cell r="N12">
            <v>1.0397289588185251E-2</v>
          </cell>
        </row>
        <row r="21">
          <cell r="N21">
            <v>2.5768004192914138E-3</v>
          </cell>
        </row>
        <row r="24">
          <cell r="N24">
            <v>4.4523588629451138E-3</v>
          </cell>
        </row>
        <row r="28">
          <cell r="N28">
            <v>2.8660004720273751E-3</v>
          </cell>
        </row>
        <row r="31">
          <cell r="N31">
            <v>3.9222099028603671E-2</v>
          </cell>
        </row>
        <row r="37">
          <cell r="N37">
            <v>5.7054737442706425E-3</v>
          </cell>
        </row>
        <row r="41">
          <cell r="N41">
            <v>7.9858016690002968E-3</v>
          </cell>
        </row>
        <row r="43">
          <cell r="N43">
            <v>5.0607445226867461E-3</v>
          </cell>
        </row>
        <row r="45">
          <cell r="N45">
            <v>2.5303722613433731E-3</v>
          </cell>
        </row>
        <row r="47">
          <cell r="N47">
            <v>7.7191289730442533E-3</v>
          </cell>
        </row>
      </sheetData>
      <sheetData sheetId="35">
        <row r="8">
          <cell r="N8">
            <v>9.9249744340636992E-2</v>
          </cell>
        </row>
        <row r="10">
          <cell r="N10">
            <v>7.5025565936300519E-4</v>
          </cell>
        </row>
      </sheetData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. Design &amp; Engineering"/>
      <sheetName val="Invoice(Tech)"/>
      <sheetName val="DCI_Invoice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DE  Proc. Curve CRP"/>
      <sheetName val="NARGANl Proc. Curve CRP"/>
      <sheetName val="Overall Proc. Histogramm CRP"/>
      <sheetName val="Overall Procurment CRP"/>
      <sheetName val="Overview Linde Proc. CRP"/>
      <sheetName val="LINDE Proc. Curve CRP"/>
      <sheetName val="LVA Procurment CRP"/>
      <sheetName val="NARGAN Proc. Curve"/>
      <sheetName val="NARGAN Procurement"/>
      <sheetName val="Safety"/>
      <sheetName val="Stationary"/>
      <sheetName val="Rotating"/>
      <sheetName val="Electrical"/>
      <sheetName val="Instrumentation"/>
      <sheetName val="Piping"/>
      <sheetName val="Proc. Safety Curve CRP"/>
      <sheetName val="Proc. Stationary Curve CRP"/>
      <sheetName val="Proc. Rotating Curve CRP"/>
      <sheetName val="Proc. Electrical Curve CRP"/>
      <sheetName val="Proc. Instrumentation Curve CRP"/>
      <sheetName val="Proc. Piping Curve CRP"/>
      <sheetName val="Overall Proc. Curv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>
            <v>0.05</v>
          </cell>
        </row>
        <row r="32">
          <cell r="B32">
            <v>0.1</v>
          </cell>
        </row>
        <row r="33">
          <cell r="B33">
            <v>0.25</v>
          </cell>
        </row>
        <row r="34">
          <cell r="B34">
            <v>0.5</v>
          </cell>
        </row>
        <row r="35">
          <cell r="B35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Status"/>
      <sheetName val="Procurement Status"/>
      <sheetName val="Areawise"/>
      <sheetName val="Stationary Data"/>
      <sheetName val="Stationary Sch."/>
      <sheetName val="Rotating Data"/>
      <sheetName val="Rotating Sch."/>
      <sheetName val="Thermal DS"/>
      <sheetName val="Engineering Dwg."/>
      <sheetName val="Linde &amp; Lurgi"/>
      <sheetName val="SE-LE REVIEW"/>
      <sheetName val="Lurgi(Stationary)"/>
      <sheetName val="Lurgi(Rotating)"/>
    </sheetNames>
    <sheetDataSet>
      <sheetData sheetId="0"/>
      <sheetData sheetId="1">
        <row r="1">
          <cell r="AH1">
            <v>40092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11-CC-201</v>
          </cell>
          <cell r="C9" t="str">
            <v>QUENCH</v>
          </cell>
          <cell r="D9">
            <v>0</v>
          </cell>
          <cell r="E9" t="str">
            <v xml:space="preserve">Engineering Drawing For Primary Fractionator </v>
          </cell>
          <cell r="F9" t="str">
            <v>6987-LEPC1-SE-11-SE-ZC 1001-001~005(&amp;SE-11-B-ZC 1001)</v>
          </cell>
          <cell r="Q9">
            <v>39932</v>
          </cell>
          <cell r="R9">
            <v>0</v>
          </cell>
          <cell r="S9">
            <v>39934</v>
          </cell>
          <cell r="T9">
            <v>39989</v>
          </cell>
          <cell r="V9">
            <v>39989</v>
          </cell>
        </row>
        <row r="10">
          <cell r="B10" t="str">
            <v>11-CC-202</v>
          </cell>
          <cell r="C10" t="str">
            <v>QUENCH</v>
          </cell>
          <cell r="D10">
            <v>0</v>
          </cell>
          <cell r="E10" t="str">
            <v xml:space="preserve">Engineering Drawing For Pyrolysis Fuel Oil Stripper </v>
          </cell>
          <cell r="F10" t="str">
            <v>6987-LEPC1-SE-11-SE-ZC 1002(&amp;SE-11-B-ZC 1002)</v>
          </cell>
          <cell r="Q10">
            <v>39958</v>
          </cell>
          <cell r="R10">
            <v>0</v>
          </cell>
          <cell r="S10">
            <v>39959</v>
          </cell>
          <cell r="T10">
            <v>40004</v>
          </cell>
          <cell r="V10">
            <v>40007</v>
          </cell>
        </row>
        <row r="11">
          <cell r="B11" t="str">
            <v>11-CC-203</v>
          </cell>
          <cell r="C11" t="str">
            <v>QUENCH</v>
          </cell>
          <cell r="D11">
            <v>0</v>
          </cell>
          <cell r="E11" t="str">
            <v xml:space="preserve">Engineering Drawing For Quench Tower </v>
          </cell>
          <cell r="F11" t="str">
            <v>6987-LEPC1-SE-11-SE-ZC 1003-001~004(&amp;SE-11-B-ZC 1003)</v>
          </cell>
          <cell r="Q11">
            <v>39944</v>
          </cell>
          <cell r="R11">
            <v>0</v>
          </cell>
          <cell r="S11">
            <v>39945</v>
          </cell>
          <cell r="T11">
            <v>39989</v>
          </cell>
          <cell r="V11">
            <v>39989</v>
          </cell>
        </row>
        <row r="12">
          <cell r="B12" t="str">
            <v>11-CC-204</v>
          </cell>
          <cell r="C12" t="str">
            <v>QUENCH</v>
          </cell>
          <cell r="D12">
            <v>0</v>
          </cell>
          <cell r="E12" t="str">
            <v xml:space="preserve">Engineering Drawing For Process Water stripper </v>
          </cell>
          <cell r="F12" t="str">
            <v>6987-LEPC1-SE-11-SE-ZC 1004(&amp;SE-11-B-ZC 1004)</v>
          </cell>
          <cell r="Q12">
            <v>39981</v>
          </cell>
          <cell r="R12">
            <v>0</v>
          </cell>
          <cell r="S12">
            <v>39974</v>
          </cell>
          <cell r="T12">
            <v>40004</v>
          </cell>
          <cell r="V12">
            <v>40007</v>
          </cell>
        </row>
        <row r="13">
          <cell r="B13" t="str">
            <v>11-CC-301</v>
          </cell>
          <cell r="C13" t="str">
            <v>COMP.</v>
          </cell>
          <cell r="D13">
            <v>0</v>
          </cell>
          <cell r="E13" t="str">
            <v xml:space="preserve">Engineering Drawing For Caustic Scrubber </v>
          </cell>
          <cell r="F13" t="str">
            <v>6987-LEPC1-SE-11-SE-ZC 1005(&amp;SE-11-B-ZC 1005)</v>
          </cell>
          <cell r="Q13">
            <v>40011</v>
          </cell>
          <cell r="R13">
            <v>0</v>
          </cell>
          <cell r="S13">
            <v>40014</v>
          </cell>
          <cell r="T13">
            <v>40040</v>
          </cell>
          <cell r="V13">
            <v>40039</v>
          </cell>
        </row>
        <row r="14">
          <cell r="B14" t="str">
            <v>11-CC-302</v>
          </cell>
          <cell r="C14" t="str">
            <v>COMP.</v>
          </cell>
          <cell r="D14">
            <v>0</v>
          </cell>
          <cell r="E14" t="str">
            <v xml:space="preserve">Engineering Drawing For Caustic Stripper </v>
          </cell>
          <cell r="F14" t="str">
            <v>6987-LEPC1-SE-11-SE-ZC 1006(&amp;SE-11-B-ZC 1006)</v>
          </cell>
          <cell r="Q14">
            <v>40011</v>
          </cell>
          <cell r="R14">
            <v>0</v>
          </cell>
          <cell r="S14">
            <v>40009</v>
          </cell>
          <cell r="T14">
            <v>40040</v>
          </cell>
          <cell r="V14">
            <v>40039</v>
          </cell>
        </row>
        <row r="15">
          <cell r="B15" t="str">
            <v>11-CC-303</v>
          </cell>
          <cell r="C15" t="str">
            <v>COLD</v>
          </cell>
          <cell r="D15">
            <v>0</v>
          </cell>
          <cell r="E15" t="str">
            <v xml:space="preserve">Engineering Drawing For C3 Absorber </v>
          </cell>
          <cell r="F15" t="str">
            <v>6987-LEPC1-SE-11-SE-ZC 1007(&amp;SE-11-B-ZC 1007)</v>
          </cell>
          <cell r="Q15">
            <v>40000</v>
          </cell>
          <cell r="R15">
            <v>0</v>
          </cell>
          <cell r="S15">
            <v>39988</v>
          </cell>
          <cell r="T15">
            <v>40004</v>
          </cell>
          <cell r="V15">
            <v>40007</v>
          </cell>
        </row>
        <row r="16">
          <cell r="B16" t="str">
            <v>11-CC-304</v>
          </cell>
          <cell r="C16" t="str">
            <v>COLD</v>
          </cell>
          <cell r="D16">
            <v>0</v>
          </cell>
          <cell r="E16" t="str">
            <v xml:space="preserve">Engineering Drawing For Deethanizer </v>
          </cell>
          <cell r="F16" t="str">
            <v>6987-LEPC1-SE-11-SE-ZC 1008-001~004(&amp;SE-11-B-ZC 1008)</v>
          </cell>
          <cell r="Q16">
            <v>39983</v>
          </cell>
          <cell r="R16">
            <v>0</v>
          </cell>
          <cell r="S16">
            <v>39968</v>
          </cell>
          <cell r="T16">
            <v>39989</v>
          </cell>
          <cell r="V16">
            <v>39989</v>
          </cell>
        </row>
        <row r="17">
          <cell r="B17" t="str">
            <v>11-CC-401</v>
          </cell>
          <cell r="C17" t="str">
            <v>COLD</v>
          </cell>
          <cell r="D17">
            <v>0</v>
          </cell>
          <cell r="E17" t="str">
            <v xml:space="preserve">Engineering Drawing For C2 Absorber </v>
          </cell>
          <cell r="F17" t="str">
            <v>6987-LEPC1-SE-11-SE-ZC 1009(&amp;SE-11-B-ZC 1009)</v>
          </cell>
          <cell r="Q17">
            <v>39951</v>
          </cell>
          <cell r="R17">
            <v>0</v>
          </cell>
          <cell r="S17">
            <v>39951</v>
          </cell>
          <cell r="T17">
            <v>40004</v>
          </cell>
          <cell r="V17">
            <v>40007</v>
          </cell>
        </row>
        <row r="18">
          <cell r="B18" t="str">
            <v>11-CC-402</v>
          </cell>
          <cell r="C18" t="str">
            <v>COLD</v>
          </cell>
          <cell r="D18">
            <v>0</v>
          </cell>
          <cell r="E18" t="str">
            <v xml:space="preserve">Engineering Drawing For Demethanizer </v>
          </cell>
          <cell r="F18" t="str">
            <v>6987-LEPC1-SE-11-SE-ZC 1010-001~004(&amp;SE-11-B-ZC 1010)</v>
          </cell>
          <cell r="Q18">
            <v>39941</v>
          </cell>
          <cell r="R18">
            <v>0</v>
          </cell>
          <cell r="S18">
            <v>39944</v>
          </cell>
          <cell r="T18">
            <v>39989</v>
          </cell>
          <cell r="V18">
            <v>39989</v>
          </cell>
        </row>
        <row r="19">
          <cell r="B19" t="str">
            <v>11-CC-403</v>
          </cell>
          <cell r="C19" t="str">
            <v>COMP.</v>
          </cell>
          <cell r="D19">
            <v>0</v>
          </cell>
          <cell r="E19" t="str">
            <v xml:space="preserve">Engineering Drawing For C2 Splitter </v>
          </cell>
          <cell r="F19" t="str">
            <v>6987-LEPC1-SE-11-SE-ZC 1011-001~003(&amp;SE-11-B-ZC 1011)</v>
          </cell>
          <cell r="Q19">
            <v>39983</v>
          </cell>
          <cell r="R19">
            <v>0</v>
          </cell>
          <cell r="S19">
            <v>39982</v>
          </cell>
          <cell r="T19">
            <v>39989</v>
          </cell>
          <cell r="V19">
            <v>39989</v>
          </cell>
        </row>
        <row r="20">
          <cell r="B20" t="str">
            <v>11-CC-501</v>
          </cell>
          <cell r="C20" t="str">
            <v>COLD</v>
          </cell>
          <cell r="D20">
            <v>0</v>
          </cell>
          <cell r="E20" t="str">
            <v xml:space="preserve">Engineering Drawing For Depropanizer </v>
          </cell>
          <cell r="F20" t="str">
            <v>6987-LEPC1-SE-11-SE-ZC 1012(&amp;SE-11-B-ZC 1012)</v>
          </cell>
          <cell r="Q20">
            <v>39969</v>
          </cell>
          <cell r="R20">
            <v>0</v>
          </cell>
          <cell r="S20">
            <v>39966</v>
          </cell>
          <cell r="T20">
            <v>40004</v>
          </cell>
          <cell r="V20">
            <v>40007</v>
          </cell>
        </row>
        <row r="21">
          <cell r="B21" t="str">
            <v>11-CC-502</v>
          </cell>
          <cell r="C21" t="str">
            <v>COMP.</v>
          </cell>
          <cell r="D21">
            <v>0</v>
          </cell>
          <cell r="E21" t="str">
            <v xml:space="preserve">Engineering Drawing For C3 stripper </v>
          </cell>
          <cell r="F21" t="str">
            <v>6987-LEPC1-SE-11-SE-ZC 1013(&amp;SE-11-B-ZC 1013)</v>
          </cell>
          <cell r="Q21">
            <v>40018</v>
          </cell>
          <cell r="R21">
            <v>0</v>
          </cell>
          <cell r="S21">
            <v>40021</v>
          </cell>
          <cell r="T21">
            <v>40040</v>
          </cell>
          <cell r="V21">
            <v>40039</v>
          </cell>
        </row>
        <row r="22">
          <cell r="B22" t="str">
            <v>11-CC-503</v>
          </cell>
          <cell r="C22" t="str">
            <v>QUENCH</v>
          </cell>
          <cell r="D22">
            <v>0</v>
          </cell>
          <cell r="E22" t="str">
            <v xml:space="preserve">Engineering Drawing For C3 Splitter </v>
          </cell>
          <cell r="F22" t="str">
            <v>6987-LEPC1-SE-11-SE-ZC 1014-001~003(&amp;SE-11-B-ZC 1014)</v>
          </cell>
          <cell r="Q22">
            <v>39962</v>
          </cell>
          <cell r="R22">
            <v>0</v>
          </cell>
          <cell r="S22">
            <v>39962</v>
          </cell>
          <cell r="T22">
            <v>39989</v>
          </cell>
          <cell r="V22">
            <v>39989</v>
          </cell>
        </row>
        <row r="23">
          <cell r="B23" t="str">
            <v>11-CC-504</v>
          </cell>
          <cell r="C23" t="str">
            <v>COMP.</v>
          </cell>
          <cell r="D23">
            <v>0</v>
          </cell>
          <cell r="E23" t="str">
            <v xml:space="preserve">Engineering Drawing For Gasoline Stabiliser </v>
          </cell>
          <cell r="F23" t="str">
            <v>6987-LEPC1-SE-11-SE-ZC 1015(&amp;SE-11-B-ZC 1015)</v>
          </cell>
          <cell r="Q23">
            <v>40007</v>
          </cell>
          <cell r="R23">
            <v>0</v>
          </cell>
          <cell r="S23">
            <v>39995</v>
          </cell>
          <cell r="T23">
            <v>39989</v>
          </cell>
          <cell r="V23">
            <v>40018</v>
          </cell>
        </row>
        <row r="24">
          <cell r="B24" t="str">
            <v>11-CC-505</v>
          </cell>
          <cell r="C24" t="str">
            <v>COLD</v>
          </cell>
          <cell r="D24">
            <v>0</v>
          </cell>
          <cell r="E24" t="str">
            <v xml:space="preserve">Engineering Drawing For Debutanizer </v>
          </cell>
          <cell r="F24" t="str">
            <v>6987-LEPC1-SE-11-SE-ZC 1016(&amp;SE-11-B-ZC 1016)</v>
          </cell>
          <cell r="Q24">
            <v>39994</v>
          </cell>
          <cell r="R24">
            <v>0</v>
          </cell>
          <cell r="S24">
            <v>39981</v>
          </cell>
          <cell r="T24">
            <v>40004</v>
          </cell>
          <cell r="V24">
            <v>40007</v>
          </cell>
        </row>
        <row r="25">
          <cell r="B25" t="str">
            <v>11-RR-301</v>
          </cell>
          <cell r="C25" t="str">
            <v>COMP.</v>
          </cell>
          <cell r="D25">
            <v>0</v>
          </cell>
          <cell r="E25" t="str">
            <v xml:space="preserve">Engineering Drawing For Spent Caustic Oxidation Reactor </v>
          </cell>
          <cell r="F25" t="str">
            <v>6987-LEPC1-SE-11-SE-ZC 1017(&amp;SE-11-B-ZC 1017)</v>
          </cell>
          <cell r="Q25">
            <v>40011</v>
          </cell>
          <cell r="R25">
            <v>0</v>
          </cell>
          <cell r="S25">
            <v>40010</v>
          </cell>
          <cell r="T25">
            <v>40040</v>
          </cell>
          <cell r="U25">
            <v>40063</v>
          </cell>
          <cell r="V25">
            <v>40070</v>
          </cell>
        </row>
        <row r="26">
          <cell r="B26" t="str">
            <v>11-RR-501</v>
          </cell>
          <cell r="C26" t="str">
            <v>COLD</v>
          </cell>
          <cell r="D26" t="str">
            <v>S-406</v>
          </cell>
          <cell r="E26" t="str">
            <v xml:space="preserve">Engineering Drawing For C3 Hydrogenation Reactor </v>
          </cell>
          <cell r="F26" t="str">
            <v>6987-LEPC1-SE-11-SE-ZC 1018(&amp;SE-11-B-ZC 1018)</v>
          </cell>
          <cell r="Q26">
            <v>40011</v>
          </cell>
          <cell r="R26">
            <v>40067</v>
          </cell>
          <cell r="S26">
            <v>40072</v>
          </cell>
          <cell r="T26">
            <v>40040</v>
          </cell>
          <cell r="U26">
            <v>40077</v>
          </cell>
        </row>
        <row r="27">
          <cell r="B27" t="str">
            <v>11-RR-302</v>
          </cell>
          <cell r="C27" t="str">
            <v>COLD</v>
          </cell>
          <cell r="D27">
            <v>0</v>
          </cell>
          <cell r="E27" t="str">
            <v xml:space="preserve">Engineering Drawing For C2 Hydrogenation Reactor </v>
          </cell>
          <cell r="F27" t="str">
            <v>6987-LEPC1-SE-11-SE-ZC 1019(&amp;SE-11-B-ZC 1019)</v>
          </cell>
          <cell r="Q27">
            <v>39994</v>
          </cell>
          <cell r="R27">
            <v>0</v>
          </cell>
          <cell r="S27">
            <v>40009</v>
          </cell>
          <cell r="T27">
            <v>40004</v>
          </cell>
          <cell r="V27">
            <v>40032</v>
          </cell>
        </row>
        <row r="28">
          <cell r="B28" t="str">
            <v>11-VD-301 A/B/S</v>
          </cell>
          <cell r="C28" t="str">
            <v>COLD</v>
          </cell>
          <cell r="D28" t="str">
            <v>S-402</v>
          </cell>
          <cell r="E28" t="str">
            <v xml:space="preserve">Engineering Drawing For Cracked Gas Drier </v>
          </cell>
          <cell r="F28" t="str">
            <v>6987-LEPC1-SE-11-SE-ZC 1020(&amp;SE-11-B-ZC 1020)</v>
          </cell>
          <cell r="Q28">
            <v>40056</v>
          </cell>
          <cell r="R28">
            <v>40067</v>
          </cell>
          <cell r="S28">
            <v>40066</v>
          </cell>
          <cell r="T28">
            <v>40071</v>
          </cell>
          <cell r="U28">
            <v>40077</v>
          </cell>
        </row>
        <row r="29">
          <cell r="B29" t="str">
            <v>11-VD-302 A/S</v>
          </cell>
          <cell r="C29" t="str">
            <v>COLD</v>
          </cell>
          <cell r="D29" t="str">
            <v>S-402</v>
          </cell>
          <cell r="E29" t="str">
            <v xml:space="preserve">Engineering Drawing For Cracked Gas Condensate Drier </v>
          </cell>
          <cell r="F29" t="str">
            <v>6987-LEPC1-SE-11-SE-ZC 1021(&amp;SE-11-B-ZC 1021)</v>
          </cell>
          <cell r="Q29">
            <v>40056</v>
          </cell>
          <cell r="R29">
            <v>40067</v>
          </cell>
          <cell r="S29">
            <v>40066</v>
          </cell>
          <cell r="T29">
            <v>40071</v>
          </cell>
          <cell r="U29">
            <v>40077</v>
          </cell>
        </row>
        <row r="30">
          <cell r="B30" t="str">
            <v>11-VD-303</v>
          </cell>
          <cell r="C30" t="str">
            <v>COLD</v>
          </cell>
          <cell r="D30">
            <v>0</v>
          </cell>
          <cell r="E30" t="str">
            <v xml:space="preserve">Engineering Drawing For Guard Drier </v>
          </cell>
          <cell r="F30" t="str">
            <v>6987-LEPC1-SE-11-SE-ZC 1022(&amp;SE-11-B-ZC 1022)</v>
          </cell>
          <cell r="Q30">
            <v>40056</v>
          </cell>
          <cell r="R30">
            <v>40067</v>
          </cell>
          <cell r="S30">
            <v>40066</v>
          </cell>
          <cell r="T30">
            <v>40071</v>
          </cell>
          <cell r="U30">
            <v>40077</v>
          </cell>
        </row>
        <row r="31">
          <cell r="B31" t="str">
            <v>11-VV-201</v>
          </cell>
          <cell r="C31" t="str">
            <v>QUENCH</v>
          </cell>
          <cell r="D31">
            <v>0</v>
          </cell>
          <cell r="E31" t="str">
            <v xml:space="preserve">Engineering Drawing For Butane Feed Drum </v>
          </cell>
          <cell r="F31" t="str">
            <v>6987-LEPC1-SE-11-SE-ZC 1023(&amp;SE-11-B-ZC 1023)</v>
          </cell>
          <cell r="Q31">
            <v>40000</v>
          </cell>
          <cell r="R31">
            <v>0</v>
          </cell>
          <cell r="S31">
            <v>39995</v>
          </cell>
          <cell r="T31">
            <v>39989</v>
          </cell>
          <cell r="V31">
            <v>40018</v>
          </cell>
        </row>
        <row r="32">
          <cell r="B32" t="str">
            <v>11-VV-202</v>
          </cell>
          <cell r="C32" t="str">
            <v>QUENCH</v>
          </cell>
          <cell r="D32" t="str">
            <v>S-206</v>
          </cell>
          <cell r="E32" t="str">
            <v xml:space="preserve">Engineering Drawing For Gasoline/Water Separator I </v>
          </cell>
          <cell r="F32" t="str">
            <v>6987-LEPC1-SE-11-SE-ZC 1024(&amp;SE-11-B-ZC 1024)</v>
          </cell>
          <cell r="Q32">
            <v>39994</v>
          </cell>
          <cell r="R32">
            <v>0</v>
          </cell>
          <cell r="S32">
            <v>39994</v>
          </cell>
          <cell r="T32">
            <v>40004</v>
          </cell>
          <cell r="V32">
            <v>40039</v>
          </cell>
        </row>
        <row r="33">
          <cell r="B33" t="str">
            <v>11-VV-204</v>
          </cell>
          <cell r="C33" t="str">
            <v>QUENCH</v>
          </cell>
          <cell r="D33">
            <v>0</v>
          </cell>
          <cell r="E33" t="str">
            <v xml:space="preserve">Engineering Drawing For Process Steam Separator </v>
          </cell>
          <cell r="F33" t="str">
            <v>6987-LEPC1-SE-11-SE-ZC 1025(&amp;SE-11-B-ZC 1025)</v>
          </cell>
          <cell r="Q33">
            <v>39994</v>
          </cell>
          <cell r="R33">
            <v>0</v>
          </cell>
          <cell r="S33">
            <v>40021</v>
          </cell>
          <cell r="T33">
            <v>40004</v>
          </cell>
          <cell r="V33">
            <v>40039</v>
          </cell>
        </row>
        <row r="34">
          <cell r="B34" t="str">
            <v>11-VV-205</v>
          </cell>
          <cell r="C34" t="str">
            <v>QUENCH</v>
          </cell>
          <cell r="D34">
            <v>0</v>
          </cell>
          <cell r="E34" t="str">
            <v xml:space="preserve">Engineering Drawing For Wash Water Skim Oil Drum </v>
          </cell>
          <cell r="F34" t="str">
            <v>6987-LEPC1-SE-11-SE-ZC 1026(&amp;SE-11-B-ZC 1026)</v>
          </cell>
          <cell r="Q34">
            <v>39994</v>
          </cell>
          <cell r="R34">
            <v>0</v>
          </cell>
          <cell r="S34">
            <v>39968</v>
          </cell>
          <cell r="T34">
            <v>40004</v>
          </cell>
          <cell r="V34">
            <v>40010</v>
          </cell>
        </row>
        <row r="35">
          <cell r="B35" t="str">
            <v>11-VV-301</v>
          </cell>
          <cell r="C35" t="str">
            <v>COMP.</v>
          </cell>
          <cell r="D35">
            <v>0</v>
          </cell>
          <cell r="E35" t="str">
            <v>Engineering Drawing For  'Cracked Gas Suction Drum 1st Stage</v>
          </cell>
          <cell r="F35" t="str">
            <v>6987-LEPC1-SE-11-SE-ZC 1027(&amp;SE-11-B-ZC 1027)</v>
          </cell>
          <cell r="Q35">
            <v>39994</v>
          </cell>
          <cell r="R35">
            <v>0</v>
          </cell>
          <cell r="S35">
            <v>39987</v>
          </cell>
          <cell r="T35">
            <v>40004</v>
          </cell>
          <cell r="V35">
            <v>40018</v>
          </cell>
        </row>
        <row r="36">
          <cell r="B36" t="str">
            <v>11-VV-302</v>
          </cell>
          <cell r="C36" t="str">
            <v>COMP.</v>
          </cell>
          <cell r="D36">
            <v>0</v>
          </cell>
          <cell r="E36" t="str">
            <v>Engineering Drawing For  'Cracked Gas Suction Drum 2nd Stage</v>
          </cell>
          <cell r="F36" t="str">
            <v>6987-LEPC1-SE-11-SE-ZC 1028(&amp;SE-11-B-ZC 1028)</v>
          </cell>
          <cell r="Q36">
            <v>39994</v>
          </cell>
          <cell r="R36">
            <v>0</v>
          </cell>
          <cell r="S36">
            <v>40009</v>
          </cell>
          <cell r="T36">
            <v>40004</v>
          </cell>
          <cell r="V36">
            <v>40039</v>
          </cell>
        </row>
        <row r="37">
          <cell r="B37" t="str">
            <v>11-VV-303</v>
          </cell>
          <cell r="C37" t="str">
            <v>COMP.</v>
          </cell>
          <cell r="D37">
            <v>0</v>
          </cell>
          <cell r="E37" t="str">
            <v>Engineering Drawing For  'Cracked Gas Suction Drum 3rd Stage</v>
          </cell>
          <cell r="F37" t="str">
            <v>6987-LEPC1-SE-11-SE-ZC 1029(&amp;SE-11-B-ZC 1029)</v>
          </cell>
          <cell r="Q37">
            <v>39994</v>
          </cell>
          <cell r="R37">
            <v>0</v>
          </cell>
          <cell r="S37">
            <v>40009</v>
          </cell>
          <cell r="T37">
            <v>40004</v>
          </cell>
          <cell r="V37">
            <v>40039</v>
          </cell>
        </row>
        <row r="38">
          <cell r="B38" t="str">
            <v>11-VV-304</v>
          </cell>
          <cell r="C38" t="str">
            <v>COMP.</v>
          </cell>
          <cell r="D38">
            <v>0</v>
          </cell>
          <cell r="E38" t="str">
            <v xml:space="preserve">Engineering Drawing For  'Cracked Gas Suction Drum 4th Stage </v>
          </cell>
          <cell r="F38" t="str">
            <v>6987-LEPC1-SE-11-SE-ZC 1030(&amp;SE-11-B-ZC 1030)</v>
          </cell>
          <cell r="Q38">
            <v>39994</v>
          </cell>
          <cell r="R38">
            <v>0</v>
          </cell>
          <cell r="S38">
            <v>40014</v>
          </cell>
          <cell r="T38">
            <v>40004</v>
          </cell>
          <cell r="V38">
            <v>40039</v>
          </cell>
        </row>
        <row r="39">
          <cell r="B39" t="str">
            <v>11-VV-305</v>
          </cell>
          <cell r="C39" t="str">
            <v>COMP.</v>
          </cell>
          <cell r="D39">
            <v>0</v>
          </cell>
          <cell r="E39" t="str">
            <v xml:space="preserve">Engineering Drawing For  Inlet Separator Acid Gas Removal </v>
          </cell>
          <cell r="F39" t="str">
            <v>6987-LEPC1-SE-11-SE-ZC 1031(&amp;SE-11-B-ZC 1031)</v>
          </cell>
          <cell r="Q39">
            <v>39994</v>
          </cell>
          <cell r="R39">
            <v>0</v>
          </cell>
          <cell r="S39">
            <v>40014</v>
          </cell>
          <cell r="T39">
            <v>40004</v>
          </cell>
          <cell r="V39">
            <v>40039</v>
          </cell>
        </row>
        <row r="40">
          <cell r="B40" t="str">
            <v>11-VV-306</v>
          </cell>
          <cell r="C40" t="str">
            <v>COMP.</v>
          </cell>
          <cell r="D40">
            <v>0</v>
          </cell>
          <cell r="E40" t="str">
            <v>Engineering Drawing For  Cracked Gas Suction Drum 5th Stage</v>
          </cell>
          <cell r="F40" t="str">
            <v>6987-LEPC1-SE-11-SE-ZC 1032(&amp;SE-11-B-ZC 1032)</v>
          </cell>
          <cell r="Q40">
            <v>39994</v>
          </cell>
          <cell r="R40">
            <v>0</v>
          </cell>
          <cell r="S40">
            <v>40014</v>
          </cell>
          <cell r="T40">
            <v>40004</v>
          </cell>
          <cell r="V40">
            <v>40039</v>
          </cell>
        </row>
        <row r="41">
          <cell r="B41" t="str">
            <v>11-VV-307</v>
          </cell>
          <cell r="C41" t="str">
            <v>COMP.</v>
          </cell>
          <cell r="D41">
            <v>0</v>
          </cell>
          <cell r="E41" t="str">
            <v>Engineering Drawing For  Gasoline/Water Separator II</v>
          </cell>
          <cell r="F41" t="str">
            <v>6987-LEPC1-SE-11-SE-ZC 1033(&amp;SE-11-B-ZC 1033)</v>
          </cell>
          <cell r="Q41">
            <v>39994</v>
          </cell>
          <cell r="R41">
            <v>0</v>
          </cell>
          <cell r="S41">
            <v>40009</v>
          </cell>
          <cell r="T41">
            <v>40004</v>
          </cell>
          <cell r="V41">
            <v>40039</v>
          </cell>
        </row>
        <row r="42">
          <cell r="B42" t="str">
            <v>11-VV-308</v>
          </cell>
          <cell r="C42" t="str">
            <v>COMP.</v>
          </cell>
          <cell r="D42">
            <v>0</v>
          </cell>
          <cell r="E42" t="str">
            <v>Engineering Drawing For  Fresh Caustic Drum</v>
          </cell>
          <cell r="F42" t="str">
            <v>6987-LEPC1-SE-11-SE-ZC 1034(&amp;SE-11-B-ZC 1034)</v>
          </cell>
          <cell r="Q42">
            <v>40042</v>
          </cell>
          <cell r="R42">
            <v>40042</v>
          </cell>
          <cell r="S42">
            <v>40046</v>
          </cell>
          <cell r="T42">
            <v>40055</v>
          </cell>
          <cell r="U42">
            <v>40063</v>
          </cell>
          <cell r="V42">
            <v>40070</v>
          </cell>
        </row>
        <row r="43">
          <cell r="B43" t="str">
            <v>11-VV-309</v>
          </cell>
          <cell r="C43" t="str">
            <v>COMP.</v>
          </cell>
          <cell r="D43">
            <v>0</v>
          </cell>
          <cell r="E43" t="str">
            <v xml:space="preserve">Engineering Drawing For  Gasoline/ Spent Caustic Separator </v>
          </cell>
          <cell r="F43" t="str">
            <v>6987-LEPC1-SE-11-SE-ZC 1035(&amp;SE-11-B-ZC 1035)</v>
          </cell>
          <cell r="Q43">
            <v>40042</v>
          </cell>
          <cell r="R43">
            <v>40060</v>
          </cell>
          <cell r="S43">
            <v>40060</v>
          </cell>
          <cell r="T43">
            <v>40055</v>
          </cell>
          <cell r="U43">
            <v>40070</v>
          </cell>
        </row>
        <row r="44">
          <cell r="B44" t="str">
            <v>11-VV-310</v>
          </cell>
          <cell r="C44" t="str">
            <v>COMP.</v>
          </cell>
          <cell r="D44">
            <v>0</v>
          </cell>
          <cell r="E44" t="str">
            <v xml:space="preserve">Engineering Drawing For  Caustic Slop Drum </v>
          </cell>
          <cell r="F44" t="str">
            <v>6987-LEPC1-SE-11-SE-ZC 1036(&amp;SE-11-B-ZC 1036)</v>
          </cell>
          <cell r="Q44">
            <v>40031</v>
          </cell>
          <cell r="R44">
            <v>40067</v>
          </cell>
          <cell r="S44">
            <v>0</v>
          </cell>
          <cell r="T44">
            <v>40040</v>
          </cell>
          <cell r="U44">
            <v>40077</v>
          </cell>
        </row>
        <row r="45">
          <cell r="B45" t="str">
            <v>11-VV-312</v>
          </cell>
          <cell r="C45" t="str">
            <v>COMP.</v>
          </cell>
          <cell r="D45">
            <v>0</v>
          </cell>
          <cell r="E45" t="str">
            <v>Engineering Drawing For Sulphuric Acid Drum</v>
          </cell>
          <cell r="F45" t="str">
            <v>6987-LEPC1-SE-11-SE-ZC 1037(&amp;SE-11-B-ZC 1037)</v>
          </cell>
          <cell r="Q45">
            <v>40031</v>
          </cell>
          <cell r="R45">
            <v>40039</v>
          </cell>
          <cell r="S45">
            <v>40050</v>
          </cell>
          <cell r="T45">
            <v>40040</v>
          </cell>
          <cell r="U45">
            <v>40063</v>
          </cell>
          <cell r="V45">
            <v>40070</v>
          </cell>
        </row>
        <row r="46">
          <cell r="B46" t="str">
            <v>11-VV-313</v>
          </cell>
          <cell r="C46" t="str">
            <v>COMP.</v>
          </cell>
          <cell r="D46">
            <v>0</v>
          </cell>
          <cell r="E46" t="str">
            <v xml:space="preserve">Engineering Drawing For Neutralization Drum </v>
          </cell>
          <cell r="F46" t="str">
            <v>6987-LEPC1-SE-11-SE-ZC 1038(&amp;SE-11-B-ZC 1038)</v>
          </cell>
          <cell r="Q46">
            <v>40031</v>
          </cell>
          <cell r="R46">
            <v>40046</v>
          </cell>
          <cell r="S46">
            <v>40046</v>
          </cell>
          <cell r="T46">
            <v>40040</v>
          </cell>
          <cell r="U46">
            <v>40063</v>
          </cell>
          <cell r="V46">
            <v>40070</v>
          </cell>
        </row>
        <row r="47">
          <cell r="B47" t="str">
            <v>11-VV-314</v>
          </cell>
          <cell r="C47" t="str">
            <v>COMP.</v>
          </cell>
          <cell r="D47">
            <v>0</v>
          </cell>
          <cell r="E47" t="str">
            <v xml:space="preserve">Engineering Drawing For Hydrocarbon Drain Drum  </v>
          </cell>
          <cell r="F47" t="str">
            <v>6987-LEPC1-SE-11-SE-ZC 1039(&amp;SE-11-B-ZC 1039)</v>
          </cell>
          <cell r="Q47">
            <v>40031</v>
          </cell>
          <cell r="R47" t="str">
            <v>Hold(Client)</v>
          </cell>
          <cell r="S47">
            <v>0</v>
          </cell>
          <cell r="T47">
            <v>40040</v>
          </cell>
        </row>
        <row r="48">
          <cell r="B48" t="str">
            <v>11-VV-315</v>
          </cell>
          <cell r="C48" t="str">
            <v>COMP.</v>
          </cell>
          <cell r="D48">
            <v>0</v>
          </cell>
          <cell r="E48" t="str">
            <v>Engineering Drawing For Sour Gas K.O Drum</v>
          </cell>
          <cell r="F48" t="str">
            <v>6987-LEPC1-SE-11-SE-ZC 1040(&amp;SE-11-B-ZC 1040)</v>
          </cell>
          <cell r="Q48">
            <v>40031</v>
          </cell>
          <cell r="R48" t="str">
            <v>To be deleted</v>
          </cell>
          <cell r="S48">
            <v>0</v>
          </cell>
          <cell r="T48">
            <v>40040</v>
          </cell>
        </row>
        <row r="49">
          <cell r="B49" t="str">
            <v>11-VV-316</v>
          </cell>
          <cell r="C49" t="str">
            <v>COLD</v>
          </cell>
          <cell r="D49" t="str">
            <v>S-403</v>
          </cell>
          <cell r="E49" t="str">
            <v xml:space="preserve">Engineering Drawing For KO Drum Precooling I  </v>
          </cell>
          <cell r="F49" t="str">
            <v>6987-LEPC1-SE-11-SE-ZC 1041(&amp;SE-11-B-ZC 1041)</v>
          </cell>
          <cell r="Q49">
            <v>39994</v>
          </cell>
          <cell r="R49">
            <v>0</v>
          </cell>
          <cell r="S49">
            <v>39974</v>
          </cell>
          <cell r="T49">
            <v>40004</v>
          </cell>
          <cell r="V49">
            <v>40010</v>
          </cell>
        </row>
        <row r="50">
          <cell r="B50" t="str">
            <v>11-VV-317</v>
          </cell>
          <cell r="C50" t="str">
            <v>COLD</v>
          </cell>
          <cell r="D50" t="str">
            <v>S-404</v>
          </cell>
          <cell r="E50" t="str">
            <v xml:space="preserve">Engineering Drawing For Separator Precooling  </v>
          </cell>
          <cell r="F50" t="str">
            <v>6987-LEPC1-SE-11-SE-ZC 1042(&amp;SE-11-B-ZC 1042)</v>
          </cell>
          <cell r="Q50">
            <v>39994</v>
          </cell>
          <cell r="R50">
            <v>0</v>
          </cell>
          <cell r="S50">
            <v>40021</v>
          </cell>
          <cell r="T50">
            <v>40004</v>
          </cell>
          <cell r="V50">
            <v>40039</v>
          </cell>
        </row>
        <row r="51">
          <cell r="B51" t="str">
            <v>11-VV-318</v>
          </cell>
          <cell r="C51" t="str">
            <v>COLD</v>
          </cell>
          <cell r="D51" t="str">
            <v>S-403</v>
          </cell>
          <cell r="E51" t="str">
            <v xml:space="preserve">Engineering Drawing For KO Drum Precooling II  </v>
          </cell>
          <cell r="F51" t="str">
            <v>6987-LEPC1-SE-11-SE-ZC 1043(&amp;SE-11-B-ZC 1043)</v>
          </cell>
          <cell r="Q51">
            <v>39994</v>
          </cell>
          <cell r="R51">
            <v>0</v>
          </cell>
          <cell r="S51">
            <v>39974</v>
          </cell>
          <cell r="T51">
            <v>40004</v>
          </cell>
          <cell r="V51">
            <v>40018</v>
          </cell>
        </row>
        <row r="52">
          <cell r="B52" t="str">
            <v>11-VV-319</v>
          </cell>
          <cell r="C52" t="str">
            <v>COLD</v>
          </cell>
          <cell r="D52" t="str">
            <v>S-403</v>
          </cell>
          <cell r="E52" t="str">
            <v xml:space="preserve">Engineering Drawing For Deethanizer Reflux Drum  </v>
          </cell>
          <cell r="F52" t="str">
            <v>6987-LEPC1-SE-11-SE-ZC 1044(&amp;SE-11-B-ZC 1044)</v>
          </cell>
          <cell r="Q52">
            <v>40000</v>
          </cell>
          <cell r="R52">
            <v>0</v>
          </cell>
          <cell r="S52">
            <v>39974</v>
          </cell>
          <cell r="T52">
            <v>40004</v>
          </cell>
          <cell r="V52">
            <v>40010</v>
          </cell>
        </row>
        <row r="53">
          <cell r="B53" t="str">
            <v>11-VV-320</v>
          </cell>
          <cell r="C53" t="str">
            <v>COLD</v>
          </cell>
          <cell r="D53" t="str">
            <v>S-403</v>
          </cell>
          <cell r="E53" t="str">
            <v xml:space="preserve">Engineering Drawing For Propylene phase Separator  </v>
          </cell>
          <cell r="F53" t="str">
            <v>6987-LEPC1-SE-11-SE-ZC 1045(&amp;SE-11-B-ZC 1045)</v>
          </cell>
          <cell r="Q53">
            <v>40000</v>
          </cell>
          <cell r="R53">
            <v>0</v>
          </cell>
          <cell r="S53">
            <v>39974</v>
          </cell>
          <cell r="T53">
            <v>40004</v>
          </cell>
          <cell r="V53">
            <v>40010</v>
          </cell>
        </row>
        <row r="54">
          <cell r="B54" t="str">
            <v>11-VV-321</v>
          </cell>
          <cell r="C54" t="str">
            <v>COLD</v>
          </cell>
          <cell r="D54" t="str">
            <v>S-405</v>
          </cell>
          <cell r="E54" t="str">
            <v xml:space="preserve">Engineering Drawing For Methanol Phase Separator  </v>
          </cell>
          <cell r="F54" t="str">
            <v>6987-LEPC1-SE-11-SE-ZC 1046(&amp;SE-11-B-ZC 1046)</v>
          </cell>
          <cell r="Q54">
            <v>40032</v>
          </cell>
          <cell r="R54">
            <v>0</v>
          </cell>
          <cell r="S54">
            <v>40029</v>
          </cell>
          <cell r="T54">
            <v>40040</v>
          </cell>
          <cell r="V54">
            <v>40039</v>
          </cell>
        </row>
        <row r="55">
          <cell r="B55" t="str">
            <v>11-VV-322</v>
          </cell>
          <cell r="C55" t="str">
            <v>COLD</v>
          </cell>
          <cell r="D55">
            <v>0</v>
          </cell>
          <cell r="E55" t="str">
            <v xml:space="preserve">Engineering Drawing For Green oil Separarator  </v>
          </cell>
          <cell r="F55" t="str">
            <v>6987-LEPC1-SE-11-SE-ZC 1047(&amp;SE-11-B-ZC 1047)</v>
          </cell>
          <cell r="Q55">
            <v>40032</v>
          </cell>
          <cell r="R55">
            <v>0</v>
          </cell>
          <cell r="S55">
            <v>40029</v>
          </cell>
          <cell r="T55">
            <v>40040</v>
          </cell>
          <cell r="V55">
            <v>40039</v>
          </cell>
        </row>
        <row r="56">
          <cell r="B56" t="str">
            <v>11-VV-401</v>
          </cell>
          <cell r="C56" t="str">
            <v>COLD</v>
          </cell>
          <cell r="D56" t="str">
            <v>S-404</v>
          </cell>
          <cell r="E56" t="str">
            <v xml:space="preserve">Engineering Drawing For Low Temp. Separation Drum I  </v>
          </cell>
          <cell r="F56" t="str">
            <v>6987-LEPC1-SE-11-SE-ZC 1048(&amp;SE-11-B-ZC 1048)</v>
          </cell>
          <cell r="Q56">
            <v>39947</v>
          </cell>
          <cell r="R56">
            <v>0</v>
          </cell>
          <cell r="S56">
            <v>39948</v>
          </cell>
          <cell r="T56">
            <v>40004</v>
          </cell>
          <cell r="V56">
            <v>40010</v>
          </cell>
        </row>
        <row r="57">
          <cell r="B57" t="str">
            <v>11-VV-402</v>
          </cell>
          <cell r="C57" t="str">
            <v>COLD</v>
          </cell>
          <cell r="D57" t="str">
            <v>S-404</v>
          </cell>
          <cell r="E57" t="str">
            <v xml:space="preserve">Engineering Drawing For Low Temp. Separation Drum II  </v>
          </cell>
          <cell r="F57" t="str">
            <v>6987-LEPC1-SE-11-SE-ZC 1049(&amp;SE-11-B-ZC 1049)</v>
          </cell>
          <cell r="Q57">
            <v>39947</v>
          </cell>
          <cell r="R57">
            <v>0</v>
          </cell>
          <cell r="S57">
            <v>39948</v>
          </cell>
          <cell r="T57">
            <v>40004</v>
          </cell>
          <cell r="V57">
            <v>40010</v>
          </cell>
        </row>
        <row r="58">
          <cell r="B58" t="str">
            <v>11-VV-403</v>
          </cell>
          <cell r="C58" t="str">
            <v>COLD</v>
          </cell>
          <cell r="D58" t="str">
            <v>S-404</v>
          </cell>
          <cell r="E58" t="str">
            <v xml:space="preserve">Engineering Drawing For Hydrogen Separator </v>
          </cell>
          <cell r="F58" t="str">
            <v>6987-LEPC1-SE-11-SE-ZC 1050(&amp;SE-11-B-ZC 1050)</v>
          </cell>
          <cell r="Q58">
            <v>39947</v>
          </cell>
          <cell r="R58">
            <v>0</v>
          </cell>
          <cell r="S58">
            <v>39948</v>
          </cell>
          <cell r="T58">
            <v>40004</v>
          </cell>
          <cell r="V58">
            <v>40010</v>
          </cell>
        </row>
        <row r="59">
          <cell r="B59" t="str">
            <v>11-VV-404</v>
          </cell>
          <cell r="C59" t="str">
            <v>COLD</v>
          </cell>
          <cell r="D59" t="str">
            <v>S-404</v>
          </cell>
          <cell r="E59" t="str">
            <v xml:space="preserve">Engineering Drawing For Demethanizer Reflux Drum </v>
          </cell>
          <cell r="F59" t="str">
            <v>6987-LEPC1-SE-11-SE-ZC 1051(&amp;SE-11-B-ZC 1051)</v>
          </cell>
          <cell r="Q59">
            <v>39994</v>
          </cell>
          <cell r="R59">
            <v>0</v>
          </cell>
          <cell r="S59">
            <v>39981</v>
          </cell>
          <cell r="T59">
            <v>40004</v>
          </cell>
          <cell r="V59">
            <v>40010</v>
          </cell>
        </row>
        <row r="60">
          <cell r="B60" t="str">
            <v>11-VV-405</v>
          </cell>
          <cell r="C60" t="str">
            <v>COLD</v>
          </cell>
          <cell r="D60" t="str">
            <v>S-404</v>
          </cell>
          <cell r="E60" t="str">
            <v xml:space="preserve">Engineering Drawing For Ethylene Phase Separator </v>
          </cell>
          <cell r="F60" t="str">
            <v>6987-LEPC1-SE-11-SE-ZC 1052(&amp;SE-11-B-ZC 1052)</v>
          </cell>
          <cell r="Q60">
            <v>39994</v>
          </cell>
          <cell r="R60">
            <v>0</v>
          </cell>
          <cell r="S60">
            <v>39981</v>
          </cell>
          <cell r="T60">
            <v>40004</v>
          </cell>
          <cell r="V60">
            <v>40010</v>
          </cell>
        </row>
        <row r="61">
          <cell r="B61" t="str">
            <v>11-VV-406</v>
          </cell>
          <cell r="C61" t="str">
            <v>COMP.</v>
          </cell>
          <cell r="D61" t="str">
            <v>S-303</v>
          </cell>
          <cell r="E61" t="str">
            <v xml:space="preserve">Engineering Drawing For Ethylene Collecting Drum </v>
          </cell>
          <cell r="F61" t="str">
            <v>6987-LEPC1-SE-11-SE-ZC 1053(&amp;SE-11-B-ZC 1053)</v>
          </cell>
          <cell r="Q61">
            <v>40018</v>
          </cell>
          <cell r="R61">
            <v>0</v>
          </cell>
          <cell r="S61">
            <v>40002</v>
          </cell>
          <cell r="T61">
            <v>40040</v>
          </cell>
          <cell r="V61">
            <v>40018</v>
          </cell>
        </row>
        <row r="62">
          <cell r="B62" t="str">
            <v>11-VV-407</v>
          </cell>
          <cell r="C62" t="str">
            <v>COMP.</v>
          </cell>
          <cell r="D62">
            <v>0</v>
          </cell>
          <cell r="E62" t="str">
            <v xml:space="preserve">Engineering Drawing For Propylene Suction Drum 1St Stage </v>
          </cell>
          <cell r="F62" t="str">
            <v>6987-LEPC1-SE-11-SE-ZC 1054(&amp;SE-11-B-ZC 1054)</v>
          </cell>
          <cell r="Q62">
            <v>40025</v>
          </cell>
          <cell r="R62">
            <v>40037</v>
          </cell>
          <cell r="S62">
            <v>40038</v>
          </cell>
          <cell r="T62">
            <v>40040</v>
          </cell>
          <cell r="U62">
            <v>40061</v>
          </cell>
          <cell r="V62">
            <v>40070</v>
          </cell>
        </row>
        <row r="63">
          <cell r="B63" t="str">
            <v>11-VV-408</v>
          </cell>
          <cell r="C63" t="str">
            <v>COMP.</v>
          </cell>
          <cell r="D63">
            <v>0</v>
          </cell>
          <cell r="E63" t="str">
            <v xml:space="preserve">Engineering Drawing For Propylene Suction Drum 2nd Stage </v>
          </cell>
          <cell r="F63" t="str">
            <v>6987-LEPC1-SE-11-SE-ZC 1055(&amp;SE-11-B-ZC 1055)</v>
          </cell>
          <cell r="Q63">
            <v>40025</v>
          </cell>
          <cell r="R63">
            <v>40037</v>
          </cell>
          <cell r="S63">
            <v>40038</v>
          </cell>
          <cell r="T63">
            <v>40040</v>
          </cell>
          <cell r="U63">
            <v>40061</v>
          </cell>
          <cell r="V63">
            <v>40070</v>
          </cell>
        </row>
        <row r="64">
          <cell r="B64" t="str">
            <v>11-VV-409</v>
          </cell>
          <cell r="C64" t="str">
            <v>COMP.</v>
          </cell>
          <cell r="D64">
            <v>0</v>
          </cell>
          <cell r="E64" t="str">
            <v xml:space="preserve">Engineering Drawing For Propylene Suction Drum 3rd Stage </v>
          </cell>
          <cell r="F64" t="str">
            <v>6987-LEPC1-SE-11-SE-ZC 1056(&amp;SE-11-B-ZC 1056)</v>
          </cell>
          <cell r="Q64">
            <v>40025</v>
          </cell>
          <cell r="R64">
            <v>40037</v>
          </cell>
          <cell r="S64">
            <v>40038</v>
          </cell>
          <cell r="T64">
            <v>40040</v>
          </cell>
          <cell r="U64">
            <v>40061</v>
          </cell>
        </row>
        <row r="65">
          <cell r="B65" t="str">
            <v>11-VV-410</v>
          </cell>
          <cell r="C65" t="str">
            <v>COMP.</v>
          </cell>
          <cell r="D65" t="str">
            <v>S-302</v>
          </cell>
          <cell r="E65" t="str">
            <v xml:space="preserve">Engineering Drawing For Propylene Collecting Drum </v>
          </cell>
          <cell r="F65" t="str">
            <v>6987-LEPC1-SE-11-SE-ZC 1057(&amp;SE-11-B-ZC 1057)</v>
          </cell>
          <cell r="Q65">
            <v>40025</v>
          </cell>
          <cell r="R65">
            <v>0</v>
          </cell>
          <cell r="S65">
            <v>40024</v>
          </cell>
          <cell r="T65">
            <v>40040</v>
          </cell>
          <cell r="V65">
            <v>40039</v>
          </cell>
        </row>
        <row r="66">
          <cell r="B66" t="str">
            <v>11-VV-501</v>
          </cell>
          <cell r="C66" t="str">
            <v>COLD</v>
          </cell>
          <cell r="D66" t="str">
            <v>S-401</v>
          </cell>
          <cell r="E66" t="str">
            <v xml:space="preserve">Engineering Drawing For Depropanizer Reflux Drum </v>
          </cell>
          <cell r="F66" t="str">
            <v>6987-LEPC1-SE-11-SE-ZC 1058(&amp;SE-11-B-ZC 1058)</v>
          </cell>
          <cell r="Q66">
            <v>39986</v>
          </cell>
          <cell r="R66">
            <v>0</v>
          </cell>
          <cell r="S66">
            <v>39968</v>
          </cell>
          <cell r="T66">
            <v>40004</v>
          </cell>
          <cell r="V66">
            <v>40010</v>
          </cell>
        </row>
        <row r="67">
          <cell r="B67" t="str">
            <v>11-VV-502</v>
          </cell>
          <cell r="C67" t="str">
            <v>COLD</v>
          </cell>
          <cell r="D67" t="str">
            <v>S-406</v>
          </cell>
          <cell r="E67" t="str">
            <v xml:space="preserve">Engineering Drawing For C3 Hydrog. Separator Drum </v>
          </cell>
          <cell r="F67" t="str">
            <v>6987-LEPC1-SE-11-SE-ZC 1059(&amp;SE-11-B-ZC 1059)</v>
          </cell>
          <cell r="Q67">
            <v>40011</v>
          </cell>
          <cell r="R67">
            <v>0</v>
          </cell>
          <cell r="S67">
            <v>40024</v>
          </cell>
          <cell r="T67">
            <v>40019</v>
          </cell>
          <cell r="V67">
            <v>40039</v>
          </cell>
        </row>
        <row r="68">
          <cell r="B68" t="str">
            <v>11-VV-503</v>
          </cell>
          <cell r="C68" t="str">
            <v>QUENCH</v>
          </cell>
          <cell r="D68" t="str">
            <v>S-206</v>
          </cell>
          <cell r="E68" t="str">
            <v xml:space="preserve">Engineering Drawing For C3 Splitter Reflux Drum </v>
          </cell>
          <cell r="F68" t="str">
            <v>6987-LEPC1-SE-11-SE-ZC 1060(&amp;SE-11-B-ZC 1060)</v>
          </cell>
          <cell r="Q68">
            <v>40018</v>
          </cell>
          <cell r="R68">
            <v>0</v>
          </cell>
          <cell r="S68">
            <v>40024</v>
          </cell>
          <cell r="T68">
            <v>40025</v>
          </cell>
          <cell r="V68">
            <v>40039</v>
          </cell>
        </row>
        <row r="69">
          <cell r="B69" t="str">
            <v>11-VV-504</v>
          </cell>
          <cell r="C69" t="str">
            <v>COLD</v>
          </cell>
          <cell r="D69" t="str">
            <v>S-401</v>
          </cell>
          <cell r="E69" t="str">
            <v>Engineering Drawing For Debutanizer Reflux Drum</v>
          </cell>
          <cell r="F69" t="str">
            <v>6987-LEPC1-SE-11-SE-ZC 1061(&amp;SE-11-B-ZC 1061)</v>
          </cell>
          <cell r="Q69">
            <v>39994</v>
          </cell>
          <cell r="R69">
            <v>0</v>
          </cell>
          <cell r="S69">
            <v>39972</v>
          </cell>
          <cell r="T69">
            <v>40004</v>
          </cell>
          <cell r="V69">
            <v>40010</v>
          </cell>
        </row>
        <row r="70">
          <cell r="B70" t="str">
            <v>11-VV-602</v>
          </cell>
          <cell r="C70" t="str">
            <v>QUENCH</v>
          </cell>
          <cell r="D70" t="str">
            <v>S-209</v>
          </cell>
          <cell r="E70" t="str">
            <v xml:space="preserve">Engineering Drawing For Condensate Drum </v>
          </cell>
          <cell r="F70" t="str">
            <v>6987-LEPC1-SE-11-SE-ZC 1062(&amp;SE-11-B-ZC 1062)</v>
          </cell>
          <cell r="Q70">
            <v>40046</v>
          </cell>
          <cell r="R70">
            <v>0</v>
          </cell>
          <cell r="S70">
            <v>40050</v>
          </cell>
          <cell r="T70">
            <v>40055</v>
          </cell>
          <cell r="U70">
            <v>40064</v>
          </cell>
          <cell r="V70">
            <v>40070</v>
          </cell>
        </row>
        <row r="71">
          <cell r="B71" t="str">
            <v>11-VV-603</v>
          </cell>
          <cell r="C71" t="str">
            <v>QUENCH</v>
          </cell>
          <cell r="D71">
            <v>0</v>
          </cell>
          <cell r="E71" t="str">
            <v xml:space="preserve">Engineering Drawing For MP Condensate Drum </v>
          </cell>
          <cell r="F71" t="str">
            <v>6987-LEPC1-SE-11-SE-ZC 1063(&amp;SE-11-B-ZC 1063)</v>
          </cell>
          <cell r="Q71">
            <v>40046</v>
          </cell>
          <cell r="R71">
            <v>0</v>
          </cell>
          <cell r="S71">
            <v>40053</v>
          </cell>
          <cell r="T71">
            <v>40055</v>
          </cell>
          <cell r="U71">
            <v>40070</v>
          </cell>
          <cell r="V71">
            <v>40082</v>
          </cell>
        </row>
        <row r="72">
          <cell r="B72" t="str">
            <v>11-VV-604</v>
          </cell>
          <cell r="C72" t="str">
            <v>QUENCH</v>
          </cell>
          <cell r="D72">
            <v>0</v>
          </cell>
          <cell r="E72" t="str">
            <v xml:space="preserve">Engineering Drawing For  VHP/HP Condensate Drum    </v>
          </cell>
          <cell r="F72" t="str">
            <v>6987-LEPC1-SE-11-SE-ZC 1064(&amp;SE-11-B-ZC 1064)</v>
          </cell>
          <cell r="Q72">
            <v>40046</v>
          </cell>
          <cell r="R72">
            <v>0</v>
          </cell>
          <cell r="S72">
            <v>40053</v>
          </cell>
          <cell r="T72">
            <v>40055</v>
          </cell>
          <cell r="U72">
            <v>40070</v>
          </cell>
          <cell r="V72">
            <v>40082</v>
          </cell>
        </row>
        <row r="73">
          <cell r="B73" t="str">
            <v>11-VV-701</v>
          </cell>
          <cell r="C73" t="str">
            <v>QUENCH</v>
          </cell>
          <cell r="D73">
            <v>0</v>
          </cell>
          <cell r="E73" t="str">
            <v xml:space="preserve">Engineering Drawing For Fuel Gas Separator </v>
          </cell>
          <cell r="F73" t="str">
            <v>6987-LEPC1-SE-11-SE-ZC 1065(&amp;SE-11-B-ZC 1065)</v>
          </cell>
          <cell r="Q73">
            <v>40046</v>
          </cell>
          <cell r="R73">
            <v>0</v>
          </cell>
          <cell r="S73">
            <v>40060</v>
          </cell>
          <cell r="T73">
            <v>40055</v>
          </cell>
          <cell r="U73">
            <v>40074</v>
          </cell>
        </row>
        <row r="74">
          <cell r="B74" t="str">
            <v>11-VV-702</v>
          </cell>
          <cell r="C74" t="str">
            <v>COLD</v>
          </cell>
          <cell r="D74">
            <v>0</v>
          </cell>
          <cell r="E74" t="str">
            <v xml:space="preserve">Engineering Drawing For Methanol Drum </v>
          </cell>
          <cell r="F74" t="str">
            <v>6987-LEPC1-SE-11-SE-ZC 1066(&amp;SE-11-B-ZC 1066)</v>
          </cell>
          <cell r="Q74">
            <v>40039</v>
          </cell>
          <cell r="R74">
            <v>40067</v>
          </cell>
          <cell r="S74">
            <v>40066</v>
          </cell>
          <cell r="T74">
            <v>40055</v>
          </cell>
          <cell r="U74">
            <v>40077</v>
          </cell>
          <cell r="V74">
            <v>40082</v>
          </cell>
        </row>
        <row r="75">
          <cell r="B75" t="str">
            <v>11-VV-703</v>
          </cell>
          <cell r="C75" t="str">
            <v>COLD</v>
          </cell>
          <cell r="D75">
            <v>0</v>
          </cell>
          <cell r="E75" t="str">
            <v xml:space="preserve">Engineering Drawing For Wash Oil Tank </v>
          </cell>
          <cell r="F75" t="str">
            <v>6987-LEPC1-SE-11-SE-ZC 1067(&amp;SE-11-B-ZC 1067)</v>
          </cell>
          <cell r="Q75">
            <v>40039</v>
          </cell>
          <cell r="R75">
            <v>40067</v>
          </cell>
          <cell r="S75">
            <v>40066</v>
          </cell>
          <cell r="T75">
            <v>40055</v>
          </cell>
          <cell r="U75">
            <v>40077</v>
          </cell>
          <cell r="V75">
            <v>40082</v>
          </cell>
        </row>
        <row r="76">
          <cell r="B76" t="str">
            <v>11-VV-704</v>
          </cell>
          <cell r="C76" t="str">
            <v>COLD</v>
          </cell>
          <cell r="D76" t="str">
            <v>S-406</v>
          </cell>
          <cell r="E76" t="str">
            <v xml:space="preserve">Engineering Drawing For Waste Gas Separator </v>
          </cell>
          <cell r="F76" t="str">
            <v>6987-LEPC1-SE-11-SE-ZC 1068(&amp;SE-11-B-ZC 1068)</v>
          </cell>
          <cell r="Q76">
            <v>40053</v>
          </cell>
          <cell r="R76">
            <v>40072</v>
          </cell>
          <cell r="S76">
            <v>40077</v>
          </cell>
          <cell r="T76">
            <v>40071</v>
          </cell>
          <cell r="U76">
            <v>40082</v>
          </cell>
        </row>
        <row r="77">
          <cell r="B77" t="str">
            <v>11-VV-705</v>
          </cell>
          <cell r="C77" t="str">
            <v>AU</v>
          </cell>
          <cell r="D77">
            <v>0</v>
          </cell>
          <cell r="E77" t="str">
            <v xml:space="preserve">Engineering Drawing For Warm Blow Down Drum </v>
          </cell>
          <cell r="F77" t="str">
            <v>6987-LEPC1-SE-11-SE-ZC 1069(&amp;SE-11-B-ZC 1069)</v>
          </cell>
          <cell r="Q77">
            <v>40046</v>
          </cell>
          <cell r="R77">
            <v>40123</v>
          </cell>
          <cell r="S77">
            <v>0</v>
          </cell>
          <cell r="T77">
            <v>40100</v>
          </cell>
          <cell r="U77">
            <v>40133</v>
          </cell>
        </row>
        <row r="78">
          <cell r="B78" t="str">
            <v>11-VV-706</v>
          </cell>
          <cell r="C78" t="str">
            <v>COLD</v>
          </cell>
          <cell r="D78">
            <v>0</v>
          </cell>
          <cell r="E78" t="str">
            <v xml:space="preserve">Engineering Drawing For Cold Blow Down Drum </v>
          </cell>
          <cell r="F78" t="str">
            <v>6987-LEPC1-SE-11-SE-ZC 1070(&amp;SE-11-B-ZC 1070)</v>
          </cell>
          <cell r="Q78">
            <v>40046</v>
          </cell>
          <cell r="R78">
            <v>40123</v>
          </cell>
          <cell r="S78">
            <v>0</v>
          </cell>
          <cell r="T78">
            <v>40100</v>
          </cell>
          <cell r="U78">
            <v>40133</v>
          </cell>
        </row>
        <row r="79">
          <cell r="B79" t="str">
            <v>11-VV-707</v>
          </cell>
          <cell r="C79" t="str">
            <v>COLD</v>
          </cell>
          <cell r="D79" t="str">
            <v>S-407</v>
          </cell>
          <cell r="E79" t="str">
            <v xml:space="preserve">Engineering Drawing For Liquid Collector Drum </v>
          </cell>
          <cell r="F79" t="str">
            <v>6987-LEPC1-SE-11-SE-ZC 1071(&amp;SE-11-B-ZC 1071)</v>
          </cell>
          <cell r="Q79">
            <v>40092</v>
          </cell>
          <cell r="R79">
            <v>40123</v>
          </cell>
          <cell r="S79">
            <v>0</v>
          </cell>
          <cell r="T79">
            <v>40100</v>
          </cell>
          <cell r="U79">
            <v>40133</v>
          </cell>
        </row>
        <row r="80">
          <cell r="B80" t="str">
            <v>11-VV-708</v>
          </cell>
          <cell r="C80" t="str">
            <v>QUENCH</v>
          </cell>
          <cell r="D80">
            <v>0</v>
          </cell>
          <cell r="E80" t="str">
            <v xml:space="preserve">Engineering Drawing For Warm Slop Drum </v>
          </cell>
          <cell r="F80" t="str">
            <v>6987-LEPC1-SE-11-SE-ZC 1072(&amp;SE-11-B-ZC 1072)</v>
          </cell>
          <cell r="Q80">
            <v>40081</v>
          </cell>
          <cell r="R80">
            <v>0</v>
          </cell>
          <cell r="S80">
            <v>0</v>
          </cell>
          <cell r="T80">
            <v>40091</v>
          </cell>
        </row>
        <row r="81">
          <cell r="B81" t="str">
            <v>11-VV-709</v>
          </cell>
          <cell r="C81" t="str">
            <v>COMP.</v>
          </cell>
          <cell r="D81">
            <v>0</v>
          </cell>
          <cell r="E81" t="str">
            <v xml:space="preserve">Engineering Drawing For Cold Slop Drum </v>
          </cell>
          <cell r="F81" t="str">
            <v>6987-LEPC1-SE-11-SE-ZC 1073(&amp;SE-11-B-ZC 1073)</v>
          </cell>
          <cell r="Q81">
            <v>40081</v>
          </cell>
          <cell r="R81">
            <v>0</v>
          </cell>
          <cell r="S81">
            <v>0</v>
          </cell>
          <cell r="T81">
            <v>40091</v>
          </cell>
        </row>
        <row r="82">
          <cell r="B82" t="str">
            <v>11-VV-710</v>
          </cell>
          <cell r="C82" t="str">
            <v>QUENCH</v>
          </cell>
          <cell r="D82">
            <v>0</v>
          </cell>
          <cell r="E82" t="str">
            <v xml:space="preserve">Engineering Drawing For Gasoline Slop Drum </v>
          </cell>
          <cell r="F82" t="str">
            <v>6987-LEPC1-SE-11-SE-ZC 1074(&amp;SE-11-B-ZC 1074)</v>
          </cell>
          <cell r="Q82">
            <v>40081</v>
          </cell>
          <cell r="R82">
            <v>0</v>
          </cell>
          <cell r="S82">
            <v>0</v>
          </cell>
          <cell r="T82">
            <v>40091</v>
          </cell>
        </row>
        <row r="83">
          <cell r="B83" t="str">
            <v>11-VV-206</v>
          </cell>
          <cell r="C83" t="str">
            <v>QUENCH</v>
          </cell>
          <cell r="D83">
            <v>0</v>
          </cell>
          <cell r="E83" t="str">
            <v xml:space="preserve">Engineering Drawing For Wash Water Tank </v>
          </cell>
          <cell r="F83" t="str">
            <v>6987-LEPC1-SE-11-SE-ZC 1075(&amp;SE-11-B-ZC 1075)</v>
          </cell>
          <cell r="Q83">
            <v>39993</v>
          </cell>
          <cell r="R83">
            <v>0</v>
          </cell>
          <cell r="S83">
            <v>39987</v>
          </cell>
          <cell r="T83">
            <v>40004</v>
          </cell>
          <cell r="U83">
            <v>40063</v>
          </cell>
          <cell r="V83">
            <v>40070</v>
          </cell>
        </row>
        <row r="84">
          <cell r="B84" t="str">
            <v>11-VV-311</v>
          </cell>
          <cell r="C84" t="str">
            <v>COMP.</v>
          </cell>
          <cell r="D84">
            <v>0</v>
          </cell>
          <cell r="E84" t="str">
            <v xml:space="preserve">Engineering Drawing For Spent Caustic Tank </v>
          </cell>
          <cell r="F84" t="str">
            <v>6987-LEPC1-SE-11-SE-ZC 1076(&amp;SE-11-B-ZC 1076)</v>
          </cell>
          <cell r="Q84">
            <v>40031</v>
          </cell>
          <cell r="R84">
            <v>40046</v>
          </cell>
          <cell r="S84">
            <v>40052</v>
          </cell>
          <cell r="T84">
            <v>40040</v>
          </cell>
          <cell r="U84">
            <v>40067</v>
          </cell>
          <cell r="V84">
            <v>40082</v>
          </cell>
        </row>
        <row r="85">
          <cell r="B85" t="str">
            <v>11-VV-601</v>
          </cell>
          <cell r="C85" t="str">
            <v>HEATER</v>
          </cell>
          <cell r="D85" t="str">
            <v>RACK R201</v>
          </cell>
          <cell r="E85" t="str">
            <v xml:space="preserve">Engineering Drawing For Deaerator </v>
          </cell>
          <cell r="F85" t="str">
            <v>6987-LEPC1-SE-11-SE-ZC 1077(&amp;SE-11-B-ZC 1077)</v>
          </cell>
          <cell r="Q85">
            <v>40046</v>
          </cell>
          <cell r="R85">
            <v>0</v>
          </cell>
          <cell r="S85">
            <v>40050</v>
          </cell>
          <cell r="T85">
            <v>40055</v>
          </cell>
          <cell r="U85">
            <v>40070</v>
          </cell>
        </row>
        <row r="86">
          <cell r="B86" t="str">
            <v>11-EE-201</v>
          </cell>
          <cell r="C86" t="str">
            <v>QUENCH</v>
          </cell>
          <cell r="D86">
            <v>0</v>
          </cell>
          <cell r="E86" t="str">
            <v xml:space="preserve">Engineering Drawing For  Naphtha Preheater I </v>
          </cell>
          <cell r="F86" t="str">
            <v>6987-LEPC1-SE-11-SE-ZC 5001(&amp;SE-11-B-ZC 5001)</v>
          </cell>
          <cell r="Q86">
            <v>40000</v>
          </cell>
          <cell r="R86">
            <v>0</v>
          </cell>
          <cell r="S86">
            <v>39994</v>
          </cell>
          <cell r="T86">
            <v>40019</v>
          </cell>
          <cell r="U86">
            <v>40063</v>
          </cell>
          <cell r="V86">
            <v>40070</v>
          </cell>
        </row>
        <row r="87">
          <cell r="B87" t="str">
            <v>11-EE-202</v>
          </cell>
          <cell r="C87" t="str">
            <v>QUENCH</v>
          </cell>
          <cell r="D87">
            <v>0</v>
          </cell>
          <cell r="E87" t="str">
            <v xml:space="preserve">Engineering Drawing For  Naphtha Preheater II </v>
          </cell>
          <cell r="F87" t="str">
            <v>6987-LEPC1-SE-11-SE-ZC 5002(&amp;SE-11-B-ZC 5002)</v>
          </cell>
          <cell r="Q87">
            <v>40000</v>
          </cell>
          <cell r="R87">
            <v>0</v>
          </cell>
          <cell r="S87">
            <v>39994</v>
          </cell>
          <cell r="T87">
            <v>40019</v>
          </cell>
          <cell r="U87">
            <v>40063</v>
          </cell>
          <cell r="V87">
            <v>40070</v>
          </cell>
        </row>
        <row r="88">
          <cell r="B88" t="str">
            <v>11-EE-203</v>
          </cell>
          <cell r="C88" t="str">
            <v>QUENCH</v>
          </cell>
          <cell r="D88">
            <v>0</v>
          </cell>
          <cell r="E88" t="str">
            <v xml:space="preserve">Engineering Drawing For  C3/C4 Vaporiser </v>
          </cell>
          <cell r="F88" t="str">
            <v>6987-LEPC1-SE-11-SE-ZC 5003(&amp;SE-11-B-ZC 5003)</v>
          </cell>
          <cell r="Q88">
            <v>40000</v>
          </cell>
          <cell r="R88">
            <v>0</v>
          </cell>
          <cell r="S88">
            <v>39994</v>
          </cell>
          <cell r="T88">
            <v>40019</v>
          </cell>
          <cell r="U88">
            <v>40063</v>
          </cell>
          <cell r="V88">
            <v>40070</v>
          </cell>
        </row>
        <row r="89">
          <cell r="B89" t="str">
            <v>11-EE-204</v>
          </cell>
          <cell r="C89" t="str">
            <v>QUENCH</v>
          </cell>
          <cell r="D89">
            <v>0</v>
          </cell>
          <cell r="E89" t="str">
            <v xml:space="preserve">Engineering Drawing For  C3/C4 Preheater </v>
          </cell>
          <cell r="F89" t="str">
            <v>6987-LEPC1-SE-11-SE-ZC 5004(&amp;SE-11-B-ZC 5004)</v>
          </cell>
          <cell r="Q89">
            <v>40000</v>
          </cell>
          <cell r="R89">
            <v>0</v>
          </cell>
          <cell r="S89">
            <v>39996</v>
          </cell>
          <cell r="T89">
            <v>40019</v>
          </cell>
          <cell r="U89">
            <v>40063</v>
          </cell>
          <cell r="V89">
            <v>40070</v>
          </cell>
        </row>
        <row r="90">
          <cell r="B90" t="str">
            <v>11-EE-205</v>
          </cell>
          <cell r="C90" t="str">
            <v>QUENCH</v>
          </cell>
          <cell r="D90">
            <v>0</v>
          </cell>
          <cell r="E90" t="str">
            <v xml:space="preserve">Engineering Drawing For  Ethane Preheater </v>
          </cell>
          <cell r="F90" t="str">
            <v>6987-LEPC1-SE-11-SE-ZC 5005(&amp;SE-11-B-ZC 5005)</v>
          </cell>
          <cell r="Q90">
            <v>40000</v>
          </cell>
          <cell r="R90">
            <v>0</v>
          </cell>
          <cell r="S90">
            <v>39996</v>
          </cell>
          <cell r="T90">
            <v>40019</v>
          </cell>
          <cell r="U90">
            <v>40063</v>
          </cell>
          <cell r="V90">
            <v>40070</v>
          </cell>
        </row>
        <row r="91">
          <cell r="B91" t="str">
            <v>11-EE-206</v>
          </cell>
          <cell r="C91" t="str">
            <v>QUENCH</v>
          </cell>
          <cell r="D91">
            <v>0</v>
          </cell>
          <cell r="E91" t="str">
            <v xml:space="preserve">Engineering Drawing For  Ethane Start-up Evaporator </v>
          </cell>
          <cell r="F91" t="str">
            <v>6987-LEPC1-SE-11-SE-ZC 5006(&amp;SE-11-B-ZC 5006)</v>
          </cell>
          <cell r="Q91">
            <v>40000</v>
          </cell>
          <cell r="R91">
            <v>0</v>
          </cell>
          <cell r="S91">
            <v>39996</v>
          </cell>
          <cell r="T91">
            <v>40019</v>
          </cell>
          <cell r="V91">
            <v>40082</v>
          </cell>
        </row>
        <row r="92">
          <cell r="B92" t="str">
            <v>11-EE-207</v>
          </cell>
          <cell r="C92" t="str">
            <v>QUENCH</v>
          </cell>
          <cell r="D92">
            <v>0</v>
          </cell>
          <cell r="E92" t="str">
            <v xml:space="preserve">Engineering Drawing For  PFO Cooler </v>
          </cell>
          <cell r="F92" t="str">
            <v>6987-LEPC1-SE-11-SE-ZC 5007(&amp;SE-11-B-ZC 5007)</v>
          </cell>
          <cell r="Q92">
            <v>39969</v>
          </cell>
          <cell r="R92">
            <v>0</v>
          </cell>
          <cell r="S92">
            <v>39974</v>
          </cell>
          <cell r="T92">
            <v>40009</v>
          </cell>
          <cell r="U92">
            <v>40063</v>
          </cell>
          <cell r="V92">
            <v>40070</v>
          </cell>
        </row>
        <row r="93">
          <cell r="B93" t="str">
            <v>11-EE-208 A/B/C</v>
          </cell>
          <cell r="C93" t="str">
            <v>QUENCH</v>
          </cell>
          <cell r="D93" t="str">
            <v>S-202</v>
          </cell>
          <cell r="E93" t="str">
            <v xml:space="preserve">Engineering Drawing For  Procees Steam Generator I </v>
          </cell>
          <cell r="F93" t="str">
            <v>6987-LEPC1-SE-11-SE-ZC 5008(&amp;SE-11-B-ZC 5008)</v>
          </cell>
          <cell r="Q93">
            <v>39986</v>
          </cell>
          <cell r="R93">
            <v>0</v>
          </cell>
          <cell r="S93">
            <v>39983</v>
          </cell>
          <cell r="T93">
            <v>40009</v>
          </cell>
          <cell r="U93">
            <v>40063</v>
          </cell>
          <cell r="V93">
            <v>40070</v>
          </cell>
        </row>
        <row r="94">
          <cell r="B94" t="str">
            <v>11-EE-209 A-J</v>
          </cell>
          <cell r="C94" t="str">
            <v>QUENCH</v>
          </cell>
          <cell r="D94">
            <v>0</v>
          </cell>
          <cell r="E94" t="str">
            <v xml:space="preserve">Engineering Drawing For  Procees Steam Generator II </v>
          </cell>
          <cell r="F94" t="str">
            <v>6987-LEPC1-SE-11-SE-ZC 5009(&amp;SE-11-B-ZC 5009)</v>
          </cell>
          <cell r="Q94">
            <v>39986</v>
          </cell>
          <cell r="R94">
            <v>0</v>
          </cell>
          <cell r="S94">
            <v>39986</v>
          </cell>
          <cell r="T94">
            <v>40019</v>
          </cell>
          <cell r="U94">
            <v>40065</v>
          </cell>
          <cell r="V94">
            <v>40070</v>
          </cell>
        </row>
        <row r="95">
          <cell r="B95" t="str">
            <v>11-EE-210</v>
          </cell>
          <cell r="C95" t="str">
            <v>QUENCH</v>
          </cell>
          <cell r="D95" t="str">
            <v>S-202</v>
          </cell>
          <cell r="E95" t="str">
            <v>Engineering Drawing For  Procees Steam Super Heater</v>
          </cell>
          <cell r="F95" t="str">
            <v>6987-LEPC1-SE-11-SE-ZC 5010(&amp;SE-11-B-ZC 5010)</v>
          </cell>
          <cell r="Q95">
            <v>39986</v>
          </cell>
          <cell r="R95">
            <v>0</v>
          </cell>
          <cell r="S95">
            <v>39986</v>
          </cell>
          <cell r="T95">
            <v>40019</v>
          </cell>
          <cell r="U95">
            <v>40063</v>
          </cell>
          <cell r="V95">
            <v>40070</v>
          </cell>
        </row>
        <row r="96">
          <cell r="B96" t="str">
            <v>11-EE-211</v>
          </cell>
          <cell r="C96" t="str">
            <v>QUENCH</v>
          </cell>
          <cell r="D96">
            <v>0</v>
          </cell>
          <cell r="E96" t="str">
            <v xml:space="preserve">Engineering Drawing For  Procees Water Preheater II  </v>
          </cell>
          <cell r="F96" t="str">
            <v>6987-LEPC1-SE-11-SE-ZC 5011(&amp;SE-11-B-ZC 5011)</v>
          </cell>
          <cell r="Q96">
            <v>39986</v>
          </cell>
          <cell r="R96">
            <v>0</v>
          </cell>
          <cell r="S96">
            <v>39986</v>
          </cell>
          <cell r="T96">
            <v>40019</v>
          </cell>
          <cell r="U96">
            <v>40063</v>
          </cell>
          <cell r="V96">
            <v>40070</v>
          </cell>
        </row>
        <row r="97">
          <cell r="B97" t="str">
            <v>11-EE-212</v>
          </cell>
          <cell r="C97" t="str">
            <v>QUENCH</v>
          </cell>
          <cell r="D97">
            <v>0</v>
          </cell>
          <cell r="E97" t="str">
            <v xml:space="preserve">Engineering Drawing For  Procees Water Preheater I </v>
          </cell>
          <cell r="F97" t="str">
            <v>6987-LEPC1-SE-11-SE-ZC 5012(&amp;SE-11-B-ZC 5012)</v>
          </cell>
          <cell r="Q97">
            <v>39986</v>
          </cell>
          <cell r="R97">
            <v>0</v>
          </cell>
          <cell r="S97">
            <v>39986</v>
          </cell>
          <cell r="T97">
            <v>40019</v>
          </cell>
          <cell r="U97">
            <v>40064</v>
          </cell>
          <cell r="V97">
            <v>40070</v>
          </cell>
        </row>
        <row r="98">
          <cell r="B98" t="str">
            <v>11-EE-301 A-D</v>
          </cell>
          <cell r="C98" t="str">
            <v>COMP.</v>
          </cell>
          <cell r="D98">
            <v>0</v>
          </cell>
          <cell r="E98" t="str">
            <v xml:space="preserve">Engineering Drawing For  Cracked Gas 1st Stage Intercooler </v>
          </cell>
          <cell r="F98" t="str">
            <v>6987-LEPC1-SE-11-SE-ZC 5013(&amp;SE-11-B-ZC 5013)</v>
          </cell>
          <cell r="Q98">
            <v>39981</v>
          </cell>
          <cell r="R98">
            <v>0</v>
          </cell>
          <cell r="S98">
            <v>39990</v>
          </cell>
          <cell r="T98">
            <v>40014</v>
          </cell>
          <cell r="U98">
            <v>40067</v>
          </cell>
        </row>
        <row r="99">
          <cell r="B99" t="str">
            <v>11-EE-302 A/B</v>
          </cell>
          <cell r="C99" t="str">
            <v>COMP.</v>
          </cell>
          <cell r="D99">
            <v>0</v>
          </cell>
          <cell r="E99" t="str">
            <v xml:space="preserve">Engineering Drawing For  Cracked Gas 2nd Stage Intercooler </v>
          </cell>
          <cell r="F99" t="str">
            <v>6987-LEPC1-SE-11-SE-ZC 5014(&amp;SE-11-B-ZC 5014)</v>
          </cell>
          <cell r="Q99">
            <v>39981</v>
          </cell>
          <cell r="R99">
            <v>0</v>
          </cell>
          <cell r="S99">
            <v>39990</v>
          </cell>
          <cell r="T99">
            <v>40014</v>
          </cell>
          <cell r="U99">
            <v>40067</v>
          </cell>
        </row>
        <row r="100">
          <cell r="B100" t="str">
            <v>11-EE-303 A/B</v>
          </cell>
          <cell r="C100" t="str">
            <v>COMP.</v>
          </cell>
          <cell r="D100">
            <v>0</v>
          </cell>
          <cell r="E100" t="str">
            <v xml:space="preserve">Engineering Drawing For  Cracked Gas 3rd Stage Intercooler </v>
          </cell>
          <cell r="F100" t="str">
            <v>6987-LEPC1-SE-11-SE-ZC 5015(&amp;SE-11-B-ZC 5015)</v>
          </cell>
          <cell r="Q100">
            <v>39981</v>
          </cell>
          <cell r="R100">
            <v>0</v>
          </cell>
          <cell r="S100">
            <v>39990</v>
          </cell>
          <cell r="T100">
            <v>40014</v>
          </cell>
          <cell r="U100">
            <v>40067</v>
          </cell>
        </row>
        <row r="101">
          <cell r="B101" t="str">
            <v>11-EE-304 A/B</v>
          </cell>
          <cell r="C101" t="str">
            <v>COMP.</v>
          </cell>
          <cell r="D101">
            <v>0</v>
          </cell>
          <cell r="E101" t="str">
            <v xml:space="preserve">Engineering Drawing For  Cracked Gas 4th Stage Intercooler </v>
          </cell>
          <cell r="F101" t="str">
            <v>6987-LEPC1-SE-11-SE-ZC 5016(&amp;SE-11-B-ZC 5016)</v>
          </cell>
          <cell r="Q101">
            <v>39981</v>
          </cell>
          <cell r="R101">
            <v>0</v>
          </cell>
          <cell r="S101">
            <v>39990</v>
          </cell>
          <cell r="T101">
            <v>40014</v>
          </cell>
          <cell r="U101">
            <v>40067</v>
          </cell>
        </row>
        <row r="102">
          <cell r="B102" t="str">
            <v>11-EE-305 A/B</v>
          </cell>
          <cell r="C102" t="str">
            <v>COMP.</v>
          </cell>
          <cell r="D102">
            <v>0</v>
          </cell>
          <cell r="E102" t="str">
            <v xml:space="preserve">Engineering Drawing For  Cracked Gas 5th Stage Intercooler </v>
          </cell>
          <cell r="F102" t="str">
            <v>6987-LEPC1-SE-11-SE-ZC 5017(&amp;SE-11-B-ZC 5017)</v>
          </cell>
          <cell r="Q102">
            <v>39981</v>
          </cell>
          <cell r="R102">
            <v>0</v>
          </cell>
          <cell r="S102">
            <v>39990</v>
          </cell>
          <cell r="T102">
            <v>40009</v>
          </cell>
          <cell r="U102">
            <v>40067</v>
          </cell>
          <cell r="V102">
            <v>40070</v>
          </cell>
        </row>
        <row r="103">
          <cell r="B103" t="str">
            <v>11-EE-306 A/B</v>
          </cell>
          <cell r="C103" t="str">
            <v>COMP.</v>
          </cell>
          <cell r="D103">
            <v>0</v>
          </cell>
          <cell r="E103" t="str">
            <v xml:space="preserve">Engineering Drawing For  CC Exchanger Oxidation Unit </v>
          </cell>
          <cell r="F103" t="str">
            <v>6987-LEPC1-SE-11-SE-ZC 5018(&amp;SE-11-B-ZC 5018)</v>
          </cell>
          <cell r="Q103">
            <v>40031</v>
          </cell>
          <cell r="R103">
            <v>0</v>
          </cell>
          <cell r="S103">
            <v>40030</v>
          </cell>
          <cell r="T103">
            <v>40055</v>
          </cell>
          <cell r="U103">
            <v>40067</v>
          </cell>
          <cell r="V103">
            <v>40082</v>
          </cell>
        </row>
        <row r="104">
          <cell r="B104" t="str">
            <v>11-EE-307</v>
          </cell>
          <cell r="C104" t="str">
            <v>COMP.</v>
          </cell>
          <cell r="D104" t="str">
            <v>S-304</v>
          </cell>
          <cell r="E104" t="str">
            <v xml:space="preserve">Engineering Drawing For  Cooler Oxidation Unit </v>
          </cell>
          <cell r="F104" t="str">
            <v>6987-LEPC1-SE-11-SE-ZC 5019(&amp;SE-11-B-ZC 5019)</v>
          </cell>
          <cell r="Q104">
            <v>40031</v>
          </cell>
          <cell r="R104">
            <v>0</v>
          </cell>
          <cell r="S104">
            <v>40030</v>
          </cell>
          <cell r="T104">
            <v>40055</v>
          </cell>
          <cell r="U104">
            <v>40067</v>
          </cell>
          <cell r="V104">
            <v>40070</v>
          </cell>
        </row>
        <row r="105">
          <cell r="B105" t="str">
            <v>11-EE-308</v>
          </cell>
          <cell r="C105" t="str">
            <v>COMP.</v>
          </cell>
          <cell r="D105">
            <v>0</v>
          </cell>
          <cell r="E105" t="str">
            <v xml:space="preserve">Engineering Drawing For  Treated Caustic Cooler  </v>
          </cell>
          <cell r="F105" t="str">
            <v>6987-LEPC1-SE-11-SE-ZC 5020(&amp;SE-11-B-ZC 5020)</v>
          </cell>
          <cell r="Q105">
            <v>40031</v>
          </cell>
          <cell r="R105">
            <v>40037</v>
          </cell>
          <cell r="S105">
            <v>40046</v>
          </cell>
          <cell r="T105">
            <v>40055</v>
          </cell>
          <cell r="U105">
            <v>40070</v>
          </cell>
          <cell r="V105">
            <v>40070</v>
          </cell>
        </row>
        <row r="106">
          <cell r="B106" t="str">
            <v>11-EE-309</v>
          </cell>
          <cell r="C106" t="str">
            <v>COLD</v>
          </cell>
          <cell r="D106" t="str">
            <v>S-403</v>
          </cell>
          <cell r="E106" t="str">
            <v xml:space="preserve">Engineering Drawing For  Cracked Gas Cooler I  </v>
          </cell>
          <cell r="F106" t="str">
            <v>6987-LEPC1-SE-11-SE-ZC 5021(&amp;SE-11-B-ZC 5021)</v>
          </cell>
          <cell r="Q106">
            <v>39994</v>
          </cell>
          <cell r="R106">
            <v>0</v>
          </cell>
          <cell r="S106">
            <v>39994</v>
          </cell>
          <cell r="T106">
            <v>40019</v>
          </cell>
          <cell r="U106">
            <v>40065</v>
          </cell>
          <cell r="V106">
            <v>40070</v>
          </cell>
        </row>
        <row r="107">
          <cell r="B107" t="str">
            <v>11-EE-310</v>
          </cell>
          <cell r="C107" t="str">
            <v>COLD</v>
          </cell>
          <cell r="D107" t="str">
            <v>S-403</v>
          </cell>
          <cell r="E107" t="str">
            <v xml:space="preserve">Engineering Drawing For  Cracked Gas Cooler II  </v>
          </cell>
          <cell r="F107" t="str">
            <v>6987-LEPC1-SE-11-SE-ZC 5022(&amp;SE-11-B-ZC 5022)</v>
          </cell>
          <cell r="Q107">
            <v>39994</v>
          </cell>
          <cell r="R107">
            <v>0</v>
          </cell>
          <cell r="S107">
            <v>39994</v>
          </cell>
          <cell r="T107">
            <v>40019</v>
          </cell>
          <cell r="U107">
            <v>40065</v>
          </cell>
          <cell r="V107">
            <v>40070</v>
          </cell>
        </row>
        <row r="108">
          <cell r="B108" t="str">
            <v>11-EE-312 A/B/C</v>
          </cell>
          <cell r="C108" t="str">
            <v>COLD</v>
          </cell>
          <cell r="D108">
            <v>0</v>
          </cell>
          <cell r="E108" t="str">
            <v>Engineering Drawing For  C2 Hydrogenation CC Exchanger</v>
          </cell>
          <cell r="F108" t="str">
            <v>6987-LEPC1-SE-11-SE-ZC 5023(&amp;SE-11-B-ZC 5023)</v>
          </cell>
          <cell r="Q108">
            <v>40032</v>
          </cell>
          <cell r="R108">
            <v>0</v>
          </cell>
          <cell r="S108">
            <v>40017</v>
          </cell>
          <cell r="T108">
            <v>40055</v>
          </cell>
          <cell r="U108">
            <v>40063</v>
          </cell>
          <cell r="V108">
            <v>40070</v>
          </cell>
        </row>
        <row r="109">
          <cell r="B109" t="str">
            <v>11-EE-313</v>
          </cell>
          <cell r="C109" t="str">
            <v>COLD</v>
          </cell>
          <cell r="D109">
            <v>0</v>
          </cell>
          <cell r="E109" t="str">
            <v xml:space="preserve">Engineering Drawing For  C2 Hydrogenation Heater </v>
          </cell>
          <cell r="F109" t="str">
            <v>6987-LEPC1-SE-11-SE-ZC 5024(&amp;SE-11-B-ZC 5024)</v>
          </cell>
          <cell r="Q109">
            <v>40032</v>
          </cell>
          <cell r="R109">
            <v>0</v>
          </cell>
          <cell r="S109">
            <v>40017</v>
          </cell>
          <cell r="T109">
            <v>40055</v>
          </cell>
          <cell r="U109">
            <v>40067</v>
          </cell>
          <cell r="V109">
            <v>40082</v>
          </cell>
        </row>
        <row r="110">
          <cell r="B110" t="str">
            <v>11-EE-314</v>
          </cell>
          <cell r="C110" t="str">
            <v>COLD</v>
          </cell>
          <cell r="D110" t="str">
            <v>S-405</v>
          </cell>
          <cell r="E110" t="str">
            <v xml:space="preserve">Engineering Drawing For  Methanol Condenser </v>
          </cell>
          <cell r="F110" t="str">
            <v>6987-LEPC1-SE-11-SE-ZC 5025(&amp;SE-11-B-ZC 5025)</v>
          </cell>
          <cell r="Q110">
            <v>40032</v>
          </cell>
          <cell r="R110">
            <v>0</v>
          </cell>
          <cell r="S110">
            <v>40017</v>
          </cell>
          <cell r="T110">
            <v>40055</v>
          </cell>
          <cell r="U110">
            <v>40070</v>
          </cell>
          <cell r="V110">
            <v>40082</v>
          </cell>
        </row>
        <row r="111">
          <cell r="B111" t="str">
            <v>11-EE-402</v>
          </cell>
          <cell r="C111" t="str">
            <v>COMP.</v>
          </cell>
          <cell r="D111">
            <v>0</v>
          </cell>
          <cell r="E111" t="str">
            <v xml:space="preserve">Engineering Drawing For  Ethylene Product Subcooler II </v>
          </cell>
          <cell r="F111" t="str">
            <v>6987-LEPC1-SE-11-SE-ZC 5026(&amp;SE-11-B-ZC 5026)</v>
          </cell>
          <cell r="Q111">
            <v>40018</v>
          </cell>
          <cell r="R111">
            <v>0</v>
          </cell>
          <cell r="S111">
            <v>39996</v>
          </cell>
          <cell r="T111">
            <v>40055</v>
          </cell>
          <cell r="U111">
            <v>40067</v>
          </cell>
          <cell r="V111">
            <v>40082</v>
          </cell>
        </row>
        <row r="112">
          <cell r="B112" t="str">
            <v>11-EE-403</v>
          </cell>
          <cell r="C112" t="str">
            <v>COMP.</v>
          </cell>
          <cell r="D112">
            <v>0</v>
          </cell>
          <cell r="E112" t="str">
            <v xml:space="preserve">Engineering Drawing For  Ethylene Product Subcooler I </v>
          </cell>
          <cell r="F112" t="str">
            <v>6987-LEPC1-SE-11-SE-ZC 5027(&amp;SE-11-B-ZC 5027)</v>
          </cell>
          <cell r="Q112">
            <v>40018</v>
          </cell>
          <cell r="R112">
            <v>0</v>
          </cell>
          <cell r="S112">
            <v>39996</v>
          </cell>
          <cell r="T112">
            <v>40040</v>
          </cell>
          <cell r="U112">
            <v>40067</v>
          </cell>
          <cell r="V112">
            <v>40082</v>
          </cell>
        </row>
        <row r="113">
          <cell r="B113" t="str">
            <v>11-EE-404 A/B</v>
          </cell>
          <cell r="C113" t="str">
            <v>COMP.</v>
          </cell>
          <cell r="D113">
            <v>0</v>
          </cell>
          <cell r="E113" t="str">
            <v>Engineering Drawing For  Ethylene Cooler 3rd Stage</v>
          </cell>
          <cell r="F113" t="str">
            <v>6987-LEPC1-SE-11-SE-ZC 5028(&amp;SE-11-B-ZC 5028)</v>
          </cell>
          <cell r="Q113">
            <v>40018</v>
          </cell>
          <cell r="R113">
            <v>0</v>
          </cell>
          <cell r="S113">
            <v>40009</v>
          </cell>
          <cell r="T113">
            <v>40040</v>
          </cell>
          <cell r="U113">
            <v>40063</v>
          </cell>
          <cell r="V113">
            <v>40070</v>
          </cell>
        </row>
        <row r="114">
          <cell r="B114" t="str">
            <v>11-EE-405</v>
          </cell>
          <cell r="C114" t="str">
            <v>COMP.</v>
          </cell>
          <cell r="D114">
            <v>0</v>
          </cell>
          <cell r="E114" t="str">
            <v>Engineering Drawing For  Ethylene Cooler 4th Stage</v>
          </cell>
          <cell r="F114" t="str">
            <v>6987-LEPC1-SE-11-SE-ZC 5029(&amp;SE-11-B-ZC 5029)</v>
          </cell>
          <cell r="Q114">
            <v>40018</v>
          </cell>
          <cell r="R114">
            <v>0</v>
          </cell>
          <cell r="S114">
            <v>40009</v>
          </cell>
          <cell r="T114">
            <v>40040</v>
          </cell>
          <cell r="U114">
            <v>40065</v>
          </cell>
          <cell r="V114">
            <v>40070</v>
          </cell>
        </row>
        <row r="115">
          <cell r="B115" t="str">
            <v>11-EE-406 A/B/C/D</v>
          </cell>
          <cell r="C115" t="str">
            <v>COMP.</v>
          </cell>
          <cell r="D115" t="str">
            <v>S-302</v>
          </cell>
          <cell r="E115" t="str">
            <v xml:space="preserve">Engineering Drawing For  Propylene Condenser </v>
          </cell>
          <cell r="F115" t="str">
            <v>6987-LEPC1-SE-11-SE-ZC 5030(&amp;SE-11-B-ZCE 5030)</v>
          </cell>
          <cell r="Q115">
            <v>40025</v>
          </cell>
          <cell r="R115">
            <v>0</v>
          </cell>
          <cell r="S115">
            <v>40009</v>
          </cell>
          <cell r="T115">
            <v>40040</v>
          </cell>
          <cell r="U115">
            <v>40065</v>
          </cell>
          <cell r="V115">
            <v>40070</v>
          </cell>
        </row>
        <row r="116">
          <cell r="B116" t="str">
            <v>11-EE-407</v>
          </cell>
          <cell r="C116" t="str">
            <v>COMP.</v>
          </cell>
          <cell r="D116">
            <v>0</v>
          </cell>
          <cell r="E116" t="str">
            <v xml:space="preserve">Engineering Drawing For  Propylene Refrigerant Subcooler </v>
          </cell>
          <cell r="F116" t="str">
            <v>6987-LEPC1-SE-11-SE-ZC 5031(&amp;SE-11-B-ZC 5031)</v>
          </cell>
          <cell r="Q116">
            <v>40025</v>
          </cell>
          <cell r="R116">
            <v>0</v>
          </cell>
          <cell r="S116">
            <v>40009</v>
          </cell>
          <cell r="T116">
            <v>40040</v>
          </cell>
          <cell r="U116">
            <v>40065</v>
          </cell>
          <cell r="V116">
            <v>40070</v>
          </cell>
        </row>
        <row r="117">
          <cell r="B117" t="str">
            <v>11-EE-502</v>
          </cell>
          <cell r="C117" t="str">
            <v>COLD</v>
          </cell>
          <cell r="D117" t="str">
            <v>S-401</v>
          </cell>
          <cell r="E117" t="str">
            <v xml:space="preserve">Engineering Drawing For  Condenser Depropanizer </v>
          </cell>
          <cell r="F117" t="str">
            <v>6987-LEPC1-SE-11-SE-ZC 5032(&amp;SE-11-B-ZC 5032)</v>
          </cell>
          <cell r="Q117">
            <v>39986</v>
          </cell>
          <cell r="R117">
            <v>0</v>
          </cell>
          <cell r="S117">
            <v>39966</v>
          </cell>
          <cell r="T117">
            <v>40055</v>
          </cell>
          <cell r="U117">
            <v>40063</v>
          </cell>
          <cell r="V117">
            <v>40070</v>
          </cell>
        </row>
        <row r="118">
          <cell r="B118" t="str">
            <v>11-EE-503</v>
          </cell>
          <cell r="C118" t="str">
            <v>COLD</v>
          </cell>
          <cell r="D118" t="str">
            <v>S-401</v>
          </cell>
          <cell r="E118" t="str">
            <v>Engineering Drawing For  Depropanizer Feed Cooler</v>
          </cell>
          <cell r="F118" t="str">
            <v>6987-LEPC1-SE-11-SE-ZC 5033(&amp;SE-11-B-ZC 5033)</v>
          </cell>
          <cell r="Q118">
            <v>39986</v>
          </cell>
          <cell r="R118">
            <v>0</v>
          </cell>
          <cell r="S118">
            <v>39986</v>
          </cell>
          <cell r="T118">
            <v>40055</v>
          </cell>
          <cell r="U118">
            <v>40063</v>
          </cell>
          <cell r="V118">
            <v>40070</v>
          </cell>
        </row>
        <row r="119">
          <cell r="B119" t="str">
            <v>11-EE-504</v>
          </cell>
          <cell r="C119" t="str">
            <v>COLD</v>
          </cell>
          <cell r="D119" t="str">
            <v>S-406</v>
          </cell>
          <cell r="E119" t="str">
            <v xml:space="preserve">Engineering Drawing For  Condenser C3 Hydrogenation </v>
          </cell>
          <cell r="F119" t="str">
            <v>6987-LEPC1-SE-11-SE-ZC 5034(&amp;SE-11-B-ZC 5034)</v>
          </cell>
          <cell r="Q119">
            <v>40011</v>
          </cell>
          <cell r="R119">
            <v>0</v>
          </cell>
          <cell r="S119">
            <v>40024</v>
          </cell>
          <cell r="T119">
            <v>40019</v>
          </cell>
          <cell r="U119">
            <v>40070</v>
          </cell>
          <cell r="V119">
            <v>40082</v>
          </cell>
        </row>
        <row r="120">
          <cell r="B120" t="str">
            <v>11-EE-505</v>
          </cell>
          <cell r="C120" t="str">
            <v>COMP.</v>
          </cell>
          <cell r="D120">
            <v>0</v>
          </cell>
          <cell r="E120" t="str">
            <v xml:space="preserve">Engineering Drawing For  Condenser C3 Stripper </v>
          </cell>
          <cell r="F120" t="str">
            <v>6987-LEPC1-SE-11-SE-ZC 5035(&amp;SE-11-B-ZC 5035)</v>
          </cell>
          <cell r="Q120">
            <v>40018</v>
          </cell>
          <cell r="R120">
            <v>0</v>
          </cell>
          <cell r="S120">
            <v>40024</v>
          </cell>
          <cell r="T120">
            <v>40019</v>
          </cell>
          <cell r="U120">
            <v>40071</v>
          </cell>
          <cell r="V120">
            <v>40082</v>
          </cell>
        </row>
        <row r="121">
          <cell r="B121" t="str">
            <v>11-EE-507 A/B/C</v>
          </cell>
          <cell r="C121" t="str">
            <v>QUENCH</v>
          </cell>
          <cell r="D121">
            <v>0</v>
          </cell>
          <cell r="E121" t="str">
            <v xml:space="preserve">Engineering Drawing For  Condenser C3 Splitter </v>
          </cell>
          <cell r="F121" t="str">
            <v>6987-LEPC1-SE-11-SE-ZC 5036(&amp;SE-11-B-ZC 5036)</v>
          </cell>
          <cell r="Q121">
            <v>40018</v>
          </cell>
          <cell r="R121">
            <v>0</v>
          </cell>
          <cell r="S121">
            <v>40025</v>
          </cell>
          <cell r="T121">
            <v>40025</v>
          </cell>
          <cell r="V121">
            <v>40070</v>
          </cell>
        </row>
        <row r="122">
          <cell r="B122" t="str">
            <v>11-EE-508</v>
          </cell>
          <cell r="C122" t="str">
            <v>QUENCH</v>
          </cell>
          <cell r="D122">
            <v>0</v>
          </cell>
          <cell r="E122" t="str">
            <v xml:space="preserve">Engineering Drawing For  Quench Water Preheater </v>
          </cell>
          <cell r="F122" t="str">
            <v>6987-LEPC1-SE-11-SE-ZC 5037(&amp;SE-11-B-ZC 5037)</v>
          </cell>
          <cell r="Q122">
            <v>40018</v>
          </cell>
          <cell r="R122">
            <v>0</v>
          </cell>
          <cell r="S122">
            <v>40017</v>
          </cell>
          <cell r="T122">
            <v>40040</v>
          </cell>
          <cell r="U122">
            <v>40063</v>
          </cell>
          <cell r="V122">
            <v>40070</v>
          </cell>
        </row>
        <row r="123">
          <cell r="B123" t="str">
            <v>11-EE-512</v>
          </cell>
          <cell r="C123" t="str">
            <v>COLD</v>
          </cell>
          <cell r="D123" t="str">
            <v>S-401</v>
          </cell>
          <cell r="E123" t="str">
            <v xml:space="preserve">Engineering Drawing For  Condenser Debutanizer </v>
          </cell>
          <cell r="F123" t="str">
            <v>6987-LEPC1-SE-11-SE-ZC 5038(&amp;SE-11-B-ZC 5038)</v>
          </cell>
          <cell r="Q123">
            <v>39994</v>
          </cell>
          <cell r="R123">
            <v>0</v>
          </cell>
          <cell r="S123">
            <v>39994</v>
          </cell>
          <cell r="T123">
            <v>40040</v>
          </cell>
          <cell r="U123">
            <v>40067</v>
          </cell>
          <cell r="V123">
            <v>40070</v>
          </cell>
        </row>
        <row r="124">
          <cell r="B124" t="str">
            <v>11-EE-602</v>
          </cell>
          <cell r="C124" t="str">
            <v>QUENCH</v>
          </cell>
          <cell r="D124" t="str">
            <v>S-209</v>
          </cell>
          <cell r="E124" t="str">
            <v xml:space="preserve">Engineering Drawing For  Flash Steam Condenser  </v>
          </cell>
          <cell r="F124" t="str">
            <v>6987-LEPC1-SE-11-SE-ZC 5040(&amp;SE-11-B-ZC 5040)</v>
          </cell>
          <cell r="Q124">
            <v>40046</v>
          </cell>
          <cell r="R124">
            <v>0</v>
          </cell>
          <cell r="S124">
            <v>40021</v>
          </cell>
          <cell r="T124">
            <v>40071</v>
          </cell>
          <cell r="U124">
            <v>40071</v>
          </cell>
        </row>
        <row r="125">
          <cell r="B125" t="str">
            <v>11-EE-603</v>
          </cell>
          <cell r="C125" t="str">
            <v>HEATER</v>
          </cell>
          <cell r="D125" t="str">
            <v>RACK R201</v>
          </cell>
          <cell r="E125" t="str">
            <v xml:space="preserve">Engineering Drawing For Demineralized WaterHeater </v>
          </cell>
          <cell r="F125" t="str">
            <v>6987-LEPC1-SE-11-SE-ZC 5041(&amp;SE-11-B-ZC 5041)</v>
          </cell>
          <cell r="Q125">
            <v>40046</v>
          </cell>
          <cell r="R125">
            <v>0</v>
          </cell>
          <cell r="S125">
            <v>40029</v>
          </cell>
          <cell r="T125">
            <v>40071</v>
          </cell>
          <cell r="U125">
            <v>40074</v>
          </cell>
        </row>
        <row r="126">
          <cell r="B126" t="str">
            <v>11-EE-604</v>
          </cell>
          <cell r="C126" t="str">
            <v>HEATER</v>
          </cell>
          <cell r="D126">
            <v>0</v>
          </cell>
          <cell r="E126" t="str">
            <v xml:space="preserve">Engineering Drawing For BFW cooler </v>
          </cell>
          <cell r="F126" t="str">
            <v>6987-LEPC1-SE-11-SE-ZC 5042(&amp;SE-11-B-ZC 5042)</v>
          </cell>
          <cell r="Q126">
            <v>40046</v>
          </cell>
          <cell r="R126">
            <v>0</v>
          </cell>
          <cell r="S126">
            <v>40050</v>
          </cell>
          <cell r="T126">
            <v>40071</v>
          </cell>
          <cell r="U126">
            <v>40074</v>
          </cell>
        </row>
        <row r="127">
          <cell r="B127" t="str">
            <v>11-EU-701</v>
          </cell>
          <cell r="C127" t="str">
            <v>QUENCH</v>
          </cell>
          <cell r="D127">
            <v>0</v>
          </cell>
          <cell r="E127" t="str">
            <v xml:space="preserve">Engineering Drawing For Methane Heater </v>
          </cell>
          <cell r="F127" t="str">
            <v>6987-LEPC1-SE-11-SE-ZC 5043(&amp;SE-11-B-ZC 5043)</v>
          </cell>
          <cell r="Q127">
            <v>0</v>
          </cell>
          <cell r="R127">
            <v>0</v>
          </cell>
          <cell r="S127">
            <v>40060</v>
          </cell>
          <cell r="T127">
            <v>40071</v>
          </cell>
        </row>
        <row r="128">
          <cell r="B128" t="str">
            <v>11-EE-702</v>
          </cell>
          <cell r="C128" t="str">
            <v>COLD</v>
          </cell>
          <cell r="D128" t="str">
            <v>S-403</v>
          </cell>
          <cell r="E128" t="str">
            <v xml:space="preserve">Engineering Drawing For Regeneration Gas Heater I  </v>
          </cell>
          <cell r="F128" t="str">
            <v>6987-LEPC1-SE-11-SE-ZC 5044(&amp;SE-11-B-ZC 5044)</v>
          </cell>
          <cell r="Q128">
            <v>40053</v>
          </cell>
          <cell r="R128">
            <v>40074</v>
          </cell>
          <cell r="S128">
            <v>40087</v>
          </cell>
          <cell r="T128">
            <v>40123</v>
          </cell>
        </row>
        <row r="129">
          <cell r="B129" t="str">
            <v>11-EE-703</v>
          </cell>
          <cell r="C129" t="str">
            <v>COLD</v>
          </cell>
          <cell r="D129" t="str">
            <v>S-403</v>
          </cell>
          <cell r="E129" t="str">
            <v xml:space="preserve">Engineering Drawing For Regeneration Gas Cooler </v>
          </cell>
          <cell r="F129" t="str">
            <v>6987-LEPC1-SE-11-SE-ZC 5045(&amp;SE-11-B-ZC 5045)</v>
          </cell>
          <cell r="Q129">
            <v>40053</v>
          </cell>
          <cell r="R129">
            <v>40074</v>
          </cell>
          <cell r="S129">
            <v>40087</v>
          </cell>
          <cell r="T129">
            <v>40071</v>
          </cell>
          <cell r="U129">
            <v>40084</v>
          </cell>
        </row>
        <row r="130">
          <cell r="B130" t="str">
            <v>11-EE-704</v>
          </cell>
          <cell r="C130" t="str">
            <v>COLD</v>
          </cell>
          <cell r="D130" t="str">
            <v>S-406</v>
          </cell>
          <cell r="E130" t="str">
            <v xml:space="preserve">Engineering Drawing For Regeneration Gas Heater II </v>
          </cell>
          <cell r="F130" t="str">
            <v>6987-LEPC1-SE-11-SE-ZC 5046(&amp;SE-11-B-ZC 5046)</v>
          </cell>
          <cell r="Q130">
            <v>40053</v>
          </cell>
          <cell r="R130">
            <v>40074</v>
          </cell>
          <cell r="S130">
            <v>40087</v>
          </cell>
          <cell r="T130">
            <v>40071</v>
          </cell>
          <cell r="U130">
            <v>40084</v>
          </cell>
        </row>
        <row r="131">
          <cell r="B131" t="str">
            <v>11-EE-705</v>
          </cell>
          <cell r="C131" t="str">
            <v>COLD</v>
          </cell>
          <cell r="D131" t="str">
            <v>S-406</v>
          </cell>
          <cell r="E131" t="str">
            <v xml:space="preserve">Engineering Drawing For Regeneration Gas Heater III  </v>
          </cell>
          <cell r="F131" t="str">
            <v>6987-LEPC1-SE-11-SE-ZC 5047(&amp;SE-11-B-ZC 5047)</v>
          </cell>
          <cell r="Q131">
            <v>40053</v>
          </cell>
          <cell r="R131">
            <v>40074</v>
          </cell>
          <cell r="S131">
            <v>40087</v>
          </cell>
          <cell r="T131">
            <v>40071</v>
          </cell>
          <cell r="U131">
            <v>40084</v>
          </cell>
        </row>
        <row r="132">
          <cell r="B132" t="str">
            <v>11-EE-706</v>
          </cell>
          <cell r="C132" t="str">
            <v>COLD</v>
          </cell>
          <cell r="D132" t="str">
            <v>S-407</v>
          </cell>
          <cell r="E132" t="str">
            <v xml:space="preserve">Engineering Drawing For Flare Gas Heater </v>
          </cell>
          <cell r="F132" t="str">
            <v>6987-LEPC1-SE-11-SE-ZC 5048(&amp;SE-11-B-ZC 5048)</v>
          </cell>
          <cell r="Q132">
            <v>40092</v>
          </cell>
          <cell r="R132">
            <v>40123</v>
          </cell>
          <cell r="S132">
            <v>0</v>
          </cell>
          <cell r="T132">
            <v>40040</v>
          </cell>
          <cell r="U132">
            <v>40077</v>
          </cell>
        </row>
        <row r="133">
          <cell r="B133" t="str">
            <v>11-EE-707</v>
          </cell>
          <cell r="C133" t="str">
            <v>COLD</v>
          </cell>
          <cell r="D133" t="str">
            <v>S-407</v>
          </cell>
          <cell r="E133" t="str">
            <v xml:space="preserve">Engineering Drawing For Methanol Vaporizer </v>
          </cell>
          <cell r="F133" t="str">
            <v>6987-LEPC1-SE-11-SE-ZC 5049(&amp;SE-11-B-ZC 5049)</v>
          </cell>
          <cell r="Q133">
            <v>40092</v>
          </cell>
          <cell r="R133">
            <v>40123</v>
          </cell>
          <cell r="S133">
            <v>0</v>
          </cell>
          <cell r="T133">
            <v>40106</v>
          </cell>
          <cell r="U133">
            <v>40133</v>
          </cell>
        </row>
        <row r="134">
          <cell r="B134" t="str">
            <v>11-EE-708</v>
          </cell>
          <cell r="C134" t="str">
            <v>COLD</v>
          </cell>
          <cell r="D134">
            <v>0</v>
          </cell>
          <cell r="E134" t="str">
            <v xml:space="preserve">Engineering Drawing For Cold Liquids  Vaporizer </v>
          </cell>
          <cell r="F134" t="str">
            <v>6987-LEPC1-SE-11-SE-ZC 5050(&amp;SE-11-B-ZC 5050)</v>
          </cell>
          <cell r="Q134">
            <v>40046</v>
          </cell>
          <cell r="R134">
            <v>40123</v>
          </cell>
          <cell r="S134">
            <v>0</v>
          </cell>
          <cell r="T134">
            <v>40106</v>
          </cell>
          <cell r="U134">
            <v>40133</v>
          </cell>
        </row>
        <row r="135">
          <cell r="B135" t="str">
            <v>11-EE-213</v>
          </cell>
          <cell r="C135" t="str">
            <v>QUENCH</v>
          </cell>
          <cell r="D135" t="str">
            <v>S-205</v>
          </cell>
          <cell r="E135" t="str">
            <v xml:space="preserve">Engineering Drawing For Reboiler Process Water Stripper </v>
          </cell>
          <cell r="F135" t="str">
            <v>6987-LEPC1-SE-11-SE-ZC 5051(&amp;SE-11-B-ZC 5051)</v>
          </cell>
          <cell r="Q135">
            <v>39986</v>
          </cell>
          <cell r="R135">
            <v>0</v>
          </cell>
          <cell r="S135">
            <v>39986</v>
          </cell>
          <cell r="T135">
            <v>40040</v>
          </cell>
          <cell r="U135">
            <v>40067</v>
          </cell>
          <cell r="V135">
            <v>40070</v>
          </cell>
        </row>
        <row r="136">
          <cell r="B136" t="str">
            <v>11-EE-311 A/B/S</v>
          </cell>
          <cell r="C136" t="str">
            <v>COLD</v>
          </cell>
          <cell r="D136">
            <v>0</v>
          </cell>
          <cell r="E136" t="str">
            <v xml:space="preserve">Engineering Drawing For Reboiler Deethanizer </v>
          </cell>
          <cell r="F136" t="str">
            <v>6987-LEPC1-SE-11-SE-ZC 5052(&amp;SE-11-B-ZC 5052)</v>
          </cell>
          <cell r="Q136">
            <v>40000</v>
          </cell>
          <cell r="R136">
            <v>0</v>
          </cell>
          <cell r="S136">
            <v>39996</v>
          </cell>
          <cell r="T136">
            <v>40040</v>
          </cell>
          <cell r="U136">
            <v>40067</v>
          </cell>
          <cell r="V136">
            <v>40070</v>
          </cell>
        </row>
        <row r="137">
          <cell r="B137" t="str">
            <v>11-EE-401</v>
          </cell>
          <cell r="C137" t="str">
            <v>COLD</v>
          </cell>
          <cell r="D137">
            <v>0</v>
          </cell>
          <cell r="E137" t="str">
            <v xml:space="preserve">Engineering Drawing For Reboiler Demethanizer </v>
          </cell>
          <cell r="F137" t="str">
            <v>6987-LEPC1-SE-11-SE-ZC 5053(&amp;SE-11-B-ZC 5053)</v>
          </cell>
          <cell r="Q137">
            <v>39994</v>
          </cell>
          <cell r="R137">
            <v>0</v>
          </cell>
          <cell r="S137">
            <v>39994</v>
          </cell>
          <cell r="T137">
            <v>40040</v>
          </cell>
          <cell r="U137">
            <v>40063</v>
          </cell>
          <cell r="V137">
            <v>40070</v>
          </cell>
        </row>
        <row r="138">
          <cell r="B138" t="str">
            <v>11-EE-501 A/S</v>
          </cell>
          <cell r="C138" t="str">
            <v>COLD</v>
          </cell>
          <cell r="D138">
            <v>0</v>
          </cell>
          <cell r="E138" t="str">
            <v>Engineering Drawing For Reboiler Depropanizer</v>
          </cell>
          <cell r="F138" t="str">
            <v>6987-LEPC1-SE-11-SE-ZC 5054(&amp;SE-11-B-ZC 5054)</v>
          </cell>
          <cell r="Q138">
            <v>39986</v>
          </cell>
          <cell r="R138">
            <v>0</v>
          </cell>
          <cell r="S138">
            <v>39986</v>
          </cell>
          <cell r="T138">
            <v>40040</v>
          </cell>
          <cell r="U138">
            <v>40067</v>
          </cell>
          <cell r="V138">
            <v>40070</v>
          </cell>
        </row>
        <row r="139">
          <cell r="B139" t="str">
            <v>11-EE-506 A/B/C</v>
          </cell>
          <cell r="C139" t="str">
            <v>QUENCH</v>
          </cell>
          <cell r="D139">
            <v>0</v>
          </cell>
          <cell r="E139" t="str">
            <v xml:space="preserve">Engineering Drawing For Reboiler C3 Splitter </v>
          </cell>
          <cell r="F139" t="str">
            <v>6987-LEPC1-SE-11-SE-ZC 5055(&amp;SE-11-B-ZC 5055)</v>
          </cell>
          <cell r="Q139">
            <v>40018</v>
          </cell>
          <cell r="R139">
            <v>0</v>
          </cell>
          <cell r="S139">
            <v>40010</v>
          </cell>
          <cell r="T139">
            <v>40040</v>
          </cell>
          <cell r="U139">
            <v>40067</v>
          </cell>
          <cell r="V139">
            <v>40070</v>
          </cell>
        </row>
        <row r="140">
          <cell r="B140" t="str">
            <v>11-EE-510 A/S</v>
          </cell>
          <cell r="C140" t="str">
            <v>COMP.</v>
          </cell>
          <cell r="D140">
            <v>0</v>
          </cell>
          <cell r="E140" t="str">
            <v xml:space="preserve">Engineering Drawing For Reboiler Gasoline Stabiliser </v>
          </cell>
          <cell r="F140" t="str">
            <v>6987-LEPC1-SE-11-SE-ZC 5056(&amp;SE-11-B-ZC 5056)</v>
          </cell>
          <cell r="Q140">
            <v>40007</v>
          </cell>
          <cell r="R140">
            <v>0</v>
          </cell>
          <cell r="S140">
            <v>39996</v>
          </cell>
          <cell r="T140">
            <v>40040</v>
          </cell>
          <cell r="U140">
            <v>40063</v>
          </cell>
          <cell r="V140">
            <v>40070</v>
          </cell>
        </row>
        <row r="141">
          <cell r="B141" t="str">
            <v>11-EE-511 A/S</v>
          </cell>
          <cell r="C141" t="str">
            <v>COLD</v>
          </cell>
          <cell r="D141">
            <v>0</v>
          </cell>
          <cell r="E141" t="str">
            <v xml:space="preserve">Engineering Drawing For Reboiler Debutanizer </v>
          </cell>
          <cell r="F141" t="str">
            <v>6987-LEPC1-SE-11-SE-ZC 5057(&amp;SE-11-B-ZC 5057)</v>
          </cell>
          <cell r="Q141">
            <v>39994</v>
          </cell>
          <cell r="R141">
            <v>0</v>
          </cell>
          <cell r="S141">
            <v>39994</v>
          </cell>
          <cell r="T141">
            <v>40040</v>
          </cell>
          <cell r="U141">
            <v>40064</v>
          </cell>
          <cell r="V141">
            <v>40070</v>
          </cell>
        </row>
        <row r="142">
          <cell r="B142" t="str">
            <v>12-CC-101</v>
          </cell>
          <cell r="C142" t="str">
            <v>AU</v>
          </cell>
          <cell r="D142">
            <v>0</v>
          </cell>
          <cell r="E142" t="str">
            <v xml:space="preserve">Engineering Drawing For               Dehexanizer </v>
          </cell>
          <cell r="F142" t="str">
            <v>6987-LEPC1-SE-12-SE-ZC 1001(&amp;SE-12-B-ZC 1001)</v>
          </cell>
          <cell r="Q142">
            <v>40053</v>
          </cell>
          <cell r="R142">
            <v>40067</v>
          </cell>
          <cell r="S142">
            <v>40066</v>
          </cell>
          <cell r="T142">
            <v>40071</v>
          </cell>
          <cell r="U142">
            <v>40077</v>
          </cell>
        </row>
        <row r="143">
          <cell r="B143" t="str">
            <v>12-CC-102</v>
          </cell>
          <cell r="C143" t="str">
            <v>AU</v>
          </cell>
          <cell r="D143">
            <v>0</v>
          </cell>
          <cell r="E143" t="str">
            <v xml:space="preserve">Engineering Drawing For Deoctanizer </v>
          </cell>
          <cell r="F143" t="str">
            <v>6987-LEPC1-SE-12-SE-ZC 1002(&amp;SE-12-B-ZC 1002)</v>
          </cell>
          <cell r="Q143">
            <v>40060</v>
          </cell>
          <cell r="R143">
            <v>40067</v>
          </cell>
          <cell r="S143">
            <v>40066</v>
          </cell>
          <cell r="T143">
            <v>40071</v>
          </cell>
          <cell r="U143">
            <v>40077</v>
          </cell>
        </row>
        <row r="144">
          <cell r="B144" t="str">
            <v>12-CC-103</v>
          </cell>
          <cell r="C144" t="str">
            <v>AU</v>
          </cell>
          <cell r="D144">
            <v>0</v>
          </cell>
          <cell r="E144" t="str">
            <v xml:space="preserve">Engineering Drawing For Depentanizer </v>
          </cell>
          <cell r="F144" t="str">
            <v>6987-LEPC1-SE-12-SE-ZC 1003(&amp;SE-12-B-ZC 1003)</v>
          </cell>
          <cell r="Q144">
            <v>40074</v>
          </cell>
          <cell r="R144">
            <v>40074</v>
          </cell>
          <cell r="S144">
            <v>40081</v>
          </cell>
          <cell r="T144">
            <v>40086</v>
          </cell>
          <cell r="U144">
            <v>40084</v>
          </cell>
        </row>
        <row r="145">
          <cell r="B145" t="str">
            <v>12-RR-101 A/S</v>
          </cell>
          <cell r="C145" t="str">
            <v>AU</v>
          </cell>
          <cell r="D145">
            <v>0</v>
          </cell>
          <cell r="E145" t="str">
            <v xml:space="preserve">Engineering Drawing For Reactor Gasoline Hydrogenation 1st Stage </v>
          </cell>
          <cell r="F145" t="str">
            <v>6987-LEPC1-SE-12-SE-ZC 1004(&amp;SE-12-B-ZC 1004)</v>
          </cell>
          <cell r="Q145">
            <v>40046</v>
          </cell>
          <cell r="R145">
            <v>40067</v>
          </cell>
          <cell r="S145">
            <v>40077</v>
          </cell>
          <cell r="T145">
            <v>40055</v>
          </cell>
          <cell r="U145">
            <v>40077</v>
          </cell>
        </row>
        <row r="146">
          <cell r="B146" t="str">
            <v>12-RR-102 A/S</v>
          </cell>
          <cell r="C146" t="str">
            <v>AU</v>
          </cell>
          <cell r="D146">
            <v>0</v>
          </cell>
          <cell r="E146" t="str">
            <v xml:space="preserve">Engineering Drawing For Reactor Gasoline Hydrogenation 2nd Stage </v>
          </cell>
          <cell r="F146" t="str">
            <v>6987-LEPC1-SE-12-SE-ZC 1005(&amp;SE-12-B-ZC 1005)</v>
          </cell>
          <cell r="Q146">
            <v>40067</v>
          </cell>
          <cell r="R146">
            <v>40092</v>
          </cell>
          <cell r="S146">
            <v>40093</v>
          </cell>
          <cell r="T146">
            <v>40086</v>
          </cell>
          <cell r="U146">
            <v>40077</v>
          </cell>
        </row>
        <row r="147">
          <cell r="B147" t="str">
            <v>12-VV-101</v>
          </cell>
          <cell r="C147" t="str">
            <v>AU</v>
          </cell>
          <cell r="D147" t="str">
            <v>S-604</v>
          </cell>
          <cell r="E147" t="str">
            <v xml:space="preserve">Engineering Drawing For PGH 1st Stage Feed Surge Drum </v>
          </cell>
          <cell r="F147" t="str">
            <v>6987-LEPC1-SE-12-SE-ZC 1006(&amp;SE-12-B-ZC 1006)</v>
          </cell>
          <cell r="Q147">
            <v>40046</v>
          </cell>
          <cell r="R147">
            <v>40081</v>
          </cell>
          <cell r="S147">
            <v>40088</v>
          </cell>
          <cell r="T147">
            <v>40055</v>
          </cell>
          <cell r="U147">
            <v>40091</v>
          </cell>
        </row>
        <row r="148">
          <cell r="B148" t="str">
            <v>12-VV-102</v>
          </cell>
          <cell r="C148" t="str">
            <v>AU</v>
          </cell>
          <cell r="D148" t="str">
            <v>S-604</v>
          </cell>
          <cell r="E148" t="str">
            <v xml:space="preserve">Engineering Drawing For PGH 1st Stage Separator Drum </v>
          </cell>
          <cell r="F148" t="str">
            <v>6987-LEPC1-SE-12-SE-ZC 1007(&amp;SE-12-B-ZC 1007)</v>
          </cell>
          <cell r="Q148">
            <v>40046</v>
          </cell>
          <cell r="R148">
            <v>40081</v>
          </cell>
          <cell r="S148">
            <v>40088</v>
          </cell>
          <cell r="T148">
            <v>40055</v>
          </cell>
          <cell r="U148">
            <v>40091</v>
          </cell>
        </row>
        <row r="149">
          <cell r="B149" t="str">
            <v>12-VV-103</v>
          </cell>
          <cell r="C149" t="str">
            <v>AU</v>
          </cell>
          <cell r="D149" t="str">
            <v>S-606</v>
          </cell>
          <cell r="E149" t="str">
            <v xml:space="preserve">Engineering Drawing For PGH 2nd Stage Feed Surge Drum </v>
          </cell>
          <cell r="F149" t="str">
            <v>6987-LEPC1-SE-12-SE-ZC 1008(&amp;SE-12-B-ZC 1008)</v>
          </cell>
          <cell r="Q149">
            <v>40053</v>
          </cell>
          <cell r="R149">
            <v>40067</v>
          </cell>
          <cell r="S149">
            <v>40077</v>
          </cell>
          <cell r="T149">
            <v>40071</v>
          </cell>
          <cell r="U149">
            <v>40077</v>
          </cell>
        </row>
        <row r="150">
          <cell r="B150" t="str">
            <v>12-VV-104</v>
          </cell>
          <cell r="C150" t="str">
            <v>AU</v>
          </cell>
          <cell r="D150" t="str">
            <v>S-605</v>
          </cell>
          <cell r="E150" t="str">
            <v xml:space="preserve">Engineering Drawing For Deoctanizer Reflux Drum </v>
          </cell>
          <cell r="F150" t="str">
            <v>6987-LEPC1-SE-12-SE-ZC 1009(&amp;SE-12-B-ZC 1009)</v>
          </cell>
          <cell r="Q150">
            <v>40060</v>
          </cell>
          <cell r="R150">
            <v>40067</v>
          </cell>
          <cell r="S150">
            <v>40077</v>
          </cell>
          <cell r="T150">
            <v>40071</v>
          </cell>
          <cell r="U150">
            <v>40077</v>
          </cell>
        </row>
        <row r="151">
          <cell r="B151" t="str">
            <v>12-VV-105</v>
          </cell>
          <cell r="C151" t="str">
            <v>AU</v>
          </cell>
          <cell r="D151">
            <v>0</v>
          </cell>
          <cell r="E151" t="str">
            <v xml:space="preserve">Engineering Drawing For PGH 2nd Stage Separator Drum II </v>
          </cell>
          <cell r="F151" t="str">
            <v>6987-LEPC1-SE-12-SE-ZC 1010(&amp;SE-12-B-ZC 1010)</v>
          </cell>
          <cell r="Q151">
            <v>40067</v>
          </cell>
          <cell r="R151">
            <v>40088</v>
          </cell>
          <cell r="S151">
            <v>40088</v>
          </cell>
          <cell r="T151">
            <v>40086</v>
          </cell>
        </row>
        <row r="152">
          <cell r="B152" t="str">
            <v>12-VV-106</v>
          </cell>
          <cell r="C152" t="str">
            <v>AU</v>
          </cell>
          <cell r="D152">
            <v>0</v>
          </cell>
          <cell r="E152" t="str">
            <v>Engineering Drawing For Hydrogen Compressor Suction Drum</v>
          </cell>
          <cell r="F152" t="str">
            <v>6987-LEPC1-SE-12-SE-ZC 1011(&amp;SE-12-B-ZC 1011)</v>
          </cell>
          <cell r="Q152">
            <v>40067</v>
          </cell>
          <cell r="R152">
            <v>40088</v>
          </cell>
          <cell r="S152">
            <v>40088</v>
          </cell>
          <cell r="T152">
            <v>40086</v>
          </cell>
        </row>
        <row r="153">
          <cell r="B153" t="str">
            <v>12-VV-107</v>
          </cell>
          <cell r="C153" t="str">
            <v>AU</v>
          </cell>
          <cell r="D153">
            <v>0</v>
          </cell>
          <cell r="E153" t="str">
            <v xml:space="preserve">Engineering Drawing For PGH 2nd Stage Separator Drum I </v>
          </cell>
          <cell r="F153" t="str">
            <v>6987-LEPC1-SE-12-SE-ZC 1012(&amp;SE-12-B-ZC 1012)</v>
          </cell>
          <cell r="Q153">
            <v>40067</v>
          </cell>
          <cell r="R153">
            <v>40088</v>
          </cell>
          <cell r="S153">
            <v>40088</v>
          </cell>
          <cell r="T153">
            <v>40086</v>
          </cell>
        </row>
        <row r="154">
          <cell r="B154" t="str">
            <v>12-VV-108</v>
          </cell>
          <cell r="C154" t="str">
            <v>AU</v>
          </cell>
          <cell r="D154" t="str">
            <v>S-606</v>
          </cell>
          <cell r="E154" t="str">
            <v xml:space="preserve">Engineering Drawing For Depentanizer Reflux Drum </v>
          </cell>
          <cell r="F154" t="str">
            <v>6987-LEPC1-SE-12-SE-ZC 1013(&amp;SE-12-B-ZC 1013)</v>
          </cell>
          <cell r="Q154">
            <v>40074</v>
          </cell>
          <cell r="R154">
            <v>40074</v>
          </cell>
          <cell r="S154">
            <v>40081</v>
          </cell>
          <cell r="T154">
            <v>40086</v>
          </cell>
        </row>
        <row r="155">
          <cell r="B155" t="str">
            <v>11-VV-715</v>
          </cell>
          <cell r="C155" t="str">
            <v>AU</v>
          </cell>
          <cell r="D155">
            <v>0</v>
          </cell>
          <cell r="E155" t="str">
            <v xml:space="preserve">Engineering Drawing For Benzene Slop Drum </v>
          </cell>
          <cell r="F155" t="str">
            <v>6987-LEPC1-SE-12-SE-ZC 1014(&amp;SE-12-B-ZC 1014)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12-EE-101</v>
          </cell>
          <cell r="C156" t="str">
            <v>AU</v>
          </cell>
          <cell r="D156" t="str">
            <v>S-604</v>
          </cell>
          <cell r="E156" t="str">
            <v xml:space="preserve">Engineering Drawing For Raw Gasoline Cooler  </v>
          </cell>
          <cell r="F156" t="str">
            <v>6987-LEPC1-SE-12-SE-ZC 5001(&amp;SE-12-B-ZC 5001)</v>
          </cell>
          <cell r="Q156">
            <v>40046</v>
          </cell>
          <cell r="R156">
            <v>0</v>
          </cell>
          <cell r="S156">
            <v>40060</v>
          </cell>
          <cell r="T156">
            <v>40071</v>
          </cell>
        </row>
        <row r="157">
          <cell r="B157" t="str">
            <v>12-EE-102</v>
          </cell>
          <cell r="C157" t="str">
            <v>AU</v>
          </cell>
          <cell r="D157">
            <v>0</v>
          </cell>
          <cell r="E157" t="str">
            <v xml:space="preserve">Engineering Drawing For PGH 1st Stage Feed/Effluent Exchanger </v>
          </cell>
          <cell r="F157" t="str">
            <v>6987-LEPC1-SE-12-SE-ZC 5002(&amp;SE-12-B-ZC 5002)</v>
          </cell>
          <cell r="Q157">
            <v>40046</v>
          </cell>
          <cell r="R157">
            <v>40080</v>
          </cell>
          <cell r="S157">
            <v>40088</v>
          </cell>
          <cell r="T157">
            <v>40071</v>
          </cell>
          <cell r="U157">
            <v>40089</v>
          </cell>
        </row>
        <row r="158">
          <cell r="B158" t="str">
            <v>12-EE-103</v>
          </cell>
          <cell r="C158" t="str">
            <v>AU</v>
          </cell>
          <cell r="D158" t="str">
            <v>S-604</v>
          </cell>
          <cell r="E158" t="str">
            <v xml:space="preserve">Engineering Drawing For PGH 1st stage Start-up Heater </v>
          </cell>
          <cell r="F158" t="str">
            <v>6987-LEPC1-SE-12-SE-ZC 5003(&amp;SE-12-B-ZC 5003)</v>
          </cell>
          <cell r="Q158">
            <v>40046</v>
          </cell>
          <cell r="R158">
            <v>40080</v>
          </cell>
          <cell r="S158">
            <v>40088</v>
          </cell>
          <cell r="T158">
            <v>40071</v>
          </cell>
          <cell r="U158">
            <v>40089</v>
          </cell>
        </row>
        <row r="159">
          <cell r="B159" t="str">
            <v>12-EE-104</v>
          </cell>
          <cell r="C159" t="str">
            <v>AU</v>
          </cell>
          <cell r="D159">
            <v>0</v>
          </cell>
          <cell r="E159" t="str">
            <v xml:space="preserve">Engineering Drawing For PGH 1st Stage Recycle Cooler </v>
          </cell>
          <cell r="F159" t="str">
            <v>6987-LEPC1-SE-12-SE-ZC 5004(&amp;SE-12-B-ZC 5004)</v>
          </cell>
          <cell r="Q159">
            <v>40046</v>
          </cell>
          <cell r="R159">
            <v>40080</v>
          </cell>
          <cell r="S159">
            <v>40088</v>
          </cell>
          <cell r="T159">
            <v>40071</v>
          </cell>
          <cell r="U159">
            <v>40089</v>
          </cell>
        </row>
        <row r="160">
          <cell r="B160" t="str">
            <v>12-EE-105</v>
          </cell>
          <cell r="C160" t="str">
            <v>AU</v>
          </cell>
          <cell r="D160" t="str">
            <v>S-604</v>
          </cell>
          <cell r="E160" t="str">
            <v xml:space="preserve">Engineering Drawing For PGH 1st Stage Hot Vapor Condenser </v>
          </cell>
          <cell r="F160" t="str">
            <v>6987-LEPC1-SE-12-SE-ZC 5005(&amp;SE-12-B-ZC 5005)</v>
          </cell>
          <cell r="Q160">
            <v>40046</v>
          </cell>
          <cell r="R160">
            <v>40080</v>
          </cell>
          <cell r="S160">
            <v>40088</v>
          </cell>
          <cell r="T160">
            <v>40071</v>
          </cell>
          <cell r="U160">
            <v>40089</v>
          </cell>
        </row>
        <row r="161">
          <cell r="B161" t="str">
            <v>12-EE-107</v>
          </cell>
          <cell r="C161" t="str">
            <v>AU</v>
          </cell>
          <cell r="D161" t="str">
            <v>S-606</v>
          </cell>
          <cell r="E161" t="str">
            <v xml:space="preserve">Engineering Drawing For Condenser Dehexanizer </v>
          </cell>
          <cell r="F161" t="str">
            <v>6987-LEPC1-SE-12-SE-ZC 5006(&amp;SE-12-B-ZC 5006)</v>
          </cell>
          <cell r="Q161">
            <v>40053</v>
          </cell>
          <cell r="R161">
            <v>0</v>
          </cell>
          <cell r="S161">
            <v>40049</v>
          </cell>
          <cell r="T161">
            <v>40071</v>
          </cell>
          <cell r="U161">
            <v>40076</v>
          </cell>
        </row>
        <row r="162">
          <cell r="B162" t="str">
            <v>12-EE-109</v>
          </cell>
          <cell r="C162" t="str">
            <v>AU</v>
          </cell>
          <cell r="D162" t="str">
            <v>S-605</v>
          </cell>
          <cell r="E162" t="str">
            <v xml:space="preserve">Engineering Drawing For Condenser Deoctanizer </v>
          </cell>
          <cell r="F162" t="str">
            <v>6987-LEPC1-SE-12-SE-ZC 5007(&amp;SE-12-B-ZC 5007)</v>
          </cell>
          <cell r="Q162">
            <v>40060</v>
          </cell>
          <cell r="R162">
            <v>0</v>
          </cell>
          <cell r="S162">
            <v>40049</v>
          </cell>
          <cell r="T162">
            <v>40071</v>
          </cell>
          <cell r="U162">
            <v>40076</v>
          </cell>
        </row>
        <row r="163">
          <cell r="B163" t="str">
            <v>12-EE-110</v>
          </cell>
          <cell r="C163" t="str">
            <v>AU</v>
          </cell>
          <cell r="D163">
            <v>0</v>
          </cell>
          <cell r="E163" t="str">
            <v xml:space="preserve">Engineering Drawing For Deoctanizer Bottoms Cooler </v>
          </cell>
          <cell r="F163" t="str">
            <v>6987-LEPC1-SE-12-SE-ZC 5008(&amp;SE-12-B-ZC 5008)</v>
          </cell>
          <cell r="Q163">
            <v>40060</v>
          </cell>
          <cell r="R163">
            <v>0</v>
          </cell>
          <cell r="S163">
            <v>40049</v>
          </cell>
          <cell r="T163">
            <v>40086</v>
          </cell>
          <cell r="U163">
            <v>40076</v>
          </cell>
        </row>
        <row r="164">
          <cell r="B164" t="str">
            <v>12-EE-111</v>
          </cell>
          <cell r="C164" t="str">
            <v>AU</v>
          </cell>
          <cell r="D164">
            <v>0</v>
          </cell>
          <cell r="E164" t="str">
            <v xml:space="preserve">Engineering Drawing For C7-C8 Cooler </v>
          </cell>
          <cell r="F164" t="str">
            <v>6987-LEPC1-SE-12-SE-ZC 5009(&amp;SE-12-B-ZC 5009)</v>
          </cell>
          <cell r="Q164">
            <v>40060</v>
          </cell>
          <cell r="R164">
            <v>0</v>
          </cell>
          <cell r="S164">
            <v>40049</v>
          </cell>
          <cell r="T164">
            <v>40086</v>
          </cell>
          <cell r="U164">
            <v>40076</v>
          </cell>
        </row>
        <row r="165">
          <cell r="B165" t="str">
            <v>12-EE-112 A/B</v>
          </cell>
          <cell r="C165" t="str">
            <v>AU</v>
          </cell>
          <cell r="D165" t="str">
            <v>S-603</v>
          </cell>
          <cell r="E165" t="str">
            <v xml:space="preserve">Engineering Drawing For PGH 2nd Stage Feed/Effluent Exchanger I </v>
          </cell>
          <cell r="F165" t="str">
            <v>6987-LEPC1-SE-12-SE-ZC 5010(&amp;SE-12-B-ZC 5010)</v>
          </cell>
          <cell r="Q165">
            <v>40067</v>
          </cell>
          <cell r="R165">
            <v>40091</v>
          </cell>
          <cell r="S165">
            <v>40092</v>
          </cell>
          <cell r="T165">
            <v>40086</v>
          </cell>
          <cell r="U165">
            <v>40099</v>
          </cell>
        </row>
        <row r="166">
          <cell r="B166" t="str">
            <v>12-EE-113</v>
          </cell>
          <cell r="C166" t="str">
            <v>AU</v>
          </cell>
          <cell r="D166" t="str">
            <v>S-603</v>
          </cell>
          <cell r="E166" t="str">
            <v xml:space="preserve">Engineering Drawing For PGH 2nd Stage Heater </v>
          </cell>
          <cell r="F166" t="str">
            <v>6987-LEPC1-SE-12-SE-ZC 5011(&amp;SE-12-B-ZC 5011)</v>
          </cell>
          <cell r="Q166">
            <v>40067</v>
          </cell>
          <cell r="R166">
            <v>40091</v>
          </cell>
          <cell r="S166">
            <v>40092</v>
          </cell>
          <cell r="T166">
            <v>40086</v>
          </cell>
          <cell r="U166">
            <v>40099</v>
          </cell>
        </row>
        <row r="167">
          <cell r="B167" t="str">
            <v>12-EE-114 A/B</v>
          </cell>
          <cell r="C167" t="str">
            <v>AU</v>
          </cell>
          <cell r="D167" t="str">
            <v>S-603</v>
          </cell>
          <cell r="E167" t="str">
            <v xml:space="preserve">Engineering Drawing For PGH 2nd Stage Cooler </v>
          </cell>
          <cell r="F167" t="str">
            <v>6987-LEPC1-SE-12-SE-ZC 5012(&amp;SE-12-B-ZC 5012)</v>
          </cell>
          <cell r="Q167">
            <v>40067</v>
          </cell>
          <cell r="R167">
            <v>40091</v>
          </cell>
          <cell r="S167">
            <v>40092</v>
          </cell>
          <cell r="T167">
            <v>40086</v>
          </cell>
          <cell r="U167">
            <v>40099</v>
          </cell>
        </row>
        <row r="168">
          <cell r="B168" t="str">
            <v>12-EE-115 A/B</v>
          </cell>
          <cell r="C168" t="str">
            <v>AU</v>
          </cell>
          <cell r="D168" t="str">
            <v>S-603</v>
          </cell>
          <cell r="E168" t="str">
            <v xml:space="preserve">Engineering Drawing For PGH 2nd  StageFeed/Effluent Exchanger II </v>
          </cell>
          <cell r="F168" t="str">
            <v>6987-LEPC1-SE-12-SE-ZC 5013(&amp;SE-12-B-ZC 5013)</v>
          </cell>
          <cell r="Q168">
            <v>40067</v>
          </cell>
          <cell r="R168">
            <v>40091</v>
          </cell>
          <cell r="S168">
            <v>40092</v>
          </cell>
          <cell r="T168">
            <v>40086</v>
          </cell>
          <cell r="U168">
            <v>40099</v>
          </cell>
        </row>
        <row r="169">
          <cell r="B169" t="str">
            <v>12-EE-117</v>
          </cell>
          <cell r="C169" t="str">
            <v>AU</v>
          </cell>
          <cell r="D169" t="str">
            <v>S-606</v>
          </cell>
          <cell r="E169" t="str">
            <v xml:space="preserve">Engineering Drawing For Condenser Depentanizer </v>
          </cell>
          <cell r="F169" t="str">
            <v>6987-LEPC1-SE-12-SE-ZC 5014(&amp;SE-12-B-ZC 5014)</v>
          </cell>
          <cell r="Q169">
            <v>40074</v>
          </cell>
          <cell r="R169">
            <v>0</v>
          </cell>
          <cell r="S169">
            <v>40049</v>
          </cell>
          <cell r="T169">
            <v>40091</v>
          </cell>
          <cell r="U169">
            <v>40076</v>
          </cell>
        </row>
        <row r="170">
          <cell r="B170" t="str">
            <v>12-EE-118</v>
          </cell>
          <cell r="C170" t="str">
            <v>AU</v>
          </cell>
          <cell r="D170">
            <v>0</v>
          </cell>
          <cell r="E170" t="str">
            <v xml:space="preserve">Engineering Drawing Depentanizer Bottom Product Cooler </v>
          </cell>
          <cell r="F170" t="str">
            <v>6987-LEPC1-SE-12-SE-ZC 5015(&amp;SE-12-B-ZC 5015)</v>
          </cell>
          <cell r="Q170">
            <v>40074</v>
          </cell>
          <cell r="R170">
            <v>0</v>
          </cell>
          <cell r="S170">
            <v>40066</v>
          </cell>
          <cell r="T170">
            <v>40091</v>
          </cell>
        </row>
        <row r="171">
          <cell r="B171" t="str">
            <v>12-EE-106 A/S</v>
          </cell>
          <cell r="C171" t="str">
            <v>AU</v>
          </cell>
          <cell r="D171">
            <v>0</v>
          </cell>
          <cell r="E171" t="str">
            <v xml:space="preserve">Engineering Drawing  Reboiler Dehexanizer </v>
          </cell>
          <cell r="F171" t="str">
            <v>6987-LEPC1-SE-12-SE-ZC 5016(&amp;SE-12-B-ZC 5016)</v>
          </cell>
          <cell r="Q171">
            <v>40053</v>
          </cell>
          <cell r="R171">
            <v>0</v>
          </cell>
          <cell r="S171">
            <v>40060</v>
          </cell>
          <cell r="T171">
            <v>40071</v>
          </cell>
        </row>
        <row r="172">
          <cell r="B172" t="str">
            <v>12-EE-108 A/S</v>
          </cell>
          <cell r="C172" t="str">
            <v>AU</v>
          </cell>
          <cell r="D172">
            <v>0</v>
          </cell>
          <cell r="E172" t="str">
            <v xml:space="preserve">Engineering Drawing Reboiler Deoctanizer </v>
          </cell>
          <cell r="F172" t="str">
            <v>6987-LEPC1-SE-12-SE-ZC 5017(&amp;SE-12-B-ZC 5017)</v>
          </cell>
          <cell r="Q172">
            <v>40060</v>
          </cell>
          <cell r="R172">
            <v>0</v>
          </cell>
          <cell r="S172">
            <v>40060</v>
          </cell>
          <cell r="T172">
            <v>40071</v>
          </cell>
        </row>
        <row r="173">
          <cell r="B173" t="str">
            <v>12-EE-116 A/S</v>
          </cell>
          <cell r="C173" t="str">
            <v>AU</v>
          </cell>
          <cell r="D173">
            <v>0</v>
          </cell>
          <cell r="E173" t="str">
            <v xml:space="preserve">Engineering Drawing Reboiler Dpentanizer </v>
          </cell>
          <cell r="F173" t="str">
            <v>6987-LEPC1-SE-12-SE-DE 5018(&amp;SE-12-B-DE 5018)</v>
          </cell>
          <cell r="Q173">
            <v>40074</v>
          </cell>
          <cell r="R173">
            <v>0</v>
          </cell>
          <cell r="S173">
            <v>40060</v>
          </cell>
          <cell r="T173">
            <v>40086</v>
          </cell>
        </row>
        <row r="174">
          <cell r="B174" t="str">
            <v>13-CC-121</v>
          </cell>
          <cell r="C174" t="str">
            <v>AU</v>
          </cell>
          <cell r="D174">
            <v>0</v>
          </cell>
          <cell r="E174" t="str">
            <v xml:space="preserve">Engineering Drawing For                 Main Washer  </v>
          </cell>
          <cell r="F174" t="str">
            <v>6987-LEPC1-SE-13-SE-ZC 1001(&amp;SE-13-B-ZC 1001)</v>
          </cell>
          <cell r="Q174">
            <v>40103</v>
          </cell>
          <cell r="R174">
            <v>0</v>
          </cell>
          <cell r="S174">
            <v>0</v>
          </cell>
          <cell r="T174">
            <v>40129</v>
          </cell>
        </row>
        <row r="175">
          <cell r="B175" t="str">
            <v>13-CC-122</v>
          </cell>
          <cell r="C175" t="str">
            <v>AU</v>
          </cell>
          <cell r="D175">
            <v>0</v>
          </cell>
          <cell r="E175" t="str">
            <v xml:space="preserve">Engineering Drawing For Rectifer </v>
          </cell>
          <cell r="F175" t="str">
            <v>6987-LEPC1-SE-13-SE-ZC 1002(&amp;SE-13-B-ZC 1002)</v>
          </cell>
          <cell r="Q175">
            <v>40103</v>
          </cell>
          <cell r="R175">
            <v>0</v>
          </cell>
          <cell r="S175">
            <v>0</v>
          </cell>
          <cell r="T175">
            <v>40129</v>
          </cell>
        </row>
        <row r="176">
          <cell r="B176" t="str">
            <v>13-CC-131</v>
          </cell>
          <cell r="C176" t="str">
            <v>AU</v>
          </cell>
          <cell r="D176">
            <v>0</v>
          </cell>
          <cell r="E176" t="str">
            <v xml:space="preserve">Engineering Drawing For Degassing Tower </v>
          </cell>
          <cell r="F176" t="str">
            <v>6987-LEPC1-SE-13-SE-ZC 1003(&amp;SE-13-B-ZC 1003)</v>
          </cell>
          <cell r="Q176">
            <v>40103</v>
          </cell>
          <cell r="R176">
            <v>0</v>
          </cell>
          <cell r="S176">
            <v>0</v>
          </cell>
          <cell r="T176">
            <v>40129</v>
          </cell>
        </row>
        <row r="177">
          <cell r="B177" t="str">
            <v>13-CC-132</v>
          </cell>
          <cell r="C177" t="str">
            <v>AU</v>
          </cell>
          <cell r="D177">
            <v>0</v>
          </cell>
          <cell r="E177" t="str">
            <v xml:space="preserve">Engineering Drawing For Acetylene Washer </v>
          </cell>
          <cell r="F177" t="str">
            <v>6987-LEPC1-SE-13-SE-ZC 1004(&amp;SE-13-B-ZC 1004)</v>
          </cell>
          <cell r="Q177">
            <v>40103</v>
          </cell>
          <cell r="R177">
            <v>0</v>
          </cell>
          <cell r="S177">
            <v>0</v>
          </cell>
          <cell r="T177">
            <v>40070</v>
          </cell>
        </row>
        <row r="178">
          <cell r="B178" t="str">
            <v>13-CC-134</v>
          </cell>
          <cell r="C178" t="str">
            <v>AU</v>
          </cell>
          <cell r="D178">
            <v>0</v>
          </cell>
          <cell r="E178" t="str">
            <v xml:space="preserve">Engineering Drawing For Direct Cooler </v>
          </cell>
          <cell r="F178" t="str">
            <v>6987-LEPC1-SE-13-SE-ZC 1005(&amp;SE-13-B-ZC 1005)</v>
          </cell>
          <cell r="Q178">
            <v>40103</v>
          </cell>
          <cell r="R178">
            <v>0</v>
          </cell>
          <cell r="S178">
            <v>0</v>
          </cell>
          <cell r="T178">
            <v>40070</v>
          </cell>
        </row>
        <row r="179">
          <cell r="B179" t="str">
            <v>13-CC-141</v>
          </cell>
          <cell r="C179" t="str">
            <v>AU</v>
          </cell>
          <cell r="D179">
            <v>0</v>
          </cell>
          <cell r="E179" t="str">
            <v xml:space="preserve">Engineering Drawing For Butadiene Tower </v>
          </cell>
          <cell r="F179" t="str">
            <v>6987-LEPC1-SE-13-SE-ZC 1006(&amp;SE-13-B-ZC 1006)</v>
          </cell>
          <cell r="Q179">
            <v>40103</v>
          </cell>
          <cell r="R179">
            <v>0</v>
          </cell>
          <cell r="S179">
            <v>0</v>
          </cell>
          <cell r="T179">
            <v>40129</v>
          </cell>
        </row>
        <row r="180">
          <cell r="B180" t="str">
            <v>13-CC-151</v>
          </cell>
          <cell r="C180" t="str">
            <v>AU</v>
          </cell>
          <cell r="D180" t="str">
            <v>S601</v>
          </cell>
          <cell r="E180" t="str">
            <v xml:space="preserve">Engineering Drawing For Water Washer </v>
          </cell>
          <cell r="F180" t="str">
            <v>6987-LEPC1-SE-13-SE-ZC 1007(&amp;SE-13-B-ZC 1007)</v>
          </cell>
          <cell r="Q180">
            <v>40103</v>
          </cell>
          <cell r="R180">
            <v>0</v>
          </cell>
          <cell r="S180">
            <v>0</v>
          </cell>
          <cell r="T180">
            <v>40070</v>
          </cell>
        </row>
        <row r="181">
          <cell r="B181" t="str">
            <v>13-CC-191</v>
          </cell>
          <cell r="C181" t="str">
            <v>AU</v>
          </cell>
          <cell r="D181">
            <v>0</v>
          </cell>
          <cell r="E181" t="str">
            <v xml:space="preserve">Engineering Drawing For Predistillation Tower </v>
          </cell>
          <cell r="F181" t="str">
            <v>6987-LEPC1-SE-13-SE-ZC 1008(&amp;SE-13-B-ZC 1008)</v>
          </cell>
          <cell r="Q181">
            <v>40103</v>
          </cell>
          <cell r="R181">
            <v>0</v>
          </cell>
          <cell r="S181">
            <v>0</v>
          </cell>
          <cell r="T181">
            <v>40129</v>
          </cell>
        </row>
        <row r="182">
          <cell r="B182" t="str">
            <v>13-VV-110</v>
          </cell>
          <cell r="C182" t="str">
            <v>AU</v>
          </cell>
          <cell r="D182">
            <v>0</v>
          </cell>
          <cell r="E182" t="str">
            <v xml:space="preserve">Engineering Drawing For Feed Vaporizer Drum </v>
          </cell>
          <cell r="F182" t="str">
            <v>6987-LEPC1-SE-13-SE-ZC 1009(&amp;SE-13-B-ZC 1009)</v>
          </cell>
          <cell r="Q182">
            <v>40178</v>
          </cell>
          <cell r="R182">
            <v>0</v>
          </cell>
          <cell r="S182">
            <v>0</v>
          </cell>
          <cell r="T182">
            <v>40126</v>
          </cell>
        </row>
        <row r="183">
          <cell r="B183" t="str">
            <v>13-VV-121</v>
          </cell>
          <cell r="C183" t="str">
            <v>AU</v>
          </cell>
          <cell r="D183" t="str">
            <v>S-601</v>
          </cell>
          <cell r="E183" t="str">
            <v xml:space="preserve">Engineering Drawing For Main Washer Accumulator </v>
          </cell>
          <cell r="F183" t="str">
            <v>6987-LEPC1-SE-13-SE-ZC 1010(&amp;SE-13-B-ZC 1010)</v>
          </cell>
          <cell r="Q183">
            <v>40178</v>
          </cell>
          <cell r="R183">
            <v>0</v>
          </cell>
          <cell r="S183">
            <v>0</v>
          </cell>
          <cell r="T183">
            <v>40126</v>
          </cell>
        </row>
        <row r="184">
          <cell r="B184" t="str">
            <v>13-VV-124</v>
          </cell>
          <cell r="C184" t="str">
            <v>AU</v>
          </cell>
          <cell r="D184" t="str">
            <v>S-601</v>
          </cell>
          <cell r="E184" t="str">
            <v xml:space="preserve">Engineering Drawing For After Washer Accumulator </v>
          </cell>
          <cell r="F184" t="str">
            <v>6987-LEPC1-SE-13-SE-ZC 1011(&amp;SE-13-B-ZC 1011)</v>
          </cell>
          <cell r="Q184">
            <v>40178</v>
          </cell>
          <cell r="R184">
            <v>0</v>
          </cell>
          <cell r="S184">
            <v>0</v>
          </cell>
          <cell r="T184">
            <v>40126</v>
          </cell>
        </row>
        <row r="185">
          <cell r="B185" t="str">
            <v>13-VV-132</v>
          </cell>
          <cell r="C185" t="str">
            <v>AU</v>
          </cell>
          <cell r="D185" t="str">
            <v>S-601</v>
          </cell>
          <cell r="E185" t="str">
            <v xml:space="preserve">Engineering Drawing For Separator Drum </v>
          </cell>
          <cell r="F185" t="str">
            <v>6987-LEPC1-SE-13-SE-ZC 1012(&amp;SE-13-B-ZC 1012)</v>
          </cell>
          <cell r="Q185">
            <v>40178</v>
          </cell>
          <cell r="R185">
            <v>0</v>
          </cell>
          <cell r="S185">
            <v>0</v>
          </cell>
          <cell r="T185">
            <v>40126</v>
          </cell>
        </row>
        <row r="186">
          <cell r="B186" t="str">
            <v>13-VV-137</v>
          </cell>
          <cell r="C186" t="str">
            <v>AU</v>
          </cell>
          <cell r="D186" t="str">
            <v>S-601</v>
          </cell>
          <cell r="E186" t="str">
            <v xml:space="preserve">Engineering Drawing For Acetylene Accumulator </v>
          </cell>
          <cell r="F186" t="str">
            <v>6987-LEPC1-SE-13-SE-ZC 1013(&amp;SE-13-B-ZC 1013)</v>
          </cell>
          <cell r="Q186">
            <v>40178</v>
          </cell>
          <cell r="R186">
            <v>0</v>
          </cell>
          <cell r="S186">
            <v>0</v>
          </cell>
          <cell r="T186">
            <v>40126</v>
          </cell>
        </row>
        <row r="187">
          <cell r="B187" t="str">
            <v>13-VV-141</v>
          </cell>
          <cell r="C187" t="str">
            <v>AU</v>
          </cell>
          <cell r="D187" t="str">
            <v>S-601</v>
          </cell>
          <cell r="E187" t="str">
            <v xml:space="preserve">Engineering Drawing For Butadiene Tower Accumulator </v>
          </cell>
          <cell r="F187" t="str">
            <v>6987-LEPC1-SE-13-SE-ZC 1014(&amp;SE-13-B-ZC 1014)</v>
          </cell>
          <cell r="Q187">
            <v>40178</v>
          </cell>
          <cell r="R187">
            <v>0</v>
          </cell>
          <cell r="S187">
            <v>0</v>
          </cell>
          <cell r="T187">
            <v>40126</v>
          </cell>
        </row>
        <row r="188">
          <cell r="B188" t="str">
            <v>13-VV-151</v>
          </cell>
          <cell r="C188" t="str">
            <v>AU</v>
          </cell>
          <cell r="D188">
            <v>0</v>
          </cell>
          <cell r="E188" t="str">
            <v xml:space="preserve">Engineering Drawing For Water Washer Accumulator </v>
          </cell>
          <cell r="F188" t="str">
            <v>6987-LEPC1-SE-13-SE-ZC 1015(&amp;SE-13-B-ZC 1015)</v>
          </cell>
          <cell r="Q188">
            <v>40178</v>
          </cell>
          <cell r="R188">
            <v>0</v>
          </cell>
          <cell r="S188">
            <v>0</v>
          </cell>
          <cell r="T188">
            <v>40126</v>
          </cell>
        </row>
        <row r="189">
          <cell r="B189" t="str">
            <v>13-VV-152</v>
          </cell>
          <cell r="C189" t="str">
            <v>AU</v>
          </cell>
          <cell r="D189">
            <v>0</v>
          </cell>
          <cell r="E189" t="str">
            <v xml:space="preserve">Engineering Drawing For Ejactor Seal Drum </v>
          </cell>
          <cell r="F189" t="str">
            <v>6987-LEPC1-SE-13-SE-ZC 1016(&amp;SE-13-B-ZC 1016)</v>
          </cell>
          <cell r="Q189">
            <v>40178</v>
          </cell>
          <cell r="R189">
            <v>0</v>
          </cell>
          <cell r="S189">
            <v>0</v>
          </cell>
          <cell r="T189">
            <v>40126</v>
          </cell>
        </row>
        <row r="190">
          <cell r="B190" t="str">
            <v>13-VV-153</v>
          </cell>
          <cell r="C190" t="str">
            <v>AU</v>
          </cell>
          <cell r="D190" t="str">
            <v>S-601</v>
          </cell>
          <cell r="E190" t="str">
            <v xml:space="preserve">Engineering Drawing For Solvent Regeneration Vessel </v>
          </cell>
          <cell r="F190" t="str">
            <v>6987-LEPC1-SE-13-SE-ZC 1017(&amp;SE-13-B-ZC 1017)</v>
          </cell>
          <cell r="Q190">
            <v>40178</v>
          </cell>
          <cell r="R190">
            <v>0</v>
          </cell>
          <cell r="S190">
            <v>0</v>
          </cell>
          <cell r="T190">
            <v>40126</v>
          </cell>
        </row>
        <row r="191">
          <cell r="B191" t="str">
            <v>13-VV-155</v>
          </cell>
          <cell r="C191" t="str">
            <v>AU</v>
          </cell>
          <cell r="D191">
            <v>0</v>
          </cell>
          <cell r="E191" t="str">
            <v xml:space="preserve">Engineering Drawing For Blow Down Vessel </v>
          </cell>
          <cell r="F191" t="str">
            <v>6987-LEPC1-SE-13-SE-ZC 1018(&amp;SE-13-B-ZC 1018)</v>
          </cell>
          <cell r="Q191">
            <v>40178</v>
          </cell>
          <cell r="R191">
            <v>0</v>
          </cell>
          <cell r="S191">
            <v>0</v>
          </cell>
          <cell r="T191">
            <v>40126</v>
          </cell>
        </row>
        <row r="192">
          <cell r="B192" t="str">
            <v>13-VV-156</v>
          </cell>
          <cell r="C192" t="str">
            <v>AU</v>
          </cell>
          <cell r="D192">
            <v>0</v>
          </cell>
          <cell r="E192" t="str">
            <v xml:space="preserve">Engineering Drawing For NMP Slop  Vessel </v>
          </cell>
          <cell r="F192" t="str">
            <v>6987-LEPC1-SE-13-SE-ZC 1019(&amp;SE-13-B-ZC 1019)</v>
          </cell>
          <cell r="Q192">
            <v>40178</v>
          </cell>
          <cell r="R192">
            <v>0</v>
          </cell>
          <cell r="S192">
            <v>0</v>
          </cell>
          <cell r="T192">
            <v>40126</v>
          </cell>
        </row>
        <row r="193">
          <cell r="B193" t="str">
            <v>13-VV-162</v>
          </cell>
          <cell r="C193" t="str">
            <v>AU</v>
          </cell>
          <cell r="D193" t="str">
            <v>S-601</v>
          </cell>
          <cell r="E193" t="str">
            <v xml:space="preserve">Engineering Drawing For Condensate Flash Tank </v>
          </cell>
          <cell r="F193" t="str">
            <v>6987-LEPC1-SE-13-SE-ZC 1020(&amp;SE-13-B-ZC 1020)</v>
          </cell>
          <cell r="Q193">
            <v>40178</v>
          </cell>
          <cell r="R193">
            <v>0</v>
          </cell>
          <cell r="S193">
            <v>0</v>
          </cell>
          <cell r="T193">
            <v>40126</v>
          </cell>
        </row>
        <row r="194">
          <cell r="B194" t="str">
            <v>13-VV-161</v>
          </cell>
          <cell r="C194" t="str">
            <v>AU</v>
          </cell>
          <cell r="D194" t="str">
            <v>S-601</v>
          </cell>
          <cell r="E194" t="str">
            <v xml:space="preserve">Engineering Drawing For Condensate Vessel </v>
          </cell>
          <cell r="F194" t="str">
            <v>6987-LEPC1-SE-13-SE-ZC 1021(&amp;SE-13-B-ZC 1021)</v>
          </cell>
          <cell r="Q194">
            <v>40178</v>
          </cell>
          <cell r="R194">
            <v>0</v>
          </cell>
          <cell r="S194">
            <v>0</v>
          </cell>
          <cell r="T194">
            <v>40126</v>
          </cell>
        </row>
        <row r="195">
          <cell r="B195" t="str">
            <v>13-VV-171</v>
          </cell>
          <cell r="C195" t="str">
            <v>AU</v>
          </cell>
          <cell r="D195" t="str">
            <v>S-601</v>
          </cell>
          <cell r="E195" t="str">
            <v xml:space="preserve">Engineering Drawing For Solvent Inhibitor Vessel </v>
          </cell>
          <cell r="F195" t="str">
            <v>6987-LEPC1-SE-13-SE-ZC 1022(&amp;SE-13-B-ZC 1022)</v>
          </cell>
          <cell r="Q195">
            <v>40178</v>
          </cell>
          <cell r="R195">
            <v>0</v>
          </cell>
          <cell r="S195">
            <v>0</v>
          </cell>
          <cell r="T195">
            <v>40126</v>
          </cell>
        </row>
        <row r="196">
          <cell r="B196" t="str">
            <v>13-VV-172</v>
          </cell>
          <cell r="C196" t="str">
            <v>AU</v>
          </cell>
          <cell r="D196">
            <v>0</v>
          </cell>
          <cell r="E196" t="str">
            <v xml:space="preserve">Engineering Drawing For Product Inhibitor Vessel </v>
          </cell>
          <cell r="F196" t="str">
            <v>6987-LEPC1-SE-13-SE-ZC 1023(&amp;SE-13-B-ZC 1023)</v>
          </cell>
          <cell r="Q196">
            <v>40178</v>
          </cell>
          <cell r="R196">
            <v>0</v>
          </cell>
          <cell r="S196">
            <v>0</v>
          </cell>
          <cell r="T196">
            <v>40126</v>
          </cell>
        </row>
        <row r="197">
          <cell r="B197" t="str">
            <v>13-VV-173</v>
          </cell>
          <cell r="C197" t="str">
            <v>AU</v>
          </cell>
          <cell r="D197">
            <v>0</v>
          </cell>
          <cell r="E197" t="str">
            <v xml:space="preserve">Engineering Drawing For Antifoam agent Vessel </v>
          </cell>
          <cell r="F197" t="str">
            <v>6987-LEPC1-SE-13-SE-ZC 1024(&amp;SE-13-B-ZC 1024)</v>
          </cell>
          <cell r="Q197">
            <v>40178</v>
          </cell>
          <cell r="R197">
            <v>0</v>
          </cell>
          <cell r="S197">
            <v>0</v>
          </cell>
          <cell r="T197">
            <v>40126</v>
          </cell>
        </row>
        <row r="198">
          <cell r="B198" t="str">
            <v>13-TT-181</v>
          </cell>
          <cell r="C198" t="str">
            <v>AU</v>
          </cell>
          <cell r="D198">
            <v>0</v>
          </cell>
          <cell r="E198" t="str">
            <v xml:space="preserve">Engineering Drawing For NMP Storagre Tank </v>
          </cell>
          <cell r="F198" t="str">
            <v>6987-LEPC1-SE-13-SE-ZC 1025(&amp;SE-13-B-ZC 1025)</v>
          </cell>
          <cell r="Q198">
            <v>40178</v>
          </cell>
          <cell r="R198">
            <v>0</v>
          </cell>
          <cell r="S198">
            <v>0</v>
          </cell>
          <cell r="T198">
            <v>40126</v>
          </cell>
        </row>
        <row r="199">
          <cell r="B199" t="str">
            <v>13-VV-191</v>
          </cell>
          <cell r="C199" t="str">
            <v>AU</v>
          </cell>
          <cell r="D199" t="str">
            <v>S-601</v>
          </cell>
          <cell r="E199" t="str">
            <v xml:space="preserve">Engineering Drawing For Predistillation Column Accumulator  </v>
          </cell>
          <cell r="F199" t="str">
            <v>6987-LEPC1-SE-13-SE-ZC 1026(&amp;SE-13-B-ZC 1026)</v>
          </cell>
          <cell r="Q199">
            <v>40178</v>
          </cell>
          <cell r="R199">
            <v>0</v>
          </cell>
          <cell r="S199">
            <v>0</v>
          </cell>
          <cell r="T199">
            <v>40126</v>
          </cell>
        </row>
        <row r="200">
          <cell r="B200" t="str">
            <v>13-EE-111</v>
          </cell>
          <cell r="C200" t="str">
            <v>AU</v>
          </cell>
          <cell r="D200">
            <v>0</v>
          </cell>
          <cell r="E200" t="str">
            <v xml:space="preserve">Engineering Drawing For C4 Evaporator </v>
          </cell>
          <cell r="F200" t="str">
            <v>6987-LEPC1-SE-13-SE-ZC 5002(&amp;SE-13-B-ZC 5002)</v>
          </cell>
          <cell r="Q200">
            <v>40178</v>
          </cell>
          <cell r="R200">
            <v>0</v>
          </cell>
          <cell r="S200">
            <v>0</v>
          </cell>
          <cell r="T200">
            <v>40141</v>
          </cell>
        </row>
        <row r="201">
          <cell r="B201" t="str">
            <v>13-EE-120 A/B</v>
          </cell>
          <cell r="C201" t="str">
            <v>AU</v>
          </cell>
          <cell r="D201">
            <v>0</v>
          </cell>
          <cell r="E201" t="str">
            <v xml:space="preserve">Engineering Drawing For Solvent Cooler </v>
          </cell>
          <cell r="F201" t="str">
            <v>6987-LEPC1-SE-13-SE-ZC 5003(&amp;SE-13-B-ZC 5003)</v>
          </cell>
          <cell r="Q201">
            <v>40178</v>
          </cell>
          <cell r="R201">
            <v>0</v>
          </cell>
          <cell r="S201">
            <v>0</v>
          </cell>
          <cell r="T201">
            <v>40141</v>
          </cell>
        </row>
        <row r="202">
          <cell r="B202" t="str">
            <v>13-EE-121 A/B</v>
          </cell>
          <cell r="C202" t="str">
            <v>AU</v>
          </cell>
          <cell r="D202" t="str">
            <v>S-601</v>
          </cell>
          <cell r="E202" t="str">
            <v xml:space="preserve">Engineering Drawing For Main Washer Condenser </v>
          </cell>
          <cell r="F202" t="str">
            <v>6987-LEPC1-SE-13-SE-ZC 5004(&amp;SE-13-B-ZC 5004)</v>
          </cell>
          <cell r="Q202">
            <v>40178</v>
          </cell>
          <cell r="R202">
            <v>0</v>
          </cell>
          <cell r="S202">
            <v>0</v>
          </cell>
          <cell r="T202">
            <v>40144</v>
          </cell>
        </row>
        <row r="203">
          <cell r="B203" t="str">
            <v>13-EE-124</v>
          </cell>
          <cell r="C203" t="str">
            <v>AU</v>
          </cell>
          <cell r="D203" t="str">
            <v>S-601</v>
          </cell>
          <cell r="E203" t="str">
            <v xml:space="preserve">Engineering Drawing For After Washer Condenser </v>
          </cell>
          <cell r="F203" t="str">
            <v>6987-LEPC1-SE-13-SE-ZC 5005(&amp;SE-13-B-ZC 5005)</v>
          </cell>
          <cell r="Q203">
            <v>40178</v>
          </cell>
          <cell r="R203">
            <v>0</v>
          </cell>
          <cell r="S203">
            <v>0</v>
          </cell>
          <cell r="T203">
            <v>40144</v>
          </cell>
        </row>
        <row r="204">
          <cell r="B204" t="str">
            <v>13-EE-130 A-D</v>
          </cell>
          <cell r="C204" t="str">
            <v>AU</v>
          </cell>
          <cell r="D204">
            <v>0</v>
          </cell>
          <cell r="E204" t="str">
            <v xml:space="preserve">Engineering Drawing For Solvent Heat Exchanger </v>
          </cell>
          <cell r="F204" t="str">
            <v>6987-LEPC1-SE-13-SE-ZC 5006(&amp;SE-13-B-ZC 5006)</v>
          </cell>
          <cell r="Q204">
            <v>40178</v>
          </cell>
          <cell r="R204">
            <v>0</v>
          </cell>
          <cell r="S204">
            <v>0</v>
          </cell>
          <cell r="T204">
            <v>40144</v>
          </cell>
        </row>
        <row r="205">
          <cell r="B205" t="str">
            <v>13-EE-131</v>
          </cell>
          <cell r="C205" t="str">
            <v>AU</v>
          </cell>
          <cell r="D205" t="str">
            <v>S-601</v>
          </cell>
          <cell r="E205" t="str">
            <v xml:space="preserve">Engineering Drawing For Solvent Heater </v>
          </cell>
          <cell r="F205" t="str">
            <v>6987-LEPC1-SE-13-SE-ZC 5007(&amp;SE-13-B-ZC 5007)</v>
          </cell>
          <cell r="Q205">
            <v>40178</v>
          </cell>
          <cell r="R205">
            <v>0</v>
          </cell>
          <cell r="S205">
            <v>0</v>
          </cell>
          <cell r="T205">
            <v>40149</v>
          </cell>
        </row>
        <row r="206">
          <cell r="B206" t="str">
            <v>13-EE-132</v>
          </cell>
          <cell r="C206" t="str">
            <v>AU</v>
          </cell>
          <cell r="D206" t="str">
            <v>S-601</v>
          </cell>
          <cell r="E206" t="str">
            <v xml:space="preserve">Engineering Drawing For Acetylene Washer Condenser </v>
          </cell>
          <cell r="F206" t="str">
            <v>6987-LEPC1-SE-13-SE-ZC 5008(&amp;SE-13-B-ZC 5008)</v>
          </cell>
          <cell r="Q206">
            <v>40178</v>
          </cell>
          <cell r="R206">
            <v>0</v>
          </cell>
          <cell r="S206">
            <v>0</v>
          </cell>
          <cell r="T206">
            <v>40149</v>
          </cell>
        </row>
        <row r="207">
          <cell r="B207" t="str">
            <v>13-EE-134</v>
          </cell>
          <cell r="C207" t="str">
            <v>AU</v>
          </cell>
          <cell r="D207">
            <v>0</v>
          </cell>
          <cell r="E207" t="str">
            <v xml:space="preserve">Engineering Drawing For Water/NMP Cooler </v>
          </cell>
          <cell r="F207" t="str">
            <v>6987-LEPC1-SE-13-SE-ZC 5009(&amp;SE-13-B-ZC 5009)</v>
          </cell>
          <cell r="Q207">
            <v>40178</v>
          </cell>
          <cell r="R207">
            <v>0</v>
          </cell>
          <cell r="S207">
            <v>0</v>
          </cell>
          <cell r="T207">
            <v>40149</v>
          </cell>
        </row>
        <row r="208">
          <cell r="B208" t="str">
            <v>13-EE-137</v>
          </cell>
          <cell r="C208" t="str">
            <v>AU</v>
          </cell>
          <cell r="D208" t="str">
            <v>S-601</v>
          </cell>
          <cell r="E208" t="str">
            <v xml:space="preserve">Engineering Drawing For Acetylene Condenser </v>
          </cell>
          <cell r="F208" t="str">
            <v>6987-LEPC1-SE-13-SE-ZC 5010(&amp;SE-13-B-ZC 5010)</v>
          </cell>
          <cell r="Q208">
            <v>40178</v>
          </cell>
          <cell r="R208">
            <v>0</v>
          </cell>
          <cell r="S208">
            <v>0</v>
          </cell>
          <cell r="T208">
            <v>40149</v>
          </cell>
        </row>
        <row r="209">
          <cell r="B209" t="str">
            <v>13-EE-144</v>
          </cell>
          <cell r="C209" t="str">
            <v>AU</v>
          </cell>
          <cell r="D209">
            <v>0</v>
          </cell>
          <cell r="E209" t="str">
            <v xml:space="preserve">Engineering Drawing For Butadiene Chiller </v>
          </cell>
          <cell r="F209" t="str">
            <v>6987-LEPC1-SE-13-SE-ZC 5011(&amp;SE-13-B-ZC 5011)</v>
          </cell>
          <cell r="Q209">
            <v>40178</v>
          </cell>
          <cell r="R209">
            <v>0</v>
          </cell>
          <cell r="S209">
            <v>0</v>
          </cell>
          <cell r="T209">
            <v>40151</v>
          </cell>
        </row>
        <row r="210">
          <cell r="B210" t="str">
            <v>13-EE-141 A/B</v>
          </cell>
          <cell r="C210" t="str">
            <v>AU</v>
          </cell>
          <cell r="D210" t="str">
            <v>S-601</v>
          </cell>
          <cell r="E210" t="str">
            <v xml:space="preserve">Engineering Drawing For Butadiene Tower Condenser </v>
          </cell>
          <cell r="F210" t="str">
            <v>6987-LEPC1-SE-13-SE-ZC 5012(&amp;SE-13-B-ZC 5012)</v>
          </cell>
          <cell r="Q210">
            <v>40178</v>
          </cell>
          <cell r="R210">
            <v>0</v>
          </cell>
          <cell r="S210">
            <v>0</v>
          </cell>
          <cell r="T210">
            <v>40151</v>
          </cell>
        </row>
        <row r="211">
          <cell r="B211" t="str">
            <v>13-EE-143</v>
          </cell>
          <cell r="C211" t="str">
            <v>AU</v>
          </cell>
          <cell r="D211">
            <v>0</v>
          </cell>
          <cell r="E211" t="str">
            <v>Engineering Drawing For C4/C5 Cooler</v>
          </cell>
          <cell r="F211" t="str">
            <v>6987-LEPC1-SE-13-SE-ZC 5013(&amp;SE-13-B-ZC 5013)</v>
          </cell>
          <cell r="Q211">
            <v>40178</v>
          </cell>
          <cell r="R211">
            <v>0</v>
          </cell>
          <cell r="S211">
            <v>0</v>
          </cell>
          <cell r="T211">
            <v>40151</v>
          </cell>
        </row>
        <row r="212">
          <cell r="B212" t="str">
            <v>13-EE-151</v>
          </cell>
          <cell r="C212" t="str">
            <v>AU</v>
          </cell>
          <cell r="D212" t="str">
            <v>S-601</v>
          </cell>
          <cell r="E212" t="str">
            <v xml:space="preserve">Engineering Drawing For Condenser </v>
          </cell>
          <cell r="F212" t="str">
            <v>6987-LEPC1-SE-13-SE-ZC 5014(&amp;SE-13-B-ZC 5014)</v>
          </cell>
          <cell r="Q212">
            <v>40178</v>
          </cell>
          <cell r="R212">
            <v>0</v>
          </cell>
          <cell r="S212">
            <v>0</v>
          </cell>
          <cell r="T212">
            <v>40157</v>
          </cell>
        </row>
        <row r="213">
          <cell r="B213" t="str">
            <v>13-EE-161</v>
          </cell>
          <cell r="C213" t="str">
            <v>AU</v>
          </cell>
          <cell r="D213">
            <v>0</v>
          </cell>
          <cell r="E213" t="str">
            <v xml:space="preserve">Engineering Drawing For Condensate Cooler </v>
          </cell>
          <cell r="F213" t="str">
            <v>6987-LEPC1-SE-13-SE-ZC 5015(&amp;SE-13-B-ZC 5015)</v>
          </cell>
          <cell r="Q213">
            <v>40178</v>
          </cell>
          <cell r="R213">
            <v>0</v>
          </cell>
          <cell r="S213">
            <v>0</v>
          </cell>
          <cell r="T213">
            <v>40157</v>
          </cell>
        </row>
        <row r="214">
          <cell r="B214" t="str">
            <v>13-EE-191 A/B</v>
          </cell>
          <cell r="C214" t="str">
            <v>AU</v>
          </cell>
          <cell r="D214" t="str">
            <v>S-601</v>
          </cell>
          <cell r="E214" t="str">
            <v xml:space="preserve">Engineering Drawing For Predistillation Tower Condenser  </v>
          </cell>
          <cell r="F214" t="str">
            <v>6987-LEPC1-SE-13-SE-ZC 5016(&amp;SE-13-B-ZC 5016)</v>
          </cell>
          <cell r="Q214">
            <v>40178</v>
          </cell>
          <cell r="R214">
            <v>0</v>
          </cell>
          <cell r="S214">
            <v>0</v>
          </cell>
          <cell r="T214">
            <v>40157</v>
          </cell>
        </row>
        <row r="215">
          <cell r="B215" t="str">
            <v>14-EE-101</v>
          </cell>
          <cell r="C215" t="str">
            <v>AU</v>
          </cell>
          <cell r="D215" t="str">
            <v>S-602</v>
          </cell>
          <cell r="E215" t="str">
            <v xml:space="preserve">Engineering Drawing For Feed Preheater </v>
          </cell>
          <cell r="F215" t="str">
            <v>6987-LEPC1-SE-13-SE-ZC 5017(&amp;SE-13-B-ZC 5017)</v>
          </cell>
          <cell r="Q215">
            <v>40195</v>
          </cell>
          <cell r="R215">
            <v>0</v>
          </cell>
          <cell r="S215">
            <v>0</v>
          </cell>
          <cell r="T215">
            <v>40161</v>
          </cell>
        </row>
        <row r="216">
          <cell r="B216" t="str">
            <v>13-EE-133 A/B</v>
          </cell>
          <cell r="C216" t="str">
            <v>AU</v>
          </cell>
          <cell r="D216">
            <v>0</v>
          </cell>
          <cell r="E216" t="str">
            <v xml:space="preserve">Engineering Drawing For Degassing Tower Reboiler </v>
          </cell>
          <cell r="F216" t="str">
            <v>6987-LEPC1-SE-13-SE-ZC 5018(&amp;SE-13-B-ZC 5018)</v>
          </cell>
          <cell r="Q216">
            <v>40178</v>
          </cell>
          <cell r="R216">
            <v>0</v>
          </cell>
          <cell r="S216">
            <v>0</v>
          </cell>
          <cell r="T216">
            <v>40166</v>
          </cell>
        </row>
        <row r="217">
          <cell r="B217" t="str">
            <v>13-EE-142 A/B</v>
          </cell>
          <cell r="C217" t="str">
            <v>AU</v>
          </cell>
          <cell r="D217">
            <v>0</v>
          </cell>
          <cell r="E217" t="str">
            <v xml:space="preserve">Engineering Drawing For Butadiene  Tower Reboiler </v>
          </cell>
          <cell r="F217" t="str">
            <v>6987-LEPC1-SE-13-SE-ZC 5019(&amp;SE-13-B-ZC 5019)</v>
          </cell>
          <cell r="Q217">
            <v>40178</v>
          </cell>
          <cell r="R217">
            <v>0</v>
          </cell>
          <cell r="S217">
            <v>0</v>
          </cell>
          <cell r="T217">
            <v>40166</v>
          </cell>
        </row>
        <row r="218">
          <cell r="B218" t="str">
            <v>13-EE-192</v>
          </cell>
          <cell r="C218" t="str">
            <v>AU</v>
          </cell>
          <cell r="D218">
            <v>0</v>
          </cell>
          <cell r="E218" t="str">
            <v xml:space="preserve">Engineering Drawing For Predistillation  Tower Reboiler </v>
          </cell>
          <cell r="F218" t="str">
            <v>6987-LEPC1-SE-13-SE-ZC 5020(&amp;SE-13-B-ZC 5020)</v>
          </cell>
          <cell r="Q218">
            <v>40178</v>
          </cell>
          <cell r="R218">
            <v>0</v>
          </cell>
          <cell r="S218">
            <v>0</v>
          </cell>
          <cell r="T218">
            <v>40166</v>
          </cell>
        </row>
        <row r="219">
          <cell r="B219" t="str">
            <v>13-EE-193</v>
          </cell>
          <cell r="C219" t="str">
            <v>AU</v>
          </cell>
          <cell r="D219">
            <v>0</v>
          </cell>
          <cell r="E219" t="str">
            <v xml:space="preserve">Engineering Drawing For Predistillation  Tower Reboiler </v>
          </cell>
          <cell r="F219" t="str">
            <v>6987-LEPC1-SE-13-SE-ZC 5021(&amp;SE-13-B-ZC 5021)</v>
          </cell>
          <cell r="Q219">
            <v>40178</v>
          </cell>
          <cell r="R219">
            <v>0</v>
          </cell>
          <cell r="S219">
            <v>0</v>
          </cell>
          <cell r="T219">
            <v>40166</v>
          </cell>
        </row>
        <row r="220">
          <cell r="B220" t="str">
            <v>14-CC-101</v>
          </cell>
          <cell r="C220" t="str">
            <v>AU</v>
          </cell>
          <cell r="D220">
            <v>0</v>
          </cell>
          <cell r="E220" t="str">
            <v xml:space="preserve">Engineering Drawing For                 Extraction Distillation Column     </v>
          </cell>
          <cell r="F220" t="str">
            <v>6987-LEPC1-SE-14-SE-ZC 1001(&amp;SE-14-B-ZC 1001)</v>
          </cell>
          <cell r="Q220">
            <v>40120</v>
          </cell>
          <cell r="R220">
            <v>0</v>
          </cell>
          <cell r="S220">
            <v>0</v>
          </cell>
          <cell r="T220">
            <v>40129</v>
          </cell>
        </row>
        <row r="221">
          <cell r="B221" t="str">
            <v>14-CC-102</v>
          </cell>
          <cell r="C221" t="str">
            <v>AU</v>
          </cell>
          <cell r="D221">
            <v>0</v>
          </cell>
          <cell r="E221" t="str">
            <v xml:space="preserve">Engineering Drawing For Benzene Stripper </v>
          </cell>
          <cell r="F221" t="str">
            <v>6987-LEPC1-SE-14-SE-ZC 1002(&amp;SE-14-B-ZC 1002)</v>
          </cell>
          <cell r="Q221">
            <v>40120</v>
          </cell>
          <cell r="R221">
            <v>0</v>
          </cell>
          <cell r="S221">
            <v>0</v>
          </cell>
          <cell r="T221">
            <v>40129</v>
          </cell>
        </row>
        <row r="222">
          <cell r="B222" t="str">
            <v>14-VV-101</v>
          </cell>
          <cell r="C222" t="str">
            <v>AU</v>
          </cell>
          <cell r="D222" t="str">
            <v>S-602</v>
          </cell>
          <cell r="E222" t="str">
            <v xml:space="preserve">Engineering Drawing For Raffinate Reflux Drum </v>
          </cell>
          <cell r="F222" t="str">
            <v>6987-LEPC1-SE-14-SE-ZC 1003(&amp;SE-14-B-ZC 1003)</v>
          </cell>
          <cell r="Q222">
            <v>40195</v>
          </cell>
          <cell r="R222">
            <v>0</v>
          </cell>
          <cell r="S222">
            <v>0</v>
          </cell>
          <cell r="T222">
            <v>40126</v>
          </cell>
        </row>
        <row r="223">
          <cell r="B223" t="str">
            <v>14-VV-102</v>
          </cell>
          <cell r="C223" t="str">
            <v>AU</v>
          </cell>
          <cell r="D223" t="str">
            <v>S-602</v>
          </cell>
          <cell r="E223" t="str">
            <v xml:space="preserve">Engineering Drawing For Benz. Reflux Drum </v>
          </cell>
          <cell r="F223" t="str">
            <v>6987-LEPC1-SE-14-SE-ZC 1004(&amp;SE-14-B-ZC 1004)</v>
          </cell>
          <cell r="Q223">
            <v>40195</v>
          </cell>
          <cell r="R223">
            <v>0</v>
          </cell>
          <cell r="S223">
            <v>0</v>
          </cell>
          <cell r="T223">
            <v>40126</v>
          </cell>
        </row>
        <row r="224">
          <cell r="B224" t="str">
            <v>14-VV-103</v>
          </cell>
          <cell r="C224" t="e">
            <v>#N/A</v>
          </cell>
          <cell r="D224" t="e">
            <v>#N/A</v>
          </cell>
          <cell r="E224" t="str">
            <v xml:space="preserve">Engineering Drawing For Vacuum Unit Separator </v>
          </cell>
          <cell r="F224" t="str">
            <v>6987-LEPC1-SE-14-SE-ZC 1005(&amp;SE-14-B-ZC 1005)</v>
          </cell>
          <cell r="Q224" t="e">
            <v>#N/A</v>
          </cell>
          <cell r="R224" t="e">
            <v>#N/A</v>
          </cell>
          <cell r="S224" t="e">
            <v>#N/A</v>
          </cell>
          <cell r="T224">
            <v>40126</v>
          </cell>
        </row>
        <row r="225">
          <cell r="B225" t="str">
            <v>14-VV-104</v>
          </cell>
          <cell r="C225" t="str">
            <v>AU</v>
          </cell>
          <cell r="D225">
            <v>0</v>
          </cell>
          <cell r="E225" t="str">
            <v xml:space="preserve">Engineering Drawing For Recycle Drum </v>
          </cell>
          <cell r="F225" t="str">
            <v>6987-LEPC1-SE-14-SE-ZC 1006(&amp;SE-14-B-ZC 1006)</v>
          </cell>
          <cell r="Q225">
            <v>40195</v>
          </cell>
          <cell r="R225">
            <v>0</v>
          </cell>
          <cell r="S225">
            <v>0</v>
          </cell>
          <cell r="T225">
            <v>40126</v>
          </cell>
        </row>
        <row r="226">
          <cell r="B226" t="str">
            <v>14-VV-105</v>
          </cell>
          <cell r="C226" t="str">
            <v>AU</v>
          </cell>
          <cell r="D226">
            <v>0</v>
          </cell>
          <cell r="E226" t="str">
            <v>Engineering Drawing For NMP Slop Drum</v>
          </cell>
          <cell r="F226" t="str">
            <v>6987-LEPC1-SE-14-SE-ZC 1007(&amp;SE-14-B-ZC 1007)</v>
          </cell>
          <cell r="Q226">
            <v>40195</v>
          </cell>
          <cell r="R226">
            <v>0</v>
          </cell>
          <cell r="S226">
            <v>0</v>
          </cell>
          <cell r="T226">
            <v>40126</v>
          </cell>
        </row>
        <row r="227">
          <cell r="B227" t="str">
            <v>14-VV-106</v>
          </cell>
          <cell r="C227" t="str">
            <v>AU</v>
          </cell>
          <cell r="D227">
            <v>0</v>
          </cell>
          <cell r="E227" t="str">
            <v>Engineering Drawing For HC Slop Drum</v>
          </cell>
          <cell r="F227" t="str">
            <v>6987-LEPC1-SE-14-SE-ZC 1008(&amp;SE-14-B-ZC 1008)</v>
          </cell>
          <cell r="Q227">
            <v>40195</v>
          </cell>
          <cell r="R227">
            <v>0</v>
          </cell>
          <cell r="S227">
            <v>0</v>
          </cell>
          <cell r="T227">
            <v>40126</v>
          </cell>
        </row>
        <row r="228">
          <cell r="B228" t="str">
            <v>14-VV-107</v>
          </cell>
          <cell r="C228" t="str">
            <v>AU</v>
          </cell>
          <cell r="D228">
            <v>0</v>
          </cell>
          <cell r="E228" t="str">
            <v xml:space="preserve">Engineering Drawing For Flare Blow Down Drum </v>
          </cell>
          <cell r="F228" t="str">
            <v>6987-LEPC1-SE-14-SE-ZC 1009(&amp;SE-14-B-ZC 1009)</v>
          </cell>
          <cell r="Q228">
            <v>40195</v>
          </cell>
          <cell r="R228">
            <v>0</v>
          </cell>
          <cell r="S228">
            <v>0</v>
          </cell>
          <cell r="T228">
            <v>40126</v>
          </cell>
        </row>
        <row r="229">
          <cell r="B229" t="str">
            <v>14-EE-101</v>
          </cell>
          <cell r="C229" t="str">
            <v>AU</v>
          </cell>
          <cell r="D229" t="str">
            <v>S-602</v>
          </cell>
          <cell r="E229" t="str">
            <v xml:space="preserve">Engineering Drawing For Feed Preheater </v>
          </cell>
          <cell r="F229" t="str">
            <v>6987-LEPC1-SE-14-SE-ZC 5001&amp;SE-14-B-ZC 5001</v>
          </cell>
          <cell r="Q229">
            <v>40195</v>
          </cell>
          <cell r="R229">
            <v>0</v>
          </cell>
          <cell r="S229">
            <v>0</v>
          </cell>
          <cell r="T229">
            <v>40161</v>
          </cell>
        </row>
        <row r="230">
          <cell r="B230" t="str">
            <v>14-EE-104</v>
          </cell>
          <cell r="C230" t="str">
            <v>AU</v>
          </cell>
          <cell r="D230" t="str">
            <v>S-602</v>
          </cell>
          <cell r="E230" t="str">
            <v xml:space="preserve">Engineering Drawing For Raffinate Column Condenser </v>
          </cell>
          <cell r="F230" t="str">
            <v>6987-LEPC1-SE-14-SE-ZC 5002(&amp;SE-14-B-ZC 5002)</v>
          </cell>
          <cell r="Q230">
            <v>40195</v>
          </cell>
          <cell r="R230">
            <v>0</v>
          </cell>
          <cell r="S230">
            <v>0</v>
          </cell>
          <cell r="T230">
            <v>40161</v>
          </cell>
        </row>
        <row r="231">
          <cell r="B231" t="str">
            <v>14-EE-105</v>
          </cell>
          <cell r="C231" t="str">
            <v>AU</v>
          </cell>
          <cell r="D231">
            <v>0</v>
          </cell>
          <cell r="E231" t="str">
            <v xml:space="preserve">Engineering Drawing For Raffinate Cooler </v>
          </cell>
          <cell r="F231" t="str">
            <v>6987-LEPC1-SE-14-SE-ZC 5003(&amp;SE-14-B-ZC 5003)</v>
          </cell>
          <cell r="Q231">
            <v>40195</v>
          </cell>
          <cell r="R231">
            <v>0</v>
          </cell>
          <cell r="S231">
            <v>0</v>
          </cell>
          <cell r="T231">
            <v>40164</v>
          </cell>
        </row>
        <row r="232">
          <cell r="B232" t="str">
            <v>14-EE-107</v>
          </cell>
          <cell r="C232" t="str">
            <v>AU</v>
          </cell>
          <cell r="D232" t="str">
            <v>S-602</v>
          </cell>
          <cell r="E232" t="str">
            <v xml:space="preserve">Engineering Drawing For Solvent Cooler </v>
          </cell>
          <cell r="F232" t="str">
            <v>6987-LEPC1-SE-14-SE-ZC 5004(&amp;SE-14-B-ZC 5004)</v>
          </cell>
          <cell r="Q232">
            <v>40195</v>
          </cell>
          <cell r="R232">
            <v>0</v>
          </cell>
          <cell r="S232">
            <v>0</v>
          </cell>
          <cell r="T232">
            <v>40164</v>
          </cell>
        </row>
        <row r="233">
          <cell r="B233" t="str">
            <v>14-EE-109</v>
          </cell>
          <cell r="C233" t="str">
            <v>AU</v>
          </cell>
          <cell r="D233" t="str">
            <v>S-602</v>
          </cell>
          <cell r="E233" t="str">
            <v xml:space="preserve">Engineering Drawing For Benz. Stripper Condenser </v>
          </cell>
          <cell r="F233" t="str">
            <v>6987-LEPC1-SE-14-SE-ZC 5005(&amp;SE-14-B-ZC 5005)</v>
          </cell>
          <cell r="Q233">
            <v>40195</v>
          </cell>
          <cell r="R233">
            <v>0</v>
          </cell>
          <cell r="S233">
            <v>0</v>
          </cell>
          <cell r="T233">
            <v>40164</v>
          </cell>
        </row>
        <row r="234">
          <cell r="B234" t="str">
            <v>14-EE-111</v>
          </cell>
          <cell r="C234" t="str">
            <v>AU</v>
          </cell>
          <cell r="D234">
            <v>0</v>
          </cell>
          <cell r="E234" t="str">
            <v xml:space="preserve">Engineering Drawing For Solvent Regenerator </v>
          </cell>
          <cell r="F234" t="str">
            <v>6987-LEPC1-SE-14-SE-ZC 5006(&amp;SE-14-B-ZC 5006)</v>
          </cell>
          <cell r="Q234">
            <v>40195</v>
          </cell>
          <cell r="R234">
            <v>0</v>
          </cell>
          <cell r="S234">
            <v>0</v>
          </cell>
          <cell r="T234">
            <v>40164</v>
          </cell>
        </row>
        <row r="235">
          <cell r="B235" t="str">
            <v>14-EE-112</v>
          </cell>
          <cell r="C235" t="str">
            <v>AU</v>
          </cell>
          <cell r="D235">
            <v>0</v>
          </cell>
          <cell r="E235" t="str">
            <v xml:space="preserve">Engineering Drawing For Benzene Final Cooler </v>
          </cell>
          <cell r="F235" t="str">
            <v>6987-LEPC1-SE-14-SE-ZC 5007(&amp;SE-14-B-ZC 5007)</v>
          </cell>
          <cell r="Q235">
            <v>40195</v>
          </cell>
          <cell r="R235">
            <v>0</v>
          </cell>
          <cell r="S235">
            <v>0</v>
          </cell>
          <cell r="T235">
            <v>40168</v>
          </cell>
        </row>
        <row r="236">
          <cell r="B236" t="str">
            <v>14-EE-113</v>
          </cell>
          <cell r="C236" t="e">
            <v>#N/A</v>
          </cell>
          <cell r="D236" t="e">
            <v>#N/A</v>
          </cell>
          <cell r="E236" t="str">
            <v xml:space="preserve">Engineering Drawing For Vacuum Unit Cooler </v>
          </cell>
          <cell r="F236" t="str">
            <v>6987-LEPC1-SE-14-SE-ZC 5008(&amp;SE-14-B-ZC 5008)</v>
          </cell>
          <cell r="Q236" t="e">
            <v>#N/A</v>
          </cell>
          <cell r="R236" t="e">
            <v>#N/A</v>
          </cell>
          <cell r="S236" t="e">
            <v>#N/A</v>
          </cell>
          <cell r="T236">
            <v>40168</v>
          </cell>
        </row>
        <row r="237">
          <cell r="B237" t="str">
            <v>14-EE-114</v>
          </cell>
          <cell r="C237" t="str">
            <v>AU</v>
          </cell>
          <cell r="D237" t="str">
            <v>S-602</v>
          </cell>
          <cell r="E237" t="str">
            <v xml:space="preserve">Engineering Drawing For Raff. Column Vent Cooler </v>
          </cell>
          <cell r="F237" t="str">
            <v>6987-LEPC1-SE-14-SE-ZC 5009(&amp;SE-14-B-ZC 5009)</v>
          </cell>
          <cell r="Q237">
            <v>40195</v>
          </cell>
          <cell r="R237">
            <v>0</v>
          </cell>
          <cell r="S237">
            <v>0</v>
          </cell>
          <cell r="T237">
            <v>40168</v>
          </cell>
        </row>
        <row r="238">
          <cell r="B238" t="str">
            <v>14-EE-115</v>
          </cell>
          <cell r="C238" t="str">
            <v>AU</v>
          </cell>
          <cell r="D238" t="str">
            <v>S-602</v>
          </cell>
          <cell r="E238" t="str">
            <v xml:space="preserve">Engineering Drawing For Benz. Stripper Vent Cooler </v>
          </cell>
          <cell r="F238" t="str">
            <v>6987-LEPC1-SE-14-SE-ZC 5010(&amp;SE-14-B-ZC 5010)</v>
          </cell>
          <cell r="Q238">
            <v>40195</v>
          </cell>
          <cell r="R238">
            <v>0</v>
          </cell>
          <cell r="S238">
            <v>0</v>
          </cell>
          <cell r="T238">
            <v>40168</v>
          </cell>
        </row>
        <row r="239">
          <cell r="B239" t="str">
            <v>14-EE-102</v>
          </cell>
          <cell r="C239" t="str">
            <v>AU</v>
          </cell>
          <cell r="D239">
            <v>0</v>
          </cell>
          <cell r="E239" t="str">
            <v xml:space="preserve">Engineering Drawing For EDC NMP Reboiler </v>
          </cell>
          <cell r="F239" t="str">
            <v>6987-LEPC1-SE-14-SE-ZC 5011(&amp;SE-14-B-ZC 5011)</v>
          </cell>
          <cell r="Q239">
            <v>40195</v>
          </cell>
          <cell r="R239">
            <v>0</v>
          </cell>
          <cell r="S239">
            <v>0</v>
          </cell>
          <cell r="T239">
            <v>40171</v>
          </cell>
        </row>
        <row r="240">
          <cell r="B240" t="str">
            <v>14-EE-103</v>
          </cell>
          <cell r="C240" t="str">
            <v>AU</v>
          </cell>
          <cell r="D240">
            <v>0</v>
          </cell>
          <cell r="E240" t="str">
            <v xml:space="preserve">Engineering Drawing For EDC Steam Reboiler </v>
          </cell>
          <cell r="F240" t="str">
            <v>6987-LEPC1-SE-14-SE-ZC 5012(&amp;SE-14-B-ZC 5012)</v>
          </cell>
          <cell r="Q240">
            <v>40195</v>
          </cell>
          <cell r="R240">
            <v>0</v>
          </cell>
          <cell r="S240">
            <v>0</v>
          </cell>
          <cell r="T240">
            <v>40171</v>
          </cell>
        </row>
        <row r="241">
          <cell r="B241" t="str">
            <v>14-EE-106</v>
          </cell>
          <cell r="C241" t="str">
            <v>AU</v>
          </cell>
          <cell r="D241">
            <v>0</v>
          </cell>
          <cell r="E241" t="str">
            <v xml:space="preserve">Engineering Drawing For Raffinate Reboiler </v>
          </cell>
          <cell r="F241" t="str">
            <v>6987-LEPC1-SE-14-SE-ZC 5013(&amp;SE-14-B-ZC 5013)</v>
          </cell>
          <cell r="Q241">
            <v>40195</v>
          </cell>
          <cell r="R241">
            <v>0</v>
          </cell>
          <cell r="S241">
            <v>0</v>
          </cell>
          <cell r="T241">
            <v>40171</v>
          </cell>
        </row>
        <row r="242">
          <cell r="B242" t="str">
            <v>14-EE-108</v>
          </cell>
          <cell r="C242" t="str">
            <v>AU</v>
          </cell>
          <cell r="D242">
            <v>0</v>
          </cell>
          <cell r="E242" t="str">
            <v xml:space="preserve">Engineering Drawing For Benzene Stripper Reboiler </v>
          </cell>
          <cell r="F242" t="str">
            <v>6987-LEPC1-SE-14-SE-ZC 5014(&amp;SE-14-B-ZC 5014)</v>
          </cell>
          <cell r="Q242">
            <v>40195</v>
          </cell>
          <cell r="R242">
            <v>0</v>
          </cell>
          <cell r="S242">
            <v>0</v>
          </cell>
          <cell r="T242">
            <v>40171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heet2"/>
      <sheetName val="DCI "/>
      <sheetName val="Sheet2 (2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COMP </v>
          </cell>
          <cell r="B8">
            <v>37772</v>
          </cell>
          <cell r="C8">
            <v>37863</v>
          </cell>
          <cell r="D8">
            <v>37878</v>
          </cell>
          <cell r="E8">
            <v>37893</v>
          </cell>
          <cell r="F8">
            <v>38016</v>
          </cell>
          <cell r="G8">
            <v>38076</v>
          </cell>
          <cell r="H8">
            <v>38288</v>
          </cell>
          <cell r="I8">
            <v>38352</v>
          </cell>
        </row>
        <row r="9">
          <cell r="A9" t="str">
            <v xml:space="preserve">CSHE </v>
          </cell>
          <cell r="B9">
            <v>37818</v>
          </cell>
          <cell r="C9">
            <v>37894</v>
          </cell>
          <cell r="D9">
            <v>37910</v>
          </cell>
          <cell r="E9">
            <v>37925</v>
          </cell>
          <cell r="F9">
            <v>38017</v>
          </cell>
          <cell r="G9">
            <v>38062</v>
          </cell>
          <cell r="H9">
            <v>38197</v>
          </cell>
          <cell r="I9">
            <v>38228</v>
          </cell>
        </row>
        <row r="10">
          <cell r="A10" t="str">
            <v xml:space="preserve">CV   </v>
          </cell>
          <cell r="B10">
            <v>37879</v>
          </cell>
          <cell r="C10">
            <v>37970</v>
          </cell>
          <cell r="D10">
            <v>37986</v>
          </cell>
          <cell r="E10">
            <v>38001</v>
          </cell>
          <cell r="F10">
            <v>38092</v>
          </cell>
          <cell r="G10">
            <v>38137</v>
          </cell>
          <cell r="H10">
            <v>38212</v>
          </cell>
          <cell r="I10">
            <v>38258</v>
          </cell>
        </row>
        <row r="11">
          <cell r="A11" t="str">
            <v xml:space="preserve">DCSS </v>
          </cell>
          <cell r="B11">
            <v>37861</v>
          </cell>
          <cell r="C11">
            <v>37952</v>
          </cell>
          <cell r="D11">
            <v>37967</v>
          </cell>
          <cell r="E11">
            <v>37983</v>
          </cell>
          <cell r="F11">
            <v>38134</v>
          </cell>
          <cell r="G11">
            <v>38194</v>
          </cell>
          <cell r="H11">
            <v>38255</v>
          </cell>
          <cell r="I11">
            <v>38286</v>
          </cell>
        </row>
        <row r="12">
          <cell r="A12" t="str">
            <v xml:space="preserve">ELCB </v>
          </cell>
          <cell r="B12">
            <v>37942</v>
          </cell>
          <cell r="C12">
            <v>38019</v>
          </cell>
          <cell r="D12">
            <v>38034</v>
          </cell>
          <cell r="H12">
            <v>38199</v>
          </cell>
          <cell r="I12">
            <v>38230</v>
          </cell>
        </row>
        <row r="13">
          <cell r="A13" t="str">
            <v xml:space="preserve">HEEX </v>
          </cell>
          <cell r="B13">
            <v>37802</v>
          </cell>
          <cell r="C13">
            <v>37878</v>
          </cell>
          <cell r="D13">
            <v>37893</v>
          </cell>
          <cell r="E13">
            <v>37909</v>
          </cell>
          <cell r="F13">
            <v>38000</v>
          </cell>
          <cell r="G13">
            <v>38046</v>
          </cell>
          <cell r="H13">
            <v>38211</v>
          </cell>
          <cell r="I13">
            <v>38242</v>
          </cell>
        </row>
        <row r="14">
          <cell r="A14" t="str">
            <v xml:space="preserve">HTSW </v>
          </cell>
          <cell r="B14">
            <v>37863</v>
          </cell>
          <cell r="C14">
            <v>37939</v>
          </cell>
          <cell r="D14">
            <v>37954</v>
          </cell>
          <cell r="E14">
            <v>37969</v>
          </cell>
          <cell r="F14">
            <v>38091</v>
          </cell>
          <cell r="G14">
            <v>38136</v>
          </cell>
          <cell r="H14">
            <v>38242</v>
          </cell>
          <cell r="I14">
            <v>38273</v>
          </cell>
        </row>
        <row r="15">
          <cell r="A15" t="str">
            <v xml:space="preserve">IDFD </v>
          </cell>
          <cell r="B15">
            <v>37863</v>
          </cell>
          <cell r="C15">
            <v>37939</v>
          </cell>
          <cell r="D15">
            <v>37954</v>
          </cell>
          <cell r="E15">
            <v>37969</v>
          </cell>
          <cell r="F15">
            <v>38061</v>
          </cell>
          <cell r="G15">
            <v>38106</v>
          </cell>
          <cell r="H15">
            <v>38211</v>
          </cell>
          <cell r="I15">
            <v>38242</v>
          </cell>
        </row>
        <row r="16">
          <cell r="A16" t="str">
            <v xml:space="preserve">INCB </v>
          </cell>
          <cell r="B16">
            <v>37943</v>
          </cell>
          <cell r="C16">
            <v>38020</v>
          </cell>
          <cell r="D16">
            <v>38035</v>
          </cell>
          <cell r="H16">
            <v>38200</v>
          </cell>
          <cell r="I16">
            <v>38231</v>
          </cell>
        </row>
        <row r="17">
          <cell r="A17" t="str">
            <v xml:space="preserve">MCPC </v>
          </cell>
          <cell r="B17">
            <v>37909</v>
          </cell>
          <cell r="C17">
            <v>37985</v>
          </cell>
          <cell r="D17">
            <v>38000</v>
          </cell>
          <cell r="E17">
            <v>38016</v>
          </cell>
          <cell r="F17">
            <v>38136</v>
          </cell>
          <cell r="G17">
            <v>38181</v>
          </cell>
          <cell r="H17">
            <v>38257</v>
          </cell>
          <cell r="I17">
            <v>38288</v>
          </cell>
        </row>
        <row r="18">
          <cell r="A18" t="str">
            <v xml:space="preserve">MT1P </v>
          </cell>
          <cell r="B18">
            <v>37832</v>
          </cell>
          <cell r="C18">
            <v>37894</v>
          </cell>
          <cell r="H18">
            <v>38033</v>
          </cell>
          <cell r="I18">
            <v>38062</v>
          </cell>
        </row>
        <row r="19">
          <cell r="A19" t="str">
            <v xml:space="preserve">MT1V </v>
          </cell>
          <cell r="B19">
            <v>37863</v>
          </cell>
          <cell r="C19">
            <v>37924</v>
          </cell>
          <cell r="H19">
            <v>38092</v>
          </cell>
          <cell r="I19">
            <v>38122</v>
          </cell>
        </row>
        <row r="20">
          <cell r="A20" t="str">
            <v xml:space="preserve">MT2P </v>
          </cell>
          <cell r="B20">
            <v>37991</v>
          </cell>
          <cell r="C20">
            <v>38052</v>
          </cell>
          <cell r="H20">
            <v>38202</v>
          </cell>
          <cell r="I20">
            <v>38233</v>
          </cell>
        </row>
        <row r="21">
          <cell r="A21" t="str">
            <v xml:space="preserve">MT2V </v>
          </cell>
          <cell r="B21">
            <v>38006</v>
          </cell>
          <cell r="C21">
            <v>38067</v>
          </cell>
          <cell r="H21">
            <v>38253</v>
          </cell>
          <cell r="I21">
            <v>38284</v>
          </cell>
        </row>
        <row r="22">
          <cell r="A22" t="str">
            <v xml:space="preserve">MT3P </v>
          </cell>
          <cell r="B22">
            <v>38106</v>
          </cell>
          <cell r="C22">
            <v>38166</v>
          </cell>
          <cell r="H22">
            <v>38288</v>
          </cell>
          <cell r="I22">
            <v>38318</v>
          </cell>
        </row>
        <row r="23">
          <cell r="A23" t="str">
            <v xml:space="preserve">MT3V </v>
          </cell>
          <cell r="B23">
            <v>38120</v>
          </cell>
          <cell r="C23">
            <v>38180</v>
          </cell>
          <cell r="H23">
            <v>38302</v>
          </cell>
          <cell r="I23">
            <v>38332</v>
          </cell>
        </row>
        <row r="24">
          <cell r="A24" t="str">
            <v xml:space="preserve">PACK </v>
          </cell>
          <cell r="B24">
            <v>37772</v>
          </cell>
          <cell r="C24">
            <v>37863</v>
          </cell>
          <cell r="D24">
            <v>37878</v>
          </cell>
          <cell r="E24">
            <v>37893</v>
          </cell>
          <cell r="F24">
            <v>37985</v>
          </cell>
          <cell r="G24">
            <v>38031</v>
          </cell>
          <cell r="H24">
            <v>38166</v>
          </cell>
          <cell r="I24">
            <v>38227</v>
          </cell>
        </row>
        <row r="25">
          <cell r="A25" t="str">
            <v xml:space="preserve">PMP2 </v>
          </cell>
          <cell r="B25">
            <v>37832</v>
          </cell>
          <cell r="C25">
            <v>37909</v>
          </cell>
          <cell r="D25">
            <v>37924</v>
          </cell>
          <cell r="E25">
            <v>37939</v>
          </cell>
          <cell r="F25">
            <v>38031</v>
          </cell>
          <cell r="G25">
            <v>38076</v>
          </cell>
          <cell r="H25">
            <v>38242</v>
          </cell>
          <cell r="I25">
            <v>38273</v>
          </cell>
        </row>
        <row r="26">
          <cell r="A26" t="str">
            <v xml:space="preserve">PMP3 </v>
          </cell>
          <cell r="B26">
            <v>37813</v>
          </cell>
          <cell r="C26">
            <v>37905</v>
          </cell>
          <cell r="D26">
            <v>37920</v>
          </cell>
          <cell r="E26">
            <v>37935</v>
          </cell>
          <cell r="F26">
            <v>38027</v>
          </cell>
          <cell r="G26">
            <v>38072</v>
          </cell>
          <cell r="H26">
            <v>38238</v>
          </cell>
          <cell r="I26">
            <v>38299</v>
          </cell>
        </row>
        <row r="27">
          <cell r="A27" t="str">
            <v xml:space="preserve">REA2 </v>
          </cell>
          <cell r="B27">
            <v>37776</v>
          </cell>
          <cell r="C27">
            <v>37856</v>
          </cell>
          <cell r="D27">
            <v>37871</v>
          </cell>
          <cell r="E27">
            <v>37886</v>
          </cell>
          <cell r="F27">
            <v>37977</v>
          </cell>
          <cell r="G27">
            <v>38024</v>
          </cell>
          <cell r="H27">
            <v>38223</v>
          </cell>
          <cell r="I27">
            <v>38253</v>
          </cell>
        </row>
        <row r="28">
          <cell r="A28" t="str">
            <v xml:space="preserve">TRAN </v>
          </cell>
          <cell r="B28">
            <v>37879</v>
          </cell>
          <cell r="C28">
            <v>37955</v>
          </cell>
          <cell r="D28">
            <v>37970</v>
          </cell>
          <cell r="E28">
            <v>37986</v>
          </cell>
          <cell r="F28">
            <v>38107</v>
          </cell>
          <cell r="G28">
            <v>38152</v>
          </cell>
          <cell r="H28">
            <v>38228</v>
          </cell>
          <cell r="I28">
            <v>38258</v>
          </cell>
        </row>
        <row r="29">
          <cell r="A29" t="str">
            <v xml:space="preserve">VESS </v>
          </cell>
          <cell r="B29">
            <v>37817</v>
          </cell>
          <cell r="C29">
            <v>37893</v>
          </cell>
          <cell r="D29">
            <v>37909</v>
          </cell>
          <cell r="E29">
            <v>37924</v>
          </cell>
          <cell r="F29">
            <v>38031</v>
          </cell>
          <cell r="G29">
            <v>38091</v>
          </cell>
          <cell r="H29">
            <v>38196</v>
          </cell>
          <cell r="I29">
            <v>38227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.정리"/>
      <sheetName val="Mech. (2)"/>
      <sheetName val="Mech."/>
      <sheetName val="기계 proposal "/>
    </sheetNames>
    <sheetDataSet>
      <sheetData sheetId="0"/>
      <sheetData sheetId="1"/>
      <sheetData sheetId="2"/>
      <sheetData sheetId="3">
        <row r="4">
          <cell r="A4" t="str">
            <v>A06</v>
          </cell>
          <cell r="B4" t="str">
            <v>N</v>
          </cell>
          <cell r="C4" t="str">
            <v>자재비</v>
          </cell>
          <cell r="D4" t="str">
            <v>기계</v>
          </cell>
          <cell r="E4" t="str">
            <v>000</v>
          </cell>
          <cell r="F4" t="str">
            <v>Project Common</v>
          </cell>
          <cell r="G4" t="str">
            <v>CENTRIFUGAL PUMP</v>
          </cell>
          <cell r="H4" t="str">
            <v>EUR</v>
          </cell>
          <cell r="I4" t="str">
            <v>[A06] Sanitary Pump</v>
          </cell>
          <cell r="J4" t="str">
            <v>F</v>
          </cell>
          <cell r="K4" t="str">
            <v/>
          </cell>
          <cell r="L4" t="str">
            <v>SET</v>
          </cell>
          <cell r="M4">
            <v>2</v>
          </cell>
          <cell r="N4">
            <v>1315.97</v>
          </cell>
          <cell r="O4">
            <v>25800</v>
          </cell>
          <cell r="P4">
            <v>51600</v>
          </cell>
          <cell r="Q4">
            <v>67904258</v>
          </cell>
          <cell r="R4">
            <v>25800</v>
          </cell>
          <cell r="S4">
            <v>51600</v>
          </cell>
          <cell r="T4">
            <v>67904258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 t="str">
            <v>PMGA10</v>
          </cell>
          <cell r="AB4" t="str">
            <v>M0GA11</v>
          </cell>
          <cell r="AC4">
            <v>81</v>
          </cell>
        </row>
        <row r="5">
          <cell r="A5" t="str">
            <v>A02</v>
          </cell>
          <cell r="B5" t="str">
            <v>N</v>
          </cell>
          <cell r="C5" t="str">
            <v>자재비</v>
          </cell>
          <cell r="D5" t="str">
            <v>기계</v>
          </cell>
          <cell r="E5" t="str">
            <v>000</v>
          </cell>
          <cell r="F5" t="str">
            <v>Project Common</v>
          </cell>
          <cell r="G5" t="str">
            <v>OTHERS(SPECIAL EQUIPMENTS)</v>
          </cell>
          <cell r="H5" t="str">
            <v>INR</v>
          </cell>
          <cell r="I5" t="str">
            <v>[A02] HVAC</v>
          </cell>
          <cell r="J5" t="str">
            <v>F</v>
          </cell>
          <cell r="K5" t="str">
            <v/>
          </cell>
          <cell r="L5" t="str">
            <v>LOT</v>
          </cell>
          <cell r="M5">
            <v>1</v>
          </cell>
          <cell r="N5">
            <v>21.36</v>
          </cell>
          <cell r="O5">
            <v>78994068.299999997</v>
          </cell>
          <cell r="P5">
            <v>78994068.299999997</v>
          </cell>
          <cell r="Q5">
            <v>1687629275</v>
          </cell>
          <cell r="R5">
            <v>78994068.299999997</v>
          </cell>
          <cell r="S5">
            <v>78994068.299999997</v>
          </cell>
          <cell r="T5">
            <v>1687629275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PMPZ00</v>
          </cell>
          <cell r="AB5" t="str">
            <v>M0PZZZ</v>
          </cell>
          <cell r="AC5">
            <v>19</v>
          </cell>
        </row>
        <row r="6">
          <cell r="A6" t="str">
            <v>A05</v>
          </cell>
          <cell r="B6" t="str">
            <v>N</v>
          </cell>
          <cell r="C6" t="str">
            <v>자재비</v>
          </cell>
          <cell r="D6" t="str">
            <v>기계</v>
          </cell>
          <cell r="E6" t="str">
            <v>000</v>
          </cell>
          <cell r="F6" t="str">
            <v>Project Common</v>
          </cell>
          <cell r="G6" t="str">
            <v>OTHERS(SPECIAL EQUIPMENTS)</v>
          </cell>
          <cell r="H6" t="str">
            <v>USD</v>
          </cell>
          <cell r="I6" t="str">
            <v>[A05] Sour gas vent stack Tip</v>
          </cell>
          <cell r="J6" t="str">
            <v>F</v>
          </cell>
          <cell r="K6" t="str">
            <v/>
          </cell>
          <cell r="L6" t="str">
            <v>SET</v>
          </cell>
          <cell r="M6">
            <v>1</v>
          </cell>
          <cell r="N6">
            <v>940</v>
          </cell>
          <cell r="O6">
            <v>50000</v>
          </cell>
          <cell r="P6">
            <v>50000</v>
          </cell>
          <cell r="Q6">
            <v>47000000</v>
          </cell>
          <cell r="R6">
            <v>50000</v>
          </cell>
          <cell r="S6">
            <v>50000</v>
          </cell>
          <cell r="T6">
            <v>47000000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 t="str">
            <v>PMPZ00</v>
          </cell>
          <cell r="AB6" t="str">
            <v>M0PZZZ</v>
          </cell>
          <cell r="AC6">
            <v>20</v>
          </cell>
        </row>
        <row r="7">
          <cell r="A7" t="str">
            <v>A01</v>
          </cell>
          <cell r="B7" t="str">
            <v>N</v>
          </cell>
          <cell r="C7" t="str">
            <v>자재비</v>
          </cell>
          <cell r="D7" t="str">
            <v>기계</v>
          </cell>
          <cell r="E7" t="str">
            <v>000</v>
          </cell>
          <cell r="F7" t="str">
            <v>Project Common</v>
          </cell>
          <cell r="G7" t="str">
            <v>MAINTENANCE EQUIPMENTS</v>
          </cell>
          <cell r="H7" t="str">
            <v>INR</v>
          </cell>
          <cell r="I7" t="str">
            <v>[A01] Platform &amp; Ladder</v>
          </cell>
          <cell r="J7" t="str">
            <v>F</v>
          </cell>
          <cell r="K7" t="str">
            <v/>
          </cell>
          <cell r="L7" t="str">
            <v>LOT</v>
          </cell>
          <cell r="M7">
            <v>1</v>
          </cell>
          <cell r="N7">
            <v>21.364000000000001</v>
          </cell>
          <cell r="O7">
            <v>2298000</v>
          </cell>
          <cell r="P7">
            <v>2298000</v>
          </cell>
          <cell r="Q7">
            <v>2160120000</v>
          </cell>
          <cell r="R7">
            <v>101110278.97397491</v>
          </cell>
          <cell r="S7">
            <v>101110277.97397491</v>
          </cell>
          <cell r="T7">
            <v>2160120000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str">
            <v>PMUM00</v>
          </cell>
          <cell r="AB7" t="str">
            <v>M0UM1Z</v>
          </cell>
          <cell r="AC7">
            <v>1</v>
          </cell>
        </row>
        <row r="8">
          <cell r="A8" t="str">
            <v>A03</v>
          </cell>
          <cell r="B8" t="str">
            <v>N</v>
          </cell>
          <cell r="C8" t="str">
            <v>자재비</v>
          </cell>
          <cell r="D8" t="str">
            <v>기계</v>
          </cell>
          <cell r="E8" t="str">
            <v>000</v>
          </cell>
          <cell r="F8" t="str">
            <v>Project Common</v>
          </cell>
          <cell r="G8" t="str">
            <v>CHEMICALS</v>
          </cell>
          <cell r="H8" t="str">
            <v>USD</v>
          </cell>
          <cell r="I8" t="str">
            <v>[A03] Chemical</v>
          </cell>
          <cell r="J8" t="str">
            <v>F</v>
          </cell>
          <cell r="K8" t="str">
            <v/>
          </cell>
          <cell r="L8" t="str">
            <v>LOT</v>
          </cell>
          <cell r="M8">
            <v>1</v>
          </cell>
          <cell r="N8">
            <v>940</v>
          </cell>
          <cell r="O8">
            <v>7429282.4000000004</v>
          </cell>
          <cell r="P8">
            <v>7429282.4000000004</v>
          </cell>
          <cell r="Q8">
            <v>6983525456</v>
          </cell>
          <cell r="R8">
            <v>7429282.4000000004</v>
          </cell>
          <cell r="S8">
            <v>7429282.4000000004</v>
          </cell>
          <cell r="T8">
            <v>6983525456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PMVB00</v>
          </cell>
          <cell r="AB8" t="str">
            <v>M0VB11</v>
          </cell>
          <cell r="AC8">
            <v>1</v>
          </cell>
        </row>
        <row r="9">
          <cell r="A9" t="str">
            <v>A04</v>
          </cell>
          <cell r="B9" t="str">
            <v>N</v>
          </cell>
          <cell r="C9" t="str">
            <v>자재비</v>
          </cell>
          <cell r="D9" t="str">
            <v>기계</v>
          </cell>
          <cell r="E9" t="str">
            <v>000</v>
          </cell>
          <cell r="F9" t="str">
            <v>Project Common</v>
          </cell>
          <cell r="G9" t="str">
            <v>CHEMICALS</v>
          </cell>
          <cell r="H9" t="str">
            <v>USD</v>
          </cell>
          <cell r="I9" t="str">
            <v>[A04] Lubricant Oil</v>
          </cell>
          <cell r="J9" t="str">
            <v>F</v>
          </cell>
          <cell r="K9" t="str">
            <v/>
          </cell>
          <cell r="L9" t="str">
            <v>LOT</v>
          </cell>
          <cell r="M9">
            <v>1</v>
          </cell>
          <cell r="N9">
            <v>940</v>
          </cell>
          <cell r="O9">
            <v>133110</v>
          </cell>
          <cell r="P9">
            <v>133110</v>
          </cell>
          <cell r="Q9">
            <v>125123400</v>
          </cell>
          <cell r="R9">
            <v>133110</v>
          </cell>
          <cell r="S9">
            <v>133110</v>
          </cell>
          <cell r="T9">
            <v>125123400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 t="str">
            <v>PMVB00</v>
          </cell>
          <cell r="AB9" t="str">
            <v>M0VB11</v>
          </cell>
          <cell r="AC9">
            <v>2</v>
          </cell>
        </row>
        <row r="10">
          <cell r="A10" t="str">
            <v>01-F01-03-F01</v>
          </cell>
          <cell r="B10" t="str">
            <v>N</v>
          </cell>
          <cell r="C10" t="str">
            <v>자재비</v>
          </cell>
          <cell r="D10" t="str">
            <v>기계</v>
          </cell>
          <cell r="E10" t="str">
            <v>100</v>
          </cell>
          <cell r="F10" t="str">
            <v>Cracking Furnaces</v>
          </cell>
          <cell r="G10" t="str">
            <v>FIRED HEATER, CRACKER, REFOMER, AIR HEAT</v>
          </cell>
          <cell r="H10" t="str">
            <v>USD</v>
          </cell>
          <cell r="I10" t="str">
            <v>[01-F01 - 03-F01] Cracking Furnace</v>
          </cell>
          <cell r="J10" t="str">
            <v>F</v>
          </cell>
          <cell r="K10" t="str">
            <v/>
          </cell>
          <cell r="L10" t="str">
            <v>SET</v>
          </cell>
          <cell r="M10">
            <v>3</v>
          </cell>
          <cell r="N10">
            <v>940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 t="str">
            <v>PMBA00</v>
          </cell>
          <cell r="AB10" t="str">
            <v>M0BA11</v>
          </cell>
          <cell r="AC10">
            <v>1</v>
          </cell>
        </row>
        <row r="11">
          <cell r="A11" t="str">
            <v>04-F01-08-F01</v>
          </cell>
          <cell r="B11" t="str">
            <v>N</v>
          </cell>
          <cell r="C11" t="str">
            <v>자재비</v>
          </cell>
          <cell r="D11" t="str">
            <v>기계</v>
          </cell>
          <cell r="E11" t="str">
            <v>100</v>
          </cell>
          <cell r="F11" t="str">
            <v>Cracking Furnaces</v>
          </cell>
          <cell r="G11" t="str">
            <v>FIRED HEATER, CRACKER, REFOMER, AIR HEAT</v>
          </cell>
          <cell r="H11" t="str">
            <v>USD</v>
          </cell>
          <cell r="I11" t="str">
            <v>[04-F01 - 08-F01] Cracking Furnace</v>
          </cell>
          <cell r="J11" t="str">
            <v>F</v>
          </cell>
          <cell r="K11" t="str">
            <v/>
          </cell>
          <cell r="L11" t="str">
            <v>SET</v>
          </cell>
          <cell r="M11">
            <v>5</v>
          </cell>
          <cell r="N11">
            <v>940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 t="str">
            <v>PMBA00</v>
          </cell>
          <cell r="AB11" t="str">
            <v>M0BA11</v>
          </cell>
          <cell r="AC11">
            <v>2</v>
          </cell>
        </row>
        <row r="12">
          <cell r="A12" t="str">
            <v>82-E17</v>
          </cell>
          <cell r="B12" t="str">
            <v>Y</v>
          </cell>
          <cell r="C12" t="str">
            <v>자재비</v>
          </cell>
          <cell r="D12" t="str">
            <v>기계</v>
          </cell>
          <cell r="E12" t="str">
            <v>100</v>
          </cell>
          <cell r="F12" t="str">
            <v>Cracking Furnaces</v>
          </cell>
          <cell r="G12" t="str">
            <v>SHELL/TUBE HEAT EXCHANGER</v>
          </cell>
          <cell r="H12" t="str">
            <v>INR</v>
          </cell>
          <cell r="I12" t="str">
            <v>[82-E17] Demineralized Water Heater</v>
          </cell>
          <cell r="J12" t="str">
            <v>T</v>
          </cell>
          <cell r="K12" t="str">
            <v/>
          </cell>
          <cell r="L12" t="str">
            <v>SET</v>
          </cell>
          <cell r="M12">
            <v>1</v>
          </cell>
          <cell r="N12">
            <v>21.364000000000001</v>
          </cell>
          <cell r="O12">
            <v>40000</v>
          </cell>
          <cell r="P12">
            <v>40000</v>
          </cell>
          <cell r="Q12">
            <v>37600000</v>
          </cell>
          <cell r="R12">
            <v>1759970.0430630967</v>
          </cell>
          <cell r="S12">
            <v>1759970.0430630967</v>
          </cell>
          <cell r="T12">
            <v>37600000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 t="str">
            <v>PMEA00</v>
          </cell>
          <cell r="AB12" t="str">
            <v>M0EA11</v>
          </cell>
          <cell r="AC12">
            <v>49</v>
          </cell>
        </row>
        <row r="13">
          <cell r="A13" t="str">
            <v>83-E13</v>
          </cell>
          <cell r="B13" t="str">
            <v>Y</v>
          </cell>
          <cell r="C13" t="str">
            <v>자재비</v>
          </cell>
          <cell r="D13" t="str">
            <v>기계</v>
          </cell>
          <cell r="E13" t="str">
            <v>100</v>
          </cell>
          <cell r="F13" t="str">
            <v>Cracking Furnaces</v>
          </cell>
          <cell r="G13" t="str">
            <v>SHELL/TUBE HEAT EXCHANGER</v>
          </cell>
          <cell r="H13" t="str">
            <v>INR</v>
          </cell>
          <cell r="I13" t="str">
            <v>[83-E13] BFW Cooler</v>
          </cell>
          <cell r="J13" t="str">
            <v>T</v>
          </cell>
          <cell r="K13" t="str">
            <v/>
          </cell>
          <cell r="L13" t="str">
            <v>SET</v>
          </cell>
          <cell r="M13">
            <v>1</v>
          </cell>
          <cell r="N13">
            <v>21.364000000000001</v>
          </cell>
          <cell r="O13">
            <v>31770</v>
          </cell>
          <cell r="P13">
            <v>31770</v>
          </cell>
          <cell r="Q13">
            <v>29863800</v>
          </cell>
          <cell r="R13">
            <v>1397856.2067028645</v>
          </cell>
          <cell r="S13">
            <v>1397856.2067028645</v>
          </cell>
          <cell r="T13">
            <v>29863800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 t="str">
            <v>PMEA00</v>
          </cell>
          <cell r="AB13" t="str">
            <v>M0EA11</v>
          </cell>
          <cell r="AC13">
            <v>50</v>
          </cell>
        </row>
        <row r="14">
          <cell r="A14" t="str">
            <v>83-D31</v>
          </cell>
          <cell r="B14" t="str">
            <v>N</v>
          </cell>
          <cell r="C14" t="str">
            <v>자재비</v>
          </cell>
          <cell r="D14" t="str">
            <v>기계</v>
          </cell>
          <cell r="E14" t="str">
            <v>100</v>
          </cell>
          <cell r="F14" t="str">
            <v>Cracking Furnaces</v>
          </cell>
          <cell r="G14" t="str">
            <v>DEAERATOR</v>
          </cell>
          <cell r="H14" t="str">
            <v>INR</v>
          </cell>
          <cell r="I14" t="str">
            <v>[83-D31] Deaerator</v>
          </cell>
          <cell r="J14" t="str">
            <v>F</v>
          </cell>
          <cell r="K14" t="str">
            <v/>
          </cell>
          <cell r="L14" t="str">
            <v>SET</v>
          </cell>
          <cell r="M14">
            <v>1</v>
          </cell>
          <cell r="N14">
            <v>21.364000000000001</v>
          </cell>
          <cell r="O14">
            <v>373430</v>
          </cell>
          <cell r="P14">
            <v>373430</v>
          </cell>
          <cell r="Q14">
            <v>351024200</v>
          </cell>
          <cell r="R14">
            <v>16430640.329526305</v>
          </cell>
          <cell r="S14">
            <v>16430640.329526305</v>
          </cell>
          <cell r="T14">
            <v>351024200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PMEG00</v>
          </cell>
          <cell r="AB14" t="str">
            <v>M0EG11</v>
          </cell>
          <cell r="AC14">
            <v>1</v>
          </cell>
        </row>
        <row r="15">
          <cell r="A15" t="str">
            <v>35-D36</v>
          </cell>
          <cell r="B15" t="str">
            <v>N</v>
          </cell>
          <cell r="C15" t="str">
            <v>자재비</v>
          </cell>
          <cell r="D15" t="str">
            <v>기계</v>
          </cell>
          <cell r="E15" t="str">
            <v>100</v>
          </cell>
          <cell r="F15" t="str">
            <v>Cracking Furnaces</v>
          </cell>
          <cell r="G15" t="str">
            <v>VESSEL</v>
          </cell>
          <cell r="H15" t="str">
            <v>USD</v>
          </cell>
          <cell r="I15" t="str">
            <v>[35-D36] Sour Gas Separator</v>
          </cell>
          <cell r="J15" t="str">
            <v>F</v>
          </cell>
          <cell r="K15" t="str">
            <v/>
          </cell>
          <cell r="L15" t="str">
            <v>SET</v>
          </cell>
          <cell r="M15">
            <v>1</v>
          </cell>
          <cell r="N15">
            <v>940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 t="str">
            <v>PMFA00</v>
          </cell>
          <cell r="AB15" t="str">
            <v>M0FA11</v>
          </cell>
          <cell r="AC15">
            <v>19</v>
          </cell>
        </row>
        <row r="16">
          <cell r="A16" t="str">
            <v>15-D01</v>
          </cell>
          <cell r="B16" t="str">
            <v>N</v>
          </cell>
          <cell r="C16" t="str">
            <v>자재비</v>
          </cell>
          <cell r="D16" t="str">
            <v>기계</v>
          </cell>
          <cell r="E16" t="str">
            <v>100</v>
          </cell>
          <cell r="F16" t="str">
            <v>Cracking Furnaces</v>
          </cell>
          <cell r="G16" t="str">
            <v>CYCLONE SEPARATOR</v>
          </cell>
          <cell r="H16" t="str">
            <v>USD</v>
          </cell>
          <cell r="I16" t="str">
            <v>[15-D01] Decoking Cyclone</v>
          </cell>
          <cell r="J16" t="str">
            <v>F</v>
          </cell>
          <cell r="K16" t="str">
            <v/>
          </cell>
          <cell r="L16" t="str">
            <v>SET</v>
          </cell>
          <cell r="M16">
            <v>1</v>
          </cell>
          <cell r="N16">
            <v>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>PMFC00</v>
          </cell>
          <cell r="AB16" t="str">
            <v>M0FC11</v>
          </cell>
          <cell r="AC16">
            <v>1</v>
          </cell>
        </row>
        <row r="17">
          <cell r="A17" t="str">
            <v>83-P72A/S</v>
          </cell>
          <cell r="B17" t="str">
            <v>N</v>
          </cell>
          <cell r="C17" t="str">
            <v>자재비</v>
          </cell>
          <cell r="D17" t="str">
            <v>기계</v>
          </cell>
          <cell r="E17" t="str">
            <v>100</v>
          </cell>
          <cell r="F17" t="str">
            <v>Cracking Furnaces</v>
          </cell>
          <cell r="G17" t="str">
            <v>CENTRIFUGAL PUMP</v>
          </cell>
          <cell r="H17" t="str">
            <v>EUR</v>
          </cell>
          <cell r="I17" t="str">
            <v>[83-P72 A/S] LP BFW Pump</v>
          </cell>
          <cell r="J17" t="str">
            <v>F</v>
          </cell>
          <cell r="K17" t="str">
            <v/>
          </cell>
          <cell r="L17" t="str">
            <v>SET</v>
          </cell>
          <cell r="M17">
            <v>2</v>
          </cell>
          <cell r="N17">
            <v>1315.97</v>
          </cell>
          <cell r="O17">
            <v>167460</v>
          </cell>
          <cell r="P17">
            <v>334920</v>
          </cell>
          <cell r="Q17">
            <v>440746012</v>
          </cell>
          <cell r="R17">
            <v>167460</v>
          </cell>
          <cell r="S17">
            <v>334920</v>
          </cell>
          <cell r="T17">
            <v>440746012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 t="str">
            <v>PMGA10</v>
          </cell>
          <cell r="AB17" t="str">
            <v>M0GA11</v>
          </cell>
          <cell r="AC17">
            <v>31</v>
          </cell>
        </row>
        <row r="18">
          <cell r="A18" t="str">
            <v>83-P71A-B/S</v>
          </cell>
          <cell r="B18" t="str">
            <v>N</v>
          </cell>
          <cell r="C18" t="str">
            <v>자재비</v>
          </cell>
          <cell r="D18" t="str">
            <v>기계</v>
          </cell>
          <cell r="E18" t="str">
            <v>100</v>
          </cell>
          <cell r="F18" t="str">
            <v>Cracking Furnaces</v>
          </cell>
          <cell r="G18" t="str">
            <v>CENTRIFUGAL PUMP</v>
          </cell>
          <cell r="H18" t="str">
            <v>JPY</v>
          </cell>
          <cell r="I18" t="str">
            <v>[83-P71 A-B/S] BFW Pump</v>
          </cell>
          <cell r="J18" t="str">
            <v>F</v>
          </cell>
          <cell r="K18" t="str">
            <v/>
          </cell>
          <cell r="L18" t="str">
            <v>SET</v>
          </cell>
          <cell r="M18">
            <v>3</v>
          </cell>
          <cell r="N18">
            <v>1020.63</v>
          </cell>
          <cell r="O18">
            <v>164533333</v>
          </cell>
          <cell r="P18">
            <v>493599999</v>
          </cell>
          <cell r="Q18">
            <v>5037829670</v>
          </cell>
          <cell r="R18">
            <v>164533333</v>
          </cell>
          <cell r="S18">
            <v>493599999</v>
          </cell>
          <cell r="T18">
            <v>5037829670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PMGA10</v>
          </cell>
          <cell r="AB18" t="str">
            <v>M0GA11</v>
          </cell>
          <cell r="AC18">
            <v>30</v>
          </cell>
        </row>
        <row r="19">
          <cell r="A19" t="str">
            <v>95-Y01</v>
          </cell>
          <cell r="B19" t="str">
            <v>N</v>
          </cell>
          <cell r="C19" t="str">
            <v>자재비</v>
          </cell>
          <cell r="D19" t="str">
            <v>기계</v>
          </cell>
          <cell r="E19" t="str">
            <v>100</v>
          </cell>
          <cell r="F19" t="str">
            <v>Cracking Furnaces</v>
          </cell>
          <cell r="G19" t="str">
            <v>CENTRIFUGAL COMPRESSOR</v>
          </cell>
          <cell r="H19" t="str">
            <v>USD</v>
          </cell>
          <cell r="I19" t="str">
            <v>[95-Y01] Decoking Air Compressor</v>
          </cell>
          <cell r="J19" t="str">
            <v>F</v>
          </cell>
          <cell r="K19" t="str">
            <v/>
          </cell>
          <cell r="L19" t="str">
            <v>SET</v>
          </cell>
          <cell r="M19">
            <v>1</v>
          </cell>
          <cell r="N19">
            <v>940</v>
          </cell>
          <cell r="O19">
            <v>2042000</v>
          </cell>
          <cell r="P19">
            <v>2042000</v>
          </cell>
          <cell r="Q19">
            <v>1919480000</v>
          </cell>
          <cell r="R19">
            <v>2042000</v>
          </cell>
          <cell r="S19">
            <v>2042000</v>
          </cell>
          <cell r="T19">
            <v>1919480000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PMGB10</v>
          </cell>
          <cell r="AB19" t="str">
            <v>M0GB11</v>
          </cell>
          <cell r="AC19">
            <v>1</v>
          </cell>
        </row>
        <row r="20">
          <cell r="A20" t="str">
            <v>83-X01</v>
          </cell>
          <cell r="B20" t="str">
            <v>N</v>
          </cell>
          <cell r="C20" t="str">
            <v>자재비</v>
          </cell>
          <cell r="D20" t="str">
            <v>기계</v>
          </cell>
          <cell r="E20" t="str">
            <v>100</v>
          </cell>
          <cell r="F20" t="str">
            <v>Cracking Furnaces</v>
          </cell>
          <cell r="G20" t="str">
            <v>STEAM TURBINE</v>
          </cell>
          <cell r="H20" t="str">
            <v>JPY</v>
          </cell>
          <cell r="I20" t="str">
            <v>[83-X01] BFW Pump Turbine</v>
          </cell>
          <cell r="J20" t="str">
            <v>F</v>
          </cell>
          <cell r="K20" t="str">
            <v/>
          </cell>
          <cell r="L20" t="str">
            <v>SET</v>
          </cell>
          <cell r="M20">
            <v>1</v>
          </cell>
          <cell r="N20">
            <v>1020.63</v>
          </cell>
          <cell r="O20">
            <v>100000000</v>
          </cell>
          <cell r="P20">
            <v>100000000</v>
          </cell>
          <cell r="Q20">
            <v>1020630000</v>
          </cell>
          <cell r="R20">
            <v>100000000</v>
          </cell>
          <cell r="S20">
            <v>100000000</v>
          </cell>
          <cell r="T20">
            <v>1020630000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PMGT10</v>
          </cell>
          <cell r="AB20" t="str">
            <v>M0GT11</v>
          </cell>
          <cell r="AC20">
            <v>8</v>
          </cell>
        </row>
        <row r="21">
          <cell r="A21" t="str">
            <v>L15-D02</v>
          </cell>
          <cell r="B21" t="str">
            <v>N</v>
          </cell>
          <cell r="C21" t="str">
            <v>자재비</v>
          </cell>
          <cell r="D21" t="str">
            <v>기계</v>
          </cell>
          <cell r="E21" t="str">
            <v>100</v>
          </cell>
          <cell r="F21" t="str">
            <v>Cracking Furnaces</v>
          </cell>
          <cell r="G21" t="str">
            <v>OTHERS(SPECIAL EQUIPMENTS)</v>
          </cell>
          <cell r="H21" t="str">
            <v>USD</v>
          </cell>
          <cell r="I21" t="str">
            <v>[L 15-D02] Decoking Basin</v>
          </cell>
          <cell r="J21" t="str">
            <v>F</v>
          </cell>
          <cell r="K21" t="str">
            <v/>
          </cell>
          <cell r="L21" t="str">
            <v>SET</v>
          </cell>
          <cell r="M21">
            <v>1</v>
          </cell>
          <cell r="N21">
            <v>940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PMPZ00</v>
          </cell>
          <cell r="AB21" t="str">
            <v>M0PZZZ</v>
          </cell>
          <cell r="AC21">
            <v>1</v>
          </cell>
        </row>
        <row r="22">
          <cell r="A22" t="str">
            <v>01-N01~08-N01</v>
          </cell>
          <cell r="B22" t="str">
            <v>N</v>
          </cell>
          <cell r="C22" t="str">
            <v>자재비</v>
          </cell>
          <cell r="D22" t="str">
            <v>기계</v>
          </cell>
          <cell r="E22" t="str">
            <v>100</v>
          </cell>
          <cell r="F22" t="str">
            <v>Cracking Furnaces</v>
          </cell>
          <cell r="G22" t="str">
            <v>OTHERS(SPECIAL EQUIPMENTS)</v>
          </cell>
          <cell r="H22" t="str">
            <v>USD</v>
          </cell>
          <cell r="I22" t="str">
            <v>[01-N01~08-N01] C/F VHP-Steam Silencer</v>
          </cell>
          <cell r="J22" t="str">
            <v>F</v>
          </cell>
          <cell r="K22" t="str">
            <v/>
          </cell>
          <cell r="L22" t="str">
            <v>SET</v>
          </cell>
          <cell r="M22">
            <v>8</v>
          </cell>
          <cell r="N22">
            <v>940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 t="str">
            <v>PMPZ00</v>
          </cell>
          <cell r="AB22" t="str">
            <v>M0PZZZ</v>
          </cell>
          <cell r="AC22">
            <v>5</v>
          </cell>
        </row>
        <row r="23">
          <cell r="A23" t="str">
            <v>L15-N01</v>
          </cell>
          <cell r="B23" t="str">
            <v>N</v>
          </cell>
          <cell r="C23" t="str">
            <v>자재비</v>
          </cell>
          <cell r="D23" t="str">
            <v>기계</v>
          </cell>
          <cell r="E23" t="str">
            <v>100</v>
          </cell>
          <cell r="F23" t="str">
            <v>Cracking Furnaces</v>
          </cell>
          <cell r="G23" t="str">
            <v>OTHERS(SPECIAL EQUIPMENTS)</v>
          </cell>
          <cell r="H23" t="str">
            <v>USD</v>
          </cell>
          <cell r="I23" t="str">
            <v>[L 15-N01] Silencer</v>
          </cell>
          <cell r="J23" t="str">
            <v>F</v>
          </cell>
          <cell r="K23" t="str">
            <v/>
          </cell>
          <cell r="L23" t="str">
            <v>SET</v>
          </cell>
          <cell r="M23">
            <v>1</v>
          </cell>
          <cell r="N23">
            <v>940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 t="str">
            <v>PMPZ00</v>
          </cell>
          <cell r="AB23" t="str">
            <v>M0PZZZ</v>
          </cell>
          <cell r="AC23">
            <v>6</v>
          </cell>
        </row>
        <row r="24">
          <cell r="A24" t="str">
            <v>27-T01-I</v>
          </cell>
          <cell r="B24" t="str">
            <v>Y</v>
          </cell>
          <cell r="C24" t="str">
            <v>자재비</v>
          </cell>
          <cell r="D24" t="str">
            <v>기계</v>
          </cell>
          <cell r="E24" t="str">
            <v>200</v>
          </cell>
          <cell r="F24" t="str">
            <v>Oil Fractionation &amp; Quench Section</v>
          </cell>
          <cell r="G24" t="str">
            <v>TRAYS &amp; PACKING</v>
          </cell>
          <cell r="H24" t="str">
            <v>INR</v>
          </cell>
          <cell r="I24" t="str">
            <v>[27-T01-I] Primary Fractionator</v>
          </cell>
          <cell r="J24" t="str">
            <v>T</v>
          </cell>
          <cell r="K24" t="str">
            <v/>
          </cell>
          <cell r="L24" t="str">
            <v>LOT</v>
          </cell>
          <cell r="M24">
            <v>1</v>
          </cell>
          <cell r="N24">
            <v>21.364000000000001</v>
          </cell>
          <cell r="O24">
            <v>257500</v>
          </cell>
          <cell r="P24">
            <v>257500</v>
          </cell>
          <cell r="Q24">
            <v>242050000</v>
          </cell>
          <cell r="R24">
            <v>11329807.152218685</v>
          </cell>
          <cell r="S24">
            <v>11329807.152218685</v>
          </cell>
          <cell r="T24">
            <v>242050000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PMCA00</v>
          </cell>
          <cell r="AB24" t="str">
            <v>M0CA11</v>
          </cell>
          <cell r="AC24">
            <v>1</v>
          </cell>
        </row>
        <row r="25">
          <cell r="A25" t="str">
            <v>27-T02-I</v>
          </cell>
          <cell r="B25" t="str">
            <v>Y</v>
          </cell>
          <cell r="C25" t="str">
            <v>자재비</v>
          </cell>
          <cell r="D25" t="str">
            <v>기계</v>
          </cell>
          <cell r="E25" t="str">
            <v>200</v>
          </cell>
          <cell r="F25" t="str">
            <v>Oil Fractionation &amp; Quench Section</v>
          </cell>
          <cell r="G25" t="str">
            <v>TRAYS &amp; PACKING</v>
          </cell>
          <cell r="H25" t="str">
            <v>INR</v>
          </cell>
          <cell r="I25" t="str">
            <v>[27-T02-I] Pyrolysis Fuel Oil Stripper</v>
          </cell>
          <cell r="J25" t="str">
            <v>T</v>
          </cell>
          <cell r="K25" t="str">
            <v/>
          </cell>
          <cell r="L25" t="str">
            <v>LOT</v>
          </cell>
          <cell r="M25">
            <v>1</v>
          </cell>
          <cell r="N25">
            <v>21.364000000000001</v>
          </cell>
          <cell r="O25">
            <v>257500</v>
          </cell>
          <cell r="P25">
            <v>257500</v>
          </cell>
          <cell r="Q25">
            <v>242050000</v>
          </cell>
          <cell r="R25">
            <v>11329807.152218685</v>
          </cell>
          <cell r="S25">
            <v>11329807.152218685</v>
          </cell>
          <cell r="T25">
            <v>242050000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PMCA00</v>
          </cell>
          <cell r="AB25" t="str">
            <v>M0CA11</v>
          </cell>
          <cell r="AC25">
            <v>2</v>
          </cell>
        </row>
        <row r="26">
          <cell r="A26" t="str">
            <v>28-T01-I</v>
          </cell>
          <cell r="B26" t="str">
            <v>Y</v>
          </cell>
          <cell r="C26" t="str">
            <v>자재비</v>
          </cell>
          <cell r="D26" t="str">
            <v>기계</v>
          </cell>
          <cell r="E26" t="str">
            <v>200</v>
          </cell>
          <cell r="F26" t="str">
            <v>Oil Fractionation &amp; Quench Section</v>
          </cell>
          <cell r="G26" t="str">
            <v>TRAYS &amp; PACKING</v>
          </cell>
          <cell r="H26" t="str">
            <v>INR</v>
          </cell>
          <cell r="I26" t="str">
            <v>[28-T01-I] Water Quench Tower</v>
          </cell>
          <cell r="J26" t="str">
            <v>T</v>
          </cell>
          <cell r="K26" t="str">
            <v/>
          </cell>
          <cell r="L26" t="str">
            <v>LOT</v>
          </cell>
          <cell r="M26">
            <v>1</v>
          </cell>
          <cell r="N26">
            <v>21.364000000000001</v>
          </cell>
          <cell r="O26">
            <v>257500</v>
          </cell>
          <cell r="P26">
            <v>257500</v>
          </cell>
          <cell r="Q26">
            <v>242050000</v>
          </cell>
          <cell r="R26">
            <v>11329807.152218685</v>
          </cell>
          <cell r="S26">
            <v>11329807.152218685</v>
          </cell>
          <cell r="T26">
            <v>242050000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PMCA00</v>
          </cell>
          <cell r="AB26" t="str">
            <v>M0CA11</v>
          </cell>
          <cell r="AC26">
            <v>3</v>
          </cell>
        </row>
        <row r="27">
          <cell r="A27" t="str">
            <v>30-T01-I</v>
          </cell>
          <cell r="B27" t="str">
            <v>Y</v>
          </cell>
          <cell r="C27" t="str">
            <v>자재비</v>
          </cell>
          <cell r="D27" t="str">
            <v>기계</v>
          </cell>
          <cell r="E27" t="str">
            <v>200</v>
          </cell>
          <cell r="F27" t="str">
            <v>Oil Fractionation &amp; Quench Section</v>
          </cell>
          <cell r="G27" t="str">
            <v>TRAYS &amp; PACKING</v>
          </cell>
          <cell r="H27" t="str">
            <v>INR</v>
          </cell>
          <cell r="I27" t="str">
            <v>[30-T01-I] Process Water Stripper</v>
          </cell>
          <cell r="J27" t="str">
            <v>T</v>
          </cell>
          <cell r="K27" t="str">
            <v/>
          </cell>
          <cell r="L27" t="str">
            <v>LOT</v>
          </cell>
          <cell r="M27">
            <v>1</v>
          </cell>
          <cell r="N27">
            <v>21.364000000000001</v>
          </cell>
          <cell r="O27">
            <v>257500</v>
          </cell>
          <cell r="P27">
            <v>257500</v>
          </cell>
          <cell r="Q27">
            <v>242050000</v>
          </cell>
          <cell r="R27">
            <v>11329807.152218685</v>
          </cell>
          <cell r="S27">
            <v>11329807.152218685</v>
          </cell>
          <cell r="T27">
            <v>242050000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PMCA00</v>
          </cell>
          <cell r="AB27" t="str">
            <v>M0CA11</v>
          </cell>
          <cell r="AC27">
            <v>4</v>
          </cell>
        </row>
        <row r="28">
          <cell r="A28" t="str">
            <v>30-D31-I</v>
          </cell>
          <cell r="B28" t="str">
            <v>Y</v>
          </cell>
          <cell r="C28" t="str">
            <v>자재비</v>
          </cell>
          <cell r="D28" t="str">
            <v>기계</v>
          </cell>
          <cell r="E28" t="str">
            <v>200</v>
          </cell>
          <cell r="F28" t="str">
            <v>Oil Fractionation &amp; Quench Section</v>
          </cell>
          <cell r="G28" t="str">
            <v>TRAYS &amp; PACKING</v>
          </cell>
          <cell r="H28" t="str">
            <v>INR</v>
          </cell>
          <cell r="I28" t="str">
            <v>[30-D31-I] Process Steam Separator</v>
          </cell>
          <cell r="J28" t="str">
            <v>T</v>
          </cell>
          <cell r="K28" t="str">
            <v/>
          </cell>
          <cell r="L28" t="str">
            <v>LOT</v>
          </cell>
          <cell r="M28">
            <v>1</v>
          </cell>
          <cell r="N28">
            <v>21.364000000000001</v>
          </cell>
          <cell r="O28">
            <v>135187</v>
          </cell>
          <cell r="P28">
            <v>135187</v>
          </cell>
          <cell r="Q28">
            <v>127075780</v>
          </cell>
          <cell r="R28">
            <v>5948126.7552892715</v>
          </cell>
          <cell r="S28">
            <v>5948126.7552892715</v>
          </cell>
          <cell r="T28">
            <v>127075780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 t="str">
            <v>PMCA00</v>
          </cell>
          <cell r="AB28" t="str">
            <v>M0CA11</v>
          </cell>
          <cell r="AC28">
            <v>18</v>
          </cell>
        </row>
        <row r="29">
          <cell r="A29" t="str">
            <v>T-51</v>
          </cell>
          <cell r="B29" t="str">
            <v>Y</v>
          </cell>
          <cell r="C29" t="str">
            <v>자재비</v>
          </cell>
          <cell r="D29" t="str">
            <v>기계</v>
          </cell>
          <cell r="E29" t="str">
            <v>A00</v>
          </cell>
          <cell r="F29" t="str">
            <v>Associate Unit</v>
          </cell>
          <cell r="G29" t="str">
            <v>COLUMN</v>
          </cell>
          <cell r="H29" t="str">
            <v>USD</v>
          </cell>
          <cell r="I29" t="str">
            <v>[T-51] Water Washer</v>
          </cell>
          <cell r="J29" t="str">
            <v>T</v>
          </cell>
          <cell r="K29" t="str">
            <v/>
          </cell>
          <cell r="L29" t="str">
            <v>SET</v>
          </cell>
          <cell r="M29">
            <v>1</v>
          </cell>
          <cell r="N29">
            <v>940</v>
          </cell>
          <cell r="O29">
            <v>8910</v>
          </cell>
          <cell r="P29">
            <v>8910</v>
          </cell>
          <cell r="Q29">
            <v>8375400</v>
          </cell>
          <cell r="R29">
            <v>8910</v>
          </cell>
          <cell r="S29">
            <v>8910</v>
          </cell>
          <cell r="T29">
            <v>8375400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 t="str">
            <v>PMDA00</v>
          </cell>
          <cell r="AB29" t="str">
            <v>M0DA11</v>
          </cell>
          <cell r="AC29">
            <v>26</v>
          </cell>
        </row>
        <row r="30">
          <cell r="A30" t="str">
            <v>35-T01</v>
          </cell>
          <cell r="B30" t="str">
            <v>Y</v>
          </cell>
          <cell r="C30" t="str">
            <v>자재비</v>
          </cell>
          <cell r="D30" t="str">
            <v>기계</v>
          </cell>
          <cell r="E30" t="str">
            <v>300</v>
          </cell>
          <cell r="F30" t="str">
            <v>Cracked Gas &amp; Ethylene, Propylene Compression Section</v>
          </cell>
          <cell r="G30" t="str">
            <v>COLUMN</v>
          </cell>
          <cell r="H30" t="str">
            <v>USD</v>
          </cell>
          <cell r="I30" t="str">
            <v>[35-T01] Caustic Stripper</v>
          </cell>
          <cell r="J30" t="str">
            <v>T</v>
          </cell>
          <cell r="K30" t="str">
            <v/>
          </cell>
          <cell r="L30" t="str">
            <v>SET</v>
          </cell>
          <cell r="M30">
            <v>1</v>
          </cell>
          <cell r="N30">
            <v>940</v>
          </cell>
          <cell r="O30">
            <v>32900</v>
          </cell>
          <cell r="P30">
            <v>32900</v>
          </cell>
          <cell r="Q30">
            <v>30926000</v>
          </cell>
          <cell r="R30">
            <v>32900</v>
          </cell>
          <cell r="S30">
            <v>32900</v>
          </cell>
          <cell r="T30">
            <v>30926000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 t="str">
            <v>PMDA00</v>
          </cell>
          <cell r="AB30" t="str">
            <v>M0DA11</v>
          </cell>
          <cell r="AC30">
            <v>6</v>
          </cell>
        </row>
        <row r="31">
          <cell r="A31" t="str">
            <v>T-32</v>
          </cell>
          <cell r="B31" t="str">
            <v>Y</v>
          </cell>
          <cell r="C31" t="str">
            <v>자재비</v>
          </cell>
          <cell r="D31" t="str">
            <v>기계</v>
          </cell>
          <cell r="E31" t="str">
            <v>A00</v>
          </cell>
          <cell r="F31" t="str">
            <v>Associate Unit</v>
          </cell>
          <cell r="G31" t="str">
            <v>COLUMN</v>
          </cell>
          <cell r="H31" t="str">
            <v>USD</v>
          </cell>
          <cell r="I31" t="str">
            <v>[T-32] Acetylene Washer</v>
          </cell>
          <cell r="J31" t="str">
            <v>T</v>
          </cell>
          <cell r="K31" t="str">
            <v/>
          </cell>
          <cell r="L31" t="str">
            <v>SET</v>
          </cell>
          <cell r="M31">
            <v>1</v>
          </cell>
          <cell r="N31">
            <v>940</v>
          </cell>
          <cell r="O31">
            <v>36630</v>
          </cell>
          <cell r="P31">
            <v>36630</v>
          </cell>
          <cell r="Q31">
            <v>34432200</v>
          </cell>
          <cell r="R31">
            <v>36630</v>
          </cell>
          <cell r="S31">
            <v>36630</v>
          </cell>
          <cell r="T31">
            <v>34432200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>PMDA00</v>
          </cell>
          <cell r="AB31" t="str">
            <v>M0DA11</v>
          </cell>
          <cell r="AC31">
            <v>23</v>
          </cell>
        </row>
        <row r="32">
          <cell r="A32" t="str">
            <v>56-T01</v>
          </cell>
          <cell r="B32" t="str">
            <v>Y</v>
          </cell>
          <cell r="C32" t="str">
            <v>자재비</v>
          </cell>
          <cell r="D32" t="str">
            <v>기계</v>
          </cell>
          <cell r="E32" t="str">
            <v>500</v>
          </cell>
          <cell r="F32" t="str">
            <v>C3 Hydrogenation &amp; C3/C4, C4/C5 Separation &amp; Blow Down System</v>
          </cell>
          <cell r="G32" t="str">
            <v>COLUMN</v>
          </cell>
          <cell r="H32" t="str">
            <v>USD</v>
          </cell>
          <cell r="I32" t="str">
            <v>[56-T01] Gasoline Stabilizer</v>
          </cell>
          <cell r="J32" t="str">
            <v>T</v>
          </cell>
          <cell r="K32" t="str">
            <v/>
          </cell>
          <cell r="L32" t="str">
            <v>SET</v>
          </cell>
          <cell r="M32">
            <v>1</v>
          </cell>
          <cell r="N32">
            <v>940</v>
          </cell>
          <cell r="O32">
            <v>80260</v>
          </cell>
          <cell r="P32">
            <v>80260</v>
          </cell>
          <cell r="Q32">
            <v>75444400</v>
          </cell>
          <cell r="R32">
            <v>80260</v>
          </cell>
          <cell r="S32">
            <v>80260</v>
          </cell>
          <cell r="T32">
            <v>75444400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PMDA00</v>
          </cell>
          <cell r="AB32" t="str">
            <v>M0DA11</v>
          </cell>
          <cell r="AC32">
            <v>15</v>
          </cell>
        </row>
        <row r="33">
          <cell r="A33" t="str">
            <v>27-E11</v>
          </cell>
          <cell r="B33" t="str">
            <v>Y</v>
          </cell>
          <cell r="C33" t="str">
            <v>자재비</v>
          </cell>
          <cell r="D33" t="str">
            <v>기계</v>
          </cell>
          <cell r="E33" t="str">
            <v>200</v>
          </cell>
          <cell r="F33" t="str">
            <v>Oil Fractionation &amp; Quench Section</v>
          </cell>
          <cell r="G33" t="str">
            <v>SHELL/TUBE HEAT EXCHANGER</v>
          </cell>
          <cell r="H33" t="str">
            <v>INR</v>
          </cell>
          <cell r="I33" t="str">
            <v>[27-E11] PFO Cooler</v>
          </cell>
          <cell r="J33" t="str">
            <v>T</v>
          </cell>
          <cell r="K33" t="str">
            <v/>
          </cell>
          <cell r="L33" t="str">
            <v>SET</v>
          </cell>
          <cell r="M33">
            <v>1</v>
          </cell>
          <cell r="N33">
            <v>21.364000000000001</v>
          </cell>
          <cell r="O33">
            <v>28150</v>
          </cell>
          <cell r="P33">
            <v>28150</v>
          </cell>
          <cell r="Q33">
            <v>26461000</v>
          </cell>
          <cell r="R33">
            <v>1238578.9178056542</v>
          </cell>
          <cell r="S33">
            <v>1238578.9178056542</v>
          </cell>
          <cell r="T33">
            <v>26461000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PMEA00</v>
          </cell>
          <cell r="AB33" t="str">
            <v>M0EA11</v>
          </cell>
          <cell r="AC33">
            <v>7</v>
          </cell>
        </row>
        <row r="34">
          <cell r="A34" t="str">
            <v>30-E11A-C</v>
          </cell>
          <cell r="B34" t="str">
            <v>Y</v>
          </cell>
          <cell r="C34" t="str">
            <v>자재비</v>
          </cell>
          <cell r="D34" t="str">
            <v>기계</v>
          </cell>
          <cell r="E34" t="str">
            <v>200</v>
          </cell>
          <cell r="F34" t="str">
            <v>Oil Fractionation &amp; Quench Section</v>
          </cell>
          <cell r="G34" t="str">
            <v>SHELL/TUBE HEAT EXCHANGER</v>
          </cell>
          <cell r="H34" t="str">
            <v>INR</v>
          </cell>
          <cell r="I34" t="str">
            <v>[30-E11 A-C] Process Steam Generator I</v>
          </cell>
          <cell r="J34" t="str">
            <v>T</v>
          </cell>
          <cell r="K34" t="str">
            <v/>
          </cell>
          <cell r="L34" t="str">
            <v>SET</v>
          </cell>
          <cell r="M34">
            <v>3</v>
          </cell>
          <cell r="N34">
            <v>21.364000000000001</v>
          </cell>
          <cell r="O34">
            <v>237770</v>
          </cell>
          <cell r="P34">
            <v>713310</v>
          </cell>
          <cell r="Q34">
            <v>670511400</v>
          </cell>
          <cell r="R34">
            <v>10461701.928477813</v>
          </cell>
          <cell r="S34">
            <v>31385105.785433438</v>
          </cell>
          <cell r="T34">
            <v>670511400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>PMEA00</v>
          </cell>
          <cell r="AB34" t="str">
            <v>M0EA11</v>
          </cell>
          <cell r="AC34">
            <v>8</v>
          </cell>
        </row>
        <row r="35">
          <cell r="A35" t="str">
            <v>30-E12A-J</v>
          </cell>
          <cell r="B35" t="str">
            <v>Y</v>
          </cell>
          <cell r="C35" t="str">
            <v>자재비</v>
          </cell>
          <cell r="D35" t="str">
            <v>기계</v>
          </cell>
          <cell r="E35" t="str">
            <v>200</v>
          </cell>
          <cell r="F35" t="str">
            <v>Oil Fractionation &amp; Quench Section</v>
          </cell>
          <cell r="G35" t="str">
            <v>SHELL/TUBE HEAT EXCHANGER</v>
          </cell>
          <cell r="H35" t="str">
            <v>INR</v>
          </cell>
          <cell r="I35" t="str">
            <v>[30-E12 A-J] Process Steam Generator II</v>
          </cell>
          <cell r="J35" t="str">
            <v>T</v>
          </cell>
          <cell r="K35" t="str">
            <v/>
          </cell>
          <cell r="L35" t="str">
            <v>SET</v>
          </cell>
          <cell r="M35">
            <v>10</v>
          </cell>
          <cell r="N35">
            <v>21.364000000000001</v>
          </cell>
          <cell r="O35">
            <v>397051</v>
          </cell>
          <cell r="P35">
            <v>3970510</v>
          </cell>
          <cell r="Q35">
            <v>3732279400</v>
          </cell>
          <cell r="R35">
            <v>17469946.639206141</v>
          </cell>
          <cell r="S35">
            <v>174699466.39206141</v>
          </cell>
          <cell r="T35">
            <v>3732279400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PMEA00</v>
          </cell>
          <cell r="AB35" t="str">
            <v>M0EA11</v>
          </cell>
          <cell r="AC35">
            <v>9</v>
          </cell>
        </row>
        <row r="36">
          <cell r="A36" t="str">
            <v>30-E14</v>
          </cell>
          <cell r="B36" t="str">
            <v>Y</v>
          </cell>
          <cell r="C36" t="str">
            <v>자재비</v>
          </cell>
          <cell r="D36" t="str">
            <v>기계</v>
          </cell>
          <cell r="E36" t="str">
            <v>200</v>
          </cell>
          <cell r="F36" t="str">
            <v>Oil Fractionation &amp; Quench Section</v>
          </cell>
          <cell r="G36" t="str">
            <v>SHELL/TUBE HEAT EXCHANGER</v>
          </cell>
          <cell r="H36" t="str">
            <v>INR</v>
          </cell>
          <cell r="I36" t="str">
            <v>[30-E14] Process Steam Superheater</v>
          </cell>
          <cell r="J36" t="str">
            <v>T</v>
          </cell>
          <cell r="K36" t="str">
            <v/>
          </cell>
          <cell r="L36" t="str">
            <v>SET</v>
          </cell>
          <cell r="M36">
            <v>1</v>
          </cell>
          <cell r="N36">
            <v>21.364000000000001</v>
          </cell>
          <cell r="O36">
            <v>176390</v>
          </cell>
          <cell r="P36">
            <v>176390</v>
          </cell>
          <cell r="Q36">
            <v>165806600</v>
          </cell>
          <cell r="R36">
            <v>7761027.8973974911</v>
          </cell>
          <cell r="S36">
            <v>7761027.8973974911</v>
          </cell>
          <cell r="T36">
            <v>165806600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PMEA00</v>
          </cell>
          <cell r="AB36" t="str">
            <v>M0EA11</v>
          </cell>
          <cell r="AC36">
            <v>10</v>
          </cell>
        </row>
        <row r="37">
          <cell r="A37" t="str">
            <v>30-E15</v>
          </cell>
          <cell r="B37" t="str">
            <v>Y</v>
          </cell>
          <cell r="C37" t="str">
            <v>자재비</v>
          </cell>
          <cell r="D37" t="str">
            <v>기계</v>
          </cell>
          <cell r="E37" t="str">
            <v>200</v>
          </cell>
          <cell r="F37" t="str">
            <v>Oil Fractionation &amp; Quench Section</v>
          </cell>
          <cell r="G37" t="str">
            <v>SHELL/TUBE HEAT EXCHANGER</v>
          </cell>
          <cell r="H37" t="str">
            <v>INR</v>
          </cell>
          <cell r="I37" t="str">
            <v>[30-E15] Process Water Preheater III</v>
          </cell>
          <cell r="J37" t="str">
            <v>T</v>
          </cell>
          <cell r="K37" t="str">
            <v/>
          </cell>
          <cell r="L37" t="str">
            <v>SET</v>
          </cell>
          <cell r="M37">
            <v>1</v>
          </cell>
          <cell r="N37">
            <v>21.364000000000001</v>
          </cell>
          <cell r="O37">
            <v>91580</v>
          </cell>
          <cell r="P37">
            <v>91580</v>
          </cell>
          <cell r="Q37">
            <v>86085200</v>
          </cell>
          <cell r="R37">
            <v>4029451.4135929598</v>
          </cell>
          <cell r="S37">
            <v>4029451.4135929598</v>
          </cell>
          <cell r="T37">
            <v>86085200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>PMEA00</v>
          </cell>
          <cell r="AB37" t="str">
            <v>M0EA11</v>
          </cell>
          <cell r="AC37">
            <v>11</v>
          </cell>
        </row>
        <row r="38">
          <cell r="A38" t="str">
            <v>30-E16</v>
          </cell>
          <cell r="B38" t="str">
            <v>Y</v>
          </cell>
          <cell r="C38" t="str">
            <v>자재비</v>
          </cell>
          <cell r="D38" t="str">
            <v>기계</v>
          </cell>
          <cell r="E38" t="str">
            <v>200</v>
          </cell>
          <cell r="F38" t="str">
            <v>Oil Fractionation &amp; Quench Section</v>
          </cell>
          <cell r="G38" t="str">
            <v>SHELL/TUBE HEAT EXCHANGER</v>
          </cell>
          <cell r="H38" t="str">
            <v>INR</v>
          </cell>
          <cell r="I38" t="str">
            <v>[30-E16] Process Water Preheater II</v>
          </cell>
          <cell r="J38" t="str">
            <v>T</v>
          </cell>
          <cell r="K38" t="str">
            <v/>
          </cell>
          <cell r="L38" t="str">
            <v>SET</v>
          </cell>
          <cell r="M38">
            <v>1</v>
          </cell>
          <cell r="N38">
            <v>21.364000000000001</v>
          </cell>
          <cell r="O38">
            <v>415000</v>
          </cell>
          <cell r="P38">
            <v>415000</v>
          </cell>
          <cell r="Q38">
            <v>390100000</v>
          </cell>
          <cell r="R38">
            <v>18259689.196779627</v>
          </cell>
          <cell r="S38">
            <v>18259689.196779627</v>
          </cell>
          <cell r="T38">
            <v>390100000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PMEA00</v>
          </cell>
          <cell r="AB38" t="str">
            <v>M0EA11</v>
          </cell>
          <cell r="AC38">
            <v>12</v>
          </cell>
        </row>
        <row r="39">
          <cell r="A39" t="str">
            <v>30-E17</v>
          </cell>
          <cell r="B39" t="str">
            <v>Y</v>
          </cell>
          <cell r="C39" t="str">
            <v>자재비</v>
          </cell>
          <cell r="D39" t="str">
            <v>기계</v>
          </cell>
          <cell r="E39" t="str">
            <v>200</v>
          </cell>
          <cell r="F39" t="str">
            <v>Oil Fractionation &amp; Quench Section</v>
          </cell>
          <cell r="G39" t="str">
            <v>SHELL/TUBE HEAT EXCHANGER</v>
          </cell>
          <cell r="H39" t="str">
            <v>INR</v>
          </cell>
          <cell r="I39" t="str">
            <v>[30-E17] Reboiler Process Water Stripper</v>
          </cell>
          <cell r="J39" t="str">
            <v>T</v>
          </cell>
          <cell r="K39" t="str">
            <v/>
          </cell>
          <cell r="L39" t="str">
            <v>SET</v>
          </cell>
          <cell r="M39">
            <v>1</v>
          </cell>
          <cell r="N39">
            <v>21.364000000000001</v>
          </cell>
          <cell r="O39">
            <v>349100</v>
          </cell>
          <cell r="P39">
            <v>349100</v>
          </cell>
          <cell r="Q39">
            <v>328154000</v>
          </cell>
          <cell r="R39">
            <v>15360138.550833177</v>
          </cell>
          <cell r="S39">
            <v>15360138.550833177</v>
          </cell>
          <cell r="T39">
            <v>328154000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PMEA00</v>
          </cell>
          <cell r="AB39" t="str">
            <v>M0EA11</v>
          </cell>
          <cell r="AC39">
            <v>13</v>
          </cell>
        </row>
        <row r="40">
          <cell r="A40" t="str">
            <v>82-E15</v>
          </cell>
          <cell r="B40" t="str">
            <v>Y</v>
          </cell>
          <cell r="C40" t="str">
            <v>자재비</v>
          </cell>
          <cell r="D40" t="str">
            <v>기계</v>
          </cell>
          <cell r="E40" t="str">
            <v>200</v>
          </cell>
          <cell r="F40" t="str">
            <v>Oil Fractionation &amp; Quench Section</v>
          </cell>
          <cell r="G40" t="str">
            <v>SHELL/TUBE HEAT EXCHANGER</v>
          </cell>
          <cell r="H40" t="str">
            <v>INR</v>
          </cell>
          <cell r="I40" t="str">
            <v>[82-E15] Turbine Condensate Heater</v>
          </cell>
          <cell r="J40" t="str">
            <v>T</v>
          </cell>
          <cell r="K40" t="str">
            <v/>
          </cell>
          <cell r="L40" t="str">
            <v>SET</v>
          </cell>
          <cell r="M40">
            <v>1</v>
          </cell>
          <cell r="N40">
            <v>21.364000000000001</v>
          </cell>
          <cell r="O40">
            <v>297150</v>
          </cell>
          <cell r="P40">
            <v>297150</v>
          </cell>
          <cell r="Q40">
            <v>279321000</v>
          </cell>
          <cell r="R40">
            <v>13074377.45740498</v>
          </cell>
          <cell r="S40">
            <v>13074377.45740498</v>
          </cell>
          <cell r="T40">
            <v>279321000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PMEA00</v>
          </cell>
          <cell r="AB40" t="str">
            <v>M0EA11</v>
          </cell>
          <cell r="AC40">
            <v>47</v>
          </cell>
        </row>
        <row r="41">
          <cell r="A41" t="str">
            <v>82-E16</v>
          </cell>
          <cell r="B41" t="str">
            <v>Y</v>
          </cell>
          <cell r="C41" t="str">
            <v>자재비</v>
          </cell>
          <cell r="D41" t="str">
            <v>기계</v>
          </cell>
          <cell r="E41" t="str">
            <v>200</v>
          </cell>
          <cell r="F41" t="str">
            <v>Oil Fractionation &amp; Quench Section</v>
          </cell>
          <cell r="G41" t="str">
            <v>SHELL/TUBE HEAT EXCHANGER</v>
          </cell>
          <cell r="H41" t="str">
            <v>INR</v>
          </cell>
          <cell r="I41" t="str">
            <v>[82-E16] Flash Steam Condenser</v>
          </cell>
          <cell r="J41" t="str">
            <v>T</v>
          </cell>
          <cell r="K41" t="str">
            <v/>
          </cell>
          <cell r="L41" t="str">
            <v>SET</v>
          </cell>
          <cell r="M41">
            <v>1</v>
          </cell>
          <cell r="N41">
            <v>21.364000000000001</v>
          </cell>
          <cell r="O41">
            <v>144200</v>
          </cell>
          <cell r="P41">
            <v>144200</v>
          </cell>
          <cell r="Q41">
            <v>135548000</v>
          </cell>
          <cell r="R41">
            <v>6344692.0052424641</v>
          </cell>
          <cell r="S41">
            <v>6344692.0052424641</v>
          </cell>
          <cell r="T41">
            <v>135548000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PMEA00</v>
          </cell>
          <cell r="AB41" t="str">
            <v>M0EA11</v>
          </cell>
          <cell r="AC41">
            <v>48</v>
          </cell>
        </row>
        <row r="42">
          <cell r="A42" t="str">
            <v>28-E11A/B</v>
          </cell>
          <cell r="B42" t="str">
            <v>Y</v>
          </cell>
          <cell r="C42" t="str">
            <v>자재비</v>
          </cell>
          <cell r="D42" t="str">
            <v>기계</v>
          </cell>
          <cell r="E42" t="str">
            <v>200</v>
          </cell>
          <cell r="F42" t="str">
            <v>Oil Fractionation &amp; Quench Section</v>
          </cell>
          <cell r="G42" t="str">
            <v>SPECIAL TYPE HEAT EXCHANGER</v>
          </cell>
          <cell r="H42" t="str">
            <v>KRW</v>
          </cell>
          <cell r="I42" t="str">
            <v>[28-E11 A/B] Quench Water Cooler I</v>
          </cell>
          <cell r="J42" t="str">
            <v>T</v>
          </cell>
          <cell r="K42" t="str">
            <v/>
          </cell>
          <cell r="L42" t="str">
            <v>SET</v>
          </cell>
          <cell r="M42">
            <v>2</v>
          </cell>
          <cell r="N42">
            <v>1</v>
          </cell>
          <cell r="O42">
            <v>257170</v>
          </cell>
          <cell r="P42">
            <v>514340</v>
          </cell>
          <cell r="Q42">
            <v>483479600</v>
          </cell>
          <cell r="R42">
            <v>241739800</v>
          </cell>
          <cell r="S42">
            <v>483479600</v>
          </cell>
          <cell r="T42">
            <v>483479600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PMEB00</v>
          </cell>
          <cell r="AB42" t="str">
            <v>M0EB51</v>
          </cell>
          <cell r="AC42">
            <v>11</v>
          </cell>
        </row>
        <row r="43">
          <cell r="A43" t="str">
            <v>28-E12A-H</v>
          </cell>
          <cell r="B43" t="str">
            <v>Y</v>
          </cell>
          <cell r="C43" t="str">
            <v>자재비</v>
          </cell>
          <cell r="D43" t="str">
            <v>기계</v>
          </cell>
          <cell r="E43" t="str">
            <v>200</v>
          </cell>
          <cell r="F43" t="str">
            <v>Oil Fractionation &amp; Quench Section</v>
          </cell>
          <cell r="G43" t="str">
            <v>SPECIAL TYPE HEAT EXCHANGER</v>
          </cell>
          <cell r="H43" t="str">
            <v>KRW</v>
          </cell>
          <cell r="I43" t="str">
            <v>[28-E12 A-H] Quench Water Cooler II</v>
          </cell>
          <cell r="J43" t="str">
            <v>T</v>
          </cell>
          <cell r="K43" t="str">
            <v/>
          </cell>
          <cell r="L43" t="str">
            <v>SET</v>
          </cell>
          <cell r="M43">
            <v>8</v>
          </cell>
          <cell r="N43">
            <v>1</v>
          </cell>
          <cell r="O43">
            <v>215405</v>
          </cell>
          <cell r="P43">
            <v>1723240</v>
          </cell>
          <cell r="Q43">
            <v>1619845600</v>
          </cell>
          <cell r="R43">
            <v>202480700</v>
          </cell>
          <cell r="S43">
            <v>1619845600</v>
          </cell>
          <cell r="T43">
            <v>1619845600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PMEB00</v>
          </cell>
          <cell r="AB43" t="str">
            <v>M0EB51</v>
          </cell>
          <cell r="AC43">
            <v>12</v>
          </cell>
        </row>
        <row r="44">
          <cell r="A44" t="str">
            <v>30-E13</v>
          </cell>
          <cell r="B44" t="str">
            <v>Y</v>
          </cell>
          <cell r="C44" t="str">
            <v>자재비</v>
          </cell>
          <cell r="D44" t="str">
            <v>기계</v>
          </cell>
          <cell r="E44" t="str">
            <v>200</v>
          </cell>
          <cell r="F44" t="str">
            <v>Oil Fractionation &amp; Quench Section</v>
          </cell>
          <cell r="G44" t="str">
            <v>SPECIAL TYPE HEAT EXCHANGER</v>
          </cell>
          <cell r="H44" t="str">
            <v>KRW</v>
          </cell>
          <cell r="I44" t="str">
            <v>[30-E13] Blow Down Cooler</v>
          </cell>
          <cell r="J44" t="str">
            <v>T</v>
          </cell>
          <cell r="K44" t="str">
            <v/>
          </cell>
          <cell r="L44" t="str">
            <v>SET</v>
          </cell>
          <cell r="M44">
            <v>1</v>
          </cell>
          <cell r="N44">
            <v>1</v>
          </cell>
          <cell r="O44">
            <v>62410</v>
          </cell>
          <cell r="P44">
            <v>62410</v>
          </cell>
          <cell r="Q44">
            <v>58665400</v>
          </cell>
          <cell r="R44">
            <v>58665400</v>
          </cell>
          <cell r="S44">
            <v>58665400</v>
          </cell>
          <cell r="T44">
            <v>58665400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>PMEB00</v>
          </cell>
          <cell r="AB44" t="str">
            <v>M0EB51</v>
          </cell>
          <cell r="AC44">
            <v>13</v>
          </cell>
        </row>
        <row r="45">
          <cell r="A45" t="str">
            <v>82-E18</v>
          </cell>
          <cell r="B45" t="str">
            <v>Y</v>
          </cell>
          <cell r="C45" t="str">
            <v>자재비</v>
          </cell>
          <cell r="D45" t="str">
            <v>기계</v>
          </cell>
          <cell r="E45" t="str">
            <v>200</v>
          </cell>
          <cell r="F45" t="str">
            <v>Oil Fractionation &amp; Quench Section</v>
          </cell>
          <cell r="G45" t="str">
            <v>SPECIAL TYPE HEAT EXCHANGER</v>
          </cell>
          <cell r="H45" t="str">
            <v>USD</v>
          </cell>
          <cell r="I45" t="str">
            <v>[82-E18] Condensate Dump Cooler</v>
          </cell>
          <cell r="J45" t="str">
            <v>T</v>
          </cell>
          <cell r="K45" t="str">
            <v/>
          </cell>
          <cell r="L45" t="str">
            <v>SET</v>
          </cell>
          <cell r="M45">
            <v>1</v>
          </cell>
          <cell r="N45">
            <v>940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>PMEB00</v>
          </cell>
          <cell r="AB45" t="str">
            <v>M0EB51</v>
          </cell>
          <cell r="AC45">
            <v>14</v>
          </cell>
        </row>
        <row r="46">
          <cell r="A46" t="str">
            <v>30-J51</v>
          </cell>
          <cell r="B46" t="str">
            <v>N</v>
          </cell>
          <cell r="C46" t="str">
            <v>자재비</v>
          </cell>
          <cell r="D46" t="str">
            <v>기계</v>
          </cell>
          <cell r="E46" t="str">
            <v>200</v>
          </cell>
          <cell r="F46" t="str">
            <v>Oil Fractionation &amp; Quench Section</v>
          </cell>
          <cell r="G46" t="str">
            <v>EJECTOR/EDUCTOR/DESUPERHEATER/STATIC MIX</v>
          </cell>
          <cell r="H46" t="str">
            <v>KRW</v>
          </cell>
          <cell r="I46" t="str">
            <v>[30-J51] Ejector</v>
          </cell>
          <cell r="J46" t="str">
            <v>F</v>
          </cell>
          <cell r="K46" t="str">
            <v/>
          </cell>
          <cell r="L46" t="str">
            <v>SET</v>
          </cell>
          <cell r="M46">
            <v>1</v>
          </cell>
          <cell r="N46">
            <v>1</v>
          </cell>
          <cell r="O46">
            <v>6900</v>
          </cell>
          <cell r="P46">
            <v>6900</v>
          </cell>
          <cell r="Q46">
            <v>6486000</v>
          </cell>
          <cell r="R46">
            <v>6486000</v>
          </cell>
          <cell r="S46">
            <v>6486000</v>
          </cell>
          <cell r="T46">
            <v>6486000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>PMEE00</v>
          </cell>
          <cell r="AB46" t="str">
            <v>M0EE11</v>
          </cell>
          <cell r="AC46">
            <v>1</v>
          </cell>
        </row>
        <row r="47">
          <cell r="A47" t="str">
            <v>28-D31</v>
          </cell>
          <cell r="B47" t="str">
            <v>N</v>
          </cell>
          <cell r="C47" t="str">
            <v>자재비</v>
          </cell>
          <cell r="D47" t="str">
            <v>기계</v>
          </cell>
          <cell r="E47" t="str">
            <v>200</v>
          </cell>
          <cell r="F47" t="str">
            <v>Oil Fractionation &amp; Quench Section</v>
          </cell>
          <cell r="G47" t="str">
            <v>VESSEL</v>
          </cell>
          <cell r="H47" t="str">
            <v>INR</v>
          </cell>
          <cell r="I47" t="str">
            <v>[28-D31] Gasoline / Water Separator I</v>
          </cell>
          <cell r="J47" t="str">
            <v>F</v>
          </cell>
          <cell r="K47" t="str">
            <v/>
          </cell>
          <cell r="L47" t="str">
            <v>SET</v>
          </cell>
          <cell r="M47">
            <v>1</v>
          </cell>
          <cell r="N47">
            <v>21.364000000000001</v>
          </cell>
          <cell r="O47">
            <v>377240</v>
          </cell>
          <cell r="P47">
            <v>377240</v>
          </cell>
          <cell r="Q47">
            <v>354605600</v>
          </cell>
          <cell r="R47">
            <v>16598277.476128066</v>
          </cell>
          <cell r="S47">
            <v>16598277.476128066</v>
          </cell>
          <cell r="T47">
            <v>354605600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>PMFA00</v>
          </cell>
          <cell r="AB47" t="str">
            <v>M0FA11</v>
          </cell>
          <cell r="AC47">
            <v>2</v>
          </cell>
        </row>
        <row r="48">
          <cell r="A48" t="str">
            <v>28-D32</v>
          </cell>
          <cell r="B48" t="str">
            <v>N</v>
          </cell>
          <cell r="C48" t="str">
            <v>자재비</v>
          </cell>
          <cell r="D48" t="str">
            <v>기계</v>
          </cell>
          <cell r="E48" t="str">
            <v>200</v>
          </cell>
          <cell r="F48" t="str">
            <v>Oil Fractionation &amp; Quench Section</v>
          </cell>
          <cell r="G48" t="str">
            <v>VESSEL</v>
          </cell>
          <cell r="H48" t="str">
            <v>INR</v>
          </cell>
          <cell r="I48" t="str">
            <v>[28-D32] Process Water Coalescer</v>
          </cell>
          <cell r="J48" t="str">
            <v>F</v>
          </cell>
          <cell r="K48" t="str">
            <v/>
          </cell>
          <cell r="L48" t="str">
            <v>SET</v>
          </cell>
          <cell r="M48">
            <v>1</v>
          </cell>
          <cell r="N48">
            <v>21.364000000000001</v>
          </cell>
          <cell r="O48">
            <v>75000</v>
          </cell>
          <cell r="P48">
            <v>75000</v>
          </cell>
          <cell r="Q48">
            <v>70500000</v>
          </cell>
          <cell r="R48">
            <v>3299943.8307433063</v>
          </cell>
          <cell r="S48">
            <v>3299943.8307433063</v>
          </cell>
          <cell r="T48">
            <v>70500000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>PMFA00</v>
          </cell>
          <cell r="AB48" t="str">
            <v>M0FA11</v>
          </cell>
          <cell r="AC48">
            <v>3</v>
          </cell>
        </row>
        <row r="49">
          <cell r="A49" t="str">
            <v>30-D31</v>
          </cell>
          <cell r="B49" t="str">
            <v>N</v>
          </cell>
          <cell r="C49" t="str">
            <v>자재비</v>
          </cell>
          <cell r="D49" t="str">
            <v>기계</v>
          </cell>
          <cell r="E49" t="str">
            <v>200</v>
          </cell>
          <cell r="F49" t="str">
            <v>Oil Fractionation &amp; Quench Section</v>
          </cell>
          <cell r="G49" t="str">
            <v>VESSEL</v>
          </cell>
          <cell r="H49" t="str">
            <v>INR</v>
          </cell>
          <cell r="I49" t="str">
            <v>[30-D31] Process Steam Separator</v>
          </cell>
          <cell r="J49" t="str">
            <v>F</v>
          </cell>
          <cell r="K49" t="str">
            <v/>
          </cell>
          <cell r="L49" t="str">
            <v>SET</v>
          </cell>
          <cell r="M49">
            <v>1</v>
          </cell>
          <cell r="N49">
            <v>21.364000000000001</v>
          </cell>
          <cell r="O49">
            <v>230010</v>
          </cell>
          <cell r="P49">
            <v>230010</v>
          </cell>
          <cell r="Q49">
            <v>216209400</v>
          </cell>
          <cell r="R49">
            <v>10120267.740123572</v>
          </cell>
          <cell r="S49">
            <v>10120267.740123572</v>
          </cell>
          <cell r="T49">
            <v>216209400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>PMFA00</v>
          </cell>
          <cell r="AB49" t="str">
            <v>M0FA11</v>
          </cell>
          <cell r="AC49">
            <v>4</v>
          </cell>
        </row>
        <row r="50">
          <cell r="A50" t="str">
            <v>30-D32</v>
          </cell>
          <cell r="B50" t="str">
            <v>N</v>
          </cell>
          <cell r="C50" t="str">
            <v>자재비</v>
          </cell>
          <cell r="D50" t="str">
            <v>기계</v>
          </cell>
          <cell r="E50" t="str">
            <v>200</v>
          </cell>
          <cell r="F50" t="str">
            <v>Oil Fractionation &amp; Quench Section</v>
          </cell>
          <cell r="G50" t="str">
            <v>VESSEL</v>
          </cell>
          <cell r="H50" t="str">
            <v>INR</v>
          </cell>
          <cell r="I50" t="str">
            <v>[30-D32] Wash Water Skim Oil Drum</v>
          </cell>
          <cell r="J50" t="str">
            <v>F</v>
          </cell>
          <cell r="K50" t="str">
            <v/>
          </cell>
          <cell r="L50" t="str">
            <v>SET</v>
          </cell>
          <cell r="M50">
            <v>1</v>
          </cell>
          <cell r="N50">
            <v>21.364000000000001</v>
          </cell>
          <cell r="O50">
            <v>30950</v>
          </cell>
          <cell r="P50">
            <v>30950</v>
          </cell>
          <cell r="Q50">
            <v>29093000</v>
          </cell>
          <cell r="R50">
            <v>1361776.820820071</v>
          </cell>
          <cell r="S50">
            <v>1361776.820820071</v>
          </cell>
          <cell r="T50">
            <v>29093000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>PMFA00</v>
          </cell>
          <cell r="AB50" t="str">
            <v>M0FA11</v>
          </cell>
          <cell r="AC50">
            <v>5</v>
          </cell>
        </row>
        <row r="51">
          <cell r="A51" t="str">
            <v>82-D31</v>
          </cell>
          <cell r="B51" t="str">
            <v>N</v>
          </cell>
          <cell r="C51" t="str">
            <v>자재비</v>
          </cell>
          <cell r="D51" t="str">
            <v>기계</v>
          </cell>
          <cell r="E51" t="str">
            <v>200</v>
          </cell>
          <cell r="F51" t="str">
            <v>Oil Fractionation &amp; Quench Section</v>
          </cell>
          <cell r="G51" t="str">
            <v>VESSEL</v>
          </cell>
          <cell r="H51" t="str">
            <v>INR</v>
          </cell>
          <cell r="I51" t="str">
            <v>[82-D31] Condensate Drum</v>
          </cell>
          <cell r="J51" t="str">
            <v>F</v>
          </cell>
          <cell r="K51" t="str">
            <v/>
          </cell>
          <cell r="L51" t="str">
            <v>SET</v>
          </cell>
          <cell r="M51">
            <v>1</v>
          </cell>
          <cell r="N51">
            <v>21.364000000000001</v>
          </cell>
          <cell r="O51">
            <v>50240</v>
          </cell>
          <cell r="P51">
            <v>50240</v>
          </cell>
          <cell r="Q51">
            <v>47225600</v>
          </cell>
          <cell r="R51">
            <v>2210522.3740872494</v>
          </cell>
          <cell r="S51">
            <v>2210522.3740872494</v>
          </cell>
          <cell r="T51">
            <v>47225600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PMFA00</v>
          </cell>
          <cell r="AB51" t="str">
            <v>M0FA11</v>
          </cell>
          <cell r="AC51">
            <v>41</v>
          </cell>
        </row>
        <row r="52">
          <cell r="A52" t="str">
            <v>82-D32</v>
          </cell>
          <cell r="B52" t="str">
            <v>N</v>
          </cell>
          <cell r="C52" t="str">
            <v>자재비</v>
          </cell>
          <cell r="D52" t="str">
            <v>기계</v>
          </cell>
          <cell r="E52" t="str">
            <v>200</v>
          </cell>
          <cell r="F52" t="str">
            <v>Oil Fractionation &amp; Quench Section</v>
          </cell>
          <cell r="G52" t="str">
            <v>VESSEL</v>
          </cell>
          <cell r="H52" t="str">
            <v>INR</v>
          </cell>
          <cell r="I52" t="str">
            <v>[82-D32] MP Condensate Drum</v>
          </cell>
          <cell r="J52" t="str">
            <v>F</v>
          </cell>
          <cell r="K52" t="str">
            <v/>
          </cell>
          <cell r="L52" t="str">
            <v>SET</v>
          </cell>
          <cell r="M52">
            <v>1</v>
          </cell>
          <cell r="N52">
            <v>21.364000000000001</v>
          </cell>
          <cell r="O52">
            <v>30000</v>
          </cell>
          <cell r="P52">
            <v>30000</v>
          </cell>
          <cell r="Q52">
            <v>28200000</v>
          </cell>
          <cell r="R52">
            <v>1319977.5322973225</v>
          </cell>
          <cell r="S52">
            <v>1319977.5322973225</v>
          </cell>
          <cell r="T52">
            <v>28200000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>PMFA00</v>
          </cell>
          <cell r="AB52" t="str">
            <v>M0FA11</v>
          </cell>
          <cell r="AC52">
            <v>42</v>
          </cell>
        </row>
        <row r="53">
          <cell r="A53" t="str">
            <v>82-D33</v>
          </cell>
          <cell r="B53" t="str">
            <v>N</v>
          </cell>
          <cell r="C53" t="str">
            <v>자재비</v>
          </cell>
          <cell r="D53" t="str">
            <v>기계</v>
          </cell>
          <cell r="E53" t="str">
            <v>200</v>
          </cell>
          <cell r="F53" t="str">
            <v>Oil Fractionation &amp; Quench Section</v>
          </cell>
          <cell r="G53" t="str">
            <v>VESSEL</v>
          </cell>
          <cell r="H53" t="str">
            <v>INR</v>
          </cell>
          <cell r="I53" t="str">
            <v>[82-D33] HHP/ HP Condensate Drum</v>
          </cell>
          <cell r="J53" t="str">
            <v>F</v>
          </cell>
          <cell r="K53" t="str">
            <v/>
          </cell>
          <cell r="L53" t="str">
            <v>SET</v>
          </cell>
          <cell r="M53">
            <v>1</v>
          </cell>
          <cell r="N53">
            <v>21.364000000000001</v>
          </cell>
          <cell r="O53">
            <v>26140</v>
          </cell>
          <cell r="P53">
            <v>26140</v>
          </cell>
          <cell r="Q53">
            <v>24571600</v>
          </cell>
          <cell r="R53">
            <v>1150140.4231417337</v>
          </cell>
          <cell r="S53">
            <v>1150140.4231417337</v>
          </cell>
          <cell r="T53">
            <v>24571600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>PMFA00</v>
          </cell>
          <cell r="AB53" t="str">
            <v>M0FA11</v>
          </cell>
          <cell r="AC53">
            <v>43</v>
          </cell>
        </row>
        <row r="54">
          <cell r="A54" t="str">
            <v>97-D32</v>
          </cell>
          <cell r="B54" t="str">
            <v>N</v>
          </cell>
          <cell r="C54" t="str">
            <v>자재비</v>
          </cell>
          <cell r="D54" t="str">
            <v>기계</v>
          </cell>
          <cell r="E54" t="str">
            <v>200</v>
          </cell>
          <cell r="F54" t="str">
            <v>Oil Fractionation &amp; Quench Section</v>
          </cell>
          <cell r="G54" t="str">
            <v>VESSEL</v>
          </cell>
          <cell r="H54" t="str">
            <v>INR</v>
          </cell>
          <cell r="I54" t="str">
            <v>[97-D32] Cold Slop Drum</v>
          </cell>
          <cell r="J54" t="str">
            <v>F</v>
          </cell>
          <cell r="K54" t="str">
            <v/>
          </cell>
          <cell r="L54" t="str">
            <v>SET</v>
          </cell>
          <cell r="M54">
            <v>1</v>
          </cell>
          <cell r="N54">
            <v>21.364000000000001</v>
          </cell>
          <cell r="O54">
            <v>25910</v>
          </cell>
          <cell r="P54">
            <v>25910</v>
          </cell>
          <cell r="Q54">
            <v>24355400</v>
          </cell>
          <cell r="R54">
            <v>1140020.595394121</v>
          </cell>
          <cell r="S54">
            <v>1140020.595394121</v>
          </cell>
          <cell r="T54">
            <v>24355400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PMFA00</v>
          </cell>
          <cell r="AB54" t="str">
            <v>M0FA11</v>
          </cell>
          <cell r="AC54">
            <v>52</v>
          </cell>
        </row>
        <row r="55">
          <cell r="A55" t="str">
            <v>30-D33</v>
          </cell>
          <cell r="B55" t="str">
            <v>N</v>
          </cell>
          <cell r="C55" t="str">
            <v>자재비</v>
          </cell>
          <cell r="D55" t="str">
            <v>기계</v>
          </cell>
          <cell r="E55" t="str">
            <v>200</v>
          </cell>
          <cell r="F55" t="str">
            <v>Oil Fractionation &amp; Quench Section</v>
          </cell>
          <cell r="G55" t="str">
            <v>STORAGE TANK</v>
          </cell>
          <cell r="H55" t="str">
            <v>INR</v>
          </cell>
          <cell r="I55" t="str">
            <v>[30-D33] Wash Water Tank</v>
          </cell>
          <cell r="J55" t="str">
            <v>F</v>
          </cell>
          <cell r="K55" t="str">
            <v/>
          </cell>
          <cell r="L55" t="str">
            <v>SET</v>
          </cell>
          <cell r="M55">
            <v>1</v>
          </cell>
          <cell r="N55">
            <v>21.364000000000001</v>
          </cell>
          <cell r="O55">
            <v>510600</v>
          </cell>
          <cell r="P55">
            <v>510600</v>
          </cell>
          <cell r="Q55">
            <v>479964000</v>
          </cell>
          <cell r="R55">
            <v>22466017.599700429</v>
          </cell>
          <cell r="S55">
            <v>22466017.599700429</v>
          </cell>
          <cell r="T55">
            <v>479964000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>PMFB00</v>
          </cell>
          <cell r="AB55" t="str">
            <v>M0FB11</v>
          </cell>
          <cell r="AC55">
            <v>1</v>
          </cell>
        </row>
        <row r="56">
          <cell r="A56" t="str">
            <v>27-D32A-D</v>
          </cell>
          <cell r="B56" t="str">
            <v>N</v>
          </cell>
          <cell r="C56" t="str">
            <v>자재비</v>
          </cell>
          <cell r="D56" t="str">
            <v>기계</v>
          </cell>
          <cell r="E56" t="str">
            <v>200</v>
          </cell>
          <cell r="F56" t="str">
            <v>Oil Fractionation &amp; Quench Section</v>
          </cell>
          <cell r="G56" t="str">
            <v>CYCLONE SEPARATOR</v>
          </cell>
          <cell r="H56" t="str">
            <v>USD</v>
          </cell>
          <cell r="I56" t="str">
            <v>[27-D32 A-D] Pyrolysis Fuel Oil Cyclone</v>
          </cell>
          <cell r="J56" t="str">
            <v>F</v>
          </cell>
          <cell r="K56" t="str">
            <v/>
          </cell>
          <cell r="L56" t="str">
            <v>SET</v>
          </cell>
          <cell r="M56">
            <v>4</v>
          </cell>
          <cell r="N56">
            <v>940</v>
          </cell>
          <cell r="O56">
            <v>120750</v>
          </cell>
          <cell r="P56">
            <v>483000</v>
          </cell>
          <cell r="Q56">
            <v>454020000</v>
          </cell>
          <cell r="R56">
            <v>120750</v>
          </cell>
          <cell r="S56">
            <v>483000</v>
          </cell>
          <cell r="T56">
            <v>454020000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PMFC00</v>
          </cell>
          <cell r="AB56" t="str">
            <v>M0FC11</v>
          </cell>
          <cell r="AC56">
            <v>2</v>
          </cell>
        </row>
        <row r="57">
          <cell r="A57" t="str">
            <v>27-S61A-C/S</v>
          </cell>
          <cell r="B57" t="str">
            <v>N</v>
          </cell>
          <cell r="C57" t="str">
            <v>자재비</v>
          </cell>
          <cell r="D57" t="str">
            <v>기계</v>
          </cell>
          <cell r="E57" t="str">
            <v>200</v>
          </cell>
          <cell r="F57" t="str">
            <v>Oil Fractionation &amp; Quench Section</v>
          </cell>
          <cell r="G57" t="str">
            <v>FILTER/SCREEN</v>
          </cell>
          <cell r="H57" t="str">
            <v>KRW</v>
          </cell>
          <cell r="I57" t="str">
            <v>[27-S61 A-C/S] Pyrolysis Fuel Oil Suction Filter</v>
          </cell>
          <cell r="J57" t="str">
            <v>F</v>
          </cell>
          <cell r="K57" t="str">
            <v/>
          </cell>
          <cell r="L57" t="str">
            <v>SET</v>
          </cell>
          <cell r="M57">
            <v>4</v>
          </cell>
          <cell r="N57">
            <v>1</v>
          </cell>
          <cell r="O57">
            <v>135165</v>
          </cell>
          <cell r="P57">
            <v>540660</v>
          </cell>
          <cell r="Q57">
            <v>508220400</v>
          </cell>
          <cell r="R57">
            <v>127055100</v>
          </cell>
          <cell r="S57">
            <v>508220400</v>
          </cell>
          <cell r="T57">
            <v>508220400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PMFF00</v>
          </cell>
          <cell r="AB57" t="str">
            <v>M0FF51</v>
          </cell>
          <cell r="AC57">
            <v>1</v>
          </cell>
        </row>
        <row r="58">
          <cell r="A58" t="str">
            <v>27-S62A-B/S</v>
          </cell>
          <cell r="B58" t="str">
            <v>N</v>
          </cell>
          <cell r="C58" t="str">
            <v>자재비</v>
          </cell>
          <cell r="D58" t="str">
            <v>기계</v>
          </cell>
          <cell r="E58" t="str">
            <v>200</v>
          </cell>
          <cell r="F58" t="str">
            <v>Oil Fractionation &amp; Quench Section</v>
          </cell>
          <cell r="G58" t="str">
            <v>FILTER/SCREEN</v>
          </cell>
          <cell r="H58" t="str">
            <v>KRW</v>
          </cell>
          <cell r="I58" t="str">
            <v>[27-S62 A-B/S] Pyrolysis Gas Oil Filter</v>
          </cell>
          <cell r="J58" t="str">
            <v>F</v>
          </cell>
          <cell r="K58" t="str">
            <v/>
          </cell>
          <cell r="L58" t="str">
            <v>SET</v>
          </cell>
          <cell r="M58">
            <v>3</v>
          </cell>
          <cell r="N58">
            <v>1</v>
          </cell>
          <cell r="O58">
            <v>83080</v>
          </cell>
          <cell r="P58">
            <v>249240</v>
          </cell>
          <cell r="Q58">
            <v>234285600</v>
          </cell>
          <cell r="R58">
            <v>78095200</v>
          </cell>
          <cell r="S58">
            <v>234285600</v>
          </cell>
          <cell r="T58">
            <v>234285600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PMFF00</v>
          </cell>
          <cell r="AB58" t="str">
            <v>M0FF51</v>
          </cell>
          <cell r="AC58">
            <v>2</v>
          </cell>
        </row>
        <row r="59">
          <cell r="A59" t="str">
            <v>27-S63A/S</v>
          </cell>
          <cell r="B59" t="str">
            <v>N</v>
          </cell>
          <cell r="C59" t="str">
            <v>자재비</v>
          </cell>
          <cell r="D59" t="str">
            <v>기계</v>
          </cell>
          <cell r="E59" t="str">
            <v>200</v>
          </cell>
          <cell r="F59" t="str">
            <v>Oil Fractionation &amp; Quench Section</v>
          </cell>
          <cell r="G59" t="str">
            <v>FILTER/SCREEN</v>
          </cell>
          <cell r="H59" t="str">
            <v>KRW</v>
          </cell>
          <cell r="I59" t="str">
            <v>[27-S63 A/S] Pyrolysis Gas Oil Basket Filter</v>
          </cell>
          <cell r="J59" t="str">
            <v>F</v>
          </cell>
          <cell r="K59" t="str">
            <v/>
          </cell>
          <cell r="L59" t="str">
            <v>SET</v>
          </cell>
          <cell r="M59">
            <v>2</v>
          </cell>
          <cell r="N59">
            <v>1</v>
          </cell>
          <cell r="O59">
            <v>42740</v>
          </cell>
          <cell r="P59">
            <v>85480</v>
          </cell>
          <cell r="Q59">
            <v>80351200</v>
          </cell>
          <cell r="R59">
            <v>40175600</v>
          </cell>
          <cell r="S59">
            <v>80351200</v>
          </cell>
          <cell r="T59">
            <v>80351200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PMFF00</v>
          </cell>
          <cell r="AB59" t="str">
            <v>M0FF51</v>
          </cell>
          <cell r="AC59">
            <v>3</v>
          </cell>
        </row>
        <row r="60">
          <cell r="A60" t="str">
            <v>27-S64A/S</v>
          </cell>
          <cell r="B60" t="str">
            <v>N</v>
          </cell>
          <cell r="C60" t="str">
            <v>자재비</v>
          </cell>
          <cell r="D60" t="str">
            <v>기계</v>
          </cell>
          <cell r="E60" t="str">
            <v>200</v>
          </cell>
          <cell r="F60" t="str">
            <v>Oil Fractionation &amp; Quench Section</v>
          </cell>
          <cell r="G60" t="str">
            <v>FILTER/SCREEN</v>
          </cell>
          <cell r="H60" t="str">
            <v>KRW</v>
          </cell>
          <cell r="I60" t="str">
            <v>[27-S64 A/S] Flushing Oil Filter</v>
          </cell>
          <cell r="J60" t="str">
            <v>F</v>
          </cell>
          <cell r="K60" t="str">
            <v/>
          </cell>
          <cell r="L60" t="str">
            <v>SET</v>
          </cell>
          <cell r="M60">
            <v>2</v>
          </cell>
          <cell r="N60">
            <v>1</v>
          </cell>
          <cell r="O60">
            <v>6260</v>
          </cell>
          <cell r="P60">
            <v>12520</v>
          </cell>
          <cell r="Q60">
            <v>11768800</v>
          </cell>
          <cell r="R60">
            <v>5884400</v>
          </cell>
          <cell r="S60">
            <v>11768800</v>
          </cell>
          <cell r="T60">
            <v>11768800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PMFF00</v>
          </cell>
          <cell r="AB60" t="str">
            <v>M0FF51</v>
          </cell>
          <cell r="AC60">
            <v>4</v>
          </cell>
        </row>
        <row r="61">
          <cell r="A61" t="str">
            <v>27-S65A-D</v>
          </cell>
          <cell r="B61" t="str">
            <v>N</v>
          </cell>
          <cell r="C61" t="str">
            <v>자재비</v>
          </cell>
          <cell r="D61" t="str">
            <v>기계</v>
          </cell>
          <cell r="E61" t="str">
            <v>200</v>
          </cell>
          <cell r="F61" t="str">
            <v>Oil Fractionation &amp; Quench Section</v>
          </cell>
          <cell r="G61" t="str">
            <v>FILTER/SCREEN</v>
          </cell>
          <cell r="H61" t="str">
            <v>KRW</v>
          </cell>
          <cell r="I61" t="str">
            <v>[27-S65 A-D] Final Coke Filter</v>
          </cell>
          <cell r="J61" t="str">
            <v>F</v>
          </cell>
          <cell r="K61" t="str">
            <v/>
          </cell>
          <cell r="L61" t="str">
            <v>SET</v>
          </cell>
          <cell r="M61">
            <v>4</v>
          </cell>
          <cell r="N61">
            <v>1</v>
          </cell>
          <cell r="O61">
            <v>8190</v>
          </cell>
          <cell r="P61">
            <v>32760</v>
          </cell>
          <cell r="Q61">
            <v>30794400</v>
          </cell>
          <cell r="R61">
            <v>7698600</v>
          </cell>
          <cell r="S61">
            <v>30794400</v>
          </cell>
          <cell r="T61">
            <v>30794400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PMFF00</v>
          </cell>
          <cell r="AB61" t="str">
            <v>M0FF51</v>
          </cell>
          <cell r="AC61">
            <v>5</v>
          </cell>
        </row>
        <row r="62">
          <cell r="A62" t="str">
            <v>28-S61A/S</v>
          </cell>
          <cell r="B62" t="str">
            <v>N</v>
          </cell>
          <cell r="C62" t="str">
            <v>자재비</v>
          </cell>
          <cell r="D62" t="str">
            <v>기계</v>
          </cell>
          <cell r="E62" t="str">
            <v>200</v>
          </cell>
          <cell r="F62" t="str">
            <v>Oil Fractionation &amp; Quench Section</v>
          </cell>
          <cell r="G62" t="str">
            <v>FILTER/SCREEN</v>
          </cell>
          <cell r="H62" t="str">
            <v>KRW</v>
          </cell>
          <cell r="I62" t="str">
            <v>[28-S61 A/S] Coalescer Prefilter</v>
          </cell>
          <cell r="J62" t="str">
            <v>F</v>
          </cell>
          <cell r="K62" t="str">
            <v/>
          </cell>
          <cell r="L62" t="str">
            <v>SET</v>
          </cell>
          <cell r="M62">
            <v>2</v>
          </cell>
          <cell r="N62">
            <v>1</v>
          </cell>
          <cell r="O62">
            <v>18435</v>
          </cell>
          <cell r="P62">
            <v>36870</v>
          </cell>
          <cell r="Q62">
            <v>34657800</v>
          </cell>
          <cell r="R62">
            <v>17328900</v>
          </cell>
          <cell r="S62">
            <v>34657800</v>
          </cell>
          <cell r="T62">
            <v>34657800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PMFF00</v>
          </cell>
          <cell r="AB62" t="str">
            <v>M0FF51</v>
          </cell>
          <cell r="AC62">
            <v>6</v>
          </cell>
        </row>
        <row r="63">
          <cell r="A63" t="str">
            <v>30-S61A/S</v>
          </cell>
          <cell r="B63" t="str">
            <v>N</v>
          </cell>
          <cell r="C63" t="str">
            <v>자재비</v>
          </cell>
          <cell r="D63" t="str">
            <v>기계</v>
          </cell>
          <cell r="E63" t="str">
            <v>200</v>
          </cell>
          <cell r="F63" t="str">
            <v>Oil Fractionation &amp; Quench Section</v>
          </cell>
          <cell r="G63" t="str">
            <v>FILTER/SCREEN</v>
          </cell>
          <cell r="H63" t="str">
            <v>KRW</v>
          </cell>
          <cell r="I63" t="str">
            <v>[30-S61 A/S] Heavy Pyrolysis Oil Filter</v>
          </cell>
          <cell r="J63" t="str">
            <v>F</v>
          </cell>
          <cell r="K63" t="str">
            <v/>
          </cell>
          <cell r="L63" t="str">
            <v>SET</v>
          </cell>
          <cell r="M63">
            <v>2</v>
          </cell>
          <cell r="N63">
            <v>1</v>
          </cell>
          <cell r="O63">
            <v>111735</v>
          </cell>
          <cell r="P63">
            <v>223470</v>
          </cell>
          <cell r="Q63">
            <v>210061800</v>
          </cell>
          <cell r="R63">
            <v>105030900</v>
          </cell>
          <cell r="S63">
            <v>210061800</v>
          </cell>
          <cell r="T63">
            <v>210061800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PMFF00</v>
          </cell>
          <cell r="AB63" t="str">
            <v>M0FF51</v>
          </cell>
          <cell r="AC63">
            <v>7</v>
          </cell>
        </row>
        <row r="64">
          <cell r="A64" t="str">
            <v>27-P73A/S</v>
          </cell>
          <cell r="B64" t="str">
            <v>N</v>
          </cell>
          <cell r="C64" t="str">
            <v>자재비</v>
          </cell>
          <cell r="D64" t="str">
            <v>기계</v>
          </cell>
          <cell r="E64" t="str">
            <v>200</v>
          </cell>
          <cell r="F64" t="str">
            <v>Oil Fractionation &amp; Quench Section</v>
          </cell>
          <cell r="G64" t="str">
            <v>CENTRIFUGAL PUMP</v>
          </cell>
          <cell r="H64" t="str">
            <v>EUR</v>
          </cell>
          <cell r="I64" t="str">
            <v>[27-P73 A/S] Pyrolysis Fuel Oil Pump II</v>
          </cell>
          <cell r="J64" t="str">
            <v>F</v>
          </cell>
          <cell r="K64" t="str">
            <v/>
          </cell>
          <cell r="L64" t="str">
            <v>SET</v>
          </cell>
          <cell r="M64">
            <v>2</v>
          </cell>
          <cell r="N64">
            <v>1315.97</v>
          </cell>
          <cell r="O64">
            <v>42610</v>
          </cell>
          <cell r="P64">
            <v>85220</v>
          </cell>
          <cell r="Q64">
            <v>112147304</v>
          </cell>
          <cell r="R64">
            <v>42610</v>
          </cell>
          <cell r="S64">
            <v>85220</v>
          </cell>
          <cell r="T64">
            <v>112147304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PMGA10</v>
          </cell>
          <cell r="AB64" t="str">
            <v>M0GA11</v>
          </cell>
          <cell r="AC64">
            <v>4</v>
          </cell>
        </row>
        <row r="65">
          <cell r="A65" t="str">
            <v>28-P72A/S</v>
          </cell>
          <cell r="B65" t="str">
            <v>N</v>
          </cell>
          <cell r="C65" t="str">
            <v>자재비</v>
          </cell>
          <cell r="D65" t="str">
            <v>기계</v>
          </cell>
          <cell r="E65" t="str">
            <v>200</v>
          </cell>
          <cell r="F65" t="str">
            <v>Oil Fractionation &amp; Quench Section</v>
          </cell>
          <cell r="G65" t="str">
            <v>CENTRIFUGAL PUMP</v>
          </cell>
          <cell r="H65" t="str">
            <v>EUR</v>
          </cell>
          <cell r="I65" t="str">
            <v>[28-P72 A/S] Process Water Pump</v>
          </cell>
          <cell r="J65" t="str">
            <v>F</v>
          </cell>
          <cell r="K65" t="str">
            <v/>
          </cell>
          <cell r="L65" t="str">
            <v>SET</v>
          </cell>
          <cell r="M65">
            <v>2</v>
          </cell>
          <cell r="N65">
            <v>1315.97</v>
          </cell>
          <cell r="O65">
            <v>28670</v>
          </cell>
          <cell r="P65">
            <v>57340</v>
          </cell>
          <cell r="Q65">
            <v>75457949</v>
          </cell>
          <cell r="R65">
            <v>28670</v>
          </cell>
          <cell r="S65">
            <v>57340</v>
          </cell>
          <cell r="T65">
            <v>75457949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PMGA10</v>
          </cell>
          <cell r="AB65" t="str">
            <v>M0GA11</v>
          </cell>
          <cell r="AC65">
            <v>6</v>
          </cell>
        </row>
        <row r="66">
          <cell r="A66" t="str">
            <v>28-P73A/S</v>
          </cell>
          <cell r="B66" t="str">
            <v>N</v>
          </cell>
          <cell r="C66" t="str">
            <v>자재비</v>
          </cell>
          <cell r="D66" t="str">
            <v>기계</v>
          </cell>
          <cell r="E66" t="str">
            <v>200</v>
          </cell>
          <cell r="F66" t="str">
            <v>Oil Fractionation &amp; Quench Section</v>
          </cell>
          <cell r="G66" t="str">
            <v>CENTRIFUGAL PUMP</v>
          </cell>
          <cell r="H66" t="str">
            <v>EUR</v>
          </cell>
          <cell r="I66" t="str">
            <v>[28-P73 A/S] Gasoline Pump</v>
          </cell>
          <cell r="J66" t="str">
            <v>F</v>
          </cell>
          <cell r="K66" t="str">
            <v/>
          </cell>
          <cell r="L66" t="str">
            <v>SET</v>
          </cell>
          <cell r="M66">
            <v>2</v>
          </cell>
          <cell r="N66">
            <v>1315.97</v>
          </cell>
          <cell r="O66">
            <v>145750</v>
          </cell>
          <cell r="P66">
            <v>291500</v>
          </cell>
          <cell r="Q66">
            <v>383606421</v>
          </cell>
          <cell r="R66">
            <v>145750</v>
          </cell>
          <cell r="S66">
            <v>291500</v>
          </cell>
          <cell r="T66">
            <v>383606421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PMGA10</v>
          </cell>
          <cell r="AB66" t="str">
            <v>M0GA11</v>
          </cell>
          <cell r="AC66">
            <v>7</v>
          </cell>
        </row>
        <row r="67">
          <cell r="A67" t="str">
            <v>30-P71A/S</v>
          </cell>
          <cell r="B67" t="str">
            <v>N</v>
          </cell>
          <cell r="C67" t="str">
            <v>자재비</v>
          </cell>
          <cell r="D67" t="str">
            <v>기계</v>
          </cell>
          <cell r="E67" t="str">
            <v>200</v>
          </cell>
          <cell r="F67" t="str">
            <v>Oil Fractionation &amp; Quench Section</v>
          </cell>
          <cell r="G67" t="str">
            <v>CENTRIFUGAL PUMP</v>
          </cell>
          <cell r="H67" t="str">
            <v>EUR</v>
          </cell>
          <cell r="I67" t="str">
            <v>[30-P71 A/S] Process Water Pump</v>
          </cell>
          <cell r="J67" t="str">
            <v>F</v>
          </cell>
          <cell r="K67" t="str">
            <v/>
          </cell>
          <cell r="L67" t="str">
            <v>SET</v>
          </cell>
          <cell r="M67">
            <v>2</v>
          </cell>
          <cell r="N67">
            <v>1315.97</v>
          </cell>
          <cell r="O67">
            <v>134250</v>
          </cell>
          <cell r="P67">
            <v>268500</v>
          </cell>
          <cell r="Q67">
            <v>353339019</v>
          </cell>
          <cell r="R67">
            <v>134250</v>
          </cell>
          <cell r="S67">
            <v>268500</v>
          </cell>
          <cell r="T67">
            <v>353339019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PMGA10</v>
          </cell>
          <cell r="AB67" t="str">
            <v>M0GA11</v>
          </cell>
          <cell r="AC67">
            <v>8</v>
          </cell>
        </row>
        <row r="68">
          <cell r="A68" t="str">
            <v>30-P72A/S</v>
          </cell>
          <cell r="B68" t="str">
            <v>N</v>
          </cell>
          <cell r="C68" t="str">
            <v>자재비</v>
          </cell>
          <cell r="D68" t="str">
            <v>기계</v>
          </cell>
          <cell r="E68" t="str">
            <v>200</v>
          </cell>
          <cell r="F68" t="str">
            <v>Oil Fractionation &amp; Quench Section</v>
          </cell>
          <cell r="G68" t="str">
            <v>CENTRIFUGAL PUMP</v>
          </cell>
          <cell r="H68" t="str">
            <v>EUR</v>
          </cell>
          <cell r="I68" t="str">
            <v>[30-P72 A/S] Process Water Circulation Pump</v>
          </cell>
          <cell r="J68" t="str">
            <v>F</v>
          </cell>
          <cell r="K68" t="str">
            <v/>
          </cell>
          <cell r="L68" t="str">
            <v>SET</v>
          </cell>
          <cell r="M68">
            <v>2</v>
          </cell>
          <cell r="N68">
            <v>1315.97</v>
          </cell>
          <cell r="O68">
            <v>313015</v>
          </cell>
          <cell r="P68">
            <v>626030</v>
          </cell>
          <cell r="Q68">
            <v>823839203</v>
          </cell>
          <cell r="R68">
            <v>313015</v>
          </cell>
          <cell r="S68">
            <v>626030</v>
          </cell>
          <cell r="T68">
            <v>823839203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PMGA10</v>
          </cell>
          <cell r="AB68" t="str">
            <v>M0GA11</v>
          </cell>
          <cell r="AC68">
            <v>9</v>
          </cell>
        </row>
        <row r="69">
          <cell r="A69" t="str">
            <v>30-P74</v>
          </cell>
          <cell r="B69" t="str">
            <v>N</v>
          </cell>
          <cell r="C69" t="str">
            <v>자재비</v>
          </cell>
          <cell r="D69" t="str">
            <v>기계</v>
          </cell>
          <cell r="E69" t="str">
            <v>200</v>
          </cell>
          <cell r="F69" t="str">
            <v>Oil Fractionation &amp; Quench Section</v>
          </cell>
          <cell r="G69" t="str">
            <v>CENTRIFUGAL PUMP</v>
          </cell>
          <cell r="H69" t="str">
            <v>EUR</v>
          </cell>
          <cell r="I69" t="str">
            <v>[30-P74] Wash Water Recycle Pump</v>
          </cell>
          <cell r="J69" t="str">
            <v>F</v>
          </cell>
          <cell r="K69" t="str">
            <v/>
          </cell>
          <cell r="L69" t="str">
            <v>SET</v>
          </cell>
          <cell r="M69">
            <v>1</v>
          </cell>
          <cell r="N69">
            <v>1315.97</v>
          </cell>
          <cell r="O69">
            <v>13425</v>
          </cell>
          <cell r="P69">
            <v>13425</v>
          </cell>
          <cell r="Q69">
            <v>17666951</v>
          </cell>
          <cell r="R69">
            <v>13425</v>
          </cell>
          <cell r="S69">
            <v>13425</v>
          </cell>
          <cell r="T69">
            <v>17666951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PMGA10</v>
          </cell>
          <cell r="AB69" t="str">
            <v>M0GA11</v>
          </cell>
          <cell r="AC69">
            <v>10</v>
          </cell>
        </row>
        <row r="70">
          <cell r="A70" t="str">
            <v>82-P75A/S</v>
          </cell>
          <cell r="B70" t="str">
            <v>N</v>
          </cell>
          <cell r="C70" t="str">
            <v>자재비</v>
          </cell>
          <cell r="D70" t="str">
            <v>기계</v>
          </cell>
          <cell r="E70" t="str">
            <v>200</v>
          </cell>
          <cell r="F70" t="str">
            <v>Oil Fractionation &amp; Quench Section</v>
          </cell>
          <cell r="G70" t="str">
            <v>CENTRIFUGAL PUMP</v>
          </cell>
          <cell r="H70" t="str">
            <v>EUR</v>
          </cell>
          <cell r="I70" t="str">
            <v>[82-P75 A/S] Condensate Pump</v>
          </cell>
          <cell r="J70" t="str">
            <v>F</v>
          </cell>
          <cell r="K70" t="str">
            <v/>
          </cell>
          <cell r="L70" t="str">
            <v>SET</v>
          </cell>
          <cell r="M70">
            <v>2</v>
          </cell>
          <cell r="N70">
            <v>1315.97</v>
          </cell>
          <cell r="O70">
            <v>108289</v>
          </cell>
          <cell r="P70">
            <v>216578</v>
          </cell>
          <cell r="Q70">
            <v>285011017</v>
          </cell>
          <cell r="R70">
            <v>108289</v>
          </cell>
          <cell r="S70">
            <v>216578</v>
          </cell>
          <cell r="T70">
            <v>285011017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PMGA10</v>
          </cell>
          <cell r="AB70" t="str">
            <v>M0GA11</v>
          </cell>
          <cell r="AC70">
            <v>29</v>
          </cell>
        </row>
        <row r="71">
          <cell r="A71" t="str">
            <v>97-P75</v>
          </cell>
          <cell r="B71" t="str">
            <v>N</v>
          </cell>
          <cell r="C71" t="str">
            <v>자재비</v>
          </cell>
          <cell r="D71" t="str">
            <v>기계</v>
          </cell>
          <cell r="E71" t="str">
            <v>200</v>
          </cell>
          <cell r="F71" t="str">
            <v>Oil Fractionation &amp; Quench Section</v>
          </cell>
          <cell r="G71" t="str">
            <v>CENTRIFUGAL PUMP</v>
          </cell>
          <cell r="H71" t="str">
            <v>EUR</v>
          </cell>
          <cell r="I71" t="str">
            <v>[97-P75] Gasoline Slop Pump</v>
          </cell>
          <cell r="J71" t="str">
            <v>F</v>
          </cell>
          <cell r="K71" t="str">
            <v/>
          </cell>
          <cell r="L71" t="str">
            <v>SET</v>
          </cell>
          <cell r="M71">
            <v>1</v>
          </cell>
          <cell r="N71">
            <v>1315.97</v>
          </cell>
          <cell r="O71">
            <v>31211</v>
          </cell>
          <cell r="P71">
            <v>31211</v>
          </cell>
          <cell r="Q71">
            <v>41072865</v>
          </cell>
          <cell r="R71">
            <v>31211</v>
          </cell>
          <cell r="S71">
            <v>31211</v>
          </cell>
          <cell r="T71">
            <v>41072865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PMGA10</v>
          </cell>
          <cell r="AB71" t="str">
            <v>M0GA11</v>
          </cell>
          <cell r="AC71">
            <v>40</v>
          </cell>
        </row>
        <row r="72">
          <cell r="A72" t="str">
            <v>27-P71A-C/S</v>
          </cell>
          <cell r="B72" t="str">
            <v>N</v>
          </cell>
          <cell r="C72" t="str">
            <v>자재비</v>
          </cell>
          <cell r="D72" t="str">
            <v>기계</v>
          </cell>
          <cell r="E72" t="str">
            <v>200</v>
          </cell>
          <cell r="F72" t="str">
            <v>Oil Fractionation &amp; Quench Section</v>
          </cell>
          <cell r="G72" t="str">
            <v>CENTRIFUGAL PUMP</v>
          </cell>
          <cell r="H72" t="str">
            <v>JPY</v>
          </cell>
          <cell r="I72" t="str">
            <v>[27-P71 A-C/S] Pyrolysis Fuel Oil Pump I</v>
          </cell>
          <cell r="J72" t="str">
            <v>F</v>
          </cell>
          <cell r="K72" t="str">
            <v/>
          </cell>
          <cell r="L72" t="str">
            <v>SET</v>
          </cell>
          <cell r="M72">
            <v>4</v>
          </cell>
          <cell r="N72">
            <v>1020.63</v>
          </cell>
          <cell r="O72">
            <v>57250000</v>
          </cell>
          <cell r="P72">
            <v>229000000</v>
          </cell>
          <cell r="Q72">
            <v>2337242700</v>
          </cell>
          <cell r="R72">
            <v>57250000</v>
          </cell>
          <cell r="S72">
            <v>229000000</v>
          </cell>
          <cell r="T72">
            <v>2337242700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PMGA10</v>
          </cell>
          <cell r="AB72" t="str">
            <v>M0GA11</v>
          </cell>
          <cell r="AC72">
            <v>2</v>
          </cell>
        </row>
        <row r="73">
          <cell r="A73" t="str">
            <v>27-P72A-B/S</v>
          </cell>
          <cell r="B73" t="str">
            <v>N</v>
          </cell>
          <cell r="C73" t="str">
            <v>자재비</v>
          </cell>
          <cell r="D73" t="str">
            <v>기계</v>
          </cell>
          <cell r="E73" t="str">
            <v>200</v>
          </cell>
          <cell r="F73" t="str">
            <v>Oil Fractionation &amp; Quench Section</v>
          </cell>
          <cell r="G73" t="str">
            <v>CENTRIFUGAL PUMP</v>
          </cell>
          <cell r="H73" t="str">
            <v>JPY</v>
          </cell>
          <cell r="I73" t="str">
            <v>[27-P72 A-B/S] Pyrolysis Gas Oil Pump</v>
          </cell>
          <cell r="J73" t="str">
            <v>F</v>
          </cell>
          <cell r="K73" t="str">
            <v/>
          </cell>
          <cell r="L73" t="str">
            <v>SET</v>
          </cell>
          <cell r="M73">
            <v>3</v>
          </cell>
          <cell r="N73">
            <v>1020.63</v>
          </cell>
          <cell r="O73">
            <v>67000000</v>
          </cell>
          <cell r="P73">
            <v>201000000</v>
          </cell>
          <cell r="Q73">
            <v>2051466300</v>
          </cell>
          <cell r="R73">
            <v>67000000</v>
          </cell>
          <cell r="S73">
            <v>201000000</v>
          </cell>
          <cell r="T73">
            <v>2051466300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PMGA10</v>
          </cell>
          <cell r="AB73" t="str">
            <v>M0GA11</v>
          </cell>
          <cell r="AC73">
            <v>3</v>
          </cell>
        </row>
        <row r="74">
          <cell r="A74" t="str">
            <v>28-P71A-B/S</v>
          </cell>
          <cell r="B74" t="str">
            <v>N</v>
          </cell>
          <cell r="C74" t="str">
            <v>자재비</v>
          </cell>
          <cell r="D74" t="str">
            <v>기계</v>
          </cell>
          <cell r="E74" t="str">
            <v>200</v>
          </cell>
          <cell r="F74" t="str">
            <v>Oil Fractionation &amp; Quench Section</v>
          </cell>
          <cell r="G74" t="str">
            <v>CENTRIFUGAL PUMP</v>
          </cell>
          <cell r="H74" t="str">
            <v>JPY</v>
          </cell>
          <cell r="I74" t="str">
            <v>[28-P71 A-B/S] Quench Water Pump</v>
          </cell>
          <cell r="J74" t="str">
            <v>F</v>
          </cell>
          <cell r="K74" t="str">
            <v/>
          </cell>
          <cell r="L74" t="str">
            <v>SET</v>
          </cell>
          <cell r="M74">
            <v>3</v>
          </cell>
          <cell r="N74">
            <v>1020.63</v>
          </cell>
          <cell r="O74">
            <v>62000000</v>
          </cell>
          <cell r="P74">
            <v>186000000</v>
          </cell>
          <cell r="Q74">
            <v>1898371800</v>
          </cell>
          <cell r="R74">
            <v>62000000</v>
          </cell>
          <cell r="S74">
            <v>186000000</v>
          </cell>
          <cell r="T74">
            <v>1898371800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PMGA10</v>
          </cell>
          <cell r="AB74" t="str">
            <v>M0GA11</v>
          </cell>
          <cell r="AC74">
            <v>5</v>
          </cell>
        </row>
        <row r="75">
          <cell r="A75" t="str">
            <v>27-X01</v>
          </cell>
          <cell r="B75" t="str">
            <v>N</v>
          </cell>
          <cell r="C75" t="str">
            <v>자재비</v>
          </cell>
          <cell r="D75" t="str">
            <v>기계</v>
          </cell>
          <cell r="E75" t="str">
            <v>200</v>
          </cell>
          <cell r="F75" t="str">
            <v>Oil Fractionation &amp; Quench Section</v>
          </cell>
          <cell r="G75" t="str">
            <v>STEAM TURBINE</v>
          </cell>
          <cell r="H75" t="str">
            <v>JPY</v>
          </cell>
          <cell r="I75" t="str">
            <v>[27-X01] Quench Oil Pump Turbine</v>
          </cell>
          <cell r="J75" t="str">
            <v>F</v>
          </cell>
          <cell r="K75" t="str">
            <v/>
          </cell>
          <cell r="L75" t="str">
            <v>SET</v>
          </cell>
          <cell r="M75">
            <v>1</v>
          </cell>
          <cell r="N75">
            <v>1020.63</v>
          </cell>
          <cell r="O75">
            <v>150000000</v>
          </cell>
          <cell r="P75">
            <v>150000000</v>
          </cell>
          <cell r="Q75">
            <v>1530945000</v>
          </cell>
          <cell r="R75">
            <v>150000000</v>
          </cell>
          <cell r="S75">
            <v>150000000</v>
          </cell>
          <cell r="T75">
            <v>1530945000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>PMGT10</v>
          </cell>
          <cell r="AB75" t="str">
            <v>M0GT11</v>
          </cell>
          <cell r="AC75">
            <v>1</v>
          </cell>
        </row>
        <row r="76">
          <cell r="A76" t="str">
            <v>28-X01</v>
          </cell>
          <cell r="B76" t="str">
            <v>N</v>
          </cell>
          <cell r="C76" t="str">
            <v>자재비</v>
          </cell>
          <cell r="D76" t="str">
            <v>기계</v>
          </cell>
          <cell r="E76" t="str">
            <v>200</v>
          </cell>
          <cell r="F76" t="str">
            <v>Oil Fractionation &amp; Quench Section</v>
          </cell>
          <cell r="G76" t="str">
            <v>STEAM TURBINE</v>
          </cell>
          <cell r="H76" t="str">
            <v>JPY</v>
          </cell>
          <cell r="I76" t="str">
            <v>[28-X01] Wash Water Pump Turbine</v>
          </cell>
          <cell r="J76" t="str">
            <v>F</v>
          </cell>
          <cell r="K76" t="str">
            <v/>
          </cell>
          <cell r="L76" t="str">
            <v>SET</v>
          </cell>
          <cell r="M76">
            <v>1</v>
          </cell>
          <cell r="N76">
            <v>1020.63</v>
          </cell>
          <cell r="O76">
            <v>150000000</v>
          </cell>
          <cell r="P76">
            <v>150000000</v>
          </cell>
          <cell r="Q76">
            <v>1530945000</v>
          </cell>
          <cell r="R76">
            <v>150000000</v>
          </cell>
          <cell r="S76">
            <v>150000000</v>
          </cell>
          <cell r="T76">
            <v>1530945000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>PMGT10</v>
          </cell>
          <cell r="AB76" t="str">
            <v>M0GT11</v>
          </cell>
          <cell r="AC76">
            <v>2</v>
          </cell>
        </row>
        <row r="77">
          <cell r="A77" t="str">
            <v>34-T01-I</v>
          </cell>
          <cell r="B77" t="str">
            <v>Y</v>
          </cell>
          <cell r="C77" t="str">
            <v>자재비</v>
          </cell>
          <cell r="D77" t="str">
            <v>기계</v>
          </cell>
          <cell r="E77" t="str">
            <v>300</v>
          </cell>
          <cell r="F77" t="str">
            <v>Cracked Gas &amp; Ethylene, Propylene Compression Section</v>
          </cell>
          <cell r="G77" t="str">
            <v>TRAYS &amp; PACKING</v>
          </cell>
          <cell r="H77" t="str">
            <v>INR</v>
          </cell>
          <cell r="I77" t="str">
            <v>[34-T01-I] Caustic Scrubber</v>
          </cell>
          <cell r="J77" t="str">
            <v>T</v>
          </cell>
          <cell r="K77" t="str">
            <v/>
          </cell>
          <cell r="L77" t="str">
            <v>LOT</v>
          </cell>
          <cell r="M77">
            <v>1</v>
          </cell>
          <cell r="N77">
            <v>21.364000000000001</v>
          </cell>
          <cell r="O77">
            <v>257500</v>
          </cell>
          <cell r="P77">
            <v>257500</v>
          </cell>
          <cell r="Q77">
            <v>242050000</v>
          </cell>
          <cell r="R77">
            <v>11329807.152218685</v>
          </cell>
          <cell r="S77">
            <v>11329807.152218685</v>
          </cell>
          <cell r="T77">
            <v>242050000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>PMCA00</v>
          </cell>
          <cell r="AB77" t="str">
            <v>M0CA11</v>
          </cell>
          <cell r="AC77">
            <v>5</v>
          </cell>
        </row>
        <row r="78">
          <cell r="A78" t="str">
            <v>35-R01-I</v>
          </cell>
          <cell r="B78" t="str">
            <v>Y</v>
          </cell>
          <cell r="C78" t="str">
            <v>자재비</v>
          </cell>
          <cell r="D78" t="str">
            <v>기계</v>
          </cell>
          <cell r="E78" t="str">
            <v>300</v>
          </cell>
          <cell r="F78" t="str">
            <v>Cracked Gas &amp; Ethylene, Propylene Compression Section</v>
          </cell>
          <cell r="G78" t="str">
            <v>TRAYS &amp; PACKING</v>
          </cell>
          <cell r="H78" t="str">
            <v>INR</v>
          </cell>
          <cell r="I78" t="str">
            <v>[35-R01-I] Spent Caustic Oxidation Reactor</v>
          </cell>
          <cell r="J78" t="str">
            <v>T</v>
          </cell>
          <cell r="K78" t="str">
            <v/>
          </cell>
          <cell r="L78" t="str">
            <v>LOT</v>
          </cell>
          <cell r="M78">
            <v>1</v>
          </cell>
          <cell r="N78">
            <v>21.364000000000001</v>
          </cell>
          <cell r="O78">
            <v>257500</v>
          </cell>
          <cell r="P78">
            <v>257500</v>
          </cell>
          <cell r="Q78">
            <v>242050000</v>
          </cell>
          <cell r="R78">
            <v>11329807.152218685</v>
          </cell>
          <cell r="S78">
            <v>11329807.152218685</v>
          </cell>
          <cell r="T78">
            <v>242050000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PMCA00</v>
          </cell>
          <cell r="AB78" t="str">
            <v>M0CA11</v>
          </cell>
          <cell r="AC78">
            <v>6</v>
          </cell>
        </row>
        <row r="79">
          <cell r="A79" t="str">
            <v>35-T01-I</v>
          </cell>
          <cell r="B79" t="str">
            <v>Y</v>
          </cell>
          <cell r="C79" t="str">
            <v>자재비</v>
          </cell>
          <cell r="D79" t="str">
            <v>기계</v>
          </cell>
          <cell r="E79" t="str">
            <v>300</v>
          </cell>
          <cell r="F79" t="str">
            <v>Cracked Gas &amp; Ethylene, Propylene Compression Section</v>
          </cell>
          <cell r="G79" t="str">
            <v>TRAYS &amp; PACKING</v>
          </cell>
          <cell r="H79" t="str">
            <v>INR</v>
          </cell>
          <cell r="I79" t="str">
            <v>[35-T01-I] Spent Caustic Stripper</v>
          </cell>
          <cell r="J79" t="str">
            <v>T</v>
          </cell>
          <cell r="K79" t="str">
            <v/>
          </cell>
          <cell r="L79" t="str">
            <v>LOT</v>
          </cell>
          <cell r="M79">
            <v>1</v>
          </cell>
          <cell r="N79">
            <v>21.364000000000001</v>
          </cell>
          <cell r="O79">
            <v>257400</v>
          </cell>
          <cell r="P79">
            <v>257400</v>
          </cell>
          <cell r="Q79">
            <v>241956000</v>
          </cell>
          <cell r="R79">
            <v>11325407.227111027</v>
          </cell>
          <cell r="S79">
            <v>11325407.227111027</v>
          </cell>
          <cell r="T79">
            <v>241956000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PMCA00</v>
          </cell>
          <cell r="AB79" t="str">
            <v>M0CA11</v>
          </cell>
          <cell r="AC79">
            <v>7</v>
          </cell>
        </row>
        <row r="80">
          <cell r="A80" t="str">
            <v>31-D31-I</v>
          </cell>
          <cell r="B80" t="str">
            <v>Y</v>
          </cell>
          <cell r="C80" t="str">
            <v>자재비</v>
          </cell>
          <cell r="D80" t="str">
            <v>기계</v>
          </cell>
          <cell r="E80" t="str">
            <v>300</v>
          </cell>
          <cell r="F80" t="str">
            <v>Cracked Gas &amp; Ethylene, Propylene Compression Section</v>
          </cell>
          <cell r="G80" t="str">
            <v>TRAYS &amp; PACKING</v>
          </cell>
          <cell r="H80" t="str">
            <v>INR</v>
          </cell>
          <cell r="I80" t="str">
            <v>[31-D31-I] Cracked Gas Suction Drum 1st Stage</v>
          </cell>
          <cell r="J80" t="str">
            <v>T</v>
          </cell>
          <cell r="K80" t="str">
            <v/>
          </cell>
          <cell r="L80" t="str">
            <v>LOT</v>
          </cell>
          <cell r="M80">
            <v>1</v>
          </cell>
          <cell r="N80">
            <v>21.364000000000001</v>
          </cell>
          <cell r="O80">
            <v>215276</v>
          </cell>
          <cell r="P80">
            <v>215276</v>
          </cell>
          <cell r="Q80">
            <v>202359440</v>
          </cell>
          <cell r="R80">
            <v>9471982.77476128</v>
          </cell>
          <cell r="S80">
            <v>9471982.77476128</v>
          </cell>
          <cell r="T80">
            <v>202359440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PMCA00</v>
          </cell>
          <cell r="AB80" t="str">
            <v>M0CA11</v>
          </cell>
          <cell r="AC80">
            <v>19</v>
          </cell>
        </row>
        <row r="81">
          <cell r="A81" t="str">
            <v>31-D32-I</v>
          </cell>
          <cell r="B81" t="str">
            <v>Y</v>
          </cell>
          <cell r="C81" t="str">
            <v>자재비</v>
          </cell>
          <cell r="D81" t="str">
            <v>기계</v>
          </cell>
          <cell r="E81" t="str">
            <v>300</v>
          </cell>
          <cell r="F81" t="str">
            <v>Cracked Gas &amp; Ethylene, Propylene Compression Section</v>
          </cell>
          <cell r="G81" t="str">
            <v>TRAYS &amp; PACKING</v>
          </cell>
          <cell r="H81" t="str">
            <v>INR</v>
          </cell>
          <cell r="I81" t="str">
            <v>[31-D32-I] Cracked Gas Suction Drum 2nd Stage</v>
          </cell>
          <cell r="J81" t="str">
            <v>T</v>
          </cell>
          <cell r="K81" t="str">
            <v/>
          </cell>
          <cell r="L81" t="str">
            <v>LOT</v>
          </cell>
          <cell r="M81">
            <v>1</v>
          </cell>
          <cell r="N81">
            <v>21.364000000000001</v>
          </cell>
          <cell r="O81">
            <v>183622</v>
          </cell>
          <cell r="P81">
            <v>183622</v>
          </cell>
          <cell r="Q81">
            <v>172604680</v>
          </cell>
          <cell r="R81">
            <v>8079230.4811832989</v>
          </cell>
          <cell r="S81">
            <v>8079230.4811832989</v>
          </cell>
          <cell r="T81">
            <v>172604680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PMCA00</v>
          </cell>
          <cell r="AB81" t="str">
            <v>M0CA11</v>
          </cell>
          <cell r="AC81">
            <v>20</v>
          </cell>
        </row>
        <row r="82">
          <cell r="A82" t="str">
            <v>31-D33-I</v>
          </cell>
          <cell r="B82" t="str">
            <v>Y</v>
          </cell>
          <cell r="C82" t="str">
            <v>자재비</v>
          </cell>
          <cell r="D82" t="str">
            <v>기계</v>
          </cell>
          <cell r="E82" t="str">
            <v>300</v>
          </cell>
          <cell r="F82" t="str">
            <v>Cracked Gas &amp; Ethylene, Propylene Compression Section</v>
          </cell>
          <cell r="G82" t="str">
            <v>TRAYS &amp; PACKING</v>
          </cell>
          <cell r="H82" t="str">
            <v>INR</v>
          </cell>
          <cell r="I82" t="str">
            <v>[31-D33-I] Cracked Gas Suction Drum 3rd Stage</v>
          </cell>
          <cell r="J82" t="str">
            <v>T</v>
          </cell>
          <cell r="K82" t="str">
            <v/>
          </cell>
          <cell r="L82" t="str">
            <v>LOT</v>
          </cell>
          <cell r="M82">
            <v>1</v>
          </cell>
          <cell r="N82">
            <v>21.364000000000001</v>
          </cell>
          <cell r="O82">
            <v>118051</v>
          </cell>
          <cell r="P82">
            <v>118051</v>
          </cell>
          <cell r="Q82">
            <v>110967940</v>
          </cell>
          <cell r="R82">
            <v>5194155.5888410406</v>
          </cell>
          <cell r="S82">
            <v>5194155.5888410406</v>
          </cell>
          <cell r="T82">
            <v>110967940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PMCA00</v>
          </cell>
          <cell r="AB82" t="str">
            <v>M0CA11</v>
          </cell>
          <cell r="AC82">
            <v>21</v>
          </cell>
        </row>
        <row r="83">
          <cell r="A83" t="str">
            <v>31-D34-I</v>
          </cell>
          <cell r="B83" t="str">
            <v>Y</v>
          </cell>
          <cell r="C83" t="str">
            <v>자재비</v>
          </cell>
          <cell r="D83" t="str">
            <v>기계</v>
          </cell>
          <cell r="E83" t="str">
            <v>300</v>
          </cell>
          <cell r="F83" t="str">
            <v>Cracked Gas &amp; Ethylene, Propylene Compression Section</v>
          </cell>
          <cell r="G83" t="str">
            <v>TRAYS &amp; PACKING</v>
          </cell>
          <cell r="H83" t="str">
            <v>INR</v>
          </cell>
          <cell r="I83" t="str">
            <v>[31-D34-I] Cracked Gas Suction Drum 4th Stage</v>
          </cell>
          <cell r="J83" t="str">
            <v>T</v>
          </cell>
          <cell r="K83" t="str">
            <v/>
          </cell>
          <cell r="L83" t="str">
            <v>LOT</v>
          </cell>
          <cell r="M83">
            <v>1</v>
          </cell>
          <cell r="N83">
            <v>21.364000000000001</v>
          </cell>
          <cell r="O83">
            <v>80089</v>
          </cell>
          <cell r="P83">
            <v>80089</v>
          </cell>
          <cell r="Q83">
            <v>75283660</v>
          </cell>
          <cell r="R83">
            <v>3523856.019472009</v>
          </cell>
          <cell r="S83">
            <v>3523856.019472009</v>
          </cell>
          <cell r="T83">
            <v>75283660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PMCA00</v>
          </cell>
          <cell r="AB83" t="str">
            <v>M0CA11</v>
          </cell>
          <cell r="AC83">
            <v>22</v>
          </cell>
        </row>
        <row r="84">
          <cell r="A84" t="str">
            <v>31-D35-I</v>
          </cell>
          <cell r="B84" t="str">
            <v>Y</v>
          </cell>
          <cell r="C84" t="str">
            <v>자재비</v>
          </cell>
          <cell r="D84" t="str">
            <v>기계</v>
          </cell>
          <cell r="E84" t="str">
            <v>300</v>
          </cell>
          <cell r="F84" t="str">
            <v>Cracked Gas &amp; Ethylene, Propylene Compression Section</v>
          </cell>
          <cell r="G84" t="str">
            <v>TRAYS &amp; PACKING</v>
          </cell>
          <cell r="H84" t="str">
            <v>INR</v>
          </cell>
          <cell r="I84" t="str">
            <v>[31-D35-I] Inlet Separator Acid Gas Removal</v>
          </cell>
          <cell r="J84" t="str">
            <v>T</v>
          </cell>
          <cell r="K84" t="str">
            <v/>
          </cell>
          <cell r="L84" t="str">
            <v>LOT</v>
          </cell>
          <cell r="M84">
            <v>1</v>
          </cell>
          <cell r="N84">
            <v>21.364000000000001</v>
          </cell>
          <cell r="O84">
            <v>77471</v>
          </cell>
          <cell r="P84">
            <v>77471</v>
          </cell>
          <cell r="Q84">
            <v>72822740</v>
          </cell>
          <cell r="R84">
            <v>3408665.980153529</v>
          </cell>
          <cell r="S84">
            <v>3408665.980153529</v>
          </cell>
          <cell r="T84">
            <v>72822740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PMCA00</v>
          </cell>
          <cell r="AB84" t="str">
            <v>M0CA11</v>
          </cell>
          <cell r="AC84">
            <v>23</v>
          </cell>
        </row>
        <row r="85">
          <cell r="A85" t="str">
            <v>31-D36-I</v>
          </cell>
          <cell r="B85" t="str">
            <v>Y</v>
          </cell>
          <cell r="C85" t="str">
            <v>자재비</v>
          </cell>
          <cell r="D85" t="str">
            <v>기계</v>
          </cell>
          <cell r="E85" t="str">
            <v>300</v>
          </cell>
          <cell r="F85" t="str">
            <v>Cracked Gas &amp; Ethylene, Propylene Compression Section</v>
          </cell>
          <cell r="G85" t="str">
            <v>TRAYS &amp; PACKING</v>
          </cell>
          <cell r="H85" t="str">
            <v>INR</v>
          </cell>
          <cell r="I85" t="str">
            <v>[31-D36-I] Cracked Gas Suction Drum 5th Stage</v>
          </cell>
          <cell r="J85" t="str">
            <v>T</v>
          </cell>
          <cell r="K85" t="str">
            <v/>
          </cell>
          <cell r="L85" t="str">
            <v>LOT</v>
          </cell>
          <cell r="M85">
            <v>1</v>
          </cell>
          <cell r="N85">
            <v>21.364000000000001</v>
          </cell>
          <cell r="O85">
            <v>65570</v>
          </cell>
          <cell r="P85">
            <v>65570</v>
          </cell>
          <cell r="Q85">
            <v>61635800</v>
          </cell>
          <cell r="R85">
            <v>2885030.8930911813</v>
          </cell>
          <cell r="S85">
            <v>2885030.8930911813</v>
          </cell>
          <cell r="T85">
            <v>61635800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PMCA00</v>
          </cell>
          <cell r="AB85" t="str">
            <v>M0CA11</v>
          </cell>
          <cell r="AC85">
            <v>24</v>
          </cell>
        </row>
        <row r="86">
          <cell r="A86" t="str">
            <v>46-D31-I</v>
          </cell>
          <cell r="B86" t="str">
            <v>Y</v>
          </cell>
          <cell r="C86" t="str">
            <v>자재비</v>
          </cell>
          <cell r="D86" t="str">
            <v>기계</v>
          </cell>
          <cell r="E86" t="str">
            <v>300</v>
          </cell>
          <cell r="F86" t="str">
            <v>Cracked Gas &amp; Ethylene, Propylene Compression Section</v>
          </cell>
          <cell r="G86" t="str">
            <v>TRAYS &amp; PACKING</v>
          </cell>
          <cell r="H86" t="str">
            <v>INR</v>
          </cell>
          <cell r="I86" t="str">
            <v>[46-D31-I] Propylene Suction Drum 1st Stage</v>
          </cell>
          <cell r="J86" t="str">
            <v>T</v>
          </cell>
          <cell r="K86" t="str">
            <v/>
          </cell>
          <cell r="L86" t="str">
            <v>LOT</v>
          </cell>
          <cell r="M86">
            <v>1</v>
          </cell>
          <cell r="N86">
            <v>21.364000000000001</v>
          </cell>
          <cell r="O86">
            <v>146734</v>
          </cell>
          <cell r="P86">
            <v>146734</v>
          </cell>
          <cell r="Q86">
            <v>137929960</v>
          </cell>
          <cell r="R86">
            <v>6456186.1074705105</v>
          </cell>
          <cell r="S86">
            <v>6456186.1074705105</v>
          </cell>
          <cell r="T86">
            <v>137929960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PMCA00</v>
          </cell>
          <cell r="AB86" t="str">
            <v>M0CA11</v>
          </cell>
          <cell r="AC86">
            <v>25</v>
          </cell>
        </row>
        <row r="87">
          <cell r="A87" t="str">
            <v>27-T02</v>
          </cell>
          <cell r="B87" t="str">
            <v>Y</v>
          </cell>
          <cell r="C87" t="str">
            <v>자재비</v>
          </cell>
          <cell r="D87" t="str">
            <v>기계</v>
          </cell>
          <cell r="E87" t="str">
            <v>200</v>
          </cell>
          <cell r="F87" t="str">
            <v>Oil Fractionation &amp; Quench Section</v>
          </cell>
          <cell r="G87" t="str">
            <v>COLUMN</v>
          </cell>
          <cell r="H87" t="str">
            <v>USD</v>
          </cell>
          <cell r="I87" t="str">
            <v>[27-T02] Pyrolysis Fuel Oil Stripper</v>
          </cell>
          <cell r="J87" t="str">
            <v>T</v>
          </cell>
          <cell r="K87" t="str">
            <v/>
          </cell>
          <cell r="L87" t="str">
            <v>SET</v>
          </cell>
          <cell r="M87">
            <v>1</v>
          </cell>
          <cell r="N87">
            <v>940</v>
          </cell>
          <cell r="O87">
            <v>113560</v>
          </cell>
          <cell r="P87">
            <v>113560</v>
          </cell>
          <cell r="Q87">
            <v>106746400</v>
          </cell>
          <cell r="R87">
            <v>113560</v>
          </cell>
          <cell r="S87">
            <v>113560</v>
          </cell>
          <cell r="T87">
            <v>106746400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PMDA00</v>
          </cell>
          <cell r="AB87" t="str">
            <v>M0DA11</v>
          </cell>
          <cell r="AC87">
            <v>2</v>
          </cell>
        </row>
        <row r="88">
          <cell r="A88" t="str">
            <v>54-T01</v>
          </cell>
          <cell r="B88" t="str">
            <v>Y</v>
          </cell>
          <cell r="C88" t="str">
            <v>자재비</v>
          </cell>
          <cell r="D88" t="str">
            <v>기계</v>
          </cell>
          <cell r="E88" t="str">
            <v>500</v>
          </cell>
          <cell r="F88" t="str">
            <v>C3 Hydrogenation &amp; C3/C4, C4/C5 Separation &amp; Blow Down System</v>
          </cell>
          <cell r="G88" t="str">
            <v>COLUMN</v>
          </cell>
          <cell r="H88" t="str">
            <v>USD</v>
          </cell>
          <cell r="I88" t="str">
            <v>[54-T01] C3 Stripper</v>
          </cell>
          <cell r="J88" t="str">
            <v>T</v>
          </cell>
          <cell r="K88" t="str">
            <v/>
          </cell>
          <cell r="L88" t="str">
            <v>SET</v>
          </cell>
          <cell r="M88">
            <v>1</v>
          </cell>
          <cell r="N88">
            <v>940</v>
          </cell>
          <cell r="O88">
            <v>114650</v>
          </cell>
          <cell r="P88">
            <v>114650</v>
          </cell>
          <cell r="Q88">
            <v>107771000</v>
          </cell>
          <cell r="R88">
            <v>114650</v>
          </cell>
          <cell r="S88">
            <v>114650</v>
          </cell>
          <cell r="T88">
            <v>107771000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PMDA00</v>
          </cell>
          <cell r="AB88" t="str">
            <v>M0DA11</v>
          </cell>
          <cell r="AC88">
            <v>13</v>
          </cell>
        </row>
        <row r="89">
          <cell r="A89" t="str">
            <v>35-R01</v>
          </cell>
          <cell r="B89" t="str">
            <v>Y</v>
          </cell>
          <cell r="C89" t="str">
            <v>자재비</v>
          </cell>
          <cell r="D89" t="str">
            <v>기계</v>
          </cell>
          <cell r="E89" t="str">
            <v>300</v>
          </cell>
          <cell r="F89" t="str">
            <v>Cracked Gas &amp; Ethylene, Propylene Compression Section</v>
          </cell>
          <cell r="G89" t="str">
            <v>REACTOR</v>
          </cell>
          <cell r="H89" t="str">
            <v>USD</v>
          </cell>
          <cell r="I89" t="str">
            <v>[35-R01] Spent Caustic Oxidation Reactor</v>
          </cell>
          <cell r="J89" t="str">
            <v>T</v>
          </cell>
          <cell r="K89" t="str">
            <v/>
          </cell>
          <cell r="L89" t="str">
            <v>SET</v>
          </cell>
          <cell r="M89">
            <v>1</v>
          </cell>
          <cell r="N89">
            <v>940</v>
          </cell>
          <cell r="O89">
            <v>2392500</v>
          </cell>
          <cell r="P89">
            <v>2392500</v>
          </cell>
          <cell r="Q89">
            <v>2248950000</v>
          </cell>
          <cell r="R89">
            <v>2392500</v>
          </cell>
          <cell r="S89">
            <v>2392500</v>
          </cell>
          <cell r="T89">
            <v>2248950000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PMDB00</v>
          </cell>
          <cell r="AB89" t="str">
            <v>M0DB11</v>
          </cell>
          <cell r="AC89">
            <v>1</v>
          </cell>
        </row>
        <row r="90">
          <cell r="A90" t="str">
            <v>31-E11A-D</v>
          </cell>
          <cell r="B90" t="str">
            <v>Y</v>
          </cell>
          <cell r="C90" t="str">
            <v>자재비</v>
          </cell>
          <cell r="D90" t="str">
            <v>기계</v>
          </cell>
          <cell r="E90" t="str">
            <v>300</v>
          </cell>
          <cell r="F90" t="str">
            <v>Cracked Gas &amp; Ethylene, Propylene Compression Section</v>
          </cell>
          <cell r="G90" t="str">
            <v>SHELL/TUBE HEAT EXCHANGER</v>
          </cell>
          <cell r="H90" t="str">
            <v>INR</v>
          </cell>
          <cell r="I90" t="str">
            <v>[31-E11 A-D] Cracked Gas 1st Stage Intercooler</v>
          </cell>
          <cell r="J90" t="str">
            <v>T</v>
          </cell>
          <cell r="K90" t="str">
            <v/>
          </cell>
          <cell r="L90" t="str">
            <v>SET</v>
          </cell>
          <cell r="M90">
            <v>4</v>
          </cell>
          <cell r="N90">
            <v>21.364000000000001</v>
          </cell>
          <cell r="O90">
            <v>364540</v>
          </cell>
          <cell r="P90">
            <v>1458160</v>
          </cell>
          <cell r="Q90">
            <v>1370670400</v>
          </cell>
          <cell r="R90">
            <v>16039486.987455532</v>
          </cell>
          <cell r="S90">
            <v>64157947.949822128</v>
          </cell>
          <cell r="T90">
            <v>1370670400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PMEA00</v>
          </cell>
          <cell r="AB90" t="str">
            <v>M0EA11</v>
          </cell>
          <cell r="AC90">
            <v>14</v>
          </cell>
        </row>
        <row r="91">
          <cell r="A91" t="str">
            <v>31-E12A/B</v>
          </cell>
          <cell r="B91" t="str">
            <v>Y</v>
          </cell>
          <cell r="C91" t="str">
            <v>자재비</v>
          </cell>
          <cell r="D91" t="str">
            <v>기계</v>
          </cell>
          <cell r="E91" t="str">
            <v>300</v>
          </cell>
          <cell r="F91" t="str">
            <v>Cracked Gas &amp; Ethylene, Propylene Compression Section</v>
          </cell>
          <cell r="G91" t="str">
            <v>SHELL/TUBE HEAT EXCHANGER</v>
          </cell>
          <cell r="H91" t="str">
            <v>INR</v>
          </cell>
          <cell r="I91" t="str">
            <v>[31-E12 A/B] Cracked Gas 2nd Stage Intercooler</v>
          </cell>
          <cell r="J91" t="str">
            <v>T</v>
          </cell>
          <cell r="K91" t="str">
            <v/>
          </cell>
          <cell r="L91" t="str">
            <v>SET</v>
          </cell>
          <cell r="M91">
            <v>2</v>
          </cell>
          <cell r="N91">
            <v>21.364000000000001</v>
          </cell>
          <cell r="O91">
            <v>342240</v>
          </cell>
          <cell r="P91">
            <v>684480</v>
          </cell>
          <cell r="Q91">
            <v>643411200</v>
          </cell>
          <cell r="R91">
            <v>15058303.688447855</v>
          </cell>
          <cell r="S91">
            <v>30116607.376895711</v>
          </cell>
          <cell r="T91">
            <v>643411200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PMEA00</v>
          </cell>
          <cell r="AB91" t="str">
            <v>M0EA11</v>
          </cell>
          <cell r="AC91">
            <v>15</v>
          </cell>
        </row>
        <row r="92">
          <cell r="A92" t="str">
            <v>31-E13A/B</v>
          </cell>
          <cell r="B92" t="str">
            <v>Y</v>
          </cell>
          <cell r="C92" t="str">
            <v>자재비</v>
          </cell>
          <cell r="D92" t="str">
            <v>기계</v>
          </cell>
          <cell r="E92" t="str">
            <v>300</v>
          </cell>
          <cell r="F92" t="str">
            <v>Cracked Gas &amp; Ethylene, Propylene Compression Section</v>
          </cell>
          <cell r="G92" t="str">
            <v>SHELL/TUBE HEAT EXCHANGER</v>
          </cell>
          <cell r="H92" t="str">
            <v>INR</v>
          </cell>
          <cell r="I92" t="str">
            <v>[31-E13 A/B] Cracked Gas 3rd Stage Intercooler</v>
          </cell>
          <cell r="J92" t="str">
            <v>T</v>
          </cell>
          <cell r="K92" t="str">
            <v/>
          </cell>
          <cell r="L92" t="str">
            <v>SET</v>
          </cell>
          <cell r="M92">
            <v>2</v>
          </cell>
          <cell r="N92">
            <v>21.364000000000001</v>
          </cell>
          <cell r="O92">
            <v>617000</v>
          </cell>
          <cell r="P92">
            <v>1234000</v>
          </cell>
          <cell r="Q92">
            <v>1159960000</v>
          </cell>
          <cell r="R92">
            <v>27147537.914248265</v>
          </cell>
          <cell r="S92">
            <v>54295075.828496531</v>
          </cell>
          <cell r="T92">
            <v>1159960000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PMEA00</v>
          </cell>
          <cell r="AB92" t="str">
            <v>M0EA11</v>
          </cell>
          <cell r="AC92">
            <v>16</v>
          </cell>
        </row>
        <row r="93">
          <cell r="A93" t="str">
            <v>31-E14A/B</v>
          </cell>
          <cell r="B93" t="str">
            <v>Y</v>
          </cell>
          <cell r="C93" t="str">
            <v>자재비</v>
          </cell>
          <cell r="D93" t="str">
            <v>기계</v>
          </cell>
          <cell r="E93" t="str">
            <v>300</v>
          </cell>
          <cell r="F93" t="str">
            <v>Cracked Gas &amp; Ethylene, Propylene Compression Section</v>
          </cell>
          <cell r="G93" t="str">
            <v>SHELL/TUBE HEAT EXCHANGER</v>
          </cell>
          <cell r="H93" t="str">
            <v>INR</v>
          </cell>
          <cell r="I93" t="str">
            <v>[31-E14 A/B] Cracked Gas 4th Stage Intercooler</v>
          </cell>
          <cell r="J93" t="str">
            <v>T</v>
          </cell>
          <cell r="K93" t="str">
            <v/>
          </cell>
          <cell r="L93" t="str">
            <v>SET</v>
          </cell>
          <cell r="M93">
            <v>2</v>
          </cell>
          <cell r="N93">
            <v>21.364000000000001</v>
          </cell>
          <cell r="O93">
            <v>664880</v>
          </cell>
          <cell r="P93">
            <v>1329760</v>
          </cell>
          <cell r="Q93">
            <v>1249974400</v>
          </cell>
          <cell r="R93">
            <v>29254222.055794794</v>
          </cell>
          <cell r="S93">
            <v>58508444.111589588</v>
          </cell>
          <cell r="T93">
            <v>1249974400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PMEA00</v>
          </cell>
          <cell r="AB93" t="str">
            <v>M0EA11</v>
          </cell>
          <cell r="AC93">
            <v>17</v>
          </cell>
        </row>
        <row r="94">
          <cell r="A94" t="str">
            <v>31-E15A/B</v>
          </cell>
          <cell r="B94" t="str">
            <v>Y</v>
          </cell>
          <cell r="C94" t="str">
            <v>자재비</v>
          </cell>
          <cell r="D94" t="str">
            <v>기계</v>
          </cell>
          <cell r="E94" t="str">
            <v>300</v>
          </cell>
          <cell r="F94" t="str">
            <v>Cracked Gas &amp; Ethylene, Propylene Compression Section</v>
          </cell>
          <cell r="G94" t="str">
            <v>SHELL/TUBE HEAT EXCHANGER</v>
          </cell>
          <cell r="H94" t="str">
            <v>INR</v>
          </cell>
          <cell r="I94" t="str">
            <v>[31-E15 A/B] Cracked Gas 5th Stage Intercooler</v>
          </cell>
          <cell r="J94" t="str">
            <v>T</v>
          </cell>
          <cell r="K94" t="str">
            <v/>
          </cell>
          <cell r="L94" t="str">
            <v>SET</v>
          </cell>
          <cell r="M94">
            <v>2</v>
          </cell>
          <cell r="N94">
            <v>21.364000000000001</v>
          </cell>
          <cell r="O94">
            <v>957900</v>
          </cell>
          <cell r="P94">
            <v>1915800</v>
          </cell>
          <cell r="Q94">
            <v>1800852000</v>
          </cell>
          <cell r="R94">
            <v>42146882.606253512</v>
          </cell>
          <cell r="S94">
            <v>84293765.212507024</v>
          </cell>
          <cell r="T94">
            <v>1800852000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PMEA00</v>
          </cell>
          <cell r="AB94" t="str">
            <v>M0EA11</v>
          </cell>
          <cell r="AC94">
            <v>18</v>
          </cell>
        </row>
        <row r="95">
          <cell r="A95" t="str">
            <v>35-E11A/B</v>
          </cell>
          <cell r="B95" t="str">
            <v>Y</v>
          </cell>
          <cell r="C95" t="str">
            <v>자재비</v>
          </cell>
          <cell r="D95" t="str">
            <v>기계</v>
          </cell>
          <cell r="E95" t="str">
            <v>300</v>
          </cell>
          <cell r="F95" t="str">
            <v>Cracked Gas &amp; Ethylene, Propylene Compression Section</v>
          </cell>
          <cell r="G95" t="str">
            <v>SHELL/TUBE HEAT EXCHANGER</v>
          </cell>
          <cell r="H95" t="str">
            <v>INR</v>
          </cell>
          <cell r="I95" t="str">
            <v>[35-E11 A/B] Heater Oxidation Unit</v>
          </cell>
          <cell r="J95" t="str">
            <v>T</v>
          </cell>
          <cell r="K95" t="str">
            <v/>
          </cell>
          <cell r="L95" t="str">
            <v>SET</v>
          </cell>
          <cell r="M95">
            <v>2</v>
          </cell>
          <cell r="N95">
            <v>21.364000000000001</v>
          </cell>
          <cell r="O95">
            <v>26145</v>
          </cell>
          <cell r="P95">
            <v>52290</v>
          </cell>
          <cell r="Q95">
            <v>49152600</v>
          </cell>
          <cell r="R95">
            <v>1150360.4193971166</v>
          </cell>
          <cell r="S95">
            <v>2300720.8387942333</v>
          </cell>
          <cell r="T95">
            <v>49152600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PMEA00</v>
          </cell>
          <cell r="AB95" t="str">
            <v>M0EA11</v>
          </cell>
          <cell r="AC95">
            <v>19</v>
          </cell>
        </row>
        <row r="96">
          <cell r="A96" t="str">
            <v>35-E12</v>
          </cell>
          <cell r="B96" t="str">
            <v>Y</v>
          </cell>
          <cell r="C96" t="str">
            <v>자재비</v>
          </cell>
          <cell r="D96" t="str">
            <v>기계</v>
          </cell>
          <cell r="E96" t="str">
            <v>300</v>
          </cell>
          <cell r="F96" t="str">
            <v>Cracked Gas &amp; Ethylene, Propylene Compression Section</v>
          </cell>
          <cell r="G96" t="str">
            <v>SHELL/TUBE HEAT EXCHANGER</v>
          </cell>
          <cell r="H96" t="str">
            <v>INR</v>
          </cell>
          <cell r="I96" t="str">
            <v>[35-E12] Cooler Oxidation Unit</v>
          </cell>
          <cell r="J96" t="str">
            <v>T</v>
          </cell>
          <cell r="K96" t="str">
            <v/>
          </cell>
          <cell r="L96" t="str">
            <v>SET</v>
          </cell>
          <cell r="M96">
            <v>1</v>
          </cell>
          <cell r="N96">
            <v>21.364000000000001</v>
          </cell>
          <cell r="O96">
            <v>26150</v>
          </cell>
          <cell r="P96">
            <v>26150</v>
          </cell>
          <cell r="Q96">
            <v>24581000</v>
          </cell>
          <cell r="R96">
            <v>1150580.4156524995</v>
          </cell>
          <cell r="S96">
            <v>1150580.4156524995</v>
          </cell>
          <cell r="T96">
            <v>24581000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PMEA00</v>
          </cell>
          <cell r="AB96" t="str">
            <v>M0EA11</v>
          </cell>
          <cell r="AC96">
            <v>20</v>
          </cell>
        </row>
        <row r="97">
          <cell r="A97" t="str">
            <v>35-E13</v>
          </cell>
          <cell r="B97" t="str">
            <v>Y</v>
          </cell>
          <cell r="C97" t="str">
            <v>자재비</v>
          </cell>
          <cell r="D97" t="str">
            <v>기계</v>
          </cell>
          <cell r="E97" t="str">
            <v>300</v>
          </cell>
          <cell r="F97" t="str">
            <v>Cracked Gas &amp; Ethylene, Propylene Compression Section</v>
          </cell>
          <cell r="G97" t="str">
            <v>SHELL/TUBE HEAT EXCHANGER</v>
          </cell>
          <cell r="H97" t="str">
            <v>INR</v>
          </cell>
          <cell r="I97" t="str">
            <v>[35-E13] Treated Caustic Cooler</v>
          </cell>
          <cell r="J97" t="str">
            <v>T</v>
          </cell>
          <cell r="K97" t="str">
            <v/>
          </cell>
          <cell r="L97" t="str">
            <v>SET</v>
          </cell>
          <cell r="M97">
            <v>1</v>
          </cell>
          <cell r="N97">
            <v>21.364000000000001</v>
          </cell>
          <cell r="O97">
            <v>26150</v>
          </cell>
          <cell r="P97">
            <v>26150</v>
          </cell>
          <cell r="Q97">
            <v>24581000</v>
          </cell>
          <cell r="R97">
            <v>1150580.4156524995</v>
          </cell>
          <cell r="S97">
            <v>1150580.4156524995</v>
          </cell>
          <cell r="T97">
            <v>24581000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PMEA00</v>
          </cell>
          <cell r="AB97" t="str">
            <v>M0EA11</v>
          </cell>
          <cell r="AC97">
            <v>21</v>
          </cell>
        </row>
        <row r="98">
          <cell r="A98" t="str">
            <v>44-E14</v>
          </cell>
          <cell r="B98" t="str">
            <v>Y</v>
          </cell>
          <cell r="C98" t="str">
            <v>자재비</v>
          </cell>
          <cell r="D98" t="str">
            <v>기계</v>
          </cell>
          <cell r="E98" t="str">
            <v>300</v>
          </cell>
          <cell r="F98" t="str">
            <v>Cracked Gas &amp; Ethylene, Propylene Compression Section</v>
          </cell>
          <cell r="G98" t="str">
            <v>SHELL/TUBE HEAT EXCHANGER</v>
          </cell>
          <cell r="H98" t="str">
            <v>INR</v>
          </cell>
          <cell r="I98" t="str">
            <v>[44-E14] Ethylene Product Cooler</v>
          </cell>
          <cell r="J98" t="str">
            <v>T</v>
          </cell>
          <cell r="K98" t="str">
            <v/>
          </cell>
          <cell r="L98" t="str">
            <v>SET</v>
          </cell>
          <cell r="M98">
            <v>1</v>
          </cell>
          <cell r="N98">
            <v>21.364000000000001</v>
          </cell>
          <cell r="O98">
            <v>44290</v>
          </cell>
          <cell r="P98">
            <v>44290</v>
          </cell>
          <cell r="Q98">
            <v>41632600</v>
          </cell>
          <cell r="R98">
            <v>1948726.8301816138</v>
          </cell>
          <cell r="S98">
            <v>1948726.8301816138</v>
          </cell>
          <cell r="T98">
            <v>41632600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PMEA00</v>
          </cell>
          <cell r="AB98" t="str">
            <v>M0EA11</v>
          </cell>
          <cell r="AC98">
            <v>29</v>
          </cell>
        </row>
        <row r="99">
          <cell r="A99" t="str">
            <v>44-E16A/B</v>
          </cell>
          <cell r="B99" t="str">
            <v>Y</v>
          </cell>
          <cell r="C99" t="str">
            <v>자재비</v>
          </cell>
          <cell r="D99" t="str">
            <v>기계</v>
          </cell>
          <cell r="E99" t="str">
            <v>300</v>
          </cell>
          <cell r="F99" t="str">
            <v>Cracked Gas &amp; Ethylene, Propylene Compression Section</v>
          </cell>
          <cell r="G99" t="str">
            <v>SHELL/TUBE HEAT EXCHANGER</v>
          </cell>
          <cell r="H99" t="str">
            <v>INR</v>
          </cell>
          <cell r="I99" t="str">
            <v>[44-E16 A/B] Ethylene Cooler 3rd Stage</v>
          </cell>
          <cell r="J99" t="str">
            <v>T</v>
          </cell>
          <cell r="K99" t="str">
            <v/>
          </cell>
          <cell r="L99" t="str">
            <v>SET</v>
          </cell>
          <cell r="M99">
            <v>2</v>
          </cell>
          <cell r="N99">
            <v>21.364000000000001</v>
          </cell>
          <cell r="O99">
            <v>498800</v>
          </cell>
          <cell r="P99">
            <v>997600</v>
          </cell>
          <cell r="Q99">
            <v>937744000</v>
          </cell>
          <cell r="R99">
            <v>21946826.436996818</v>
          </cell>
          <cell r="S99">
            <v>43893652.873993635</v>
          </cell>
          <cell r="T99">
            <v>937744000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PMEA00</v>
          </cell>
          <cell r="AB99" t="str">
            <v>M0EA11</v>
          </cell>
          <cell r="AC99">
            <v>31</v>
          </cell>
        </row>
        <row r="100">
          <cell r="A100" t="str">
            <v>44-E17</v>
          </cell>
          <cell r="B100" t="str">
            <v>Y</v>
          </cell>
          <cell r="C100" t="str">
            <v>자재비</v>
          </cell>
          <cell r="D100" t="str">
            <v>기계</v>
          </cell>
          <cell r="E100" t="str">
            <v>300</v>
          </cell>
          <cell r="F100" t="str">
            <v>Cracked Gas &amp; Ethylene, Propylene Compression Section</v>
          </cell>
          <cell r="G100" t="str">
            <v>SHELL/TUBE HEAT EXCHANGER</v>
          </cell>
          <cell r="H100" t="str">
            <v>INR</v>
          </cell>
          <cell r="I100" t="str">
            <v>[44-E17] Ethylene Cooler 4th Stage</v>
          </cell>
          <cell r="J100" t="str">
            <v>T</v>
          </cell>
          <cell r="K100" t="str">
            <v/>
          </cell>
          <cell r="L100" t="str">
            <v>SET</v>
          </cell>
          <cell r="M100">
            <v>1</v>
          </cell>
          <cell r="N100">
            <v>21.364000000000001</v>
          </cell>
          <cell r="O100">
            <v>245920</v>
          </cell>
          <cell r="P100">
            <v>245920</v>
          </cell>
          <cell r="Q100">
            <v>231164800</v>
          </cell>
          <cell r="R100">
            <v>10820295.824751919</v>
          </cell>
          <cell r="S100">
            <v>10820295.824751919</v>
          </cell>
          <cell r="T100">
            <v>231164800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PMEA00</v>
          </cell>
          <cell r="AB100" t="str">
            <v>M0EA11</v>
          </cell>
          <cell r="AC100">
            <v>32</v>
          </cell>
        </row>
        <row r="101">
          <cell r="A101" t="str">
            <v>46-E11A-D</v>
          </cell>
          <cell r="B101" t="str">
            <v>Y</v>
          </cell>
          <cell r="C101" t="str">
            <v>자재비</v>
          </cell>
          <cell r="D101" t="str">
            <v>기계</v>
          </cell>
          <cell r="E101" t="str">
            <v>300</v>
          </cell>
          <cell r="F101" t="str">
            <v>Cracked Gas &amp; Ethylene, Propylene Compression Section</v>
          </cell>
          <cell r="G101" t="str">
            <v>SHELL/TUBE HEAT EXCHANGER</v>
          </cell>
          <cell r="H101" t="str">
            <v>INR</v>
          </cell>
          <cell r="I101" t="str">
            <v>[46-E11 A-D] Propylene Condenser</v>
          </cell>
          <cell r="J101" t="str">
            <v>T</v>
          </cell>
          <cell r="K101" t="str">
            <v/>
          </cell>
          <cell r="L101" t="str">
            <v>SET</v>
          </cell>
          <cell r="M101">
            <v>4</v>
          </cell>
          <cell r="N101">
            <v>21.364000000000001</v>
          </cell>
          <cell r="O101">
            <v>607425</v>
          </cell>
          <cell r="P101">
            <v>2429700</v>
          </cell>
          <cell r="Q101">
            <v>2283918000</v>
          </cell>
          <cell r="R101">
            <v>26726245.085190039</v>
          </cell>
          <cell r="S101">
            <v>106904980.34076016</v>
          </cell>
          <cell r="T101">
            <v>2283918000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PMEA00</v>
          </cell>
          <cell r="AB101" t="str">
            <v>M0EA11</v>
          </cell>
          <cell r="AC101">
            <v>33</v>
          </cell>
        </row>
        <row r="102">
          <cell r="A102" t="str">
            <v>46-E12</v>
          </cell>
          <cell r="B102" t="str">
            <v>Y</v>
          </cell>
          <cell r="C102" t="str">
            <v>자재비</v>
          </cell>
          <cell r="D102" t="str">
            <v>기계</v>
          </cell>
          <cell r="E102" t="str">
            <v>300</v>
          </cell>
          <cell r="F102" t="str">
            <v>Cracked Gas &amp; Ethylene, Propylene Compression Section</v>
          </cell>
          <cell r="G102" t="str">
            <v>SHELL/TUBE HEAT EXCHANGER</v>
          </cell>
          <cell r="H102" t="str">
            <v>INR</v>
          </cell>
          <cell r="I102" t="str">
            <v>[46-E12] Propylene Refrigerant Subcooler</v>
          </cell>
          <cell r="J102" t="str">
            <v>T</v>
          </cell>
          <cell r="K102" t="str">
            <v/>
          </cell>
          <cell r="L102" t="str">
            <v>SET</v>
          </cell>
          <cell r="M102">
            <v>1</v>
          </cell>
          <cell r="N102">
            <v>21.364000000000001</v>
          </cell>
          <cell r="O102">
            <v>361700</v>
          </cell>
          <cell r="P102">
            <v>361700</v>
          </cell>
          <cell r="Q102">
            <v>339998000</v>
          </cell>
          <cell r="R102">
            <v>15914529.114398053</v>
          </cell>
          <cell r="S102">
            <v>15914529.114398053</v>
          </cell>
          <cell r="T102">
            <v>339998000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PMEA00</v>
          </cell>
          <cell r="AB102" t="str">
            <v>M0EA11</v>
          </cell>
          <cell r="AC102">
            <v>34</v>
          </cell>
        </row>
        <row r="103">
          <cell r="A103" t="str">
            <v>L44-E11</v>
          </cell>
          <cell r="B103" t="str">
            <v>Y</v>
          </cell>
          <cell r="C103" t="str">
            <v>자재비</v>
          </cell>
          <cell r="D103" t="str">
            <v>기계</v>
          </cell>
          <cell r="E103" t="str">
            <v>300</v>
          </cell>
          <cell r="F103" t="str">
            <v>Cracked Gas &amp; Ethylene, Propylene Compression Section</v>
          </cell>
          <cell r="G103" t="str">
            <v>SHELL/TUBE HEAT EXCHANGER</v>
          </cell>
          <cell r="H103" t="str">
            <v>USD</v>
          </cell>
          <cell r="I103" t="str">
            <v>[L 44-E11] Ethylene Condenser</v>
          </cell>
          <cell r="J103" t="str">
            <v>T</v>
          </cell>
          <cell r="K103" t="str">
            <v/>
          </cell>
          <cell r="L103" t="str">
            <v>SET</v>
          </cell>
          <cell r="M103">
            <v>1</v>
          </cell>
          <cell r="N103">
            <v>940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PMEA00</v>
          </cell>
          <cell r="AB103" t="str">
            <v>M0EA11</v>
          </cell>
          <cell r="AC103">
            <v>58</v>
          </cell>
        </row>
        <row r="104">
          <cell r="A104" t="str">
            <v>L44-E12</v>
          </cell>
          <cell r="B104" t="str">
            <v>Y</v>
          </cell>
          <cell r="C104" t="str">
            <v>자재비</v>
          </cell>
          <cell r="D104" t="str">
            <v>기계</v>
          </cell>
          <cell r="E104" t="str">
            <v>300</v>
          </cell>
          <cell r="F104" t="str">
            <v>Cracked Gas &amp; Ethylene, Propylene Compression Section</v>
          </cell>
          <cell r="G104" t="str">
            <v>SPECIAL TYPE HEAT EXCHANGER</v>
          </cell>
          <cell r="H104" t="str">
            <v>USD</v>
          </cell>
          <cell r="I104" t="str">
            <v>[L 44-E12] Ethylene Subcooler</v>
          </cell>
          <cell r="J104" t="str">
            <v>T</v>
          </cell>
          <cell r="K104" t="str">
            <v/>
          </cell>
          <cell r="L104" t="str">
            <v>SET</v>
          </cell>
          <cell r="M104">
            <v>1</v>
          </cell>
          <cell r="N104">
            <v>940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PMEB00</v>
          </cell>
          <cell r="AB104" t="str">
            <v>M0EB51</v>
          </cell>
          <cell r="AC104">
            <v>10</v>
          </cell>
        </row>
        <row r="105">
          <cell r="A105" t="str">
            <v>34-J02</v>
          </cell>
          <cell r="B105" t="str">
            <v>N</v>
          </cell>
          <cell r="C105" t="str">
            <v>자재비</v>
          </cell>
          <cell r="D105" t="str">
            <v>기계</v>
          </cell>
          <cell r="E105" t="str">
            <v>300</v>
          </cell>
          <cell r="F105" t="str">
            <v>Cracked Gas &amp; Ethylene, Propylene Compression Section</v>
          </cell>
          <cell r="G105" t="str">
            <v>EJECTOR/EDUCTOR/DESUPERHEATER/STATIC MIX</v>
          </cell>
          <cell r="H105" t="str">
            <v>INR</v>
          </cell>
          <cell r="I105" t="str">
            <v>[34-J02] Gasoline/Spent Causitc Mixer</v>
          </cell>
          <cell r="J105" t="str">
            <v>F</v>
          </cell>
          <cell r="K105" t="str">
            <v/>
          </cell>
          <cell r="L105" t="str">
            <v>SET</v>
          </cell>
          <cell r="M105">
            <v>1</v>
          </cell>
          <cell r="N105">
            <v>21.364000000000001</v>
          </cell>
          <cell r="O105">
            <v>2300</v>
          </cell>
          <cell r="P105">
            <v>2300</v>
          </cell>
          <cell r="Q105">
            <v>2162000</v>
          </cell>
          <cell r="R105">
            <v>101198.27747612806</v>
          </cell>
          <cell r="S105">
            <v>101198.27747612806</v>
          </cell>
          <cell r="T105">
            <v>2162000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PMEE00</v>
          </cell>
          <cell r="AB105" t="str">
            <v>M0EE11</v>
          </cell>
          <cell r="AC105">
            <v>2</v>
          </cell>
        </row>
        <row r="106">
          <cell r="A106" t="str">
            <v>35-J51</v>
          </cell>
          <cell r="B106" t="str">
            <v>N</v>
          </cell>
          <cell r="C106" t="str">
            <v>자재비</v>
          </cell>
          <cell r="D106" t="str">
            <v>기계</v>
          </cell>
          <cell r="E106" t="str">
            <v>300</v>
          </cell>
          <cell r="F106" t="str">
            <v>Cracked Gas &amp; Ethylene, Propylene Compression Section</v>
          </cell>
          <cell r="G106" t="str">
            <v>EJECTOR/EDUCTOR/DESUPERHEATER/STATIC MIX</v>
          </cell>
          <cell r="H106" t="str">
            <v>KRW</v>
          </cell>
          <cell r="I106" t="str">
            <v>[35-J51] Spent Caustic Tank Ejector</v>
          </cell>
          <cell r="J106" t="str">
            <v>F</v>
          </cell>
          <cell r="K106" t="str">
            <v/>
          </cell>
          <cell r="L106" t="str">
            <v>SET</v>
          </cell>
          <cell r="M106">
            <v>1</v>
          </cell>
          <cell r="N106">
            <v>1</v>
          </cell>
          <cell r="O106">
            <v>4400</v>
          </cell>
          <cell r="P106">
            <v>4400</v>
          </cell>
          <cell r="Q106">
            <v>4136000</v>
          </cell>
          <cell r="R106">
            <v>4136000</v>
          </cell>
          <cell r="S106">
            <v>4136000</v>
          </cell>
          <cell r="T106">
            <v>4136000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 t="str">
            <v>PMEE00</v>
          </cell>
          <cell r="AB106" t="str">
            <v>M0EE11</v>
          </cell>
          <cell r="AC106">
            <v>3</v>
          </cell>
        </row>
        <row r="107">
          <cell r="A107" t="str">
            <v>L31-Y19</v>
          </cell>
          <cell r="B107" t="str">
            <v>N</v>
          </cell>
          <cell r="C107" t="str">
            <v>자재비</v>
          </cell>
          <cell r="D107" t="str">
            <v>기계</v>
          </cell>
          <cell r="E107" t="str">
            <v>300</v>
          </cell>
          <cell r="F107" t="str">
            <v>Cracked Gas &amp; Ethylene, Propylene Compression Section</v>
          </cell>
          <cell r="G107" t="str">
            <v>OTHERS(HEAT EXCHANGER)</v>
          </cell>
          <cell r="H107" t="str">
            <v>USD</v>
          </cell>
          <cell r="I107" t="str">
            <v>[L 31-Y19] Cracked Gas Compressor Turbine Condenser</v>
          </cell>
          <cell r="J107" t="str">
            <v>F</v>
          </cell>
          <cell r="K107" t="str">
            <v/>
          </cell>
          <cell r="L107" t="str">
            <v>SET</v>
          </cell>
          <cell r="M107">
            <v>1</v>
          </cell>
          <cell r="N107">
            <v>940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 t="str">
            <v>PMEZ00</v>
          </cell>
          <cell r="AB107" t="str">
            <v>M0EZZZ</v>
          </cell>
          <cell r="AC107">
            <v>1</v>
          </cell>
        </row>
        <row r="108">
          <cell r="A108" t="str">
            <v>L44-Y29</v>
          </cell>
          <cell r="B108" t="str">
            <v>N</v>
          </cell>
          <cell r="C108" t="str">
            <v>자재비</v>
          </cell>
          <cell r="D108" t="str">
            <v>기계</v>
          </cell>
          <cell r="E108" t="str">
            <v>300</v>
          </cell>
          <cell r="F108" t="str">
            <v>Cracked Gas &amp; Ethylene, Propylene Compression Section</v>
          </cell>
          <cell r="G108" t="str">
            <v>OTHERS(HEAT EXCHANGER)</v>
          </cell>
          <cell r="H108" t="str">
            <v>USD</v>
          </cell>
          <cell r="I108" t="str">
            <v>[L 44-Y29] Ethylene/Propylene Compressor Turbine Condenser</v>
          </cell>
          <cell r="J108" t="str">
            <v>F</v>
          </cell>
          <cell r="K108" t="str">
            <v/>
          </cell>
          <cell r="L108" t="str">
            <v>SET</v>
          </cell>
          <cell r="M108">
            <v>1</v>
          </cell>
          <cell r="N108">
            <v>940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 t="str">
            <v>PMEZ00</v>
          </cell>
          <cell r="AB108" t="str">
            <v>M0EZZZ</v>
          </cell>
          <cell r="AC108">
            <v>2</v>
          </cell>
        </row>
        <row r="109">
          <cell r="A109" t="str">
            <v>31-D31</v>
          </cell>
          <cell r="B109" t="str">
            <v>N</v>
          </cell>
          <cell r="C109" t="str">
            <v>자재비</v>
          </cell>
          <cell r="D109" t="str">
            <v>기계</v>
          </cell>
          <cell r="E109" t="str">
            <v>300</v>
          </cell>
          <cell r="F109" t="str">
            <v>Cracked Gas &amp; Ethylene, Propylene Compression Section</v>
          </cell>
          <cell r="G109" t="str">
            <v>VESSEL</v>
          </cell>
          <cell r="H109" t="str">
            <v>INR</v>
          </cell>
          <cell r="I109" t="str">
            <v>[31-D31] Cracked Gas Suction Drum 1st Stage</v>
          </cell>
          <cell r="J109" t="str">
            <v>F</v>
          </cell>
          <cell r="K109" t="str">
            <v/>
          </cell>
          <cell r="L109" t="str">
            <v>SET</v>
          </cell>
          <cell r="M109">
            <v>1</v>
          </cell>
          <cell r="N109">
            <v>21.364000000000001</v>
          </cell>
          <cell r="O109">
            <v>268250</v>
          </cell>
          <cell r="P109">
            <v>268250</v>
          </cell>
          <cell r="Q109">
            <v>252155000</v>
          </cell>
          <cell r="R109">
            <v>11802799.101291893</v>
          </cell>
          <cell r="S109">
            <v>11802799.101291893</v>
          </cell>
          <cell r="T109">
            <v>252155000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 t="str">
            <v>PMFA00</v>
          </cell>
          <cell r="AB109" t="str">
            <v>M0FA11</v>
          </cell>
          <cell r="AC109">
            <v>6</v>
          </cell>
        </row>
        <row r="110">
          <cell r="A110" t="str">
            <v>31-D32</v>
          </cell>
          <cell r="B110" t="str">
            <v>N</v>
          </cell>
          <cell r="C110" t="str">
            <v>자재비</v>
          </cell>
          <cell r="D110" t="str">
            <v>기계</v>
          </cell>
          <cell r="E110" t="str">
            <v>300</v>
          </cell>
          <cell r="F110" t="str">
            <v>Cracked Gas &amp; Ethylene, Propylene Compression Section</v>
          </cell>
          <cell r="G110" t="str">
            <v>VESSEL</v>
          </cell>
          <cell r="H110" t="str">
            <v>INR</v>
          </cell>
          <cell r="I110" t="str">
            <v>[31-D32] Cracked Gas Suction Drum 2nd Stage</v>
          </cell>
          <cell r="J110" t="str">
            <v>F</v>
          </cell>
          <cell r="K110" t="str">
            <v/>
          </cell>
          <cell r="L110" t="str">
            <v>SET</v>
          </cell>
          <cell r="M110">
            <v>1</v>
          </cell>
          <cell r="N110">
            <v>21.364000000000001</v>
          </cell>
          <cell r="O110">
            <v>273290</v>
          </cell>
          <cell r="P110">
            <v>273290</v>
          </cell>
          <cell r="Q110">
            <v>256892600</v>
          </cell>
          <cell r="R110">
            <v>12024555.326717842</v>
          </cell>
          <cell r="S110">
            <v>12024555.326717842</v>
          </cell>
          <cell r="T110">
            <v>256892600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 t="str">
            <v>PMFA00</v>
          </cell>
          <cell r="AB110" t="str">
            <v>M0FA11</v>
          </cell>
          <cell r="AC110">
            <v>7</v>
          </cell>
        </row>
        <row r="111">
          <cell r="A111" t="str">
            <v>31-D33</v>
          </cell>
          <cell r="B111" t="str">
            <v>N</v>
          </cell>
          <cell r="C111" t="str">
            <v>자재비</v>
          </cell>
          <cell r="D111" t="str">
            <v>기계</v>
          </cell>
          <cell r="E111" t="str">
            <v>300</v>
          </cell>
          <cell r="F111" t="str">
            <v>Cracked Gas &amp; Ethylene, Propylene Compression Section</v>
          </cell>
          <cell r="G111" t="str">
            <v>VESSEL</v>
          </cell>
          <cell r="H111" t="str">
            <v>INR</v>
          </cell>
          <cell r="I111" t="str">
            <v>[31-D33] Cracked Gas Suction Drum 3rd Stage</v>
          </cell>
          <cell r="J111" t="str">
            <v>F</v>
          </cell>
          <cell r="K111" t="str">
            <v/>
          </cell>
          <cell r="L111" t="str">
            <v>SET</v>
          </cell>
          <cell r="M111">
            <v>1</v>
          </cell>
          <cell r="N111">
            <v>21.364000000000001</v>
          </cell>
          <cell r="O111">
            <v>220230</v>
          </cell>
          <cell r="P111">
            <v>220230</v>
          </cell>
          <cell r="Q111">
            <v>207016200</v>
          </cell>
          <cell r="R111">
            <v>9689955.0645946451</v>
          </cell>
          <cell r="S111">
            <v>9689955.0645946451</v>
          </cell>
          <cell r="T111">
            <v>207016200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PMFA00</v>
          </cell>
          <cell r="AB111" t="str">
            <v>M0FA11</v>
          </cell>
          <cell r="AC111">
            <v>8</v>
          </cell>
        </row>
        <row r="112">
          <cell r="A112" t="str">
            <v>31-D34</v>
          </cell>
          <cell r="B112" t="str">
            <v>N</v>
          </cell>
          <cell r="C112" t="str">
            <v>자재비</v>
          </cell>
          <cell r="D112" t="str">
            <v>기계</v>
          </cell>
          <cell r="E112" t="str">
            <v>300</v>
          </cell>
          <cell r="F112" t="str">
            <v>Cracked Gas &amp; Ethylene, Propylene Compression Section</v>
          </cell>
          <cell r="G112" t="str">
            <v>VESSEL</v>
          </cell>
          <cell r="H112" t="str">
            <v>INR</v>
          </cell>
          <cell r="I112" t="str">
            <v>[31-D34] Cracked Gas Suction Drum 4th Stage</v>
          </cell>
          <cell r="J112" t="str">
            <v>F</v>
          </cell>
          <cell r="K112" t="str">
            <v/>
          </cell>
          <cell r="L112" t="str">
            <v>SET</v>
          </cell>
          <cell r="M112">
            <v>1</v>
          </cell>
          <cell r="N112">
            <v>21.364000000000001</v>
          </cell>
          <cell r="O112">
            <v>155310</v>
          </cell>
          <cell r="P112">
            <v>155310</v>
          </cell>
          <cell r="Q112">
            <v>145991400</v>
          </cell>
          <cell r="R112">
            <v>6833523.6847032392</v>
          </cell>
          <cell r="S112">
            <v>6833523.6847032392</v>
          </cell>
          <cell r="T112">
            <v>145991400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PMFA00</v>
          </cell>
          <cell r="AB112" t="str">
            <v>M0FA11</v>
          </cell>
          <cell r="AC112">
            <v>9</v>
          </cell>
        </row>
        <row r="113">
          <cell r="A113" t="str">
            <v>31-D35</v>
          </cell>
          <cell r="B113" t="str">
            <v>N</v>
          </cell>
          <cell r="C113" t="str">
            <v>자재비</v>
          </cell>
          <cell r="D113" t="str">
            <v>기계</v>
          </cell>
          <cell r="E113" t="str">
            <v>300</v>
          </cell>
          <cell r="F113" t="str">
            <v>Cracked Gas &amp; Ethylene, Propylene Compression Section</v>
          </cell>
          <cell r="G113" t="str">
            <v>VESSEL</v>
          </cell>
          <cell r="H113" t="str">
            <v>INR</v>
          </cell>
          <cell r="I113" t="str">
            <v>[31-D35] Inlet Separator Acid Gas Removal</v>
          </cell>
          <cell r="J113" t="str">
            <v>F</v>
          </cell>
          <cell r="K113" t="str">
            <v/>
          </cell>
          <cell r="L113" t="str">
            <v>SET</v>
          </cell>
          <cell r="M113">
            <v>1</v>
          </cell>
          <cell r="N113">
            <v>21.364000000000001</v>
          </cell>
          <cell r="O113">
            <v>152000</v>
          </cell>
          <cell r="P113">
            <v>152000</v>
          </cell>
          <cell r="Q113">
            <v>142880000</v>
          </cell>
          <cell r="R113">
            <v>6687886.163639768</v>
          </cell>
          <cell r="S113">
            <v>6687886.163639768</v>
          </cell>
          <cell r="T113">
            <v>142880000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PMFA00</v>
          </cell>
          <cell r="AB113" t="str">
            <v>M0FA11</v>
          </cell>
          <cell r="AC113">
            <v>10</v>
          </cell>
        </row>
        <row r="114">
          <cell r="A114" t="str">
            <v>31-D36</v>
          </cell>
          <cell r="B114" t="str">
            <v>N</v>
          </cell>
          <cell r="C114" t="str">
            <v>자재비</v>
          </cell>
          <cell r="D114" t="str">
            <v>기계</v>
          </cell>
          <cell r="E114" t="str">
            <v>300</v>
          </cell>
          <cell r="F114" t="str">
            <v>Cracked Gas &amp; Ethylene, Propylene Compression Section</v>
          </cell>
          <cell r="G114" t="str">
            <v>VESSEL</v>
          </cell>
          <cell r="H114" t="str">
            <v>INR</v>
          </cell>
          <cell r="I114" t="str">
            <v>[31-D36] Cracked Gas Suction Drum 5th Stage</v>
          </cell>
          <cell r="J114" t="str">
            <v>F</v>
          </cell>
          <cell r="K114" t="str">
            <v/>
          </cell>
          <cell r="L114" t="str">
            <v>SET</v>
          </cell>
          <cell r="M114">
            <v>1</v>
          </cell>
          <cell r="N114">
            <v>21.364000000000001</v>
          </cell>
          <cell r="O114">
            <v>133670</v>
          </cell>
          <cell r="P114">
            <v>133670</v>
          </cell>
          <cell r="Q114">
            <v>125649800</v>
          </cell>
          <cell r="R114">
            <v>5881379.891406104</v>
          </cell>
          <cell r="S114">
            <v>5881379.891406104</v>
          </cell>
          <cell r="T114">
            <v>125649800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PMFA00</v>
          </cell>
          <cell r="AB114" t="str">
            <v>M0FA11</v>
          </cell>
          <cell r="AC114">
            <v>11</v>
          </cell>
        </row>
        <row r="115">
          <cell r="A115" t="str">
            <v>31-D37</v>
          </cell>
          <cell r="B115" t="str">
            <v>N</v>
          </cell>
          <cell r="C115" t="str">
            <v>자재비</v>
          </cell>
          <cell r="D115" t="str">
            <v>기계</v>
          </cell>
          <cell r="E115" t="str">
            <v>300</v>
          </cell>
          <cell r="F115" t="str">
            <v>Cracked Gas &amp; Ethylene, Propylene Compression Section</v>
          </cell>
          <cell r="G115" t="str">
            <v>VESSEL</v>
          </cell>
          <cell r="H115" t="str">
            <v>INR</v>
          </cell>
          <cell r="I115" t="str">
            <v>[31-D37] Gasoline / Water Separator II</v>
          </cell>
          <cell r="J115" t="str">
            <v>F</v>
          </cell>
          <cell r="K115" t="str">
            <v/>
          </cell>
          <cell r="L115" t="str">
            <v>SET</v>
          </cell>
          <cell r="M115">
            <v>1</v>
          </cell>
          <cell r="N115">
            <v>21.364000000000001</v>
          </cell>
          <cell r="O115">
            <v>109380</v>
          </cell>
          <cell r="P115">
            <v>109380</v>
          </cell>
          <cell r="Q115">
            <v>102817200</v>
          </cell>
          <cell r="R115">
            <v>4812638.0827560378</v>
          </cell>
          <cell r="S115">
            <v>4812638.0827560378</v>
          </cell>
          <cell r="T115">
            <v>102817200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>PMFA00</v>
          </cell>
          <cell r="AB115" t="str">
            <v>M0FA11</v>
          </cell>
          <cell r="AC115">
            <v>12</v>
          </cell>
        </row>
        <row r="116">
          <cell r="A116" t="str">
            <v>34-D31</v>
          </cell>
          <cell r="B116" t="str">
            <v>N</v>
          </cell>
          <cell r="C116" t="str">
            <v>자재비</v>
          </cell>
          <cell r="D116" t="str">
            <v>기계</v>
          </cell>
          <cell r="E116" t="str">
            <v>300</v>
          </cell>
          <cell r="F116" t="str">
            <v>Cracked Gas &amp; Ethylene, Propylene Compression Section</v>
          </cell>
          <cell r="G116" t="str">
            <v>VESSEL</v>
          </cell>
          <cell r="H116" t="str">
            <v>INR</v>
          </cell>
          <cell r="I116" t="str">
            <v>[34-D31] Fresh Caustic Drum</v>
          </cell>
          <cell r="J116" t="str">
            <v>F</v>
          </cell>
          <cell r="K116" t="str">
            <v/>
          </cell>
          <cell r="L116" t="str">
            <v>SET</v>
          </cell>
          <cell r="M116">
            <v>1</v>
          </cell>
          <cell r="N116">
            <v>21.364000000000001</v>
          </cell>
          <cell r="O116">
            <v>68230</v>
          </cell>
          <cell r="P116">
            <v>68230</v>
          </cell>
          <cell r="Q116">
            <v>64136200</v>
          </cell>
          <cell r="R116">
            <v>3002068.900954877</v>
          </cell>
          <cell r="S116">
            <v>3002068.900954877</v>
          </cell>
          <cell r="T116">
            <v>64136200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 t="str">
            <v>PMFA00</v>
          </cell>
          <cell r="AB116" t="str">
            <v>M0FA11</v>
          </cell>
          <cell r="AC116">
            <v>13</v>
          </cell>
        </row>
        <row r="117">
          <cell r="A117" t="str">
            <v>34-D32</v>
          </cell>
          <cell r="B117" t="str">
            <v>N</v>
          </cell>
          <cell r="C117" t="str">
            <v>자재비</v>
          </cell>
          <cell r="D117" t="str">
            <v>기계</v>
          </cell>
          <cell r="E117" t="str">
            <v>300</v>
          </cell>
          <cell r="F117" t="str">
            <v>Cracked Gas &amp; Ethylene, Propylene Compression Section</v>
          </cell>
          <cell r="G117" t="str">
            <v>VESSEL</v>
          </cell>
          <cell r="H117" t="str">
            <v>INR</v>
          </cell>
          <cell r="I117" t="str">
            <v>[34-D32] Gasoline/Spent Caustic Separator</v>
          </cell>
          <cell r="J117" t="str">
            <v>F</v>
          </cell>
          <cell r="K117" t="str">
            <v/>
          </cell>
          <cell r="L117" t="str">
            <v>SET</v>
          </cell>
          <cell r="M117">
            <v>1</v>
          </cell>
          <cell r="N117">
            <v>21.364000000000001</v>
          </cell>
          <cell r="O117">
            <v>25830</v>
          </cell>
          <cell r="P117">
            <v>25830</v>
          </cell>
          <cell r="Q117">
            <v>24280200</v>
          </cell>
          <cell r="R117">
            <v>1136500.6553079947</v>
          </cell>
          <cell r="S117">
            <v>1136500.6553079947</v>
          </cell>
          <cell r="T117">
            <v>24280200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PMFA00</v>
          </cell>
          <cell r="AB117" t="str">
            <v>M0FA11</v>
          </cell>
          <cell r="AC117">
            <v>14</v>
          </cell>
        </row>
        <row r="118">
          <cell r="A118" t="str">
            <v>35-D31</v>
          </cell>
          <cell r="B118" t="str">
            <v>N</v>
          </cell>
          <cell r="C118" t="str">
            <v>자재비</v>
          </cell>
          <cell r="D118" t="str">
            <v>기계</v>
          </cell>
          <cell r="E118" t="str">
            <v>300</v>
          </cell>
          <cell r="F118" t="str">
            <v>Cracked Gas &amp; Ethylene, Propylene Compression Section</v>
          </cell>
          <cell r="G118" t="str">
            <v>VESSEL</v>
          </cell>
          <cell r="H118" t="str">
            <v>INR</v>
          </cell>
          <cell r="I118" t="str">
            <v>[35-D31] Caustic Slop Drum</v>
          </cell>
          <cell r="J118" t="str">
            <v>F</v>
          </cell>
          <cell r="K118" t="str">
            <v/>
          </cell>
          <cell r="L118" t="str">
            <v>SET</v>
          </cell>
          <cell r="M118">
            <v>1</v>
          </cell>
          <cell r="N118">
            <v>21.364000000000001</v>
          </cell>
          <cell r="O118">
            <v>18640</v>
          </cell>
          <cell r="P118">
            <v>18640</v>
          </cell>
          <cell r="Q118">
            <v>17521600</v>
          </cell>
          <cell r="R118">
            <v>820146.04006740311</v>
          </cell>
          <cell r="S118">
            <v>820146.04006740311</v>
          </cell>
          <cell r="T118">
            <v>17521600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 t="str">
            <v>PMFA00</v>
          </cell>
          <cell r="AB118" t="str">
            <v>M0FA11</v>
          </cell>
          <cell r="AC118">
            <v>15</v>
          </cell>
        </row>
        <row r="119">
          <cell r="A119" t="str">
            <v>35-D33</v>
          </cell>
          <cell r="B119" t="str">
            <v>N</v>
          </cell>
          <cell r="C119" t="str">
            <v>자재비</v>
          </cell>
          <cell r="D119" t="str">
            <v>기계</v>
          </cell>
          <cell r="E119" t="str">
            <v>300</v>
          </cell>
          <cell r="F119" t="str">
            <v>Cracked Gas &amp; Ethylene, Propylene Compression Section</v>
          </cell>
          <cell r="G119" t="str">
            <v>VESSEL</v>
          </cell>
          <cell r="H119" t="str">
            <v>INR</v>
          </cell>
          <cell r="I119" t="str">
            <v>[35-D33] Sulphuric Acid Drum</v>
          </cell>
          <cell r="J119" t="str">
            <v>F</v>
          </cell>
          <cell r="K119" t="str">
            <v/>
          </cell>
          <cell r="L119" t="str">
            <v>SET</v>
          </cell>
          <cell r="M119">
            <v>1</v>
          </cell>
          <cell r="N119">
            <v>21.364000000000001</v>
          </cell>
          <cell r="O119">
            <v>54180</v>
          </cell>
          <cell r="P119">
            <v>54180</v>
          </cell>
          <cell r="Q119">
            <v>50929200</v>
          </cell>
          <cell r="R119">
            <v>2383879.4233289645</v>
          </cell>
          <cell r="S119">
            <v>2383879.4233289645</v>
          </cell>
          <cell r="T119">
            <v>50929200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PMFA00</v>
          </cell>
          <cell r="AB119" t="str">
            <v>M0FA11</v>
          </cell>
          <cell r="AC119">
            <v>16</v>
          </cell>
        </row>
        <row r="120">
          <cell r="A120" t="str">
            <v>35-D34</v>
          </cell>
          <cell r="B120" t="str">
            <v>N</v>
          </cell>
          <cell r="C120" t="str">
            <v>자재비</v>
          </cell>
          <cell r="D120" t="str">
            <v>기계</v>
          </cell>
          <cell r="E120" t="str">
            <v>300</v>
          </cell>
          <cell r="F120" t="str">
            <v>Cracked Gas &amp; Ethylene, Propylene Compression Section</v>
          </cell>
          <cell r="G120" t="str">
            <v>VESSEL</v>
          </cell>
          <cell r="H120" t="str">
            <v>INR</v>
          </cell>
          <cell r="I120" t="str">
            <v>[35-D34] Neutralization Drum</v>
          </cell>
          <cell r="J120" t="str">
            <v>F</v>
          </cell>
          <cell r="K120" t="str">
            <v/>
          </cell>
          <cell r="L120" t="str">
            <v>SET</v>
          </cell>
          <cell r="M120">
            <v>1</v>
          </cell>
          <cell r="N120">
            <v>21.364000000000001</v>
          </cell>
          <cell r="O120">
            <v>100750</v>
          </cell>
          <cell r="P120">
            <v>100750</v>
          </cell>
          <cell r="Q120">
            <v>94705000</v>
          </cell>
          <cell r="R120">
            <v>4432924.5459651751</v>
          </cell>
          <cell r="S120">
            <v>4432924.5459651751</v>
          </cell>
          <cell r="T120">
            <v>94705000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 t="str">
            <v>PMFA00</v>
          </cell>
          <cell r="AB120" t="str">
            <v>M0FA11</v>
          </cell>
          <cell r="AC120">
            <v>17</v>
          </cell>
        </row>
        <row r="121">
          <cell r="A121" t="str">
            <v>35-D35</v>
          </cell>
          <cell r="B121" t="str">
            <v>N</v>
          </cell>
          <cell r="C121" t="str">
            <v>자재비</v>
          </cell>
          <cell r="D121" t="str">
            <v>기계</v>
          </cell>
          <cell r="E121" t="str">
            <v>300</v>
          </cell>
          <cell r="F121" t="str">
            <v>Cracked Gas &amp; Ethylene, Propylene Compression Section</v>
          </cell>
          <cell r="G121" t="str">
            <v>VESSEL</v>
          </cell>
          <cell r="H121" t="str">
            <v>INR</v>
          </cell>
          <cell r="I121" t="str">
            <v>[35-D35] Hydrocarbon Drain Drum</v>
          </cell>
          <cell r="J121" t="str">
            <v>F</v>
          </cell>
          <cell r="K121" t="str">
            <v/>
          </cell>
          <cell r="L121" t="str">
            <v>SET</v>
          </cell>
          <cell r="M121">
            <v>1</v>
          </cell>
          <cell r="N121">
            <v>21.364000000000001</v>
          </cell>
          <cell r="O121">
            <v>37220</v>
          </cell>
          <cell r="P121">
            <v>37220</v>
          </cell>
          <cell r="Q121">
            <v>34986800</v>
          </cell>
          <cell r="R121">
            <v>1637652.1250702115</v>
          </cell>
          <cell r="S121">
            <v>1637652.1250702115</v>
          </cell>
          <cell r="T121">
            <v>34986800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PMFA00</v>
          </cell>
          <cell r="AB121" t="str">
            <v>M0FA11</v>
          </cell>
          <cell r="AC121">
            <v>18</v>
          </cell>
        </row>
        <row r="122">
          <cell r="A122" t="str">
            <v>44-D31</v>
          </cell>
          <cell r="B122" t="str">
            <v>N</v>
          </cell>
          <cell r="C122" t="str">
            <v>자재비</v>
          </cell>
          <cell r="D122" t="str">
            <v>기계</v>
          </cell>
          <cell r="E122" t="str">
            <v>300</v>
          </cell>
          <cell r="F122" t="str">
            <v>Cracked Gas &amp; Ethylene, Propylene Compression Section</v>
          </cell>
          <cell r="G122" t="str">
            <v>VESSEL</v>
          </cell>
          <cell r="H122" t="str">
            <v>INR</v>
          </cell>
          <cell r="I122" t="str">
            <v>[44-D31] Ethylene Collecting Drum</v>
          </cell>
          <cell r="J122" t="str">
            <v>F</v>
          </cell>
          <cell r="K122" t="str">
            <v/>
          </cell>
          <cell r="L122" t="str">
            <v>SET</v>
          </cell>
          <cell r="M122">
            <v>1</v>
          </cell>
          <cell r="N122">
            <v>21.364000000000001</v>
          </cell>
          <cell r="O122">
            <v>187650</v>
          </cell>
          <cell r="P122">
            <v>187650</v>
          </cell>
          <cell r="Q122">
            <v>176391000</v>
          </cell>
          <cell r="R122">
            <v>8256459.4645197522</v>
          </cell>
          <cell r="S122">
            <v>8256459.4645197522</v>
          </cell>
          <cell r="T122">
            <v>176391000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PMFA00</v>
          </cell>
          <cell r="AB122" t="str">
            <v>M0FA11</v>
          </cell>
          <cell r="AC122">
            <v>32</v>
          </cell>
        </row>
        <row r="123">
          <cell r="A123" t="str">
            <v>46-D31</v>
          </cell>
          <cell r="B123" t="str">
            <v>N</v>
          </cell>
          <cell r="C123" t="str">
            <v>자재비</v>
          </cell>
          <cell r="D123" t="str">
            <v>기계</v>
          </cell>
          <cell r="E123" t="str">
            <v>300</v>
          </cell>
          <cell r="F123" t="str">
            <v>Cracked Gas &amp; Ethylene, Propylene Compression Section</v>
          </cell>
          <cell r="G123" t="str">
            <v>VESSEL</v>
          </cell>
          <cell r="H123" t="str">
            <v>INR</v>
          </cell>
          <cell r="I123" t="str">
            <v>[46-D31] Propylene Suction Drum 1st Stage</v>
          </cell>
          <cell r="J123" t="str">
            <v>F</v>
          </cell>
          <cell r="K123" t="str">
            <v/>
          </cell>
          <cell r="L123" t="str">
            <v>SET</v>
          </cell>
          <cell r="M123">
            <v>1</v>
          </cell>
          <cell r="N123">
            <v>21.364000000000001</v>
          </cell>
          <cell r="O123">
            <v>366220</v>
          </cell>
          <cell r="P123">
            <v>366220</v>
          </cell>
          <cell r="Q123">
            <v>344246800</v>
          </cell>
          <cell r="R123">
            <v>16113405.729264183</v>
          </cell>
          <cell r="S123">
            <v>16113405.729264183</v>
          </cell>
          <cell r="T123">
            <v>344246800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PMFA00</v>
          </cell>
          <cell r="AB123" t="str">
            <v>M0FA11</v>
          </cell>
          <cell r="AC123">
            <v>33</v>
          </cell>
        </row>
        <row r="124">
          <cell r="A124" t="str">
            <v>46-D32</v>
          </cell>
          <cell r="B124" t="str">
            <v>N</v>
          </cell>
          <cell r="C124" t="str">
            <v>자재비</v>
          </cell>
          <cell r="D124" t="str">
            <v>기계</v>
          </cell>
          <cell r="E124" t="str">
            <v>300</v>
          </cell>
          <cell r="F124" t="str">
            <v>Cracked Gas &amp; Ethylene, Propylene Compression Section</v>
          </cell>
          <cell r="G124" t="str">
            <v>VESSEL</v>
          </cell>
          <cell r="H124" t="str">
            <v>INR</v>
          </cell>
          <cell r="I124" t="str">
            <v>[46-D32] Propylene Suction Drum 2nd Stage</v>
          </cell>
          <cell r="J124" t="str">
            <v>F</v>
          </cell>
          <cell r="K124" t="str">
            <v/>
          </cell>
          <cell r="L124" t="str">
            <v>SET</v>
          </cell>
          <cell r="M124">
            <v>1</v>
          </cell>
          <cell r="N124">
            <v>21.364000000000001</v>
          </cell>
          <cell r="O124">
            <v>257050</v>
          </cell>
          <cell r="P124">
            <v>257050</v>
          </cell>
          <cell r="Q124">
            <v>241627000</v>
          </cell>
          <cell r="R124">
            <v>11310007.489234226</v>
          </cell>
          <cell r="S124">
            <v>11310007.489234226</v>
          </cell>
          <cell r="T124">
            <v>241627000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PMFA00</v>
          </cell>
          <cell r="AB124" t="str">
            <v>M0FA11</v>
          </cell>
          <cell r="AC124">
            <v>34</v>
          </cell>
        </row>
        <row r="125">
          <cell r="A125" t="str">
            <v>46-D33</v>
          </cell>
          <cell r="B125" t="str">
            <v>N</v>
          </cell>
          <cell r="C125" t="str">
            <v>자재비</v>
          </cell>
          <cell r="D125" t="str">
            <v>기계</v>
          </cell>
          <cell r="E125" t="str">
            <v>300</v>
          </cell>
          <cell r="F125" t="str">
            <v>Cracked Gas &amp; Ethylene, Propylene Compression Section</v>
          </cell>
          <cell r="G125" t="str">
            <v>VESSEL</v>
          </cell>
          <cell r="H125" t="str">
            <v>INR</v>
          </cell>
          <cell r="I125" t="str">
            <v>[46-D33] Propylene Suction Drum 3rd Stage</v>
          </cell>
          <cell r="J125" t="str">
            <v>F</v>
          </cell>
          <cell r="K125" t="str">
            <v/>
          </cell>
          <cell r="L125" t="str">
            <v>SET</v>
          </cell>
          <cell r="M125">
            <v>1</v>
          </cell>
          <cell r="N125">
            <v>21.364000000000001</v>
          </cell>
          <cell r="O125">
            <v>283000</v>
          </cell>
          <cell r="P125">
            <v>283000</v>
          </cell>
          <cell r="Q125">
            <v>266020000</v>
          </cell>
          <cell r="R125">
            <v>12451788.054671409</v>
          </cell>
          <cell r="S125">
            <v>12451788.054671409</v>
          </cell>
          <cell r="T125">
            <v>266020000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PMFA00</v>
          </cell>
          <cell r="AB125" t="str">
            <v>M0FA11</v>
          </cell>
          <cell r="AC125">
            <v>35</v>
          </cell>
        </row>
        <row r="126">
          <cell r="A126" t="str">
            <v>46-D34</v>
          </cell>
          <cell r="B126" t="str">
            <v>N</v>
          </cell>
          <cell r="C126" t="str">
            <v>자재비</v>
          </cell>
          <cell r="D126" t="str">
            <v>기계</v>
          </cell>
          <cell r="E126" t="str">
            <v>300</v>
          </cell>
          <cell r="F126" t="str">
            <v>Cracked Gas &amp; Ethylene, Propylene Compression Section</v>
          </cell>
          <cell r="G126" t="str">
            <v>VESSEL</v>
          </cell>
          <cell r="H126" t="str">
            <v>INR</v>
          </cell>
          <cell r="I126" t="str">
            <v>[46-D34] Propylene Collecting Drum</v>
          </cell>
          <cell r="J126" t="str">
            <v>F</v>
          </cell>
          <cell r="K126" t="str">
            <v/>
          </cell>
          <cell r="L126" t="str">
            <v>SET</v>
          </cell>
          <cell r="M126">
            <v>1</v>
          </cell>
          <cell r="N126">
            <v>21.364000000000001</v>
          </cell>
          <cell r="O126">
            <v>408350</v>
          </cell>
          <cell r="P126">
            <v>408350</v>
          </cell>
          <cell r="Q126">
            <v>383849000</v>
          </cell>
          <cell r="R126">
            <v>17967094.177120388</v>
          </cell>
          <cell r="S126">
            <v>17967094.177120388</v>
          </cell>
          <cell r="T126">
            <v>383849000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PMFA00</v>
          </cell>
          <cell r="AB126" t="str">
            <v>M0FA11</v>
          </cell>
          <cell r="AC126">
            <v>36</v>
          </cell>
        </row>
        <row r="127">
          <cell r="A127" t="str">
            <v>35-D32</v>
          </cell>
          <cell r="B127" t="str">
            <v>N</v>
          </cell>
          <cell r="C127" t="str">
            <v>자재비</v>
          </cell>
          <cell r="D127" t="str">
            <v>기계</v>
          </cell>
          <cell r="E127" t="str">
            <v>300</v>
          </cell>
          <cell r="F127" t="str">
            <v>Cracked Gas &amp; Ethylene, Propylene Compression Section</v>
          </cell>
          <cell r="G127" t="str">
            <v>STORAGE TANK</v>
          </cell>
          <cell r="H127" t="str">
            <v>INR</v>
          </cell>
          <cell r="I127" t="str">
            <v>[35-D32] Spent Caustic Tank</v>
          </cell>
          <cell r="J127" t="str">
            <v>F</v>
          </cell>
          <cell r="K127" t="str">
            <v/>
          </cell>
          <cell r="L127" t="str">
            <v>SET</v>
          </cell>
          <cell r="M127">
            <v>1</v>
          </cell>
          <cell r="N127">
            <v>21.364000000000001</v>
          </cell>
          <cell r="O127">
            <v>571400</v>
          </cell>
          <cell r="P127">
            <v>571400</v>
          </cell>
          <cell r="Q127">
            <v>537116000</v>
          </cell>
          <cell r="R127">
            <v>25141172.065156337</v>
          </cell>
          <cell r="S127">
            <v>25141172.065156337</v>
          </cell>
          <cell r="T127">
            <v>537116000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PMFB00</v>
          </cell>
          <cell r="AB127" t="str">
            <v>M0FB11</v>
          </cell>
          <cell r="AC127">
            <v>2</v>
          </cell>
        </row>
        <row r="128">
          <cell r="A128" t="str">
            <v>31-P71A/S</v>
          </cell>
          <cell r="B128" t="str">
            <v>N</v>
          </cell>
          <cell r="C128" t="str">
            <v>자재비</v>
          </cell>
          <cell r="D128" t="str">
            <v>기계</v>
          </cell>
          <cell r="E128" t="str">
            <v>300</v>
          </cell>
          <cell r="F128" t="str">
            <v>Cracked Gas &amp; Ethylene, Propylene Compression Section</v>
          </cell>
          <cell r="G128" t="str">
            <v>CENTRIFUGAL PUMP</v>
          </cell>
          <cell r="H128" t="str">
            <v>EUR</v>
          </cell>
          <cell r="I128" t="str">
            <v>[31-P71 A/S] Raw Gas Condensate Pump I</v>
          </cell>
          <cell r="J128" t="str">
            <v>F</v>
          </cell>
          <cell r="K128" t="str">
            <v/>
          </cell>
          <cell r="L128" t="str">
            <v>SET</v>
          </cell>
          <cell r="M128">
            <v>2</v>
          </cell>
          <cell r="N128">
            <v>1315.97</v>
          </cell>
          <cell r="O128">
            <v>26670</v>
          </cell>
          <cell r="P128">
            <v>53340</v>
          </cell>
          <cell r="Q128">
            <v>70194053</v>
          </cell>
          <cell r="R128">
            <v>26670</v>
          </cell>
          <cell r="S128">
            <v>53340</v>
          </cell>
          <cell r="T128">
            <v>70194053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PMGA10</v>
          </cell>
          <cell r="AB128" t="str">
            <v>M0GA11</v>
          </cell>
          <cell r="AC128">
            <v>11</v>
          </cell>
        </row>
        <row r="129">
          <cell r="A129" t="str">
            <v>31-P72A/S</v>
          </cell>
          <cell r="B129" t="str">
            <v>N</v>
          </cell>
          <cell r="C129" t="str">
            <v>자재비</v>
          </cell>
          <cell r="D129" t="str">
            <v>기계</v>
          </cell>
          <cell r="E129" t="str">
            <v>300</v>
          </cell>
          <cell r="F129" t="str">
            <v>Cracked Gas &amp; Ethylene, Propylene Compression Section</v>
          </cell>
          <cell r="G129" t="str">
            <v>CENTRIFUGAL PUMP</v>
          </cell>
          <cell r="H129" t="str">
            <v>EUR</v>
          </cell>
          <cell r="I129" t="str">
            <v>[31-P72 A/S] Raw Gas Condensate Pump II</v>
          </cell>
          <cell r="J129" t="str">
            <v>F</v>
          </cell>
          <cell r="K129" t="str">
            <v/>
          </cell>
          <cell r="L129" t="str">
            <v>SET</v>
          </cell>
          <cell r="M129">
            <v>2</v>
          </cell>
          <cell r="N129">
            <v>1315.97</v>
          </cell>
          <cell r="O129">
            <v>38800</v>
          </cell>
          <cell r="P129">
            <v>77600</v>
          </cell>
          <cell r="Q129">
            <v>102119582</v>
          </cell>
          <cell r="R129">
            <v>38800</v>
          </cell>
          <cell r="S129">
            <v>77600</v>
          </cell>
          <cell r="T129">
            <v>102119582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 t="str">
            <v>PMGA10</v>
          </cell>
          <cell r="AB129" t="str">
            <v>M0GA11</v>
          </cell>
          <cell r="AC129">
            <v>12</v>
          </cell>
        </row>
        <row r="130">
          <cell r="A130" t="str">
            <v>34-P71A-B/S</v>
          </cell>
          <cell r="B130" t="str">
            <v>N</v>
          </cell>
          <cell r="C130" t="str">
            <v>자재비</v>
          </cell>
          <cell r="D130" t="str">
            <v>기계</v>
          </cell>
          <cell r="E130" t="str">
            <v>300</v>
          </cell>
          <cell r="F130" t="str">
            <v>Cracked Gas &amp; Ethylene, Propylene Compression Section</v>
          </cell>
          <cell r="G130" t="str">
            <v>CENTRIFUGAL PUMP</v>
          </cell>
          <cell r="H130" t="str">
            <v>EUR</v>
          </cell>
          <cell r="I130" t="str">
            <v>[34-P71 A-B/S] Caustic Circulation Pump</v>
          </cell>
          <cell r="J130" t="str">
            <v>F</v>
          </cell>
          <cell r="K130" t="str">
            <v/>
          </cell>
          <cell r="L130" t="str">
            <v>SET</v>
          </cell>
          <cell r="M130">
            <v>3</v>
          </cell>
          <cell r="N130">
            <v>1315.97</v>
          </cell>
          <cell r="O130">
            <v>19160</v>
          </cell>
          <cell r="P130">
            <v>57480</v>
          </cell>
          <cell r="Q130">
            <v>75642186</v>
          </cell>
          <cell r="R130">
            <v>19160</v>
          </cell>
          <cell r="S130">
            <v>57480</v>
          </cell>
          <cell r="T130">
            <v>75642186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 t="str">
            <v>PMGA10</v>
          </cell>
          <cell r="AB130" t="str">
            <v>M0GA11</v>
          </cell>
          <cell r="AC130">
            <v>13</v>
          </cell>
        </row>
        <row r="131">
          <cell r="A131" t="str">
            <v>34-P73A/S</v>
          </cell>
          <cell r="B131" t="str">
            <v>N</v>
          </cell>
          <cell r="C131" t="str">
            <v>자재비</v>
          </cell>
          <cell r="D131" t="str">
            <v>기계</v>
          </cell>
          <cell r="E131" t="str">
            <v>300</v>
          </cell>
          <cell r="F131" t="str">
            <v>Cracked Gas &amp; Ethylene, Propylene Compression Section</v>
          </cell>
          <cell r="G131" t="str">
            <v>CENTRIFUGAL PUMP</v>
          </cell>
          <cell r="H131" t="str">
            <v>EUR</v>
          </cell>
          <cell r="I131" t="str">
            <v>[34-P73 A/S] Water Circulation Pump</v>
          </cell>
          <cell r="J131" t="str">
            <v>F</v>
          </cell>
          <cell r="K131" t="str">
            <v/>
          </cell>
          <cell r="L131" t="str">
            <v>SET</v>
          </cell>
          <cell r="M131">
            <v>2</v>
          </cell>
          <cell r="N131">
            <v>1315.97</v>
          </cell>
          <cell r="O131">
            <v>16250</v>
          </cell>
          <cell r="P131">
            <v>32500</v>
          </cell>
          <cell r="Q131">
            <v>42769155</v>
          </cell>
          <cell r="R131">
            <v>16250</v>
          </cell>
          <cell r="S131">
            <v>32500</v>
          </cell>
          <cell r="T131">
            <v>42769155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 t="str">
            <v>PMGA10</v>
          </cell>
          <cell r="AB131" t="str">
            <v>M0GA11</v>
          </cell>
          <cell r="AC131">
            <v>14</v>
          </cell>
        </row>
        <row r="132">
          <cell r="A132" t="str">
            <v>35-P71</v>
          </cell>
          <cell r="B132" t="str">
            <v>N</v>
          </cell>
          <cell r="C132" t="str">
            <v>자재비</v>
          </cell>
          <cell r="D132" t="str">
            <v>기계</v>
          </cell>
          <cell r="E132" t="str">
            <v>300</v>
          </cell>
          <cell r="F132" t="str">
            <v>Cracked Gas &amp; Ethylene, Propylene Compression Section</v>
          </cell>
          <cell r="G132" t="str">
            <v>CENTRIFUGAL PUMP</v>
          </cell>
          <cell r="H132" t="str">
            <v>EUR</v>
          </cell>
          <cell r="I132" t="str">
            <v>[35-P71] Caustic Slop Pump</v>
          </cell>
          <cell r="J132" t="str">
            <v>F</v>
          </cell>
          <cell r="K132" t="str">
            <v/>
          </cell>
          <cell r="L132" t="str">
            <v>SET</v>
          </cell>
          <cell r="M132">
            <v>1</v>
          </cell>
          <cell r="N132">
            <v>1315.97</v>
          </cell>
          <cell r="O132">
            <v>29903</v>
          </cell>
          <cell r="P132">
            <v>29903</v>
          </cell>
          <cell r="Q132">
            <v>39351571</v>
          </cell>
          <cell r="R132">
            <v>29903</v>
          </cell>
          <cell r="S132">
            <v>29903</v>
          </cell>
          <cell r="T132">
            <v>39351571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 t="str">
            <v>PMGA10</v>
          </cell>
          <cell r="AB132" t="str">
            <v>M0GA11</v>
          </cell>
          <cell r="AC132">
            <v>15</v>
          </cell>
        </row>
        <row r="133">
          <cell r="A133" t="str">
            <v>35-P72A/S</v>
          </cell>
          <cell r="B133" t="str">
            <v>N</v>
          </cell>
          <cell r="C133" t="str">
            <v>자재비</v>
          </cell>
          <cell r="D133" t="str">
            <v>기계</v>
          </cell>
          <cell r="E133" t="str">
            <v>300</v>
          </cell>
          <cell r="F133" t="str">
            <v>Cracked Gas &amp; Ethylene, Propylene Compression Section</v>
          </cell>
          <cell r="G133" t="str">
            <v>CENTRIFUGAL PUMP</v>
          </cell>
          <cell r="H133" t="str">
            <v>EUR</v>
          </cell>
          <cell r="I133" t="str">
            <v>[35-P72 A/S] Feed Pump Spent Caustic Oxidation</v>
          </cell>
          <cell r="J133" t="str">
            <v>F</v>
          </cell>
          <cell r="K133" t="str">
            <v/>
          </cell>
          <cell r="L133" t="str">
            <v>SET</v>
          </cell>
          <cell r="M133">
            <v>2</v>
          </cell>
          <cell r="N133">
            <v>1315.97</v>
          </cell>
          <cell r="O133">
            <v>38525</v>
          </cell>
          <cell r="P133">
            <v>77050</v>
          </cell>
          <cell r="Q133">
            <v>101395797</v>
          </cell>
          <cell r="R133">
            <v>38525</v>
          </cell>
          <cell r="S133">
            <v>77050</v>
          </cell>
          <cell r="T133">
            <v>101395797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PMGA10</v>
          </cell>
          <cell r="AB133" t="str">
            <v>M0GA11</v>
          </cell>
          <cell r="AC133">
            <v>16</v>
          </cell>
        </row>
        <row r="134">
          <cell r="A134" t="str">
            <v>35-P74A/S</v>
          </cell>
          <cell r="B134" t="str">
            <v>N</v>
          </cell>
          <cell r="C134" t="str">
            <v>자재비</v>
          </cell>
          <cell r="D134" t="str">
            <v>기계</v>
          </cell>
          <cell r="E134" t="str">
            <v>300</v>
          </cell>
          <cell r="F134" t="str">
            <v>Cracked Gas &amp; Ethylene, Propylene Compression Section</v>
          </cell>
          <cell r="G134" t="str">
            <v>CENTRIFUGAL PUMP</v>
          </cell>
          <cell r="H134" t="str">
            <v>EUR</v>
          </cell>
          <cell r="I134" t="str">
            <v>[35-P74 A/S] Spent Caustic Pump</v>
          </cell>
          <cell r="J134" t="str">
            <v>F</v>
          </cell>
          <cell r="K134" t="str">
            <v/>
          </cell>
          <cell r="L134" t="str">
            <v>SET</v>
          </cell>
          <cell r="M134">
            <v>2</v>
          </cell>
          <cell r="N134">
            <v>1315.97</v>
          </cell>
          <cell r="O134">
            <v>32260</v>
          </cell>
          <cell r="P134">
            <v>64520</v>
          </cell>
          <cell r="Q134">
            <v>84906642</v>
          </cell>
          <cell r="R134">
            <v>32260</v>
          </cell>
          <cell r="S134">
            <v>64520</v>
          </cell>
          <cell r="T134">
            <v>84906642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 t="str">
            <v>PMGA10</v>
          </cell>
          <cell r="AB134" t="str">
            <v>M0GA11</v>
          </cell>
          <cell r="AC134">
            <v>17</v>
          </cell>
        </row>
        <row r="135">
          <cell r="A135" t="str">
            <v>35-P75A/S</v>
          </cell>
          <cell r="B135" t="str">
            <v>N</v>
          </cell>
          <cell r="C135" t="str">
            <v>자재비</v>
          </cell>
          <cell r="D135" t="str">
            <v>기계</v>
          </cell>
          <cell r="E135" t="str">
            <v>300</v>
          </cell>
          <cell r="F135" t="str">
            <v>Cracked Gas &amp; Ethylene, Propylene Compression Section</v>
          </cell>
          <cell r="G135" t="str">
            <v>CENTRIFUGAL PUMP</v>
          </cell>
          <cell r="H135" t="str">
            <v>EUR</v>
          </cell>
          <cell r="I135" t="str">
            <v>[35-P75 A/S] Neutralization Pump</v>
          </cell>
          <cell r="J135" t="str">
            <v>F</v>
          </cell>
          <cell r="K135" t="str">
            <v/>
          </cell>
          <cell r="L135" t="str">
            <v>SET</v>
          </cell>
          <cell r="M135">
            <v>2</v>
          </cell>
          <cell r="N135">
            <v>1315.97</v>
          </cell>
          <cell r="O135">
            <v>35900</v>
          </cell>
          <cell r="P135">
            <v>71800</v>
          </cell>
          <cell r="Q135">
            <v>94486933</v>
          </cell>
          <cell r="R135">
            <v>35900</v>
          </cell>
          <cell r="S135">
            <v>71800</v>
          </cell>
          <cell r="T135">
            <v>94486933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 t="str">
            <v>PMGA10</v>
          </cell>
          <cell r="AB135" t="str">
            <v>M0GA11</v>
          </cell>
          <cell r="AC135">
            <v>18</v>
          </cell>
        </row>
        <row r="136">
          <cell r="A136" t="str">
            <v>92-P71A/S</v>
          </cell>
          <cell r="B136" t="str">
            <v>N</v>
          </cell>
          <cell r="C136" t="str">
            <v>자재비</v>
          </cell>
          <cell r="D136" t="str">
            <v>기계</v>
          </cell>
          <cell r="E136" t="str">
            <v>300</v>
          </cell>
          <cell r="F136" t="str">
            <v>Cracked Gas &amp; Ethylene, Propylene Compression Section</v>
          </cell>
          <cell r="G136" t="str">
            <v>CENTRIFUGAL PUMP</v>
          </cell>
          <cell r="H136" t="str">
            <v>EUR</v>
          </cell>
          <cell r="I136" t="str">
            <v>[92-P71 A/S] Cooling Water Booster Pump</v>
          </cell>
          <cell r="J136" t="str">
            <v>F</v>
          </cell>
          <cell r="K136" t="str">
            <v/>
          </cell>
          <cell r="L136" t="str">
            <v>SET</v>
          </cell>
          <cell r="M136">
            <v>2</v>
          </cell>
          <cell r="N136">
            <v>1315.97</v>
          </cell>
          <cell r="O136">
            <v>10800</v>
          </cell>
          <cell r="P136">
            <v>21600</v>
          </cell>
          <cell r="Q136">
            <v>28425038</v>
          </cell>
          <cell r="R136">
            <v>10800</v>
          </cell>
          <cell r="S136">
            <v>21600</v>
          </cell>
          <cell r="T136">
            <v>28425038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 t="str">
            <v>PMGA10</v>
          </cell>
          <cell r="AB136" t="str">
            <v>M0GA11</v>
          </cell>
          <cell r="AC136">
            <v>35</v>
          </cell>
        </row>
        <row r="137">
          <cell r="A137" t="str">
            <v>34-P72A/S</v>
          </cell>
          <cell r="B137" t="str">
            <v>N</v>
          </cell>
          <cell r="C137" t="str">
            <v>자재비</v>
          </cell>
          <cell r="D137" t="str">
            <v>기계</v>
          </cell>
          <cell r="E137" t="str">
            <v>300</v>
          </cell>
          <cell r="F137" t="str">
            <v>Cracked Gas &amp; Ethylene, Propylene Compression Section</v>
          </cell>
          <cell r="G137" t="str">
            <v>RECIPROCATING, DIAPHRAM &amp; PLUNGER PUMP</v>
          </cell>
          <cell r="H137" t="str">
            <v>INR</v>
          </cell>
          <cell r="I137" t="str">
            <v>[34-P72 A/S] Caustic Dosing Pump I</v>
          </cell>
          <cell r="J137" t="str">
            <v>F</v>
          </cell>
          <cell r="K137" t="str">
            <v/>
          </cell>
          <cell r="L137" t="str">
            <v>SET</v>
          </cell>
          <cell r="M137">
            <v>2</v>
          </cell>
          <cell r="N137">
            <v>21.36</v>
          </cell>
          <cell r="O137">
            <v>2000000</v>
          </cell>
          <cell r="P137">
            <v>4000000</v>
          </cell>
          <cell r="Q137">
            <v>85456000</v>
          </cell>
          <cell r="R137">
            <v>2000000</v>
          </cell>
          <cell r="S137">
            <v>4000000</v>
          </cell>
          <cell r="T137">
            <v>85456000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 t="str">
            <v>PMGA20</v>
          </cell>
          <cell r="AB137" t="str">
            <v>M0GA21</v>
          </cell>
          <cell r="AC137">
            <v>1</v>
          </cell>
        </row>
        <row r="138">
          <cell r="A138" t="str">
            <v>35-P73A/S</v>
          </cell>
          <cell r="B138" t="str">
            <v>N</v>
          </cell>
          <cell r="C138" t="str">
            <v>자재비</v>
          </cell>
          <cell r="D138" t="str">
            <v>기계</v>
          </cell>
          <cell r="E138" t="str">
            <v>300</v>
          </cell>
          <cell r="F138" t="str">
            <v>Cracked Gas &amp; Ethylene, Propylene Compression Section</v>
          </cell>
          <cell r="G138" t="str">
            <v>RECIPROCATING, DIAPHRAM &amp; PLUNGER PUMP</v>
          </cell>
          <cell r="H138" t="str">
            <v>INR</v>
          </cell>
          <cell r="I138" t="str">
            <v>[35-P73 A/S] Sulfuric Acid Dosing Pump</v>
          </cell>
          <cell r="J138" t="str">
            <v>F</v>
          </cell>
          <cell r="K138" t="str">
            <v/>
          </cell>
          <cell r="L138" t="str">
            <v>SET</v>
          </cell>
          <cell r="M138">
            <v>2</v>
          </cell>
          <cell r="N138">
            <v>21.36</v>
          </cell>
          <cell r="O138">
            <v>300000</v>
          </cell>
          <cell r="P138">
            <v>600000</v>
          </cell>
          <cell r="Q138">
            <v>12818400</v>
          </cell>
          <cell r="R138">
            <v>300000</v>
          </cell>
          <cell r="S138">
            <v>600000</v>
          </cell>
          <cell r="T138">
            <v>12818400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 t="str">
            <v>PMGA20</v>
          </cell>
          <cell r="AB138" t="str">
            <v>M0GA21</v>
          </cell>
          <cell r="AC138">
            <v>2</v>
          </cell>
        </row>
        <row r="139">
          <cell r="A139" t="str">
            <v>L31-C01</v>
          </cell>
          <cell r="B139" t="str">
            <v>N</v>
          </cell>
          <cell r="C139" t="str">
            <v>자재비</v>
          </cell>
          <cell r="D139" t="str">
            <v>기계</v>
          </cell>
          <cell r="E139" t="str">
            <v>300</v>
          </cell>
          <cell r="F139" t="str">
            <v>Cracked Gas &amp; Ethylene, Propylene Compression Section</v>
          </cell>
          <cell r="G139" t="str">
            <v>CENTRIFUGAL COMPRESSOR</v>
          </cell>
          <cell r="H139" t="str">
            <v>USD</v>
          </cell>
          <cell r="I139" t="str">
            <v>[L 31-C01] Cracked Gas Compressor</v>
          </cell>
          <cell r="J139" t="str">
            <v>F</v>
          </cell>
          <cell r="K139" t="str">
            <v/>
          </cell>
          <cell r="L139" t="str">
            <v>SET</v>
          </cell>
          <cell r="M139">
            <v>1</v>
          </cell>
          <cell r="N139">
            <v>940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 t="str">
            <v>PMGB10</v>
          </cell>
          <cell r="AB139" t="str">
            <v>M0GB11</v>
          </cell>
          <cell r="AC139">
            <v>2</v>
          </cell>
        </row>
        <row r="140">
          <cell r="A140" t="str">
            <v>L44-C01</v>
          </cell>
          <cell r="B140" t="str">
            <v>N</v>
          </cell>
          <cell r="C140" t="str">
            <v>자재비</v>
          </cell>
          <cell r="D140" t="str">
            <v>기계</v>
          </cell>
          <cell r="E140" t="str">
            <v>300</v>
          </cell>
          <cell r="F140" t="str">
            <v>Cracked Gas &amp; Ethylene, Propylene Compression Section</v>
          </cell>
          <cell r="G140" t="str">
            <v>CENTRIFUGAL COMPRESSOR</v>
          </cell>
          <cell r="H140" t="str">
            <v>USD</v>
          </cell>
          <cell r="I140" t="str">
            <v>[L 44-C01] Ethylene Compressor</v>
          </cell>
          <cell r="J140" t="str">
            <v>F</v>
          </cell>
          <cell r="K140" t="str">
            <v/>
          </cell>
          <cell r="L140" t="str">
            <v>SET</v>
          </cell>
          <cell r="M140">
            <v>1</v>
          </cell>
          <cell r="N140">
            <v>940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 t="str">
            <v>PMGB10</v>
          </cell>
          <cell r="AB140" t="str">
            <v>M0GB11</v>
          </cell>
          <cell r="AC140">
            <v>3</v>
          </cell>
        </row>
        <row r="141">
          <cell r="A141" t="str">
            <v>L46-C01</v>
          </cell>
          <cell r="B141" t="str">
            <v>N</v>
          </cell>
          <cell r="C141" t="str">
            <v>자재비</v>
          </cell>
          <cell r="D141" t="str">
            <v>기계</v>
          </cell>
          <cell r="E141" t="str">
            <v>300</v>
          </cell>
          <cell r="F141" t="str">
            <v>Cracked Gas &amp; Ethylene, Propylene Compression Section</v>
          </cell>
          <cell r="G141" t="str">
            <v>CENTRIFUGAL COMPRESSOR</v>
          </cell>
          <cell r="H141" t="str">
            <v>USD</v>
          </cell>
          <cell r="I141" t="str">
            <v>[L 46-C01] Propylene Compressor</v>
          </cell>
          <cell r="J141" t="str">
            <v>F</v>
          </cell>
          <cell r="K141" t="str">
            <v/>
          </cell>
          <cell r="L141" t="str">
            <v>SET</v>
          </cell>
          <cell r="M141">
            <v>1</v>
          </cell>
          <cell r="N141">
            <v>940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 t="str">
            <v>PMGB10</v>
          </cell>
          <cell r="AB141" t="str">
            <v>M0GB11</v>
          </cell>
          <cell r="AC141">
            <v>4</v>
          </cell>
        </row>
        <row r="142">
          <cell r="A142" t="str">
            <v>35-C01A/S</v>
          </cell>
          <cell r="B142" t="str">
            <v>N</v>
          </cell>
          <cell r="C142" t="str">
            <v>자재비</v>
          </cell>
          <cell r="D142" t="str">
            <v>기계</v>
          </cell>
          <cell r="E142" t="str">
            <v>300</v>
          </cell>
          <cell r="F142" t="str">
            <v>Cracked Gas &amp; Ethylene, Propylene Compression Section</v>
          </cell>
          <cell r="G142" t="str">
            <v>RECIPROCATING COMPRESSOR</v>
          </cell>
          <cell r="H142" t="str">
            <v>JPY</v>
          </cell>
          <cell r="I142" t="str">
            <v>[35-C01 A/S] Spent Caustic Air Compressor</v>
          </cell>
          <cell r="J142" t="str">
            <v>F</v>
          </cell>
          <cell r="K142" t="str">
            <v/>
          </cell>
          <cell r="L142" t="str">
            <v>SET</v>
          </cell>
          <cell r="M142">
            <v>2</v>
          </cell>
          <cell r="N142">
            <v>1020.63</v>
          </cell>
          <cell r="O142">
            <v>33426000</v>
          </cell>
          <cell r="P142">
            <v>66852000</v>
          </cell>
          <cell r="Q142">
            <v>682311568</v>
          </cell>
          <cell r="R142">
            <v>33426000</v>
          </cell>
          <cell r="S142">
            <v>66852000</v>
          </cell>
          <cell r="T142">
            <v>682311568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 t="str">
            <v>PMGB20</v>
          </cell>
          <cell r="AB142" t="str">
            <v>M0GB21</v>
          </cell>
          <cell r="AC142">
            <v>1</v>
          </cell>
        </row>
        <row r="143">
          <cell r="A143" t="str">
            <v>34-Y01</v>
          </cell>
          <cell r="B143" t="str">
            <v>N</v>
          </cell>
          <cell r="C143" t="str">
            <v>자재비</v>
          </cell>
          <cell r="D143" t="str">
            <v>기계</v>
          </cell>
          <cell r="E143" t="str">
            <v>300</v>
          </cell>
          <cell r="F143" t="str">
            <v>Cracked Gas &amp; Ethylene, Propylene Compression Section</v>
          </cell>
          <cell r="G143" t="str">
            <v>MIXER</v>
          </cell>
          <cell r="H143" t="str">
            <v>USD</v>
          </cell>
          <cell r="I143" t="str">
            <v>[34-Y01] Mixer</v>
          </cell>
          <cell r="J143" t="str">
            <v>F</v>
          </cell>
          <cell r="K143" t="str">
            <v/>
          </cell>
          <cell r="L143" t="str">
            <v>SET</v>
          </cell>
          <cell r="M143">
            <v>1</v>
          </cell>
          <cell r="N143">
            <v>940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 t="str">
            <v>PMGD10</v>
          </cell>
          <cell r="AB143" t="str">
            <v>M0GD11</v>
          </cell>
          <cell r="AC143">
            <v>1</v>
          </cell>
        </row>
        <row r="144">
          <cell r="A144" t="str">
            <v>35-Y01</v>
          </cell>
          <cell r="B144" t="str">
            <v>N</v>
          </cell>
          <cell r="C144" t="str">
            <v>자재비</v>
          </cell>
          <cell r="D144" t="str">
            <v>기계</v>
          </cell>
          <cell r="E144" t="str">
            <v>300</v>
          </cell>
          <cell r="F144" t="str">
            <v>Cracked Gas &amp; Ethylene, Propylene Compression Section</v>
          </cell>
          <cell r="G144" t="str">
            <v>MIXER</v>
          </cell>
          <cell r="H144" t="str">
            <v>INR</v>
          </cell>
          <cell r="I144" t="str">
            <v>[35-Y01] Spent Caustic/Steam Mixer</v>
          </cell>
          <cell r="J144" t="str">
            <v>F</v>
          </cell>
          <cell r="K144" t="str">
            <v/>
          </cell>
          <cell r="L144" t="str">
            <v>SET</v>
          </cell>
          <cell r="M144">
            <v>1</v>
          </cell>
          <cell r="N144">
            <v>21.364000000000001</v>
          </cell>
          <cell r="O144">
            <v>4300</v>
          </cell>
          <cell r="P144">
            <v>4300</v>
          </cell>
          <cell r="Q144">
            <v>4042000</v>
          </cell>
          <cell r="R144">
            <v>189196.77962928289</v>
          </cell>
          <cell r="S144">
            <v>189196.77962928289</v>
          </cell>
          <cell r="T144">
            <v>4042000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>PMGD10</v>
          </cell>
          <cell r="AB144" t="str">
            <v>M0GD11</v>
          </cell>
          <cell r="AC144">
            <v>2</v>
          </cell>
        </row>
        <row r="145">
          <cell r="A145" t="str">
            <v>35-YM51</v>
          </cell>
          <cell r="B145" t="str">
            <v>N</v>
          </cell>
          <cell r="C145" t="str">
            <v>자재비</v>
          </cell>
          <cell r="D145" t="str">
            <v>기계</v>
          </cell>
          <cell r="E145" t="str">
            <v>300</v>
          </cell>
          <cell r="F145" t="str">
            <v>Cracked Gas &amp; Ethylene, Propylene Compression Section</v>
          </cell>
          <cell r="G145" t="str">
            <v>MIXER</v>
          </cell>
          <cell r="H145" t="str">
            <v>INR</v>
          </cell>
          <cell r="I145" t="str">
            <v>[35-YM51] Treated Caustic Mixer</v>
          </cell>
          <cell r="J145" t="str">
            <v>F</v>
          </cell>
          <cell r="K145" t="str">
            <v/>
          </cell>
          <cell r="L145" t="str">
            <v>SET</v>
          </cell>
          <cell r="M145">
            <v>1</v>
          </cell>
          <cell r="N145">
            <v>21.364000000000001</v>
          </cell>
          <cell r="O145">
            <v>25400</v>
          </cell>
          <cell r="P145">
            <v>25400</v>
          </cell>
          <cell r="Q145">
            <v>23876000</v>
          </cell>
          <cell r="R145">
            <v>1117580.9773450664</v>
          </cell>
          <cell r="S145">
            <v>1117580.9773450664</v>
          </cell>
          <cell r="T145">
            <v>23876000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 t="str">
            <v>PMGD10</v>
          </cell>
          <cell r="AB145" t="str">
            <v>M0GD11</v>
          </cell>
          <cell r="AC145">
            <v>3</v>
          </cell>
        </row>
        <row r="146">
          <cell r="A146" t="str">
            <v>L31-X01</v>
          </cell>
          <cell r="B146" t="str">
            <v>N</v>
          </cell>
          <cell r="C146" t="str">
            <v>자재비</v>
          </cell>
          <cell r="D146" t="str">
            <v>기계</v>
          </cell>
          <cell r="E146" t="str">
            <v>300</v>
          </cell>
          <cell r="F146" t="str">
            <v>Cracked Gas &amp; Ethylene, Propylene Compression Section</v>
          </cell>
          <cell r="G146" t="str">
            <v>STEAM TURBINE</v>
          </cell>
          <cell r="H146" t="str">
            <v>USD</v>
          </cell>
          <cell r="I146" t="str">
            <v>[L 31-X01] Cracked Gas Compressor Turbine</v>
          </cell>
          <cell r="J146" t="str">
            <v>F</v>
          </cell>
          <cell r="K146" t="str">
            <v/>
          </cell>
          <cell r="L146" t="str">
            <v>SET</v>
          </cell>
          <cell r="M146">
            <v>1</v>
          </cell>
          <cell r="N146">
            <v>940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 t="str">
            <v>PMGT10</v>
          </cell>
          <cell r="AB146" t="str">
            <v>M0GT11</v>
          </cell>
          <cell r="AC146">
            <v>3</v>
          </cell>
        </row>
        <row r="147">
          <cell r="A147" t="str">
            <v>L31-X02</v>
          </cell>
          <cell r="B147" t="str">
            <v>N</v>
          </cell>
          <cell r="C147" t="str">
            <v>자재비</v>
          </cell>
          <cell r="D147" t="str">
            <v>기계</v>
          </cell>
          <cell r="E147" t="str">
            <v>300</v>
          </cell>
          <cell r="F147" t="str">
            <v>Cracked Gas &amp; Ethylene, Propylene Compression Section</v>
          </cell>
          <cell r="G147" t="str">
            <v>STEAM TURBINE</v>
          </cell>
          <cell r="H147" t="str">
            <v>USD</v>
          </cell>
          <cell r="I147" t="str">
            <v>[L 31-X02] Lube Oil PumpTurbine</v>
          </cell>
          <cell r="J147" t="str">
            <v>F</v>
          </cell>
          <cell r="K147" t="str">
            <v/>
          </cell>
          <cell r="L147" t="str">
            <v>SET</v>
          </cell>
          <cell r="M147">
            <v>1</v>
          </cell>
          <cell r="N147">
            <v>940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PMGT10</v>
          </cell>
          <cell r="AB147" t="str">
            <v>M0GT11</v>
          </cell>
          <cell r="AC147">
            <v>4</v>
          </cell>
        </row>
        <row r="148">
          <cell r="A148" t="str">
            <v>L44-X01</v>
          </cell>
          <cell r="B148" t="str">
            <v>N</v>
          </cell>
          <cell r="C148" t="str">
            <v>자재비</v>
          </cell>
          <cell r="D148" t="str">
            <v>기계</v>
          </cell>
          <cell r="E148" t="str">
            <v>300</v>
          </cell>
          <cell r="F148" t="str">
            <v>Cracked Gas &amp; Ethylene, Propylene Compression Section</v>
          </cell>
          <cell r="G148" t="str">
            <v>STEAM TURBINE</v>
          </cell>
          <cell r="H148" t="str">
            <v>USD</v>
          </cell>
          <cell r="I148" t="str">
            <v>[L 44-X01] Ethylene Compressor Turbine</v>
          </cell>
          <cell r="J148" t="str">
            <v>F</v>
          </cell>
          <cell r="K148" t="str">
            <v/>
          </cell>
          <cell r="L148" t="str">
            <v>SET</v>
          </cell>
          <cell r="M148">
            <v>1</v>
          </cell>
          <cell r="N148">
            <v>940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 t="str">
            <v>PMGT10</v>
          </cell>
          <cell r="AB148" t="str">
            <v>M0GT11</v>
          </cell>
          <cell r="AC148">
            <v>5</v>
          </cell>
        </row>
        <row r="149">
          <cell r="A149" t="str">
            <v>L44-X02</v>
          </cell>
          <cell r="B149" t="str">
            <v>N</v>
          </cell>
          <cell r="C149" t="str">
            <v>자재비</v>
          </cell>
          <cell r="D149" t="str">
            <v>기계</v>
          </cell>
          <cell r="E149" t="str">
            <v>300</v>
          </cell>
          <cell r="F149" t="str">
            <v>Cracked Gas &amp; Ethylene, Propylene Compression Section</v>
          </cell>
          <cell r="G149" t="str">
            <v>STEAM TURBINE</v>
          </cell>
          <cell r="H149" t="str">
            <v>USD</v>
          </cell>
          <cell r="I149" t="str">
            <v>[L 44-X02] Lube Oil Pump Turbine</v>
          </cell>
          <cell r="J149" t="str">
            <v>F</v>
          </cell>
          <cell r="K149" t="str">
            <v/>
          </cell>
          <cell r="L149" t="str">
            <v>SET</v>
          </cell>
          <cell r="M149">
            <v>1</v>
          </cell>
          <cell r="N149">
            <v>940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 t="str">
            <v>PMGT10</v>
          </cell>
          <cell r="AB149" t="str">
            <v>M0GT11</v>
          </cell>
          <cell r="AC149">
            <v>6</v>
          </cell>
        </row>
        <row r="150">
          <cell r="A150" t="str">
            <v>L46-X01</v>
          </cell>
          <cell r="B150" t="str">
            <v>N</v>
          </cell>
          <cell r="C150" t="str">
            <v>자재비</v>
          </cell>
          <cell r="D150" t="str">
            <v>기계</v>
          </cell>
          <cell r="E150" t="str">
            <v>300</v>
          </cell>
          <cell r="F150" t="str">
            <v>Cracked Gas &amp; Ethylene, Propylene Compression Section</v>
          </cell>
          <cell r="G150" t="str">
            <v>STEAM TURBINE</v>
          </cell>
          <cell r="H150" t="str">
            <v>USD</v>
          </cell>
          <cell r="I150" t="str">
            <v>[L 46-X01] Propylene Compressor Turbine</v>
          </cell>
          <cell r="J150" t="str">
            <v>F</v>
          </cell>
          <cell r="K150" t="str">
            <v/>
          </cell>
          <cell r="L150" t="str">
            <v>SET</v>
          </cell>
          <cell r="M150">
            <v>1</v>
          </cell>
          <cell r="N150">
            <v>940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 t="str">
            <v>PMGT10</v>
          </cell>
          <cell r="AB150" t="str">
            <v>M0GT11</v>
          </cell>
          <cell r="AC150">
            <v>7</v>
          </cell>
        </row>
        <row r="151">
          <cell r="A151" t="str">
            <v>46-J01A/S</v>
          </cell>
          <cell r="B151" t="str">
            <v>N</v>
          </cell>
          <cell r="C151" t="str">
            <v>자재비</v>
          </cell>
          <cell r="D151" t="str">
            <v>기계</v>
          </cell>
          <cell r="E151" t="str">
            <v>300</v>
          </cell>
          <cell r="F151" t="str">
            <v>Cracked Gas &amp; Ethylene, Propylene Compression Section</v>
          </cell>
          <cell r="G151" t="str">
            <v>OTHERS(ROTATING EQUIPMENTS)</v>
          </cell>
          <cell r="H151" t="str">
            <v>KRW</v>
          </cell>
          <cell r="I151" t="str">
            <v>[46-J01 A/S] Propylene Lift Station</v>
          </cell>
          <cell r="J151" t="str">
            <v>F</v>
          </cell>
          <cell r="K151" t="str">
            <v/>
          </cell>
          <cell r="L151" t="str">
            <v>SET</v>
          </cell>
          <cell r="M151">
            <v>2</v>
          </cell>
          <cell r="N151">
            <v>1</v>
          </cell>
          <cell r="O151">
            <v>69901000</v>
          </cell>
          <cell r="P151">
            <v>0</v>
          </cell>
          <cell r="Q151">
            <v>139802000</v>
          </cell>
          <cell r="R151">
            <v>69901000</v>
          </cell>
          <cell r="S151">
            <v>139802000</v>
          </cell>
          <cell r="T151">
            <v>139802000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 t="str">
            <v>PMGZ00</v>
          </cell>
          <cell r="AB151" t="str">
            <v>M0GZZZ</v>
          </cell>
          <cell r="AC151">
            <v>4</v>
          </cell>
        </row>
        <row r="152">
          <cell r="A152" t="str">
            <v>80-N61</v>
          </cell>
          <cell r="B152" t="str">
            <v>N</v>
          </cell>
          <cell r="C152" t="str">
            <v>자재비</v>
          </cell>
          <cell r="D152" t="str">
            <v>기계</v>
          </cell>
          <cell r="E152" t="str">
            <v>300</v>
          </cell>
          <cell r="F152" t="str">
            <v>Cracked Gas &amp; Ethylene, Propylene Compression Section</v>
          </cell>
          <cell r="G152" t="str">
            <v>OTHERS(SPECIAL EQUIPMENTS)</v>
          </cell>
          <cell r="H152" t="str">
            <v>USD</v>
          </cell>
          <cell r="I152" t="str">
            <v>[80-N61] VHP-Steam Silencer</v>
          </cell>
          <cell r="J152" t="str">
            <v>F</v>
          </cell>
          <cell r="K152" t="str">
            <v/>
          </cell>
          <cell r="L152" t="str">
            <v>SET</v>
          </cell>
          <cell r="M152">
            <v>1</v>
          </cell>
          <cell r="N152">
            <v>940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>PMPZ00</v>
          </cell>
          <cell r="AB152" t="str">
            <v>M0PZZZ</v>
          </cell>
          <cell r="AC152">
            <v>8</v>
          </cell>
        </row>
        <row r="153">
          <cell r="A153" t="str">
            <v>80-N62</v>
          </cell>
          <cell r="B153" t="str">
            <v>N</v>
          </cell>
          <cell r="C153" t="str">
            <v>자재비</v>
          </cell>
          <cell r="D153" t="str">
            <v>기계</v>
          </cell>
          <cell r="E153" t="str">
            <v>300</v>
          </cell>
          <cell r="F153" t="str">
            <v>Cracked Gas &amp; Ethylene, Propylene Compression Section</v>
          </cell>
          <cell r="G153" t="str">
            <v>OTHERS(SPECIAL EQUIPMENTS)</v>
          </cell>
          <cell r="H153" t="str">
            <v>USD</v>
          </cell>
          <cell r="I153" t="str">
            <v>[80-N62] MP-Steam Silencer</v>
          </cell>
          <cell r="J153" t="str">
            <v>F</v>
          </cell>
          <cell r="K153" t="str">
            <v/>
          </cell>
          <cell r="L153" t="str">
            <v>SET</v>
          </cell>
          <cell r="M153">
            <v>1</v>
          </cell>
          <cell r="N153">
            <v>940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 t="str">
            <v>PMPZ00</v>
          </cell>
          <cell r="AB153" t="str">
            <v>M0PZZZ</v>
          </cell>
          <cell r="AC153">
            <v>9</v>
          </cell>
        </row>
        <row r="154">
          <cell r="A154" t="str">
            <v>80-N63</v>
          </cell>
          <cell r="B154" t="str">
            <v>N</v>
          </cell>
          <cell r="C154" t="str">
            <v>자재비</v>
          </cell>
          <cell r="D154" t="str">
            <v>기계</v>
          </cell>
          <cell r="E154" t="str">
            <v>300</v>
          </cell>
          <cell r="F154" t="str">
            <v>Cracked Gas &amp; Ethylene, Propylene Compression Section</v>
          </cell>
          <cell r="G154" t="str">
            <v>OTHERS(SPECIAL EQUIPMENTS)</v>
          </cell>
          <cell r="H154" t="str">
            <v>USD</v>
          </cell>
          <cell r="I154" t="str">
            <v>[80-N63] HP-Steam Silencer</v>
          </cell>
          <cell r="J154" t="str">
            <v>F</v>
          </cell>
          <cell r="K154" t="str">
            <v/>
          </cell>
          <cell r="L154" t="str">
            <v>SET</v>
          </cell>
          <cell r="M154">
            <v>1</v>
          </cell>
          <cell r="N154">
            <v>940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 t="str">
            <v>PMPZ00</v>
          </cell>
          <cell r="AB154" t="str">
            <v>M0PZZZ</v>
          </cell>
          <cell r="AC154">
            <v>10</v>
          </cell>
        </row>
        <row r="155">
          <cell r="A155" t="str">
            <v>80-N64</v>
          </cell>
          <cell r="B155" t="str">
            <v>N</v>
          </cell>
          <cell r="C155" t="str">
            <v>자재비</v>
          </cell>
          <cell r="D155" t="str">
            <v>기계</v>
          </cell>
          <cell r="E155" t="str">
            <v>300</v>
          </cell>
          <cell r="F155" t="str">
            <v>Cracked Gas &amp; Ethylene, Propylene Compression Section</v>
          </cell>
          <cell r="G155" t="str">
            <v>OTHERS(SPECIAL EQUIPMENTS)</v>
          </cell>
          <cell r="H155" t="str">
            <v>USD</v>
          </cell>
          <cell r="I155" t="str">
            <v>[80-N64] LP-Steam Silencer</v>
          </cell>
          <cell r="J155" t="str">
            <v>F</v>
          </cell>
          <cell r="K155" t="str">
            <v/>
          </cell>
          <cell r="L155" t="str">
            <v>SET</v>
          </cell>
          <cell r="M155">
            <v>1</v>
          </cell>
          <cell r="N155">
            <v>940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 t="str">
            <v>PMPZ00</v>
          </cell>
          <cell r="AB155" t="str">
            <v>M0PZZZ</v>
          </cell>
          <cell r="AC155">
            <v>11</v>
          </cell>
        </row>
        <row r="156">
          <cell r="A156" t="str">
            <v>80-N65</v>
          </cell>
          <cell r="B156" t="str">
            <v>N</v>
          </cell>
          <cell r="C156" t="str">
            <v>자재비</v>
          </cell>
          <cell r="D156" t="str">
            <v>기계</v>
          </cell>
          <cell r="E156" t="str">
            <v>300</v>
          </cell>
          <cell r="F156" t="str">
            <v>Cracked Gas &amp; Ethylene, Propylene Compression Section</v>
          </cell>
          <cell r="G156" t="str">
            <v>OTHERS(SPECIAL EQUIPMENTS)</v>
          </cell>
          <cell r="H156" t="str">
            <v>USD</v>
          </cell>
          <cell r="I156" t="str">
            <v>[80-N65] Silencer</v>
          </cell>
          <cell r="J156" t="str">
            <v>F</v>
          </cell>
          <cell r="K156" t="str">
            <v/>
          </cell>
          <cell r="L156" t="str">
            <v>SET</v>
          </cell>
          <cell r="M156">
            <v>1</v>
          </cell>
          <cell r="N156">
            <v>940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 t="str">
            <v>PMPZ00</v>
          </cell>
          <cell r="AB156" t="str">
            <v>M0PZZZ</v>
          </cell>
          <cell r="AC156">
            <v>12</v>
          </cell>
        </row>
        <row r="157">
          <cell r="A157" t="str">
            <v>80-N66</v>
          </cell>
          <cell r="B157" t="str">
            <v>N</v>
          </cell>
          <cell r="C157" t="str">
            <v>자재비</v>
          </cell>
          <cell r="D157" t="str">
            <v>기계</v>
          </cell>
          <cell r="E157" t="str">
            <v>300</v>
          </cell>
          <cell r="F157" t="str">
            <v>Cracked Gas &amp; Ethylene, Propylene Compression Section</v>
          </cell>
          <cell r="G157" t="str">
            <v>OTHERS(SPECIAL EQUIPMENTS)</v>
          </cell>
          <cell r="H157" t="str">
            <v>USD</v>
          </cell>
          <cell r="I157" t="str">
            <v>[80-N66] Silencer</v>
          </cell>
          <cell r="J157" t="str">
            <v>F</v>
          </cell>
          <cell r="K157" t="str">
            <v/>
          </cell>
          <cell r="L157" t="str">
            <v>SET</v>
          </cell>
          <cell r="M157">
            <v>1</v>
          </cell>
          <cell r="N157">
            <v>940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 t="str">
            <v>PMPZ00</v>
          </cell>
          <cell r="AB157" t="str">
            <v>M0PZZZ</v>
          </cell>
          <cell r="AC157">
            <v>13</v>
          </cell>
        </row>
        <row r="158">
          <cell r="A158" t="str">
            <v>80-N67</v>
          </cell>
          <cell r="B158" t="str">
            <v>N</v>
          </cell>
          <cell r="C158" t="str">
            <v>자재비</v>
          </cell>
          <cell r="D158" t="str">
            <v>기계</v>
          </cell>
          <cell r="E158" t="str">
            <v>300</v>
          </cell>
          <cell r="F158" t="str">
            <v>Cracked Gas &amp; Ethylene, Propylene Compression Section</v>
          </cell>
          <cell r="G158" t="str">
            <v>OTHERS(SPECIAL EQUIPMENTS)</v>
          </cell>
          <cell r="H158" t="str">
            <v>USD</v>
          </cell>
          <cell r="I158" t="str">
            <v>[80-N67] Silencer</v>
          </cell>
          <cell r="J158" t="str">
            <v>F</v>
          </cell>
          <cell r="K158" t="str">
            <v/>
          </cell>
          <cell r="L158" t="str">
            <v>SET</v>
          </cell>
          <cell r="M158">
            <v>1</v>
          </cell>
          <cell r="N158">
            <v>940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 t="str">
            <v>PMPZ00</v>
          </cell>
          <cell r="AB158" t="str">
            <v>M0PZZZ</v>
          </cell>
          <cell r="AC158">
            <v>14</v>
          </cell>
        </row>
        <row r="159">
          <cell r="A159" t="str">
            <v>80-Y01</v>
          </cell>
          <cell r="B159" t="str">
            <v>N</v>
          </cell>
          <cell r="C159" t="str">
            <v>자재비</v>
          </cell>
          <cell r="D159" t="str">
            <v>기계</v>
          </cell>
          <cell r="E159" t="str">
            <v>300</v>
          </cell>
          <cell r="F159" t="str">
            <v>Cracked Gas &amp; Ethylene, Propylene Compression Section</v>
          </cell>
          <cell r="G159" t="str">
            <v>OTHERS(SPECIAL EQUIPMENTS)</v>
          </cell>
          <cell r="H159" t="str">
            <v>USD</v>
          </cell>
          <cell r="I159" t="str">
            <v>[80-Y01] Let Down Station VHP-HP</v>
          </cell>
          <cell r="J159" t="str">
            <v>F</v>
          </cell>
          <cell r="K159" t="str">
            <v/>
          </cell>
          <cell r="L159" t="str">
            <v>SET</v>
          </cell>
          <cell r="M159">
            <v>1</v>
          </cell>
          <cell r="N159">
            <v>940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 t="str">
            <v>PMPZ00</v>
          </cell>
          <cell r="AB159" t="str">
            <v>M0PZZZ</v>
          </cell>
          <cell r="AC159">
            <v>16</v>
          </cell>
        </row>
        <row r="160">
          <cell r="A160" t="str">
            <v>80-Y02</v>
          </cell>
          <cell r="B160" t="str">
            <v>N</v>
          </cell>
          <cell r="C160" t="str">
            <v>자재비</v>
          </cell>
          <cell r="D160" t="str">
            <v>기계</v>
          </cell>
          <cell r="E160" t="str">
            <v>300</v>
          </cell>
          <cell r="F160" t="str">
            <v>Cracked Gas &amp; Ethylene, Propylene Compression Section</v>
          </cell>
          <cell r="G160" t="str">
            <v>OTHERS(SPECIAL EQUIPMENTS)</v>
          </cell>
          <cell r="H160" t="str">
            <v>USD</v>
          </cell>
          <cell r="I160" t="str">
            <v>[80-Y02] Let Down Station HP-MP</v>
          </cell>
          <cell r="J160" t="str">
            <v>F</v>
          </cell>
          <cell r="K160" t="str">
            <v/>
          </cell>
          <cell r="L160" t="str">
            <v>SET</v>
          </cell>
          <cell r="M160">
            <v>1</v>
          </cell>
          <cell r="N160">
            <v>940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 t="str">
            <v>PMPZ00</v>
          </cell>
          <cell r="AB160" t="str">
            <v>M0PZZZ</v>
          </cell>
          <cell r="AC160">
            <v>17</v>
          </cell>
        </row>
        <row r="161">
          <cell r="A161" t="str">
            <v>80-Y03</v>
          </cell>
          <cell r="B161" t="str">
            <v>N</v>
          </cell>
          <cell r="C161" t="str">
            <v>자재비</v>
          </cell>
          <cell r="D161" t="str">
            <v>기계</v>
          </cell>
          <cell r="E161" t="str">
            <v>300</v>
          </cell>
          <cell r="F161" t="str">
            <v>Cracked Gas &amp; Ethylene, Propylene Compression Section</v>
          </cell>
          <cell r="G161" t="str">
            <v>OTHERS(SPECIAL EQUIPMENTS)</v>
          </cell>
          <cell r="H161" t="str">
            <v>USD</v>
          </cell>
          <cell r="I161" t="str">
            <v>[80-Y03] Let Down Station MP-LP</v>
          </cell>
          <cell r="J161" t="str">
            <v>F</v>
          </cell>
          <cell r="K161" t="str">
            <v/>
          </cell>
          <cell r="L161" t="str">
            <v>SET</v>
          </cell>
          <cell r="M161">
            <v>1</v>
          </cell>
          <cell r="N161">
            <v>940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 t="str">
            <v>PMPZ00</v>
          </cell>
          <cell r="AB161" t="str">
            <v>M0PZZZ</v>
          </cell>
          <cell r="AC161">
            <v>18</v>
          </cell>
        </row>
        <row r="162">
          <cell r="A162" t="str">
            <v>31-Z01</v>
          </cell>
          <cell r="B162" t="str">
            <v>N</v>
          </cell>
          <cell r="C162" t="str">
            <v>자재비</v>
          </cell>
          <cell r="D162" t="str">
            <v>기계</v>
          </cell>
          <cell r="E162" t="str">
            <v>300</v>
          </cell>
          <cell r="F162" t="str">
            <v>Cracked Gas &amp; Ethylene, Propylene Compression Section</v>
          </cell>
          <cell r="G162" t="str">
            <v>MAINTENANCE EQUIPMENTS</v>
          </cell>
          <cell r="H162" t="str">
            <v>INR</v>
          </cell>
          <cell r="I162" t="str">
            <v>[31-Z01] 100tons Overhead Crane of C.G.Comp.</v>
          </cell>
          <cell r="J162" t="str">
            <v>F</v>
          </cell>
          <cell r="K162" t="str">
            <v/>
          </cell>
          <cell r="L162" t="str">
            <v>SET</v>
          </cell>
          <cell r="M162">
            <v>1</v>
          </cell>
          <cell r="N162">
            <v>21.36</v>
          </cell>
          <cell r="O162">
            <v>22555000</v>
          </cell>
          <cell r="P162">
            <v>22555000</v>
          </cell>
          <cell r="Q162">
            <v>481865020</v>
          </cell>
          <cell r="R162">
            <v>22555000</v>
          </cell>
          <cell r="S162">
            <v>22555000</v>
          </cell>
          <cell r="T162">
            <v>481865020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 t="str">
            <v>PMUM00</v>
          </cell>
          <cell r="AB162" t="str">
            <v>M0UM12</v>
          </cell>
          <cell r="AC162">
            <v>3</v>
          </cell>
        </row>
        <row r="163">
          <cell r="A163" t="str">
            <v>44-Z01</v>
          </cell>
          <cell r="B163" t="str">
            <v>N</v>
          </cell>
          <cell r="C163" t="str">
            <v>자재비</v>
          </cell>
          <cell r="D163" t="str">
            <v>기계</v>
          </cell>
          <cell r="E163" t="str">
            <v>300</v>
          </cell>
          <cell r="F163" t="str">
            <v>Cracked Gas &amp; Ethylene, Propylene Compression Section</v>
          </cell>
          <cell r="G163" t="str">
            <v>MAINTENANCE EQUIPMENTS</v>
          </cell>
          <cell r="H163" t="str">
            <v>INR</v>
          </cell>
          <cell r="I163" t="str">
            <v>[44-Z01] 80tons Overhead Crane of Ethy/Pro.Comp.</v>
          </cell>
          <cell r="J163" t="str">
            <v>F</v>
          </cell>
          <cell r="K163" t="str">
            <v/>
          </cell>
          <cell r="L163" t="str">
            <v>SET</v>
          </cell>
          <cell r="M163">
            <v>1</v>
          </cell>
          <cell r="N163">
            <v>21.36</v>
          </cell>
          <cell r="O163">
            <v>8595000</v>
          </cell>
          <cell r="P163">
            <v>8595000</v>
          </cell>
          <cell r="Q163">
            <v>183623580</v>
          </cell>
          <cell r="R163">
            <v>8595000</v>
          </cell>
          <cell r="S163">
            <v>8595000</v>
          </cell>
          <cell r="T163">
            <v>183623580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>PMUM00</v>
          </cell>
          <cell r="AB163" t="str">
            <v>M0UM12</v>
          </cell>
          <cell r="AC163">
            <v>4</v>
          </cell>
        </row>
        <row r="164">
          <cell r="A164" t="str">
            <v>10-Z01</v>
          </cell>
          <cell r="B164" t="str">
            <v>N</v>
          </cell>
          <cell r="C164" t="str">
            <v>자재비</v>
          </cell>
          <cell r="D164" t="str">
            <v>기계</v>
          </cell>
          <cell r="E164" t="str">
            <v>300</v>
          </cell>
          <cell r="F164" t="str">
            <v>Cracked Gas &amp; Ethylene, Propylene Compression Section</v>
          </cell>
          <cell r="G164" t="str">
            <v>MAINTENANCE EQUIPMENTS</v>
          </cell>
          <cell r="H164" t="str">
            <v>INR</v>
          </cell>
          <cell r="I164" t="str">
            <v>[10-Z01] 5tons of Mono-rail Hoist</v>
          </cell>
          <cell r="J164" t="str">
            <v>F</v>
          </cell>
          <cell r="K164" t="str">
            <v/>
          </cell>
          <cell r="L164" t="str">
            <v>SET</v>
          </cell>
          <cell r="M164">
            <v>4</v>
          </cell>
          <cell r="N164">
            <v>21.36</v>
          </cell>
          <cell r="O164">
            <v>783000</v>
          </cell>
          <cell r="P164">
            <v>3132000</v>
          </cell>
          <cell r="Q164">
            <v>66912048</v>
          </cell>
          <cell r="R164">
            <v>783000</v>
          </cell>
          <cell r="S164">
            <v>3132000</v>
          </cell>
          <cell r="T164">
            <v>66912048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 t="str">
            <v>PMUM00</v>
          </cell>
          <cell r="AB164" t="str">
            <v>M0UM13</v>
          </cell>
          <cell r="AC164">
            <v>2</v>
          </cell>
        </row>
        <row r="165">
          <cell r="A165" t="str">
            <v>27-Z01</v>
          </cell>
          <cell r="B165" t="str">
            <v>N</v>
          </cell>
          <cell r="C165" t="str">
            <v>자재비</v>
          </cell>
          <cell r="D165" t="str">
            <v>기계</v>
          </cell>
          <cell r="E165" t="str">
            <v>300</v>
          </cell>
          <cell r="F165" t="str">
            <v>Cracked Gas &amp; Ethylene, Propylene Compression Section</v>
          </cell>
          <cell r="G165" t="str">
            <v>MAINTENANCE EQUIPMENTS</v>
          </cell>
          <cell r="H165" t="str">
            <v>INR</v>
          </cell>
          <cell r="I165" t="str">
            <v>[27-Z01] 3tons of Chain Block with Trolley</v>
          </cell>
          <cell r="J165" t="str">
            <v>F</v>
          </cell>
          <cell r="K165" t="str">
            <v/>
          </cell>
          <cell r="L165" t="str">
            <v>SET</v>
          </cell>
          <cell r="M165">
            <v>10</v>
          </cell>
          <cell r="N165">
            <v>21.36</v>
          </cell>
          <cell r="O165">
            <v>97200</v>
          </cell>
          <cell r="P165">
            <v>972000</v>
          </cell>
          <cell r="Q165">
            <v>20765808</v>
          </cell>
          <cell r="R165">
            <v>97200</v>
          </cell>
          <cell r="S165">
            <v>972000</v>
          </cell>
          <cell r="T165">
            <v>20765808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str">
            <v>PMUM00</v>
          </cell>
          <cell r="AB165" t="str">
            <v>M0UM14</v>
          </cell>
          <cell r="AC165">
            <v>2</v>
          </cell>
        </row>
        <row r="166">
          <cell r="A166" t="str">
            <v>38-T01-I</v>
          </cell>
          <cell r="B166" t="str">
            <v>Y</v>
          </cell>
          <cell r="C166" t="str">
            <v>자재비</v>
          </cell>
          <cell r="D166" t="str">
            <v>기계</v>
          </cell>
          <cell r="E166" t="str">
            <v>400</v>
          </cell>
          <cell r="F166" t="str">
            <v>C2 Hydrogenation &amp; C2/C3 Separation &amp; Sewage and WWT System</v>
          </cell>
          <cell r="G166" t="str">
            <v>TRAYS &amp; PACKING</v>
          </cell>
          <cell r="H166" t="str">
            <v>INR</v>
          </cell>
          <cell r="I166" t="str">
            <v>[38-T01-I] C3 Absorber</v>
          </cell>
          <cell r="J166" t="str">
            <v>T</v>
          </cell>
          <cell r="K166" t="str">
            <v/>
          </cell>
          <cell r="L166" t="str">
            <v>LOT</v>
          </cell>
          <cell r="M166">
            <v>1</v>
          </cell>
          <cell r="N166">
            <v>21.364000000000001</v>
          </cell>
          <cell r="O166">
            <v>257400</v>
          </cell>
          <cell r="P166">
            <v>257400</v>
          </cell>
          <cell r="Q166">
            <v>241956000</v>
          </cell>
          <cell r="R166">
            <v>11325407.227111027</v>
          </cell>
          <cell r="S166">
            <v>11325407.227111027</v>
          </cell>
          <cell r="T166">
            <v>241956000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 t="str">
            <v>PMCA00</v>
          </cell>
          <cell r="AB166" t="str">
            <v>M0CA11</v>
          </cell>
          <cell r="AC166">
            <v>8</v>
          </cell>
        </row>
        <row r="167">
          <cell r="A167" t="str">
            <v>38-T02-I</v>
          </cell>
          <cell r="B167" t="str">
            <v>Y</v>
          </cell>
          <cell r="C167" t="str">
            <v>자재비</v>
          </cell>
          <cell r="D167" t="str">
            <v>기계</v>
          </cell>
          <cell r="E167" t="str">
            <v>400</v>
          </cell>
          <cell r="F167" t="str">
            <v>C2 Hydrogenation &amp; C2/C3 Separation &amp; Sewage and WWT System</v>
          </cell>
          <cell r="G167" t="str">
            <v>TRAYS &amp; PACKING</v>
          </cell>
          <cell r="H167" t="str">
            <v>INR</v>
          </cell>
          <cell r="I167" t="str">
            <v>[38-T02-I] Deethanizer</v>
          </cell>
          <cell r="J167" t="str">
            <v>T</v>
          </cell>
          <cell r="K167" t="str">
            <v/>
          </cell>
          <cell r="L167" t="str">
            <v>LOT</v>
          </cell>
          <cell r="M167">
            <v>1</v>
          </cell>
          <cell r="N167">
            <v>21.364000000000001</v>
          </cell>
          <cell r="O167">
            <v>257400</v>
          </cell>
          <cell r="P167">
            <v>257400</v>
          </cell>
          <cell r="Q167">
            <v>241956000</v>
          </cell>
          <cell r="R167">
            <v>11325407.227111027</v>
          </cell>
          <cell r="S167">
            <v>11325407.227111027</v>
          </cell>
          <cell r="T167">
            <v>241956000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 t="str">
            <v>PMCA00</v>
          </cell>
          <cell r="AB167" t="str">
            <v>M0CA11</v>
          </cell>
          <cell r="AC167">
            <v>9</v>
          </cell>
        </row>
        <row r="168">
          <cell r="A168" t="str">
            <v>40-T01-I</v>
          </cell>
          <cell r="B168" t="str">
            <v>Y</v>
          </cell>
          <cell r="C168" t="str">
            <v>자재비</v>
          </cell>
          <cell r="D168" t="str">
            <v>기계</v>
          </cell>
          <cell r="E168" t="str">
            <v>400</v>
          </cell>
          <cell r="F168" t="str">
            <v>C2 Hydrogenation &amp; C2/C3 Separation &amp; Sewage and WWT System</v>
          </cell>
          <cell r="G168" t="str">
            <v>TRAYS &amp; PACKING</v>
          </cell>
          <cell r="H168" t="str">
            <v>INR</v>
          </cell>
          <cell r="I168" t="str">
            <v>[40-T01-I] C2 Absorber</v>
          </cell>
          <cell r="J168" t="str">
            <v>T</v>
          </cell>
          <cell r="K168" t="str">
            <v/>
          </cell>
          <cell r="L168" t="str">
            <v>LOT</v>
          </cell>
          <cell r="M168">
            <v>1</v>
          </cell>
          <cell r="N168">
            <v>21.364000000000001</v>
          </cell>
          <cell r="O168">
            <v>257400</v>
          </cell>
          <cell r="P168">
            <v>257400</v>
          </cell>
          <cell r="Q168">
            <v>241956000</v>
          </cell>
          <cell r="R168">
            <v>11325407.227111027</v>
          </cell>
          <cell r="S168">
            <v>11325407.227111027</v>
          </cell>
          <cell r="T168">
            <v>241956000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>PMCA00</v>
          </cell>
          <cell r="AB168" t="str">
            <v>M0CA11</v>
          </cell>
          <cell r="AC168">
            <v>10</v>
          </cell>
        </row>
        <row r="169">
          <cell r="A169" t="str">
            <v>41-T01-I</v>
          </cell>
          <cell r="B169" t="str">
            <v>Y</v>
          </cell>
          <cell r="C169" t="str">
            <v>자재비</v>
          </cell>
          <cell r="D169" t="str">
            <v>기계</v>
          </cell>
          <cell r="E169" t="str">
            <v>400</v>
          </cell>
          <cell r="F169" t="str">
            <v>C2 Hydrogenation &amp; C2/C3 Separation &amp; Sewage and WWT System</v>
          </cell>
          <cell r="G169" t="str">
            <v>TRAYS &amp; PACKING</v>
          </cell>
          <cell r="H169" t="str">
            <v>INR</v>
          </cell>
          <cell r="I169" t="str">
            <v>[41-T01-I] Demethanizer</v>
          </cell>
          <cell r="J169" t="str">
            <v>T</v>
          </cell>
          <cell r="K169" t="str">
            <v/>
          </cell>
          <cell r="L169" t="str">
            <v>LOT</v>
          </cell>
          <cell r="M169">
            <v>1</v>
          </cell>
          <cell r="N169">
            <v>21.364000000000001</v>
          </cell>
          <cell r="O169">
            <v>257400</v>
          </cell>
          <cell r="P169">
            <v>257400</v>
          </cell>
          <cell r="Q169">
            <v>241956000</v>
          </cell>
          <cell r="R169">
            <v>11325407.227111027</v>
          </cell>
          <cell r="S169">
            <v>11325407.227111027</v>
          </cell>
          <cell r="T169">
            <v>241956000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str">
            <v>PMCA00</v>
          </cell>
          <cell r="AB169" t="str">
            <v>M0CA11</v>
          </cell>
          <cell r="AC169">
            <v>11</v>
          </cell>
        </row>
        <row r="170">
          <cell r="A170" t="str">
            <v>43-T01-I</v>
          </cell>
          <cell r="B170" t="str">
            <v>Y</v>
          </cell>
          <cell r="C170" t="str">
            <v>자재비</v>
          </cell>
          <cell r="D170" t="str">
            <v>기계</v>
          </cell>
          <cell r="E170" t="str">
            <v>400</v>
          </cell>
          <cell r="F170" t="str">
            <v>C2 Hydrogenation &amp; C2/C3 Separation &amp; Sewage and WWT System</v>
          </cell>
          <cell r="G170" t="str">
            <v>TRAYS &amp; PACKING</v>
          </cell>
          <cell r="H170" t="str">
            <v>INR</v>
          </cell>
          <cell r="I170" t="str">
            <v>[43-T01-I] C2 Splitter</v>
          </cell>
          <cell r="J170" t="str">
            <v>T</v>
          </cell>
          <cell r="K170" t="str">
            <v/>
          </cell>
          <cell r="L170" t="str">
            <v>LOT</v>
          </cell>
          <cell r="M170">
            <v>1</v>
          </cell>
          <cell r="N170">
            <v>21.364000000000001</v>
          </cell>
          <cell r="O170">
            <v>257400</v>
          </cell>
          <cell r="P170">
            <v>257400</v>
          </cell>
          <cell r="Q170">
            <v>241956000</v>
          </cell>
          <cell r="R170">
            <v>11325407.227111027</v>
          </cell>
          <cell r="S170">
            <v>11325407.227111027</v>
          </cell>
          <cell r="T170">
            <v>241956000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 t="str">
            <v>PMCA00</v>
          </cell>
          <cell r="AB170" t="str">
            <v>M0CA11</v>
          </cell>
          <cell r="AC170">
            <v>12</v>
          </cell>
        </row>
        <row r="171">
          <cell r="A171" t="str">
            <v>T-34</v>
          </cell>
          <cell r="B171" t="str">
            <v>Y</v>
          </cell>
          <cell r="C171" t="str">
            <v>자재비</v>
          </cell>
          <cell r="D171" t="str">
            <v>기계</v>
          </cell>
          <cell r="E171" t="str">
            <v>A00</v>
          </cell>
          <cell r="F171" t="str">
            <v>Associate Unit</v>
          </cell>
          <cell r="G171" t="str">
            <v>COLUMN</v>
          </cell>
          <cell r="H171" t="str">
            <v>USD</v>
          </cell>
          <cell r="I171" t="str">
            <v>[T-34] Direct Cooler</v>
          </cell>
          <cell r="J171" t="str">
            <v>T</v>
          </cell>
          <cell r="K171" t="str">
            <v/>
          </cell>
          <cell r="L171" t="str">
            <v>SET</v>
          </cell>
          <cell r="M171">
            <v>1</v>
          </cell>
          <cell r="N171">
            <v>940</v>
          </cell>
          <cell r="O171">
            <v>140580</v>
          </cell>
          <cell r="P171">
            <v>140580</v>
          </cell>
          <cell r="Q171">
            <v>132145200</v>
          </cell>
          <cell r="R171">
            <v>140580</v>
          </cell>
          <cell r="S171">
            <v>140580</v>
          </cell>
          <cell r="T171">
            <v>132145200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 t="str">
            <v>PMDA00</v>
          </cell>
          <cell r="AB171" t="str">
            <v>M0DA11</v>
          </cell>
          <cell r="AC171">
            <v>24</v>
          </cell>
        </row>
        <row r="172">
          <cell r="A172" t="str">
            <v>57-T01</v>
          </cell>
          <cell r="B172" t="str">
            <v>Y</v>
          </cell>
          <cell r="C172" t="str">
            <v>자재비</v>
          </cell>
          <cell r="D172" t="str">
            <v>기계</v>
          </cell>
          <cell r="E172" t="str">
            <v>500</v>
          </cell>
          <cell r="F172" t="str">
            <v>C3 Hydrogenation &amp; C3/C4, C4/C5 Separation &amp; Blow Down System</v>
          </cell>
          <cell r="G172" t="str">
            <v>COLUMN</v>
          </cell>
          <cell r="H172" t="str">
            <v>USD</v>
          </cell>
          <cell r="I172" t="str">
            <v>[57-T01] Debutanizer</v>
          </cell>
          <cell r="J172" t="str">
            <v>T</v>
          </cell>
          <cell r="K172" t="str">
            <v/>
          </cell>
          <cell r="L172" t="str">
            <v>SET</v>
          </cell>
          <cell r="M172">
            <v>1</v>
          </cell>
          <cell r="N172">
            <v>940</v>
          </cell>
          <cell r="O172">
            <v>214410</v>
          </cell>
          <cell r="P172">
            <v>214410</v>
          </cell>
          <cell r="Q172">
            <v>201545400</v>
          </cell>
          <cell r="R172">
            <v>214410</v>
          </cell>
          <cell r="S172">
            <v>214410</v>
          </cell>
          <cell r="T172">
            <v>201545400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 t="str">
            <v>PMDA00</v>
          </cell>
          <cell r="AB172" t="str">
            <v>M0DA11</v>
          </cell>
          <cell r="AC172">
            <v>16</v>
          </cell>
        </row>
        <row r="173">
          <cell r="A173" t="str">
            <v>30-T01</v>
          </cell>
          <cell r="B173" t="str">
            <v>Y</v>
          </cell>
          <cell r="C173" t="str">
            <v>자재비</v>
          </cell>
          <cell r="D173" t="str">
            <v>기계</v>
          </cell>
          <cell r="E173" t="str">
            <v>200</v>
          </cell>
          <cell r="F173" t="str">
            <v>Oil Fractionation &amp; Quench Section</v>
          </cell>
          <cell r="G173" t="str">
            <v>COLUMN</v>
          </cell>
          <cell r="H173" t="str">
            <v>USD</v>
          </cell>
          <cell r="I173" t="str">
            <v>[30-T01] Process Water Stripper</v>
          </cell>
          <cell r="J173" t="str">
            <v>T</v>
          </cell>
          <cell r="K173" t="str">
            <v/>
          </cell>
          <cell r="L173" t="str">
            <v>SET</v>
          </cell>
          <cell r="M173">
            <v>1</v>
          </cell>
          <cell r="N173">
            <v>940</v>
          </cell>
          <cell r="O173">
            <v>243000</v>
          </cell>
          <cell r="P173">
            <v>243000</v>
          </cell>
          <cell r="Q173">
            <v>228420000</v>
          </cell>
          <cell r="R173">
            <v>243000</v>
          </cell>
          <cell r="S173">
            <v>243000</v>
          </cell>
          <cell r="T173">
            <v>228420000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 t="str">
            <v>PMDA00</v>
          </cell>
          <cell r="AB173" t="str">
            <v>M0DA11</v>
          </cell>
          <cell r="AC173">
            <v>4</v>
          </cell>
        </row>
        <row r="174">
          <cell r="A174" t="str">
            <v>T-02</v>
          </cell>
          <cell r="B174" t="str">
            <v>Y</v>
          </cell>
          <cell r="C174" t="str">
            <v>자재비</v>
          </cell>
          <cell r="D174" t="str">
            <v>기계</v>
          </cell>
          <cell r="E174" t="str">
            <v>A00</v>
          </cell>
          <cell r="F174" t="str">
            <v>Associate Unit</v>
          </cell>
          <cell r="G174" t="str">
            <v>COLUMN</v>
          </cell>
          <cell r="H174" t="str">
            <v>USD</v>
          </cell>
          <cell r="I174" t="str">
            <v>[T-02] Benzene Stripper</v>
          </cell>
          <cell r="J174" t="str">
            <v>T</v>
          </cell>
          <cell r="K174" t="str">
            <v/>
          </cell>
          <cell r="L174" t="str">
            <v>SET</v>
          </cell>
          <cell r="M174">
            <v>1</v>
          </cell>
          <cell r="N174">
            <v>940</v>
          </cell>
          <cell r="O174">
            <v>314000</v>
          </cell>
          <cell r="P174">
            <v>314000</v>
          </cell>
          <cell r="Q174">
            <v>295160000</v>
          </cell>
          <cell r="R174">
            <v>314000</v>
          </cell>
          <cell r="S174">
            <v>314000</v>
          </cell>
          <cell r="T174">
            <v>295160000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 t="str">
            <v>PMDA00</v>
          </cell>
          <cell r="AB174" t="str">
            <v>M0DA11</v>
          </cell>
          <cell r="AC174">
            <v>29</v>
          </cell>
        </row>
        <row r="175">
          <cell r="A175" t="str">
            <v>40-T01</v>
          </cell>
          <cell r="B175" t="str">
            <v>Y</v>
          </cell>
          <cell r="C175" t="str">
            <v>자재비</v>
          </cell>
          <cell r="D175" t="str">
            <v>기계</v>
          </cell>
          <cell r="E175" t="str">
            <v>400</v>
          </cell>
          <cell r="F175" t="str">
            <v>C2 Hydrogenation &amp; C2/C3 Separation &amp; Sewage and WWT System</v>
          </cell>
          <cell r="G175" t="str">
            <v>COLUMN</v>
          </cell>
          <cell r="H175" t="str">
            <v>USD</v>
          </cell>
          <cell r="I175" t="str">
            <v>[40-T01] C2 Absorber</v>
          </cell>
          <cell r="J175" t="str">
            <v>T</v>
          </cell>
          <cell r="K175" t="str">
            <v/>
          </cell>
          <cell r="L175" t="str">
            <v>SET</v>
          </cell>
          <cell r="M175">
            <v>1</v>
          </cell>
          <cell r="N175">
            <v>940</v>
          </cell>
          <cell r="O175">
            <v>416000</v>
          </cell>
          <cell r="P175">
            <v>416000</v>
          </cell>
          <cell r="Q175">
            <v>391040000</v>
          </cell>
          <cell r="R175">
            <v>416000</v>
          </cell>
          <cell r="S175">
            <v>416000</v>
          </cell>
          <cell r="T175">
            <v>391040000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 t="str">
            <v>PMDA00</v>
          </cell>
          <cell r="AB175" t="str">
            <v>M0DA11</v>
          </cell>
          <cell r="AC175">
            <v>9</v>
          </cell>
        </row>
        <row r="176">
          <cell r="A176" t="str">
            <v>39-R01</v>
          </cell>
          <cell r="B176" t="str">
            <v>Y</v>
          </cell>
          <cell r="C176" t="str">
            <v>자재비</v>
          </cell>
          <cell r="D176" t="str">
            <v>기계</v>
          </cell>
          <cell r="E176" t="str">
            <v>400</v>
          </cell>
          <cell r="F176" t="str">
            <v>C2 Hydrogenation &amp; C2/C3 Separation &amp; Sewage and WWT System</v>
          </cell>
          <cell r="G176" t="str">
            <v>REACTOR</v>
          </cell>
          <cell r="H176" t="str">
            <v>USD</v>
          </cell>
          <cell r="I176" t="str">
            <v>[39-R01] C2 Hydrogenation Reactor</v>
          </cell>
          <cell r="J176" t="str">
            <v>T</v>
          </cell>
          <cell r="K176" t="str">
            <v/>
          </cell>
          <cell r="L176" t="str">
            <v>SET</v>
          </cell>
          <cell r="M176">
            <v>1</v>
          </cell>
          <cell r="N176">
            <v>940</v>
          </cell>
          <cell r="O176">
            <v>162800</v>
          </cell>
          <cell r="P176">
            <v>162800</v>
          </cell>
          <cell r="Q176">
            <v>153032000</v>
          </cell>
          <cell r="R176">
            <v>162800</v>
          </cell>
          <cell r="S176">
            <v>162800</v>
          </cell>
          <cell r="T176">
            <v>153032000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 t="str">
            <v>PMDB00</v>
          </cell>
          <cell r="AB176" t="str">
            <v>M0DB11</v>
          </cell>
          <cell r="AC176">
            <v>3</v>
          </cell>
        </row>
        <row r="177">
          <cell r="A177" t="str">
            <v>37-E11</v>
          </cell>
          <cell r="B177" t="str">
            <v>Y</v>
          </cell>
          <cell r="C177" t="str">
            <v>자재비</v>
          </cell>
          <cell r="D177" t="str">
            <v>기계</v>
          </cell>
          <cell r="E177" t="str">
            <v>400</v>
          </cell>
          <cell r="F177" t="str">
            <v>C2 Hydrogenation &amp; C2/C3 Separation &amp; Sewage and WWT System</v>
          </cell>
          <cell r="G177" t="str">
            <v>SHELL/TUBE HEAT EXCHANGER</v>
          </cell>
          <cell r="H177" t="str">
            <v>INR</v>
          </cell>
          <cell r="I177" t="str">
            <v>[37-E11] Cracked Gas Cooler I</v>
          </cell>
          <cell r="J177" t="str">
            <v>T</v>
          </cell>
          <cell r="K177" t="str">
            <v/>
          </cell>
          <cell r="L177" t="str">
            <v>SET</v>
          </cell>
          <cell r="M177">
            <v>1</v>
          </cell>
          <cell r="N177">
            <v>21.364000000000001</v>
          </cell>
          <cell r="O177">
            <v>685870</v>
          </cell>
          <cell r="P177">
            <v>685870</v>
          </cell>
          <cell r="Q177">
            <v>644717800</v>
          </cell>
          <cell r="R177">
            <v>30177766.335892156</v>
          </cell>
          <cell r="S177">
            <v>30177766.335892156</v>
          </cell>
          <cell r="T177">
            <v>644717800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 t="str">
            <v>PMEA00</v>
          </cell>
          <cell r="AB177" t="str">
            <v>M0EA11</v>
          </cell>
          <cell r="AC177">
            <v>22</v>
          </cell>
        </row>
        <row r="178">
          <cell r="A178" t="str">
            <v>37-E12</v>
          </cell>
          <cell r="B178" t="str">
            <v>Y</v>
          </cell>
          <cell r="C178" t="str">
            <v>자재비</v>
          </cell>
          <cell r="D178" t="str">
            <v>기계</v>
          </cell>
          <cell r="E178" t="str">
            <v>400</v>
          </cell>
          <cell r="F178" t="str">
            <v>C2 Hydrogenation &amp; C2/C3 Separation &amp; Sewage and WWT System</v>
          </cell>
          <cell r="G178" t="str">
            <v>SHELL/TUBE HEAT EXCHANGER</v>
          </cell>
          <cell r="H178" t="str">
            <v>INR</v>
          </cell>
          <cell r="I178" t="str">
            <v>[37-E12] Cracked Gas Cooler II</v>
          </cell>
          <cell r="J178" t="str">
            <v>T</v>
          </cell>
          <cell r="K178" t="str">
            <v/>
          </cell>
          <cell r="L178" t="str">
            <v>SET</v>
          </cell>
          <cell r="M178">
            <v>1</v>
          </cell>
          <cell r="N178">
            <v>21.364000000000001</v>
          </cell>
          <cell r="O178">
            <v>838130</v>
          </cell>
          <cell r="P178">
            <v>838130</v>
          </cell>
          <cell r="Q178">
            <v>787842200</v>
          </cell>
          <cell r="R178">
            <v>36877092.304811835</v>
          </cell>
          <cell r="S178">
            <v>36877092.304811835</v>
          </cell>
          <cell r="T178">
            <v>787842200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 t="str">
            <v>PMEA00</v>
          </cell>
          <cell r="AB178" t="str">
            <v>M0EA11</v>
          </cell>
          <cell r="AC178">
            <v>23</v>
          </cell>
        </row>
        <row r="179">
          <cell r="A179" t="str">
            <v>38-E11A-B/S</v>
          </cell>
          <cell r="B179" t="str">
            <v>Y</v>
          </cell>
          <cell r="C179" t="str">
            <v>자재비</v>
          </cell>
          <cell r="D179" t="str">
            <v>기계</v>
          </cell>
          <cell r="E179" t="str">
            <v>400</v>
          </cell>
          <cell r="F179" t="str">
            <v>C2 Hydrogenation &amp; C2/C3 Separation &amp; Sewage and WWT System</v>
          </cell>
          <cell r="G179" t="str">
            <v>SHELL/TUBE HEAT EXCHANGER</v>
          </cell>
          <cell r="H179" t="str">
            <v>INR</v>
          </cell>
          <cell r="I179" t="str">
            <v>[38-E11 A-B/S] Reboiler Deethanizer</v>
          </cell>
          <cell r="J179" t="str">
            <v>T</v>
          </cell>
          <cell r="K179" t="str">
            <v/>
          </cell>
          <cell r="L179" t="str">
            <v>SET</v>
          </cell>
          <cell r="M179">
            <v>3</v>
          </cell>
          <cell r="N179">
            <v>21.364000000000001</v>
          </cell>
          <cell r="O179">
            <v>306633</v>
          </cell>
          <cell r="P179">
            <v>919899</v>
          </cell>
          <cell r="Q179">
            <v>864705060</v>
          </cell>
          <cell r="R179">
            <v>13491622.355364164</v>
          </cell>
          <cell r="S179">
            <v>40474867.066092491</v>
          </cell>
          <cell r="T179">
            <v>864705060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 t="str">
            <v>PMEA00</v>
          </cell>
          <cell r="AB179" t="str">
            <v>M0EA11</v>
          </cell>
          <cell r="AC179">
            <v>24</v>
          </cell>
        </row>
        <row r="180">
          <cell r="A180" t="str">
            <v>39-E11A-C</v>
          </cell>
          <cell r="B180" t="str">
            <v>Y</v>
          </cell>
          <cell r="C180" t="str">
            <v>자재비</v>
          </cell>
          <cell r="D180" t="str">
            <v>기계</v>
          </cell>
          <cell r="E180" t="str">
            <v>400</v>
          </cell>
          <cell r="F180" t="str">
            <v>C2 Hydrogenation &amp; C2/C3 Separation &amp; Sewage and WWT System</v>
          </cell>
          <cell r="G180" t="str">
            <v>SHELL/TUBE HEAT EXCHANGER</v>
          </cell>
          <cell r="H180" t="str">
            <v>INR</v>
          </cell>
          <cell r="I180" t="str">
            <v>[39-E11 A-C] C2 Hydrogenation CC Exchanger</v>
          </cell>
          <cell r="J180" t="str">
            <v>T</v>
          </cell>
          <cell r="K180" t="str">
            <v/>
          </cell>
          <cell r="L180" t="str">
            <v>SET</v>
          </cell>
          <cell r="M180">
            <v>3</v>
          </cell>
          <cell r="N180">
            <v>21.364000000000001</v>
          </cell>
          <cell r="O180">
            <v>2524580</v>
          </cell>
          <cell r="P180">
            <v>7573740</v>
          </cell>
          <cell r="Q180">
            <v>7119315600</v>
          </cell>
          <cell r="R180">
            <v>111079629.28290582</v>
          </cell>
          <cell r="S180">
            <v>333238887.84871745</v>
          </cell>
          <cell r="T180">
            <v>7119315600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>PMEA00</v>
          </cell>
          <cell r="AB180" t="str">
            <v>M0EA11</v>
          </cell>
          <cell r="AC180">
            <v>25</v>
          </cell>
        </row>
        <row r="181">
          <cell r="A181" t="str">
            <v>39-E12</v>
          </cell>
          <cell r="B181" t="str">
            <v>Y</v>
          </cell>
          <cell r="C181" t="str">
            <v>자재비</v>
          </cell>
          <cell r="D181" t="str">
            <v>기계</v>
          </cell>
          <cell r="E181" t="str">
            <v>400</v>
          </cell>
          <cell r="F181" t="str">
            <v>C2 Hydrogenation &amp; C2/C3 Separation &amp; Sewage and WWT System</v>
          </cell>
          <cell r="G181" t="str">
            <v>SHELL/TUBE HEAT EXCHANGER</v>
          </cell>
          <cell r="H181" t="str">
            <v>INR</v>
          </cell>
          <cell r="I181" t="str">
            <v>[39-E12] C2 Hydrogenation Heater</v>
          </cell>
          <cell r="J181" t="str">
            <v>T</v>
          </cell>
          <cell r="K181" t="str">
            <v/>
          </cell>
          <cell r="L181" t="str">
            <v>SET</v>
          </cell>
          <cell r="M181">
            <v>1</v>
          </cell>
          <cell r="N181">
            <v>21.364000000000001</v>
          </cell>
          <cell r="O181">
            <v>85810</v>
          </cell>
          <cell r="P181">
            <v>85810</v>
          </cell>
          <cell r="Q181">
            <v>80661400</v>
          </cell>
          <cell r="R181">
            <v>3775575.7348811082</v>
          </cell>
          <cell r="S181">
            <v>3775575.7348811082</v>
          </cell>
          <cell r="T181">
            <v>80661400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>PMEA00</v>
          </cell>
          <cell r="AB181" t="str">
            <v>M0EA11</v>
          </cell>
          <cell r="AC181">
            <v>26</v>
          </cell>
        </row>
        <row r="182">
          <cell r="A182" t="str">
            <v>39-E13</v>
          </cell>
          <cell r="B182" t="str">
            <v>Y</v>
          </cell>
          <cell r="C182" t="str">
            <v>자재비</v>
          </cell>
          <cell r="D182" t="str">
            <v>기계</v>
          </cell>
          <cell r="E182" t="str">
            <v>400</v>
          </cell>
          <cell r="F182" t="str">
            <v>C2 Hydrogenation &amp; C2/C3 Separation &amp; Sewage and WWT System</v>
          </cell>
          <cell r="G182" t="str">
            <v>SHELL/TUBE HEAT EXCHANGER</v>
          </cell>
          <cell r="H182" t="str">
            <v>INR</v>
          </cell>
          <cell r="I182" t="str">
            <v>[39-E13] Methanol Condenser</v>
          </cell>
          <cell r="J182" t="str">
            <v>T</v>
          </cell>
          <cell r="K182" t="str">
            <v/>
          </cell>
          <cell r="L182" t="str">
            <v>SET</v>
          </cell>
          <cell r="M182">
            <v>1</v>
          </cell>
          <cell r="N182">
            <v>21.364000000000001</v>
          </cell>
          <cell r="O182">
            <v>86450</v>
          </cell>
          <cell r="P182">
            <v>86450</v>
          </cell>
          <cell r="Q182">
            <v>81263000</v>
          </cell>
          <cell r="R182">
            <v>3803735.2555701178</v>
          </cell>
          <cell r="S182">
            <v>3803735.2555701178</v>
          </cell>
          <cell r="T182">
            <v>81263000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PMEA00</v>
          </cell>
          <cell r="AB182" t="str">
            <v>M0EA11</v>
          </cell>
          <cell r="AC182">
            <v>27</v>
          </cell>
        </row>
        <row r="183">
          <cell r="A183" t="str">
            <v>41-E11</v>
          </cell>
          <cell r="B183" t="str">
            <v>Y</v>
          </cell>
          <cell r="C183" t="str">
            <v>자재비</v>
          </cell>
          <cell r="D183" t="str">
            <v>기계</v>
          </cell>
          <cell r="E183" t="str">
            <v>400</v>
          </cell>
          <cell r="F183" t="str">
            <v>C2 Hydrogenation &amp; C2/C3 Separation &amp; Sewage and WWT System</v>
          </cell>
          <cell r="G183" t="str">
            <v>SHELL/TUBE HEAT EXCHANGER</v>
          </cell>
          <cell r="H183" t="str">
            <v>INR</v>
          </cell>
          <cell r="I183" t="str">
            <v>[41-E11] Reboiler Demethanizer</v>
          </cell>
          <cell r="J183" t="str">
            <v>T</v>
          </cell>
          <cell r="K183" t="str">
            <v/>
          </cell>
          <cell r="L183" t="str">
            <v>SET</v>
          </cell>
          <cell r="M183">
            <v>1</v>
          </cell>
          <cell r="N183">
            <v>21.364000000000001</v>
          </cell>
          <cell r="O183">
            <v>299200</v>
          </cell>
          <cell r="P183">
            <v>299200</v>
          </cell>
          <cell r="Q183">
            <v>281248000</v>
          </cell>
          <cell r="R183">
            <v>13164575.922111964</v>
          </cell>
          <cell r="S183">
            <v>13164575.922111964</v>
          </cell>
          <cell r="T183">
            <v>281248000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 t="str">
            <v>PMEA00</v>
          </cell>
          <cell r="AB183" t="str">
            <v>M0EA11</v>
          </cell>
          <cell r="AC183">
            <v>28</v>
          </cell>
        </row>
        <row r="184">
          <cell r="A184" t="str">
            <v>86-E11</v>
          </cell>
          <cell r="B184" t="str">
            <v>Y</v>
          </cell>
          <cell r="C184" t="str">
            <v>자재비</v>
          </cell>
          <cell r="D184" t="str">
            <v>기계</v>
          </cell>
          <cell r="E184" t="str">
            <v>400</v>
          </cell>
          <cell r="F184" t="str">
            <v>C2 Hydrogenation &amp; C2/C3 Separation &amp; Sewage and WWT System</v>
          </cell>
          <cell r="G184" t="str">
            <v>SHELL/TUBE HEAT EXCHANGER</v>
          </cell>
          <cell r="H184" t="str">
            <v>INR</v>
          </cell>
          <cell r="I184" t="str">
            <v>[86-E11] Regeneration Gas Heater</v>
          </cell>
          <cell r="J184" t="str">
            <v>T</v>
          </cell>
          <cell r="K184" t="str">
            <v/>
          </cell>
          <cell r="L184" t="str">
            <v>SET</v>
          </cell>
          <cell r="M184">
            <v>1</v>
          </cell>
          <cell r="N184">
            <v>21.364000000000001</v>
          </cell>
          <cell r="O184">
            <v>48620</v>
          </cell>
          <cell r="P184">
            <v>48620</v>
          </cell>
          <cell r="Q184">
            <v>45702800</v>
          </cell>
          <cell r="R184">
            <v>2139243.5873431941</v>
          </cell>
          <cell r="S184">
            <v>2139243.5873431941</v>
          </cell>
          <cell r="T184">
            <v>45702800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 t="str">
            <v>PMEA00</v>
          </cell>
          <cell r="AB184" t="str">
            <v>M0EA11</v>
          </cell>
          <cell r="AC184">
            <v>51</v>
          </cell>
        </row>
        <row r="185">
          <cell r="A185" t="str">
            <v>86-E12</v>
          </cell>
          <cell r="B185" t="str">
            <v>Y</v>
          </cell>
          <cell r="C185" t="str">
            <v>자재비</v>
          </cell>
          <cell r="D185" t="str">
            <v>기계</v>
          </cell>
          <cell r="E185" t="str">
            <v>400</v>
          </cell>
          <cell r="F185" t="str">
            <v>C2 Hydrogenation &amp; C2/C3 Separation &amp; Sewage and WWT System</v>
          </cell>
          <cell r="G185" t="str">
            <v>SHELL/TUBE HEAT EXCHANGER</v>
          </cell>
          <cell r="H185" t="str">
            <v>INR</v>
          </cell>
          <cell r="I185" t="str">
            <v>[86-E12] Regeneration Gas Cooler</v>
          </cell>
          <cell r="J185" t="str">
            <v>T</v>
          </cell>
          <cell r="K185" t="str">
            <v/>
          </cell>
          <cell r="L185" t="str">
            <v>SET</v>
          </cell>
          <cell r="M185">
            <v>1</v>
          </cell>
          <cell r="N185">
            <v>21.364000000000001</v>
          </cell>
          <cell r="O185">
            <v>87690</v>
          </cell>
          <cell r="P185">
            <v>87690</v>
          </cell>
          <cell r="Q185">
            <v>82428600</v>
          </cell>
          <cell r="R185">
            <v>3858294.3269050736</v>
          </cell>
          <cell r="S185">
            <v>3858294.3269050736</v>
          </cell>
          <cell r="T185">
            <v>82428600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 t="str">
            <v>PMEA00</v>
          </cell>
          <cell r="AB185" t="str">
            <v>M0EA11</v>
          </cell>
          <cell r="AC185">
            <v>52</v>
          </cell>
        </row>
        <row r="186">
          <cell r="A186" t="str">
            <v>L37-E13</v>
          </cell>
          <cell r="B186" t="str">
            <v>Y</v>
          </cell>
          <cell r="C186" t="str">
            <v>자재비</v>
          </cell>
          <cell r="D186" t="str">
            <v>기계</v>
          </cell>
          <cell r="E186" t="str">
            <v>400</v>
          </cell>
          <cell r="F186" t="str">
            <v>C2 Hydrogenation &amp; C2/C3 Separation &amp; Sewage and WWT System</v>
          </cell>
          <cell r="G186" t="str">
            <v>SPECIAL TYPE HEAT EXCHANGER</v>
          </cell>
          <cell r="H186" t="str">
            <v>USD</v>
          </cell>
          <cell r="I186" t="str">
            <v>[L 37-E13] Cracked Gas Countercurr. Exchanger</v>
          </cell>
          <cell r="J186" t="str">
            <v>T</v>
          </cell>
          <cell r="K186" t="str">
            <v/>
          </cell>
          <cell r="L186" t="str">
            <v>SET</v>
          </cell>
          <cell r="M186">
            <v>1</v>
          </cell>
          <cell r="N186">
            <v>940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 t="str">
            <v>PMEB00</v>
          </cell>
          <cell r="AB186" t="str">
            <v>M0EB51</v>
          </cell>
          <cell r="AC186">
            <v>1</v>
          </cell>
        </row>
        <row r="187">
          <cell r="A187" t="str">
            <v>L38-E12</v>
          </cell>
          <cell r="B187" t="str">
            <v>Y</v>
          </cell>
          <cell r="C187" t="str">
            <v>자재비</v>
          </cell>
          <cell r="D187" t="str">
            <v>기계</v>
          </cell>
          <cell r="E187" t="str">
            <v>400</v>
          </cell>
          <cell r="F187" t="str">
            <v>C2 Hydrogenation &amp; C2/C3 Separation &amp; Sewage and WWT System</v>
          </cell>
          <cell r="G187" t="str">
            <v>SPECIAL TYPE HEAT EXCHANGER</v>
          </cell>
          <cell r="H187" t="str">
            <v>USD</v>
          </cell>
          <cell r="I187" t="str">
            <v>[L 38-E12] Condenser Deethanizer</v>
          </cell>
          <cell r="J187" t="str">
            <v>T</v>
          </cell>
          <cell r="K187" t="str">
            <v/>
          </cell>
          <cell r="L187" t="str">
            <v>SET</v>
          </cell>
          <cell r="M187">
            <v>1</v>
          </cell>
          <cell r="N187">
            <v>940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 t="str">
            <v>PMEB00</v>
          </cell>
          <cell r="AB187" t="str">
            <v>M0EB51</v>
          </cell>
          <cell r="AC187">
            <v>2</v>
          </cell>
        </row>
        <row r="188">
          <cell r="A188" t="str">
            <v>L40-E11</v>
          </cell>
          <cell r="B188" t="str">
            <v>Y</v>
          </cell>
          <cell r="C188" t="str">
            <v>자재비</v>
          </cell>
          <cell r="D188" t="str">
            <v>기계</v>
          </cell>
          <cell r="E188" t="str">
            <v>400</v>
          </cell>
          <cell r="F188" t="str">
            <v>C2 Hydrogenation &amp; C2/C3 Separation &amp; Sewage and WWT System</v>
          </cell>
          <cell r="G188" t="str">
            <v>SPECIAL TYPE HEAT EXCHANGER</v>
          </cell>
          <cell r="H188" t="str">
            <v>USD</v>
          </cell>
          <cell r="I188" t="str">
            <v>[L 40-E11] Low Temp. CC Exchanger I</v>
          </cell>
          <cell r="J188" t="str">
            <v>T</v>
          </cell>
          <cell r="K188" t="str">
            <v/>
          </cell>
          <cell r="L188" t="str">
            <v>SET</v>
          </cell>
          <cell r="M188">
            <v>1</v>
          </cell>
          <cell r="N188">
            <v>940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 t="str">
            <v>PMEB00</v>
          </cell>
          <cell r="AB188" t="str">
            <v>M0EB51</v>
          </cell>
          <cell r="AC188">
            <v>3</v>
          </cell>
        </row>
        <row r="189">
          <cell r="A189" t="str">
            <v>L40-E12</v>
          </cell>
          <cell r="B189" t="str">
            <v>Y</v>
          </cell>
          <cell r="C189" t="str">
            <v>자재비</v>
          </cell>
          <cell r="D189" t="str">
            <v>기계</v>
          </cell>
          <cell r="E189" t="str">
            <v>400</v>
          </cell>
          <cell r="F189" t="str">
            <v>C2 Hydrogenation &amp; C2/C3 Separation &amp; Sewage and WWT System</v>
          </cell>
          <cell r="G189" t="str">
            <v>SPECIAL TYPE HEAT EXCHANGER</v>
          </cell>
          <cell r="H189" t="str">
            <v>USD</v>
          </cell>
          <cell r="I189" t="str">
            <v>[L 40-E12] Low Temperature Exchanger II A</v>
          </cell>
          <cell r="J189" t="str">
            <v>T</v>
          </cell>
          <cell r="K189" t="str">
            <v/>
          </cell>
          <cell r="L189" t="str">
            <v>SET</v>
          </cell>
          <cell r="M189">
            <v>1</v>
          </cell>
          <cell r="N189">
            <v>940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 t="str">
            <v>PMEB00</v>
          </cell>
          <cell r="AB189" t="str">
            <v>M0EB51</v>
          </cell>
          <cell r="AC189">
            <v>4</v>
          </cell>
        </row>
        <row r="190">
          <cell r="A190" t="str">
            <v>L40-E13</v>
          </cell>
          <cell r="B190" t="str">
            <v>Y</v>
          </cell>
          <cell r="C190" t="str">
            <v>자재비</v>
          </cell>
          <cell r="D190" t="str">
            <v>기계</v>
          </cell>
          <cell r="E190" t="str">
            <v>400</v>
          </cell>
          <cell r="F190" t="str">
            <v>C2 Hydrogenation &amp; C2/C3 Separation &amp; Sewage and WWT System</v>
          </cell>
          <cell r="G190" t="str">
            <v>SPECIAL TYPE HEAT EXCHANGER</v>
          </cell>
          <cell r="H190" t="str">
            <v>USD</v>
          </cell>
          <cell r="I190" t="str">
            <v>[L 40-E13] Low Temperature Exchanger II B</v>
          </cell>
          <cell r="J190" t="str">
            <v>T</v>
          </cell>
          <cell r="K190" t="str">
            <v/>
          </cell>
          <cell r="L190" t="str">
            <v>SET</v>
          </cell>
          <cell r="M190">
            <v>1</v>
          </cell>
          <cell r="N190">
            <v>940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 t="str">
            <v>PMEB00</v>
          </cell>
          <cell r="AB190" t="str">
            <v>M0EB51</v>
          </cell>
          <cell r="AC190">
            <v>5</v>
          </cell>
        </row>
        <row r="191">
          <cell r="A191" t="str">
            <v>L40-E14</v>
          </cell>
          <cell r="B191" t="str">
            <v>Y</v>
          </cell>
          <cell r="C191" t="str">
            <v>자재비</v>
          </cell>
          <cell r="D191" t="str">
            <v>기계</v>
          </cell>
          <cell r="E191" t="str">
            <v>400</v>
          </cell>
          <cell r="F191" t="str">
            <v>C2 Hydrogenation &amp; C2/C3 Separation &amp; Sewage and WWT System</v>
          </cell>
          <cell r="G191" t="str">
            <v>SPECIAL TYPE HEAT EXCHANGER</v>
          </cell>
          <cell r="H191" t="str">
            <v>USD</v>
          </cell>
          <cell r="I191" t="str">
            <v>[L 40-E14] Low Temp. CC Exchanger III</v>
          </cell>
          <cell r="J191" t="str">
            <v>T</v>
          </cell>
          <cell r="K191" t="str">
            <v/>
          </cell>
          <cell r="L191" t="str">
            <v>SET</v>
          </cell>
          <cell r="M191">
            <v>1</v>
          </cell>
          <cell r="N191">
            <v>940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 t="str">
            <v>PMEB00</v>
          </cell>
          <cell r="AB191" t="str">
            <v>M0EB51</v>
          </cell>
          <cell r="AC191">
            <v>6</v>
          </cell>
        </row>
        <row r="192">
          <cell r="A192" t="str">
            <v>L41-E12</v>
          </cell>
          <cell r="B192" t="str">
            <v>Y</v>
          </cell>
          <cell r="C192" t="str">
            <v>자재비</v>
          </cell>
          <cell r="D192" t="str">
            <v>기계</v>
          </cell>
          <cell r="E192" t="str">
            <v>400</v>
          </cell>
          <cell r="F192" t="str">
            <v>C2 Hydrogenation &amp; C2/C3 Separation &amp; Sewage and WWT System</v>
          </cell>
          <cell r="G192" t="str">
            <v>SPECIAL TYPE HEAT EXCHANGER</v>
          </cell>
          <cell r="H192" t="str">
            <v>USD</v>
          </cell>
          <cell r="I192" t="str">
            <v>[L 41-E12] Condenser Demethanizer</v>
          </cell>
          <cell r="J192" t="str">
            <v>T</v>
          </cell>
          <cell r="K192" t="str">
            <v/>
          </cell>
          <cell r="L192" t="str">
            <v>SET</v>
          </cell>
          <cell r="M192">
            <v>1</v>
          </cell>
          <cell r="N192">
            <v>940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PMEB00</v>
          </cell>
          <cell r="AB192" t="str">
            <v>M0EB51</v>
          </cell>
          <cell r="AC192">
            <v>7</v>
          </cell>
        </row>
        <row r="193">
          <cell r="A193" t="str">
            <v>L43-E11</v>
          </cell>
          <cell r="B193" t="str">
            <v>Y</v>
          </cell>
          <cell r="C193" t="str">
            <v>자재비</v>
          </cell>
          <cell r="D193" t="str">
            <v>기계</v>
          </cell>
          <cell r="E193" t="str">
            <v>400</v>
          </cell>
          <cell r="F193" t="str">
            <v>C2 Hydrogenation &amp; C2/C3 Separation &amp; Sewage and WWT System</v>
          </cell>
          <cell r="G193" t="str">
            <v>SPECIAL TYPE HEAT EXCHANGER</v>
          </cell>
          <cell r="H193" t="str">
            <v>USD</v>
          </cell>
          <cell r="I193" t="str">
            <v>[L 43-E11] Reboiler C2 Splitter</v>
          </cell>
          <cell r="J193" t="str">
            <v>T</v>
          </cell>
          <cell r="K193" t="str">
            <v/>
          </cell>
          <cell r="L193" t="str">
            <v>SET</v>
          </cell>
          <cell r="M193">
            <v>1</v>
          </cell>
          <cell r="N193">
            <v>940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PMEB00</v>
          </cell>
          <cell r="AB193" t="str">
            <v>M0EB51</v>
          </cell>
          <cell r="AC193">
            <v>8</v>
          </cell>
        </row>
        <row r="194">
          <cell r="A194" t="str">
            <v>L43-E12</v>
          </cell>
          <cell r="B194" t="str">
            <v>Y</v>
          </cell>
          <cell r="C194" t="str">
            <v>자재비</v>
          </cell>
          <cell r="D194" t="str">
            <v>기계</v>
          </cell>
          <cell r="E194" t="str">
            <v>400</v>
          </cell>
          <cell r="F194" t="str">
            <v>C2 Hydrogenation &amp; C2/C3 Separation &amp; Sewage and WWT System</v>
          </cell>
          <cell r="G194" t="str">
            <v>SPECIAL TYPE HEAT EXCHANGER</v>
          </cell>
          <cell r="H194" t="str">
            <v>USD</v>
          </cell>
          <cell r="I194" t="str">
            <v>[L 43-E12] Countercurrent Exchanger C2 Splitter</v>
          </cell>
          <cell r="J194" t="str">
            <v>T</v>
          </cell>
          <cell r="K194" t="str">
            <v/>
          </cell>
          <cell r="L194" t="str">
            <v>SET</v>
          </cell>
          <cell r="M194">
            <v>1</v>
          </cell>
          <cell r="N194">
            <v>940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 t="str">
            <v>PMEB00</v>
          </cell>
          <cell r="AB194" t="str">
            <v>M0EB51</v>
          </cell>
          <cell r="AC194">
            <v>9</v>
          </cell>
        </row>
        <row r="195">
          <cell r="A195" t="str">
            <v>39-J51</v>
          </cell>
          <cell r="B195" t="str">
            <v>N</v>
          </cell>
          <cell r="C195" t="str">
            <v>자재비</v>
          </cell>
          <cell r="D195" t="str">
            <v>기계</v>
          </cell>
          <cell r="E195" t="str">
            <v>400</v>
          </cell>
          <cell r="F195" t="str">
            <v>C2 Hydrogenation &amp; C2/C3 Separation &amp; Sewage and WWT System</v>
          </cell>
          <cell r="G195" t="str">
            <v>EJECTOR/EDUCTOR/DESUPERHEATER/STATIC MIX</v>
          </cell>
          <cell r="H195" t="str">
            <v>KRW</v>
          </cell>
          <cell r="I195" t="str">
            <v>[39-J51] Methanol Condenser Ejector</v>
          </cell>
          <cell r="J195" t="str">
            <v>F</v>
          </cell>
          <cell r="K195" t="str">
            <v/>
          </cell>
          <cell r="L195" t="str">
            <v>SET</v>
          </cell>
          <cell r="M195">
            <v>1</v>
          </cell>
          <cell r="N195">
            <v>1</v>
          </cell>
          <cell r="O195">
            <v>4400</v>
          </cell>
          <cell r="P195">
            <v>4400</v>
          </cell>
          <cell r="Q195">
            <v>4136000</v>
          </cell>
          <cell r="R195">
            <v>4136000</v>
          </cell>
          <cell r="S195">
            <v>4136000</v>
          </cell>
          <cell r="T195">
            <v>4136000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 t="str">
            <v>PMEE00</v>
          </cell>
          <cell r="AB195" t="str">
            <v>M0EE11</v>
          </cell>
          <cell r="AC195">
            <v>4</v>
          </cell>
        </row>
        <row r="196">
          <cell r="A196" t="str">
            <v>37-D31</v>
          </cell>
          <cell r="B196" t="str">
            <v>N</v>
          </cell>
          <cell r="C196" t="str">
            <v>자재비</v>
          </cell>
          <cell r="D196" t="str">
            <v>기계</v>
          </cell>
          <cell r="E196" t="str">
            <v>400</v>
          </cell>
          <cell r="F196" t="str">
            <v>C2 Hydrogenation &amp; C2/C3 Separation &amp; Sewage and WWT System</v>
          </cell>
          <cell r="G196" t="str">
            <v>VESSEL</v>
          </cell>
          <cell r="H196" t="str">
            <v>INR</v>
          </cell>
          <cell r="I196" t="str">
            <v>[37-D31] KO Drum Precooling I</v>
          </cell>
          <cell r="J196" t="str">
            <v>F</v>
          </cell>
          <cell r="K196" t="str">
            <v/>
          </cell>
          <cell r="L196" t="str">
            <v>SET</v>
          </cell>
          <cell r="M196">
            <v>1</v>
          </cell>
          <cell r="N196">
            <v>21.364000000000001</v>
          </cell>
          <cell r="O196">
            <v>325330</v>
          </cell>
          <cell r="P196">
            <v>325330</v>
          </cell>
          <cell r="Q196">
            <v>305810200</v>
          </cell>
          <cell r="R196">
            <v>14314276.352742931</v>
          </cell>
          <cell r="S196">
            <v>14314276.352742931</v>
          </cell>
          <cell r="T196">
            <v>305810200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 t="str">
            <v>PMFA00</v>
          </cell>
          <cell r="AB196" t="str">
            <v>M0FA11</v>
          </cell>
          <cell r="AC196">
            <v>20</v>
          </cell>
        </row>
        <row r="197">
          <cell r="A197" t="str">
            <v>37-D32</v>
          </cell>
          <cell r="B197" t="str">
            <v>N</v>
          </cell>
          <cell r="C197" t="str">
            <v>자재비</v>
          </cell>
          <cell r="D197" t="str">
            <v>기계</v>
          </cell>
          <cell r="E197" t="str">
            <v>400</v>
          </cell>
          <cell r="F197" t="str">
            <v>C2 Hydrogenation &amp; C2/C3 Separation &amp; Sewage and WWT System</v>
          </cell>
          <cell r="G197" t="str">
            <v>VESSEL</v>
          </cell>
          <cell r="H197" t="str">
            <v>INR</v>
          </cell>
          <cell r="I197" t="str">
            <v>[37-D32] Separator Precooling</v>
          </cell>
          <cell r="J197" t="str">
            <v>F</v>
          </cell>
          <cell r="K197" t="str">
            <v/>
          </cell>
          <cell r="L197" t="str">
            <v>SET</v>
          </cell>
          <cell r="M197">
            <v>1</v>
          </cell>
          <cell r="N197">
            <v>21.364000000000001</v>
          </cell>
          <cell r="O197">
            <v>307620</v>
          </cell>
          <cell r="P197">
            <v>307620</v>
          </cell>
          <cell r="Q197">
            <v>289162800</v>
          </cell>
          <cell r="R197">
            <v>13535049.616176745</v>
          </cell>
          <cell r="S197">
            <v>13535049.616176745</v>
          </cell>
          <cell r="T197">
            <v>289162800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 t="str">
            <v>PMFA00</v>
          </cell>
          <cell r="AB197" t="str">
            <v>M0FA11</v>
          </cell>
          <cell r="AC197">
            <v>21</v>
          </cell>
        </row>
        <row r="198">
          <cell r="A198" t="str">
            <v>37-D33</v>
          </cell>
          <cell r="B198" t="str">
            <v>N</v>
          </cell>
          <cell r="C198" t="str">
            <v>자재비</v>
          </cell>
          <cell r="D198" t="str">
            <v>기계</v>
          </cell>
          <cell r="E198" t="str">
            <v>400</v>
          </cell>
          <cell r="F198" t="str">
            <v>C2 Hydrogenation &amp; C2/C3 Separation &amp; Sewage and WWT System</v>
          </cell>
          <cell r="G198" t="str">
            <v>VESSEL</v>
          </cell>
          <cell r="H198" t="str">
            <v>INR</v>
          </cell>
          <cell r="I198" t="str">
            <v>[37-D33] KO Drum Precooling II</v>
          </cell>
          <cell r="J198" t="str">
            <v>F</v>
          </cell>
          <cell r="K198" t="str">
            <v/>
          </cell>
          <cell r="L198" t="str">
            <v>SET</v>
          </cell>
          <cell r="M198">
            <v>1</v>
          </cell>
          <cell r="N198">
            <v>21.364000000000001</v>
          </cell>
          <cell r="O198">
            <v>1172230</v>
          </cell>
          <cell r="P198">
            <v>1172230</v>
          </cell>
          <cell r="Q198">
            <v>1101896200</v>
          </cell>
          <cell r="R198">
            <v>51577242.089496344</v>
          </cell>
          <cell r="S198">
            <v>51577242.089496344</v>
          </cell>
          <cell r="T198">
            <v>1101896200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PMFA00</v>
          </cell>
          <cell r="AB198" t="str">
            <v>M0FA11</v>
          </cell>
          <cell r="AC198">
            <v>22</v>
          </cell>
        </row>
        <row r="199">
          <cell r="A199" t="str">
            <v>38-D31</v>
          </cell>
          <cell r="B199" t="str">
            <v>N</v>
          </cell>
          <cell r="C199" t="str">
            <v>자재비</v>
          </cell>
          <cell r="D199" t="str">
            <v>기계</v>
          </cell>
          <cell r="E199" t="str">
            <v>400</v>
          </cell>
          <cell r="F199" t="str">
            <v>C2 Hydrogenation &amp; C2/C3 Separation &amp; Sewage and WWT System</v>
          </cell>
          <cell r="G199" t="str">
            <v>VESSEL</v>
          </cell>
          <cell r="H199" t="str">
            <v>INR</v>
          </cell>
          <cell r="I199" t="str">
            <v>[38-D31] Deethanizer Reflux Drum</v>
          </cell>
          <cell r="J199" t="str">
            <v>F</v>
          </cell>
          <cell r="K199" t="str">
            <v/>
          </cell>
          <cell r="L199" t="str">
            <v>SET</v>
          </cell>
          <cell r="M199">
            <v>1</v>
          </cell>
          <cell r="N199">
            <v>21.364000000000001</v>
          </cell>
          <cell r="O199">
            <v>269560</v>
          </cell>
          <cell r="P199">
            <v>269560</v>
          </cell>
          <cell r="Q199">
            <v>253386400</v>
          </cell>
          <cell r="R199">
            <v>11860438.12020221</v>
          </cell>
          <cell r="S199">
            <v>11860438.12020221</v>
          </cell>
          <cell r="T199">
            <v>253386400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 t="str">
            <v>PMFA00</v>
          </cell>
          <cell r="AB199" t="str">
            <v>M0FA11</v>
          </cell>
          <cell r="AC199">
            <v>23</v>
          </cell>
        </row>
        <row r="200">
          <cell r="A200" t="str">
            <v>38-D32</v>
          </cell>
          <cell r="B200" t="str">
            <v>N</v>
          </cell>
          <cell r="C200" t="str">
            <v>자재비</v>
          </cell>
          <cell r="D200" t="str">
            <v>기계</v>
          </cell>
          <cell r="E200" t="str">
            <v>400</v>
          </cell>
          <cell r="F200" t="str">
            <v>C2 Hydrogenation &amp; C2/C3 Separation &amp; Sewage and WWT System</v>
          </cell>
          <cell r="G200" t="str">
            <v>VESSEL</v>
          </cell>
          <cell r="H200" t="str">
            <v>INR</v>
          </cell>
          <cell r="I200" t="str">
            <v>[38-D32] Propylene Phase Separator</v>
          </cell>
          <cell r="J200" t="str">
            <v>F</v>
          </cell>
          <cell r="K200" t="str">
            <v/>
          </cell>
          <cell r="L200" t="str">
            <v>SET</v>
          </cell>
          <cell r="M200">
            <v>1</v>
          </cell>
          <cell r="N200">
            <v>21.364000000000001</v>
          </cell>
          <cell r="O200">
            <v>87260</v>
          </cell>
          <cell r="P200">
            <v>87260</v>
          </cell>
          <cell r="Q200">
            <v>82024400</v>
          </cell>
          <cell r="R200">
            <v>3839374.6489421455</v>
          </cell>
          <cell r="S200">
            <v>3839374.6489421455</v>
          </cell>
          <cell r="T200">
            <v>82024400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 t="str">
            <v>PMFA00</v>
          </cell>
          <cell r="AB200" t="str">
            <v>M0FA11</v>
          </cell>
          <cell r="AC200">
            <v>24</v>
          </cell>
        </row>
        <row r="201">
          <cell r="A201" t="str">
            <v>39-D31</v>
          </cell>
          <cell r="B201" t="str">
            <v>N</v>
          </cell>
          <cell r="C201" t="str">
            <v>자재비</v>
          </cell>
          <cell r="D201" t="str">
            <v>기계</v>
          </cell>
          <cell r="E201" t="str">
            <v>400</v>
          </cell>
          <cell r="F201" t="str">
            <v>C2 Hydrogenation &amp; C2/C3 Separation &amp; Sewage and WWT System</v>
          </cell>
          <cell r="G201" t="str">
            <v>VESSEL</v>
          </cell>
          <cell r="H201" t="str">
            <v>INR</v>
          </cell>
          <cell r="I201" t="str">
            <v>[39-D31] Methanol Phase Separator</v>
          </cell>
          <cell r="J201" t="str">
            <v>F</v>
          </cell>
          <cell r="K201" t="str">
            <v/>
          </cell>
          <cell r="L201" t="str">
            <v>SET</v>
          </cell>
          <cell r="M201">
            <v>1</v>
          </cell>
          <cell r="N201">
            <v>21.364000000000001</v>
          </cell>
          <cell r="O201">
            <v>86650</v>
          </cell>
          <cell r="P201">
            <v>86650</v>
          </cell>
          <cell r="Q201">
            <v>81451000</v>
          </cell>
          <cell r="R201">
            <v>3812535.1057854332</v>
          </cell>
          <cell r="S201">
            <v>3812535.1057854332</v>
          </cell>
          <cell r="T201">
            <v>81451000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 t="str">
            <v>PMFA00</v>
          </cell>
          <cell r="AB201" t="str">
            <v>M0FA11</v>
          </cell>
          <cell r="AC201">
            <v>25</v>
          </cell>
        </row>
        <row r="202">
          <cell r="A202" t="str">
            <v>39-D32</v>
          </cell>
          <cell r="B202" t="str">
            <v>N</v>
          </cell>
          <cell r="C202" t="str">
            <v>자재비</v>
          </cell>
          <cell r="D202" t="str">
            <v>기계</v>
          </cell>
          <cell r="E202" t="str">
            <v>400</v>
          </cell>
          <cell r="F202" t="str">
            <v>C2 Hydrogenation &amp; C2/C3 Separation &amp; Sewage and WWT System</v>
          </cell>
          <cell r="G202" t="str">
            <v>VESSEL</v>
          </cell>
          <cell r="H202" t="str">
            <v>INR</v>
          </cell>
          <cell r="I202" t="str">
            <v>[39-D32] Green Oil Separator</v>
          </cell>
          <cell r="J202" t="str">
            <v>F</v>
          </cell>
          <cell r="K202" t="str">
            <v/>
          </cell>
          <cell r="L202" t="str">
            <v>SET</v>
          </cell>
          <cell r="M202">
            <v>1</v>
          </cell>
          <cell r="N202">
            <v>21.364000000000001</v>
          </cell>
          <cell r="O202">
            <v>350000</v>
          </cell>
          <cell r="P202">
            <v>350000</v>
          </cell>
          <cell r="Q202">
            <v>329000000</v>
          </cell>
          <cell r="R202">
            <v>15399737.876802096</v>
          </cell>
          <cell r="S202">
            <v>15399737.876802096</v>
          </cell>
          <cell r="T202">
            <v>329000000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 t="str">
            <v>PMFA00</v>
          </cell>
          <cell r="AB202" t="str">
            <v>M0FA11</v>
          </cell>
          <cell r="AC202">
            <v>26</v>
          </cell>
        </row>
        <row r="203">
          <cell r="A203" t="str">
            <v>40-D31</v>
          </cell>
          <cell r="B203" t="str">
            <v>N</v>
          </cell>
          <cell r="C203" t="str">
            <v>자재비</v>
          </cell>
          <cell r="D203" t="str">
            <v>기계</v>
          </cell>
          <cell r="E203" t="str">
            <v>400</v>
          </cell>
          <cell r="F203" t="str">
            <v>C2 Hydrogenation &amp; C2/C3 Separation &amp; Sewage and WWT System</v>
          </cell>
          <cell r="G203" t="str">
            <v>VESSEL</v>
          </cell>
          <cell r="H203" t="str">
            <v>INR</v>
          </cell>
          <cell r="I203" t="str">
            <v>[40-D31] Low Temp. Separation Drum I</v>
          </cell>
          <cell r="J203" t="str">
            <v>F</v>
          </cell>
          <cell r="K203" t="str">
            <v/>
          </cell>
          <cell r="L203" t="str">
            <v>SET</v>
          </cell>
          <cell r="M203">
            <v>1</v>
          </cell>
          <cell r="N203">
            <v>21.364000000000001</v>
          </cell>
          <cell r="O203">
            <v>543650</v>
          </cell>
          <cell r="P203">
            <v>543650</v>
          </cell>
          <cell r="Q203">
            <v>511031000</v>
          </cell>
          <cell r="R203">
            <v>23920192.847781312</v>
          </cell>
          <cell r="S203">
            <v>23920192.847781312</v>
          </cell>
          <cell r="T203">
            <v>511031000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PMFA00</v>
          </cell>
          <cell r="AB203" t="str">
            <v>M0FA11</v>
          </cell>
          <cell r="AC203">
            <v>27</v>
          </cell>
        </row>
        <row r="204">
          <cell r="A204" t="str">
            <v>40-D32</v>
          </cell>
          <cell r="B204" t="str">
            <v>N</v>
          </cell>
          <cell r="C204" t="str">
            <v>자재비</v>
          </cell>
          <cell r="D204" t="str">
            <v>기계</v>
          </cell>
          <cell r="E204" t="str">
            <v>400</v>
          </cell>
          <cell r="F204" t="str">
            <v>C2 Hydrogenation &amp; C2/C3 Separation &amp; Sewage and WWT System</v>
          </cell>
          <cell r="G204" t="str">
            <v>VESSEL</v>
          </cell>
          <cell r="H204" t="str">
            <v>INR</v>
          </cell>
          <cell r="I204" t="str">
            <v>[40-D32] Low Temp. Separation Drum II</v>
          </cell>
          <cell r="J204" t="str">
            <v>F</v>
          </cell>
          <cell r="K204" t="str">
            <v/>
          </cell>
          <cell r="L204" t="str">
            <v>SET</v>
          </cell>
          <cell r="M204">
            <v>1</v>
          </cell>
          <cell r="N204">
            <v>21.364000000000001</v>
          </cell>
          <cell r="O204">
            <v>256400</v>
          </cell>
          <cell r="P204">
            <v>256400</v>
          </cell>
          <cell r="Q204">
            <v>241016000</v>
          </cell>
          <cell r="R204">
            <v>11281407.976034449</v>
          </cell>
          <cell r="S204">
            <v>11281407.976034449</v>
          </cell>
          <cell r="T204">
            <v>241016000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 t="str">
            <v>PMFA00</v>
          </cell>
          <cell r="AB204" t="str">
            <v>M0FA11</v>
          </cell>
          <cell r="AC204">
            <v>28</v>
          </cell>
        </row>
        <row r="205">
          <cell r="A205" t="str">
            <v>40-D33</v>
          </cell>
          <cell r="B205" t="str">
            <v>N</v>
          </cell>
          <cell r="C205" t="str">
            <v>자재비</v>
          </cell>
          <cell r="D205" t="str">
            <v>기계</v>
          </cell>
          <cell r="E205" t="str">
            <v>400</v>
          </cell>
          <cell r="F205" t="str">
            <v>C2 Hydrogenation &amp; C2/C3 Separation &amp; Sewage and WWT System</v>
          </cell>
          <cell r="G205" t="str">
            <v>VESSEL</v>
          </cell>
          <cell r="H205" t="str">
            <v>INR</v>
          </cell>
          <cell r="I205" t="str">
            <v>[40-D33] Hydrogen Separator</v>
          </cell>
          <cell r="J205" t="str">
            <v>F</v>
          </cell>
          <cell r="K205" t="str">
            <v/>
          </cell>
          <cell r="L205" t="str">
            <v>SET</v>
          </cell>
          <cell r="M205">
            <v>1</v>
          </cell>
          <cell r="N205">
            <v>21.364000000000001</v>
          </cell>
          <cell r="O205">
            <v>132850</v>
          </cell>
          <cell r="P205">
            <v>132850</v>
          </cell>
          <cell r="Q205">
            <v>124879000</v>
          </cell>
          <cell r="R205">
            <v>5845300.50552331</v>
          </cell>
          <cell r="S205">
            <v>5845300.50552331</v>
          </cell>
          <cell r="T205">
            <v>124879000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 t="str">
            <v>PMFA00</v>
          </cell>
          <cell r="AB205" t="str">
            <v>M0FA11</v>
          </cell>
          <cell r="AC205">
            <v>29</v>
          </cell>
        </row>
        <row r="206">
          <cell r="A206" t="str">
            <v>41-D31</v>
          </cell>
          <cell r="B206" t="str">
            <v>N</v>
          </cell>
          <cell r="C206" t="str">
            <v>자재비</v>
          </cell>
          <cell r="D206" t="str">
            <v>기계</v>
          </cell>
          <cell r="E206" t="str">
            <v>400</v>
          </cell>
          <cell r="F206" t="str">
            <v>C2 Hydrogenation &amp; C2/C3 Separation &amp; Sewage and WWT System</v>
          </cell>
          <cell r="G206" t="str">
            <v>VESSEL</v>
          </cell>
          <cell r="H206" t="str">
            <v>INR</v>
          </cell>
          <cell r="I206" t="str">
            <v>[41-D31] Demethanizer Reflux Drum</v>
          </cell>
          <cell r="J206" t="str">
            <v>F</v>
          </cell>
          <cell r="K206" t="str">
            <v/>
          </cell>
          <cell r="L206" t="str">
            <v>SET</v>
          </cell>
          <cell r="M206">
            <v>1</v>
          </cell>
          <cell r="N206">
            <v>21.364000000000001</v>
          </cell>
          <cell r="O206">
            <v>292190</v>
          </cell>
          <cell r="P206">
            <v>292190</v>
          </cell>
          <cell r="Q206">
            <v>274658600</v>
          </cell>
          <cell r="R206">
            <v>12856141.172065156</v>
          </cell>
          <cell r="S206">
            <v>12856141.172065156</v>
          </cell>
          <cell r="T206">
            <v>274658600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PMFA00</v>
          </cell>
          <cell r="AB206" t="str">
            <v>M0FA11</v>
          </cell>
          <cell r="AC206">
            <v>30</v>
          </cell>
        </row>
        <row r="207">
          <cell r="A207" t="str">
            <v>41-D32</v>
          </cell>
          <cell r="B207" t="str">
            <v>N</v>
          </cell>
          <cell r="C207" t="str">
            <v>자재비</v>
          </cell>
          <cell r="D207" t="str">
            <v>기계</v>
          </cell>
          <cell r="E207" t="str">
            <v>400</v>
          </cell>
          <cell r="F207" t="str">
            <v>C2 Hydrogenation &amp; C2/C3 Separation &amp; Sewage and WWT System</v>
          </cell>
          <cell r="G207" t="str">
            <v>VESSEL</v>
          </cell>
          <cell r="H207" t="str">
            <v>INR</v>
          </cell>
          <cell r="I207" t="str">
            <v>[41-D32] Ethylene Phase Separator</v>
          </cell>
          <cell r="J207" t="str">
            <v>F</v>
          </cell>
          <cell r="K207" t="str">
            <v/>
          </cell>
          <cell r="L207" t="str">
            <v>SET</v>
          </cell>
          <cell r="M207">
            <v>1</v>
          </cell>
          <cell r="N207">
            <v>21.364000000000001</v>
          </cell>
          <cell r="O207">
            <v>90430</v>
          </cell>
          <cell r="P207">
            <v>90430</v>
          </cell>
          <cell r="Q207">
            <v>85004200</v>
          </cell>
          <cell r="R207">
            <v>3978852.2748548961</v>
          </cell>
          <cell r="S207">
            <v>3978852.2748548961</v>
          </cell>
          <cell r="T207">
            <v>85004200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 t="str">
            <v>PMFA00</v>
          </cell>
          <cell r="AB207" t="str">
            <v>M0FA11</v>
          </cell>
          <cell r="AC207">
            <v>31</v>
          </cell>
        </row>
        <row r="208">
          <cell r="A208" t="str">
            <v>37-A41A/B/S</v>
          </cell>
          <cell r="B208" t="str">
            <v>N</v>
          </cell>
          <cell r="C208" t="str">
            <v>자재비</v>
          </cell>
          <cell r="D208" t="str">
            <v>기계</v>
          </cell>
          <cell r="E208" t="str">
            <v>400</v>
          </cell>
          <cell r="F208" t="str">
            <v>C2 Hydrogenation &amp; C2/C3 Separation &amp; Sewage and WWT System</v>
          </cell>
          <cell r="G208" t="str">
            <v>DRYER</v>
          </cell>
          <cell r="H208" t="str">
            <v>USD</v>
          </cell>
          <cell r="I208" t="str">
            <v>[37-A41 A/B/S] Cracked Gas Drier</v>
          </cell>
          <cell r="J208" t="str">
            <v>F</v>
          </cell>
          <cell r="K208" t="str">
            <v/>
          </cell>
          <cell r="L208" t="str">
            <v>SET</v>
          </cell>
          <cell r="M208">
            <v>3</v>
          </cell>
          <cell r="N208">
            <v>940</v>
          </cell>
          <cell r="O208">
            <v>394467</v>
          </cell>
          <cell r="P208">
            <v>1183401</v>
          </cell>
          <cell r="Q208">
            <v>1112396940</v>
          </cell>
          <cell r="R208">
            <v>394467</v>
          </cell>
          <cell r="S208">
            <v>1183401</v>
          </cell>
          <cell r="T208">
            <v>1112396940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 t="str">
            <v>PMFE00</v>
          </cell>
          <cell r="AB208" t="str">
            <v>M0FE11</v>
          </cell>
          <cell r="AC208">
            <v>1</v>
          </cell>
        </row>
        <row r="209">
          <cell r="A209" t="str">
            <v>37-A42A/S</v>
          </cell>
          <cell r="B209" t="str">
            <v>N</v>
          </cell>
          <cell r="C209" t="str">
            <v>자재비</v>
          </cell>
          <cell r="D209" t="str">
            <v>기계</v>
          </cell>
          <cell r="E209" t="str">
            <v>400</v>
          </cell>
          <cell r="F209" t="str">
            <v>C2 Hydrogenation &amp; C2/C3 Separation &amp; Sewage and WWT System</v>
          </cell>
          <cell r="G209" t="str">
            <v>DRYER</v>
          </cell>
          <cell r="H209" t="str">
            <v>USD</v>
          </cell>
          <cell r="I209" t="str">
            <v>[37-A42 A/S] Cracked Gas Condensate Drier</v>
          </cell>
          <cell r="J209" t="str">
            <v>F</v>
          </cell>
          <cell r="K209" t="str">
            <v/>
          </cell>
          <cell r="L209" t="str">
            <v>SET</v>
          </cell>
          <cell r="M209">
            <v>2</v>
          </cell>
          <cell r="N209">
            <v>940</v>
          </cell>
          <cell r="O209">
            <v>164300</v>
          </cell>
          <cell r="P209">
            <v>328600</v>
          </cell>
          <cell r="Q209">
            <v>308884000</v>
          </cell>
          <cell r="R209">
            <v>164300</v>
          </cell>
          <cell r="S209">
            <v>328600</v>
          </cell>
          <cell r="T209">
            <v>308884000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PMFE00</v>
          </cell>
          <cell r="AB209" t="str">
            <v>M0FE11</v>
          </cell>
          <cell r="AC209">
            <v>2</v>
          </cell>
        </row>
        <row r="210">
          <cell r="A210" t="str">
            <v>39-A41</v>
          </cell>
          <cell r="B210" t="str">
            <v>N</v>
          </cell>
          <cell r="C210" t="str">
            <v>자재비</v>
          </cell>
          <cell r="D210" t="str">
            <v>기계</v>
          </cell>
          <cell r="E210" t="str">
            <v>400</v>
          </cell>
          <cell r="F210" t="str">
            <v>C2 Hydrogenation &amp; C2/C3 Separation &amp; Sewage and WWT System</v>
          </cell>
          <cell r="G210" t="str">
            <v>DRYER</v>
          </cell>
          <cell r="H210" t="str">
            <v>USD</v>
          </cell>
          <cell r="I210" t="str">
            <v>[39-A41] Guard Drier</v>
          </cell>
          <cell r="J210" t="str">
            <v>F</v>
          </cell>
          <cell r="K210" t="str">
            <v/>
          </cell>
          <cell r="L210" t="str">
            <v>SET</v>
          </cell>
          <cell r="M210">
            <v>1</v>
          </cell>
          <cell r="N210">
            <v>940</v>
          </cell>
          <cell r="O210">
            <v>789999</v>
          </cell>
          <cell r="P210">
            <v>789999</v>
          </cell>
          <cell r="Q210">
            <v>742599060</v>
          </cell>
          <cell r="R210">
            <v>789999</v>
          </cell>
          <cell r="S210">
            <v>789999</v>
          </cell>
          <cell r="T210">
            <v>742599060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 t="str">
            <v>PMFE00</v>
          </cell>
          <cell r="AB210" t="str">
            <v>M0FE11</v>
          </cell>
          <cell r="AC210">
            <v>3</v>
          </cell>
        </row>
        <row r="211">
          <cell r="A211" t="str">
            <v>38-P71A/S</v>
          </cell>
          <cell r="B211" t="str">
            <v>N</v>
          </cell>
          <cell r="C211" t="str">
            <v>자재비</v>
          </cell>
          <cell r="D211" t="str">
            <v>기계</v>
          </cell>
          <cell r="E211" t="str">
            <v>400</v>
          </cell>
          <cell r="F211" t="str">
            <v>C2 Hydrogenation &amp; C2/C3 Separation &amp; Sewage and WWT System</v>
          </cell>
          <cell r="G211" t="str">
            <v>CENTRIFUGAL PUMP</v>
          </cell>
          <cell r="H211" t="str">
            <v>EUR</v>
          </cell>
          <cell r="I211" t="str">
            <v>[38-P71 A/S] Deethanizer Reflux Pump</v>
          </cell>
          <cell r="J211" t="str">
            <v>F</v>
          </cell>
          <cell r="K211" t="str">
            <v/>
          </cell>
          <cell r="L211" t="str">
            <v>SET</v>
          </cell>
          <cell r="M211">
            <v>2</v>
          </cell>
          <cell r="N211">
            <v>1315.97</v>
          </cell>
          <cell r="O211">
            <v>439485</v>
          </cell>
          <cell r="P211">
            <v>878970</v>
          </cell>
          <cell r="Q211">
            <v>1156701667</v>
          </cell>
          <cell r="R211">
            <v>439485</v>
          </cell>
          <cell r="S211">
            <v>878970</v>
          </cell>
          <cell r="T211">
            <v>1156701667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PMGA10</v>
          </cell>
          <cell r="AB211" t="str">
            <v>M0GA11</v>
          </cell>
          <cell r="AC211">
            <v>19</v>
          </cell>
        </row>
        <row r="212">
          <cell r="A212" t="str">
            <v>41-P71A/S</v>
          </cell>
          <cell r="B212" t="str">
            <v>N</v>
          </cell>
          <cell r="C212" t="str">
            <v>자재비</v>
          </cell>
          <cell r="D212" t="str">
            <v>기계</v>
          </cell>
          <cell r="E212" t="str">
            <v>400</v>
          </cell>
          <cell r="F212" t="str">
            <v>C2 Hydrogenation &amp; C2/C3 Separation &amp; Sewage and WWT System</v>
          </cell>
          <cell r="G212" t="str">
            <v>CENTRIFUGAL PUMP</v>
          </cell>
          <cell r="H212" t="str">
            <v>EUR</v>
          </cell>
          <cell r="I212" t="str">
            <v>[41-P71 A/S] Methane Pump</v>
          </cell>
          <cell r="J212" t="str">
            <v>F</v>
          </cell>
          <cell r="K212" t="str">
            <v/>
          </cell>
          <cell r="L212" t="str">
            <v>SET</v>
          </cell>
          <cell r="M212">
            <v>2</v>
          </cell>
          <cell r="N212">
            <v>1315.97</v>
          </cell>
          <cell r="O212">
            <v>225014</v>
          </cell>
          <cell r="P212">
            <v>450028</v>
          </cell>
          <cell r="Q212">
            <v>592225147</v>
          </cell>
          <cell r="R212">
            <v>225014</v>
          </cell>
          <cell r="S212">
            <v>450028</v>
          </cell>
          <cell r="T212">
            <v>592225147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PMGA10</v>
          </cell>
          <cell r="AB212" t="str">
            <v>M0GA11</v>
          </cell>
          <cell r="AC212">
            <v>20</v>
          </cell>
        </row>
        <row r="213">
          <cell r="A213" t="str">
            <v>38-J01A/S</v>
          </cell>
          <cell r="B213" t="str">
            <v>N</v>
          </cell>
          <cell r="C213" t="str">
            <v>자재비</v>
          </cell>
          <cell r="D213" t="str">
            <v>기계</v>
          </cell>
          <cell r="E213" t="str">
            <v>400</v>
          </cell>
          <cell r="F213" t="str">
            <v>C2 Hydrogenation &amp; C2/C3 Separation &amp; Sewage and WWT System</v>
          </cell>
          <cell r="G213" t="str">
            <v>OTHERS(ROTATING EQUIPMENTS)</v>
          </cell>
          <cell r="H213" t="str">
            <v>KRW</v>
          </cell>
          <cell r="I213" t="str">
            <v>[38-J01 A/S] 38-E11 A/S Condensate Lift Station</v>
          </cell>
          <cell r="J213" t="str">
            <v>F</v>
          </cell>
          <cell r="K213" t="str">
            <v/>
          </cell>
          <cell r="L213" t="str">
            <v>SET</v>
          </cell>
          <cell r="M213">
            <v>2</v>
          </cell>
          <cell r="N213">
            <v>1</v>
          </cell>
          <cell r="O213">
            <v>29447000</v>
          </cell>
          <cell r="P213">
            <v>0</v>
          </cell>
          <cell r="Q213">
            <v>58894000</v>
          </cell>
          <cell r="R213">
            <v>29447000</v>
          </cell>
          <cell r="S213">
            <v>58894000</v>
          </cell>
          <cell r="T213">
            <v>58894000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PMGZ00</v>
          </cell>
          <cell r="AB213" t="str">
            <v>M0GZZZ</v>
          </cell>
          <cell r="AC213">
            <v>2</v>
          </cell>
        </row>
        <row r="214">
          <cell r="A214" t="str">
            <v>39-J01A/S</v>
          </cell>
          <cell r="B214" t="str">
            <v>N</v>
          </cell>
          <cell r="C214" t="str">
            <v>자재비</v>
          </cell>
          <cell r="D214" t="str">
            <v>기계</v>
          </cell>
          <cell r="E214" t="str">
            <v>400</v>
          </cell>
          <cell r="F214" t="str">
            <v>C2 Hydrogenation &amp; C2/C3 Separation &amp; Sewage and WWT System</v>
          </cell>
          <cell r="G214" t="str">
            <v>OTHERS(ROTATING EQUIPMENTS)</v>
          </cell>
          <cell r="H214" t="str">
            <v>KRW</v>
          </cell>
          <cell r="I214" t="str">
            <v>[39-J01 A/S] 39-E12 Condensate Lift Station</v>
          </cell>
          <cell r="J214" t="str">
            <v>F</v>
          </cell>
          <cell r="K214" t="str">
            <v/>
          </cell>
          <cell r="L214" t="str">
            <v>SET</v>
          </cell>
          <cell r="M214">
            <v>2</v>
          </cell>
          <cell r="N214">
            <v>1</v>
          </cell>
          <cell r="O214">
            <v>26235000</v>
          </cell>
          <cell r="P214">
            <v>0</v>
          </cell>
          <cell r="Q214">
            <v>52470000</v>
          </cell>
          <cell r="R214">
            <v>26235000</v>
          </cell>
          <cell r="S214">
            <v>52470000</v>
          </cell>
          <cell r="T214">
            <v>52470000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PMGZ00</v>
          </cell>
          <cell r="AB214" t="str">
            <v>M0GZZZ</v>
          </cell>
          <cell r="AC214">
            <v>3</v>
          </cell>
        </row>
        <row r="215">
          <cell r="A215" t="str">
            <v>51-T01-I</v>
          </cell>
          <cell r="B215" t="str">
            <v>Y</v>
          </cell>
          <cell r="C215" t="str">
            <v>자재비</v>
          </cell>
          <cell r="D215" t="str">
            <v>기계</v>
          </cell>
          <cell r="E215" t="str">
            <v>500</v>
          </cell>
          <cell r="F215" t="str">
            <v>C3 Hydrogenation &amp; C3/C4, C4/C5 Separation &amp; Blow Down System</v>
          </cell>
          <cell r="G215" t="str">
            <v>TRAYS &amp; PACKING</v>
          </cell>
          <cell r="H215" t="str">
            <v>INR</v>
          </cell>
          <cell r="I215" t="str">
            <v>[51-T01-I] Depropanizer</v>
          </cell>
          <cell r="J215" t="str">
            <v>T</v>
          </cell>
          <cell r="K215" t="str">
            <v/>
          </cell>
          <cell r="L215" t="str">
            <v>LOT</v>
          </cell>
          <cell r="M215">
            <v>1</v>
          </cell>
          <cell r="N215">
            <v>21.364000000000001</v>
          </cell>
          <cell r="O215">
            <v>257400</v>
          </cell>
          <cell r="P215">
            <v>257400</v>
          </cell>
          <cell r="Q215">
            <v>241956000</v>
          </cell>
          <cell r="R215">
            <v>11325407.227111027</v>
          </cell>
          <cell r="S215">
            <v>11325407.227111027</v>
          </cell>
          <cell r="T215">
            <v>241956000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PMCA00</v>
          </cell>
          <cell r="AB215" t="str">
            <v>M0CA11</v>
          </cell>
          <cell r="AC215">
            <v>13</v>
          </cell>
        </row>
        <row r="216">
          <cell r="A216" t="str">
            <v>54-T01-I</v>
          </cell>
          <cell r="B216" t="str">
            <v>Y</v>
          </cell>
          <cell r="C216" t="str">
            <v>자재비</v>
          </cell>
          <cell r="D216" t="str">
            <v>기계</v>
          </cell>
          <cell r="E216" t="str">
            <v>500</v>
          </cell>
          <cell r="F216" t="str">
            <v>C3 Hydrogenation &amp; C3/C4, C4/C5 Separation &amp; Blow Down System</v>
          </cell>
          <cell r="G216" t="str">
            <v>TRAYS &amp; PACKING</v>
          </cell>
          <cell r="H216" t="str">
            <v>INR</v>
          </cell>
          <cell r="I216" t="str">
            <v>[54-T01-I] C3 Stripper</v>
          </cell>
          <cell r="J216" t="str">
            <v>T</v>
          </cell>
          <cell r="K216" t="str">
            <v/>
          </cell>
          <cell r="L216" t="str">
            <v>LOT</v>
          </cell>
          <cell r="M216">
            <v>1</v>
          </cell>
          <cell r="N216">
            <v>21.364000000000001</v>
          </cell>
          <cell r="O216">
            <v>3137000</v>
          </cell>
          <cell r="P216">
            <v>3137000</v>
          </cell>
          <cell r="Q216">
            <v>2948780000</v>
          </cell>
          <cell r="R216">
            <v>138025650.62722337</v>
          </cell>
          <cell r="S216">
            <v>138025650.62722337</v>
          </cell>
          <cell r="T216">
            <v>2948780000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 t="str">
            <v>PMCA00</v>
          </cell>
          <cell r="AB216" t="str">
            <v>M0CA11</v>
          </cell>
          <cell r="AC216">
            <v>14</v>
          </cell>
        </row>
        <row r="217">
          <cell r="A217" t="str">
            <v>56-T01-I</v>
          </cell>
          <cell r="B217" t="str">
            <v>Y</v>
          </cell>
          <cell r="C217" t="str">
            <v>자재비</v>
          </cell>
          <cell r="D217" t="str">
            <v>기계</v>
          </cell>
          <cell r="E217" t="str">
            <v>500</v>
          </cell>
          <cell r="F217" t="str">
            <v>C3 Hydrogenation &amp; C3/C4, C4/C5 Separation &amp; Blow Down System</v>
          </cell>
          <cell r="G217" t="str">
            <v>TRAYS &amp; PACKING</v>
          </cell>
          <cell r="H217" t="str">
            <v>INR</v>
          </cell>
          <cell r="I217" t="str">
            <v>[56-T01-I] Gasoline Stabilizer</v>
          </cell>
          <cell r="J217" t="str">
            <v>T</v>
          </cell>
          <cell r="K217" t="str">
            <v/>
          </cell>
          <cell r="L217" t="str">
            <v>LOT</v>
          </cell>
          <cell r="M217">
            <v>1</v>
          </cell>
          <cell r="N217">
            <v>21.364000000000001</v>
          </cell>
          <cell r="O217">
            <v>257400</v>
          </cell>
          <cell r="P217">
            <v>257400</v>
          </cell>
          <cell r="Q217">
            <v>241956000</v>
          </cell>
          <cell r="R217">
            <v>11325407.227111027</v>
          </cell>
          <cell r="S217">
            <v>11325407.227111027</v>
          </cell>
          <cell r="T217">
            <v>241956000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 t="str">
            <v>PMCA00</v>
          </cell>
          <cell r="AB217" t="str">
            <v>M0CA11</v>
          </cell>
          <cell r="AC217">
            <v>16</v>
          </cell>
        </row>
        <row r="218">
          <cell r="A218" t="str">
            <v>57-T01-I</v>
          </cell>
          <cell r="B218" t="str">
            <v>Y</v>
          </cell>
          <cell r="C218" t="str">
            <v>자재비</v>
          </cell>
          <cell r="D218" t="str">
            <v>기계</v>
          </cell>
          <cell r="E218" t="str">
            <v>500</v>
          </cell>
          <cell r="F218" t="str">
            <v>C3 Hydrogenation &amp; C3/C4, C4/C5 Separation &amp; Blow Down System</v>
          </cell>
          <cell r="G218" t="str">
            <v>TRAYS &amp; PACKING</v>
          </cell>
          <cell r="H218" t="str">
            <v>INR</v>
          </cell>
          <cell r="I218" t="str">
            <v>[57-T01-I] Debutanizer</v>
          </cell>
          <cell r="J218" t="str">
            <v>T</v>
          </cell>
          <cell r="K218" t="str">
            <v/>
          </cell>
          <cell r="L218" t="str">
            <v>LOT</v>
          </cell>
          <cell r="M218">
            <v>1</v>
          </cell>
          <cell r="N218">
            <v>21.364000000000001</v>
          </cell>
          <cell r="O218">
            <v>257400</v>
          </cell>
          <cell r="P218">
            <v>257400</v>
          </cell>
          <cell r="Q218">
            <v>241956000</v>
          </cell>
          <cell r="R218">
            <v>11325407.227111027</v>
          </cell>
          <cell r="S218">
            <v>11325407.227111027</v>
          </cell>
          <cell r="T218">
            <v>241956000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PMCA00</v>
          </cell>
          <cell r="AB218" t="str">
            <v>M0CA11</v>
          </cell>
          <cell r="AC218">
            <v>17</v>
          </cell>
        </row>
        <row r="219">
          <cell r="A219" t="str">
            <v>T-91</v>
          </cell>
          <cell r="B219" t="str">
            <v>Y</v>
          </cell>
          <cell r="C219" t="str">
            <v>자재비</v>
          </cell>
          <cell r="D219" t="str">
            <v>기계</v>
          </cell>
          <cell r="E219" t="str">
            <v>A00</v>
          </cell>
          <cell r="F219" t="str">
            <v>Associate Unit</v>
          </cell>
          <cell r="G219" t="str">
            <v>COLUMN</v>
          </cell>
          <cell r="H219" t="str">
            <v>USD</v>
          </cell>
          <cell r="I219" t="str">
            <v>[T-91] Predistillation Tower</v>
          </cell>
          <cell r="J219" t="str">
            <v>T</v>
          </cell>
          <cell r="K219" t="str">
            <v/>
          </cell>
          <cell r="L219" t="str">
            <v>SET</v>
          </cell>
          <cell r="M219">
            <v>1</v>
          </cell>
          <cell r="N219">
            <v>940</v>
          </cell>
          <cell r="O219">
            <v>434390</v>
          </cell>
          <cell r="P219">
            <v>434390</v>
          </cell>
          <cell r="Q219">
            <v>408326600</v>
          </cell>
          <cell r="R219">
            <v>434390</v>
          </cell>
          <cell r="S219">
            <v>434390</v>
          </cell>
          <cell r="T219">
            <v>408326600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 t="str">
            <v>PMDA00</v>
          </cell>
          <cell r="AB219" t="str">
            <v>M0DA11</v>
          </cell>
          <cell r="AC219">
            <v>27</v>
          </cell>
        </row>
        <row r="220">
          <cell r="A220" t="str">
            <v>51-T01</v>
          </cell>
          <cell r="B220" t="str">
            <v>Y</v>
          </cell>
          <cell r="C220" t="str">
            <v>자재비</v>
          </cell>
          <cell r="D220" t="str">
            <v>기계</v>
          </cell>
          <cell r="E220" t="str">
            <v>500</v>
          </cell>
          <cell r="F220" t="str">
            <v>C3 Hydrogenation &amp; C3/C4, C4/C5 Separation &amp; Blow Down System</v>
          </cell>
          <cell r="G220" t="str">
            <v>COLUMN</v>
          </cell>
          <cell r="H220" t="str">
            <v>USD</v>
          </cell>
          <cell r="I220" t="str">
            <v>[51-T01] Depropanizer</v>
          </cell>
          <cell r="J220" t="str">
            <v>T</v>
          </cell>
          <cell r="K220" t="str">
            <v/>
          </cell>
          <cell r="L220" t="str">
            <v>SET</v>
          </cell>
          <cell r="M220">
            <v>1</v>
          </cell>
          <cell r="N220">
            <v>940</v>
          </cell>
          <cell r="O220">
            <v>454650</v>
          </cell>
          <cell r="P220">
            <v>454650</v>
          </cell>
          <cell r="Q220">
            <v>427371000</v>
          </cell>
          <cell r="R220">
            <v>454650</v>
          </cell>
          <cell r="S220">
            <v>454650</v>
          </cell>
          <cell r="T220">
            <v>427371000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PMDA00</v>
          </cell>
          <cell r="AB220" t="str">
            <v>M0DA11</v>
          </cell>
          <cell r="AC220">
            <v>12</v>
          </cell>
        </row>
        <row r="221">
          <cell r="A221" t="str">
            <v>T-45</v>
          </cell>
          <cell r="B221" t="str">
            <v>Y</v>
          </cell>
          <cell r="C221" t="str">
            <v>자재비</v>
          </cell>
          <cell r="D221" t="str">
            <v>기계</v>
          </cell>
          <cell r="E221" t="str">
            <v>A00</v>
          </cell>
          <cell r="F221" t="str">
            <v>Associate Unit</v>
          </cell>
          <cell r="G221" t="str">
            <v>COLUMN</v>
          </cell>
          <cell r="H221" t="str">
            <v>USD</v>
          </cell>
          <cell r="I221" t="str">
            <v>[T-45] Butadiene Tower</v>
          </cell>
          <cell r="J221" t="str">
            <v>T</v>
          </cell>
          <cell r="K221" t="str">
            <v/>
          </cell>
          <cell r="L221" t="str">
            <v>SET</v>
          </cell>
          <cell r="M221">
            <v>1</v>
          </cell>
          <cell r="N221">
            <v>940</v>
          </cell>
          <cell r="O221">
            <v>517550</v>
          </cell>
          <cell r="P221">
            <v>517550</v>
          </cell>
          <cell r="Q221">
            <v>486497000</v>
          </cell>
          <cell r="R221">
            <v>517550</v>
          </cell>
          <cell r="S221">
            <v>517550</v>
          </cell>
          <cell r="T221">
            <v>486497000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 t="str">
            <v>PMDA00</v>
          </cell>
          <cell r="AB221" t="str">
            <v>M0DA11</v>
          </cell>
          <cell r="AC221">
            <v>25</v>
          </cell>
        </row>
        <row r="222">
          <cell r="A222" t="str">
            <v>T-01</v>
          </cell>
          <cell r="B222" t="str">
            <v>Y</v>
          </cell>
          <cell r="C222" t="str">
            <v>자재비</v>
          </cell>
          <cell r="D222" t="str">
            <v>기계</v>
          </cell>
          <cell r="E222" t="str">
            <v>A00</v>
          </cell>
          <cell r="F222" t="str">
            <v>Associate Unit</v>
          </cell>
          <cell r="G222" t="str">
            <v>COLUMN</v>
          </cell>
          <cell r="H222" t="str">
            <v>USD</v>
          </cell>
          <cell r="I222" t="str">
            <v>[T-01] Extraction Distillation Column</v>
          </cell>
          <cell r="J222" t="str">
            <v>T</v>
          </cell>
          <cell r="K222" t="str">
            <v/>
          </cell>
          <cell r="L222" t="str">
            <v>SET</v>
          </cell>
          <cell r="M222">
            <v>1</v>
          </cell>
          <cell r="N222">
            <v>940</v>
          </cell>
          <cell r="O222">
            <v>569000</v>
          </cell>
          <cell r="P222">
            <v>569000</v>
          </cell>
          <cell r="Q222">
            <v>534860000</v>
          </cell>
          <cell r="R222">
            <v>569000</v>
          </cell>
          <cell r="S222">
            <v>569000</v>
          </cell>
          <cell r="T222">
            <v>534860000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PMDA00</v>
          </cell>
          <cell r="AB222" t="str">
            <v>M0DA11</v>
          </cell>
          <cell r="AC222">
            <v>28</v>
          </cell>
        </row>
        <row r="223">
          <cell r="A223" t="str">
            <v>52-R01</v>
          </cell>
          <cell r="B223" t="str">
            <v>Y</v>
          </cell>
          <cell r="C223" t="str">
            <v>자재비</v>
          </cell>
          <cell r="D223" t="str">
            <v>기계</v>
          </cell>
          <cell r="E223" t="str">
            <v>500</v>
          </cell>
          <cell r="F223" t="str">
            <v>C3 Hydrogenation &amp; C3/C4, C4/C5 Separation &amp; Blow Down System</v>
          </cell>
          <cell r="G223" t="str">
            <v>REACTOR</v>
          </cell>
          <cell r="H223" t="str">
            <v>USD</v>
          </cell>
          <cell r="I223" t="str">
            <v>[52-R01] C3 Hydrogenation Reactor</v>
          </cell>
          <cell r="J223" t="str">
            <v>T</v>
          </cell>
          <cell r="K223" t="str">
            <v/>
          </cell>
          <cell r="L223" t="str">
            <v>SET</v>
          </cell>
          <cell r="M223">
            <v>1</v>
          </cell>
          <cell r="N223">
            <v>940</v>
          </cell>
          <cell r="O223">
            <v>359700</v>
          </cell>
          <cell r="P223">
            <v>359700</v>
          </cell>
          <cell r="Q223">
            <v>338118000</v>
          </cell>
          <cell r="R223">
            <v>359700</v>
          </cell>
          <cell r="S223">
            <v>359700</v>
          </cell>
          <cell r="T223">
            <v>338118000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 t="str">
            <v>PMDB00</v>
          </cell>
          <cell r="AB223" t="str">
            <v>M0DB11</v>
          </cell>
          <cell r="AC223">
            <v>2</v>
          </cell>
        </row>
        <row r="224">
          <cell r="A224" t="str">
            <v>51-E11A/S</v>
          </cell>
          <cell r="B224" t="str">
            <v>Y</v>
          </cell>
          <cell r="C224" t="str">
            <v>자재비</v>
          </cell>
          <cell r="D224" t="str">
            <v>기계</v>
          </cell>
          <cell r="E224" t="str">
            <v>500</v>
          </cell>
          <cell r="F224" t="str">
            <v>C3 Hydrogenation &amp; C3/C4, C4/C5 Separation &amp; Blow Down System</v>
          </cell>
          <cell r="G224" t="str">
            <v>SHELL/TUBE HEAT EXCHANGER</v>
          </cell>
          <cell r="H224" t="str">
            <v>INR</v>
          </cell>
          <cell r="I224" t="str">
            <v>[51-E11 A/S] Reboiler Depropanizer</v>
          </cell>
          <cell r="J224" t="str">
            <v>T</v>
          </cell>
          <cell r="K224" t="str">
            <v/>
          </cell>
          <cell r="L224" t="str">
            <v>SET</v>
          </cell>
          <cell r="M224">
            <v>2</v>
          </cell>
          <cell r="N224">
            <v>21.364000000000001</v>
          </cell>
          <cell r="O224">
            <v>181500</v>
          </cell>
          <cell r="P224">
            <v>363000</v>
          </cell>
          <cell r="Q224">
            <v>341220000</v>
          </cell>
          <cell r="R224">
            <v>7985864.070398801</v>
          </cell>
          <cell r="S224">
            <v>15971728.140797602</v>
          </cell>
          <cell r="T224">
            <v>341220000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PMEA00</v>
          </cell>
          <cell r="AB224" t="str">
            <v>M0EA11</v>
          </cell>
          <cell r="AC224">
            <v>35</v>
          </cell>
        </row>
        <row r="225">
          <cell r="A225" t="str">
            <v>51-E12</v>
          </cell>
          <cell r="B225" t="str">
            <v>Y</v>
          </cell>
          <cell r="C225" t="str">
            <v>자재비</v>
          </cell>
          <cell r="D225" t="str">
            <v>기계</v>
          </cell>
          <cell r="E225" t="str">
            <v>500</v>
          </cell>
          <cell r="F225" t="str">
            <v>C3 Hydrogenation &amp; C3/C4, C4/C5 Separation &amp; Blow Down System</v>
          </cell>
          <cell r="G225" t="str">
            <v>SHELL/TUBE HEAT EXCHANGER</v>
          </cell>
          <cell r="H225" t="str">
            <v>INR</v>
          </cell>
          <cell r="I225" t="str">
            <v>[51-E12] Condenser Depropanizer</v>
          </cell>
          <cell r="J225" t="str">
            <v>T</v>
          </cell>
          <cell r="K225" t="str">
            <v/>
          </cell>
          <cell r="L225" t="str">
            <v>SET</v>
          </cell>
          <cell r="M225">
            <v>1</v>
          </cell>
          <cell r="N225">
            <v>21.364000000000001</v>
          </cell>
          <cell r="O225">
            <v>967200</v>
          </cell>
          <cell r="P225">
            <v>967200</v>
          </cell>
          <cell r="Q225">
            <v>909168000</v>
          </cell>
          <cell r="R225">
            <v>42556075.641265675</v>
          </cell>
          <cell r="S225">
            <v>42556075.641265675</v>
          </cell>
          <cell r="T225">
            <v>909168000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PMEA00</v>
          </cell>
          <cell r="AB225" t="str">
            <v>M0EA11</v>
          </cell>
          <cell r="AC225">
            <v>36</v>
          </cell>
        </row>
        <row r="226">
          <cell r="A226" t="str">
            <v>51-E13</v>
          </cell>
          <cell r="B226" t="str">
            <v>Y</v>
          </cell>
          <cell r="C226" t="str">
            <v>자재비</v>
          </cell>
          <cell r="D226" t="str">
            <v>기계</v>
          </cell>
          <cell r="E226" t="str">
            <v>500</v>
          </cell>
          <cell r="F226" t="str">
            <v>C3 Hydrogenation &amp; C3/C4, C4/C5 Separation &amp; Blow Down System</v>
          </cell>
          <cell r="G226" t="str">
            <v>SHELL/TUBE HEAT EXCHANGER</v>
          </cell>
          <cell r="H226" t="str">
            <v>INR</v>
          </cell>
          <cell r="I226" t="str">
            <v>[51-E13] Depropanizer Feed Cooler</v>
          </cell>
          <cell r="J226" t="str">
            <v>T</v>
          </cell>
          <cell r="K226" t="str">
            <v/>
          </cell>
          <cell r="L226" t="str">
            <v>SET</v>
          </cell>
          <cell r="M226">
            <v>1</v>
          </cell>
          <cell r="N226">
            <v>21.364000000000001</v>
          </cell>
          <cell r="O226">
            <v>120500</v>
          </cell>
          <cell r="P226">
            <v>120500</v>
          </cell>
          <cell r="Q226">
            <v>113270000</v>
          </cell>
          <cell r="R226">
            <v>5301909.7547275787</v>
          </cell>
          <cell r="S226">
            <v>5301909.7547275787</v>
          </cell>
          <cell r="T226">
            <v>113270000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PMEA00</v>
          </cell>
          <cell r="AB226" t="str">
            <v>M0EA11</v>
          </cell>
          <cell r="AC226">
            <v>37</v>
          </cell>
        </row>
        <row r="227">
          <cell r="A227" t="str">
            <v>52-E11</v>
          </cell>
          <cell r="B227" t="str">
            <v>Y</v>
          </cell>
          <cell r="C227" t="str">
            <v>자재비</v>
          </cell>
          <cell r="D227" t="str">
            <v>기계</v>
          </cell>
          <cell r="E227" t="str">
            <v>500</v>
          </cell>
          <cell r="F227" t="str">
            <v>C3 Hydrogenation &amp; C3/C4, C4/C5 Separation &amp; Blow Down System</v>
          </cell>
          <cell r="G227" t="str">
            <v>SHELL/TUBE HEAT EXCHANGER</v>
          </cell>
          <cell r="H227" t="str">
            <v>INR</v>
          </cell>
          <cell r="I227" t="str">
            <v>[52-E11] Condenser C3 Hydrogenation</v>
          </cell>
          <cell r="J227" t="str">
            <v>T</v>
          </cell>
          <cell r="K227" t="str">
            <v/>
          </cell>
          <cell r="L227" t="str">
            <v>SET</v>
          </cell>
          <cell r="M227">
            <v>1</v>
          </cell>
          <cell r="N227">
            <v>21.364000000000001</v>
          </cell>
          <cell r="O227">
            <v>156720</v>
          </cell>
          <cell r="P227">
            <v>156720</v>
          </cell>
          <cell r="Q227">
            <v>147316800</v>
          </cell>
          <cell r="R227">
            <v>6895562.628721213</v>
          </cell>
          <cell r="S227">
            <v>6895562.628721213</v>
          </cell>
          <cell r="T227">
            <v>147316800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PMEA00</v>
          </cell>
          <cell r="AB227" t="str">
            <v>M0EA11</v>
          </cell>
          <cell r="AC227">
            <v>38</v>
          </cell>
        </row>
        <row r="228">
          <cell r="A228" t="str">
            <v>54-E11</v>
          </cell>
          <cell r="B228" t="str">
            <v>Y</v>
          </cell>
          <cell r="C228" t="str">
            <v>자재비</v>
          </cell>
          <cell r="D228" t="str">
            <v>기계</v>
          </cell>
          <cell r="E228" t="str">
            <v>500</v>
          </cell>
          <cell r="F228" t="str">
            <v>C3 Hydrogenation &amp; C3/C4, C4/C5 Separation &amp; Blow Down System</v>
          </cell>
          <cell r="G228" t="str">
            <v>SHELL/TUBE HEAT EXCHANGER</v>
          </cell>
          <cell r="H228" t="str">
            <v>INR</v>
          </cell>
          <cell r="I228" t="str">
            <v>[54-E11] Condenser C3 Stripper</v>
          </cell>
          <cell r="J228" t="str">
            <v>T</v>
          </cell>
          <cell r="K228" t="str">
            <v/>
          </cell>
          <cell r="L228" t="str">
            <v>SET</v>
          </cell>
          <cell r="M228">
            <v>1</v>
          </cell>
          <cell r="N228">
            <v>21.364000000000001</v>
          </cell>
          <cell r="O228">
            <v>60000</v>
          </cell>
          <cell r="P228">
            <v>60000</v>
          </cell>
          <cell r="Q228">
            <v>56400000</v>
          </cell>
          <cell r="R228">
            <v>2639955.0645946451</v>
          </cell>
          <cell r="S228">
            <v>2639955.0645946451</v>
          </cell>
          <cell r="T228">
            <v>56400000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PMEA00</v>
          </cell>
          <cell r="AB228" t="str">
            <v>M0EA11</v>
          </cell>
          <cell r="AC228">
            <v>39</v>
          </cell>
        </row>
        <row r="229">
          <cell r="A229" t="str">
            <v>56-E11A/S</v>
          </cell>
          <cell r="B229" t="str">
            <v>Y</v>
          </cell>
          <cell r="C229" t="str">
            <v>자재비</v>
          </cell>
          <cell r="D229" t="str">
            <v>기계</v>
          </cell>
          <cell r="E229" t="str">
            <v>500</v>
          </cell>
          <cell r="F229" t="str">
            <v>C3 Hydrogenation &amp; C3/C4, C4/C5 Separation &amp; Blow Down System</v>
          </cell>
          <cell r="G229" t="str">
            <v>SHELL/TUBE HEAT EXCHANGER</v>
          </cell>
          <cell r="H229" t="str">
            <v>INR</v>
          </cell>
          <cell r="I229" t="str">
            <v>[56-E11 A/S] Reboiler Gasoline Stabilizer</v>
          </cell>
          <cell r="J229" t="str">
            <v>T</v>
          </cell>
          <cell r="K229" t="str">
            <v/>
          </cell>
          <cell r="L229" t="str">
            <v>SET</v>
          </cell>
          <cell r="M229">
            <v>2</v>
          </cell>
          <cell r="N229">
            <v>21.364000000000001</v>
          </cell>
          <cell r="O229">
            <v>72445</v>
          </cell>
          <cell r="P229">
            <v>144890</v>
          </cell>
          <cell r="Q229">
            <v>136196600</v>
          </cell>
          <cell r="R229">
            <v>3187525.7442426509</v>
          </cell>
          <cell r="S229">
            <v>6375051.4884853018</v>
          </cell>
          <cell r="T229">
            <v>136196600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PMEA00</v>
          </cell>
          <cell r="AB229" t="str">
            <v>M0EA11</v>
          </cell>
          <cell r="AC229">
            <v>44</v>
          </cell>
        </row>
        <row r="230">
          <cell r="A230" t="str">
            <v>57-E11A/S</v>
          </cell>
          <cell r="B230" t="str">
            <v>Y</v>
          </cell>
          <cell r="C230" t="str">
            <v>자재비</v>
          </cell>
          <cell r="D230" t="str">
            <v>기계</v>
          </cell>
          <cell r="E230" t="str">
            <v>500</v>
          </cell>
          <cell r="F230" t="str">
            <v>C3 Hydrogenation &amp; C3/C4, C4/C5 Separation &amp; Blow Down System</v>
          </cell>
          <cell r="G230" t="str">
            <v>SHELL/TUBE HEAT EXCHANGER</v>
          </cell>
          <cell r="H230" t="str">
            <v>INR</v>
          </cell>
          <cell r="I230" t="str">
            <v>[57-E11 A/S] Reboiler Debutanizer</v>
          </cell>
          <cell r="J230" t="str">
            <v>T</v>
          </cell>
          <cell r="K230" t="str">
            <v/>
          </cell>
          <cell r="L230" t="str">
            <v>SET</v>
          </cell>
          <cell r="M230">
            <v>2</v>
          </cell>
          <cell r="N230">
            <v>21.364000000000001</v>
          </cell>
          <cell r="O230">
            <v>89015</v>
          </cell>
          <cell r="P230">
            <v>178030</v>
          </cell>
          <cell r="Q230">
            <v>167348200</v>
          </cell>
          <cell r="R230">
            <v>3916593.334581539</v>
          </cell>
          <cell r="S230">
            <v>7833186.6691630781</v>
          </cell>
          <cell r="T230">
            <v>167348200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 t="str">
            <v>PMEA00</v>
          </cell>
          <cell r="AB230" t="str">
            <v>M0EA11</v>
          </cell>
          <cell r="AC230">
            <v>45</v>
          </cell>
        </row>
        <row r="231">
          <cell r="A231" t="str">
            <v>57-E12</v>
          </cell>
          <cell r="B231" t="str">
            <v>Y</v>
          </cell>
          <cell r="C231" t="str">
            <v>자재비</v>
          </cell>
          <cell r="D231" t="str">
            <v>기계</v>
          </cell>
          <cell r="E231" t="str">
            <v>500</v>
          </cell>
          <cell r="F231" t="str">
            <v>C3 Hydrogenation &amp; C3/C4, C4/C5 Separation &amp; Blow Down System</v>
          </cell>
          <cell r="G231" t="str">
            <v>SHELL/TUBE HEAT EXCHANGER</v>
          </cell>
          <cell r="H231" t="str">
            <v>INR</v>
          </cell>
          <cell r="I231" t="str">
            <v>[57-E12] Condenser Debutanizer</v>
          </cell>
          <cell r="J231" t="str">
            <v>T</v>
          </cell>
          <cell r="K231" t="str">
            <v/>
          </cell>
          <cell r="L231" t="str">
            <v>SET</v>
          </cell>
          <cell r="M231">
            <v>1</v>
          </cell>
          <cell r="N231">
            <v>21.364000000000001</v>
          </cell>
          <cell r="O231">
            <v>237000</v>
          </cell>
          <cell r="P231">
            <v>237000</v>
          </cell>
          <cell r="Q231">
            <v>222780000</v>
          </cell>
          <cell r="R231">
            <v>10427822.505148849</v>
          </cell>
          <cell r="S231">
            <v>10427822.505148849</v>
          </cell>
          <cell r="T231">
            <v>222780000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 t="str">
            <v>PMEA00</v>
          </cell>
          <cell r="AB231" t="str">
            <v>M0EA11</v>
          </cell>
          <cell r="AC231">
            <v>46</v>
          </cell>
        </row>
        <row r="232">
          <cell r="A232" t="str">
            <v>86-E13</v>
          </cell>
          <cell r="B232" t="str">
            <v>Y</v>
          </cell>
          <cell r="C232" t="str">
            <v>자재비</v>
          </cell>
          <cell r="D232" t="str">
            <v>기계</v>
          </cell>
          <cell r="E232" t="str">
            <v>500</v>
          </cell>
          <cell r="F232" t="str">
            <v>C3 Hydrogenation &amp; C3/C4, C4/C5 Separation &amp; Blow Down System</v>
          </cell>
          <cell r="G232" t="str">
            <v>SHELL/TUBE HEAT EXCHANGER</v>
          </cell>
          <cell r="H232" t="str">
            <v>INR</v>
          </cell>
          <cell r="I232" t="str">
            <v>[86-E13] Regeneration Gas Heater</v>
          </cell>
          <cell r="J232" t="str">
            <v>T</v>
          </cell>
          <cell r="K232" t="str">
            <v/>
          </cell>
          <cell r="L232" t="str">
            <v>SET</v>
          </cell>
          <cell r="M232">
            <v>1</v>
          </cell>
          <cell r="N232">
            <v>21.364000000000001</v>
          </cell>
          <cell r="O232">
            <v>52340</v>
          </cell>
          <cell r="P232">
            <v>52340</v>
          </cell>
          <cell r="Q232">
            <v>49199600</v>
          </cell>
          <cell r="R232">
            <v>2302920.8013480622</v>
          </cell>
          <cell r="S232">
            <v>2302920.8013480622</v>
          </cell>
          <cell r="T232">
            <v>49199600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 t="str">
            <v>PMEA00</v>
          </cell>
          <cell r="AB232" t="str">
            <v>M0EA11</v>
          </cell>
          <cell r="AC232">
            <v>53</v>
          </cell>
        </row>
        <row r="233">
          <cell r="A233" t="str">
            <v>86-E15</v>
          </cell>
          <cell r="B233" t="str">
            <v>Y</v>
          </cell>
          <cell r="C233" t="str">
            <v>자재비</v>
          </cell>
          <cell r="D233" t="str">
            <v>기계</v>
          </cell>
          <cell r="E233" t="str">
            <v>500</v>
          </cell>
          <cell r="F233" t="str">
            <v>C3 Hydrogenation &amp; C3/C4, C4/C5 Separation &amp; Blow Down System</v>
          </cell>
          <cell r="G233" t="str">
            <v>SHELL/TUBE HEAT EXCHANGER</v>
          </cell>
          <cell r="H233" t="str">
            <v>INR</v>
          </cell>
          <cell r="I233" t="str">
            <v>[86-E15] Straight Tube Heat Exchanger</v>
          </cell>
          <cell r="J233" t="str">
            <v>T</v>
          </cell>
          <cell r="K233" t="str">
            <v/>
          </cell>
          <cell r="L233" t="str">
            <v>SET</v>
          </cell>
          <cell r="M233">
            <v>1</v>
          </cell>
          <cell r="N233">
            <v>21.364000000000001</v>
          </cell>
          <cell r="O233">
            <v>50880</v>
          </cell>
          <cell r="P233">
            <v>50880</v>
          </cell>
          <cell r="Q233">
            <v>47827200</v>
          </cell>
          <cell r="R233">
            <v>2238681.8947762591</v>
          </cell>
          <cell r="S233">
            <v>2238681.8947762591</v>
          </cell>
          <cell r="T233">
            <v>47827200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 t="str">
            <v>PMEA00</v>
          </cell>
          <cell r="AB233" t="str">
            <v>M0EA11</v>
          </cell>
          <cell r="AC233">
            <v>54</v>
          </cell>
        </row>
        <row r="234">
          <cell r="A234" t="str">
            <v>90-E11</v>
          </cell>
          <cell r="B234" t="str">
            <v>Y</v>
          </cell>
          <cell r="C234" t="str">
            <v>자재비</v>
          </cell>
          <cell r="D234" t="str">
            <v>기계</v>
          </cell>
          <cell r="E234" t="str">
            <v>500</v>
          </cell>
          <cell r="F234" t="str">
            <v>C3 Hydrogenation &amp; C3/C4, C4/C5 Separation &amp; Blow Down System</v>
          </cell>
          <cell r="G234" t="str">
            <v>SHELL/TUBE HEAT EXCHANGER</v>
          </cell>
          <cell r="H234" t="str">
            <v>INR</v>
          </cell>
          <cell r="I234" t="str">
            <v>[90-E11] Flare Gas Heater</v>
          </cell>
          <cell r="J234" t="str">
            <v>T</v>
          </cell>
          <cell r="K234" t="str">
            <v/>
          </cell>
          <cell r="L234" t="str">
            <v>SET</v>
          </cell>
          <cell r="M234">
            <v>1</v>
          </cell>
          <cell r="N234">
            <v>21.364000000000001</v>
          </cell>
          <cell r="O234">
            <v>722000</v>
          </cell>
          <cell r="P234">
            <v>722000</v>
          </cell>
          <cell r="Q234">
            <v>678680000</v>
          </cell>
          <cell r="R234">
            <v>31767459.277288895</v>
          </cell>
          <cell r="S234">
            <v>31767459.277288895</v>
          </cell>
          <cell r="T234">
            <v>678680000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 t="str">
            <v>PMEA00</v>
          </cell>
          <cell r="AB234" t="str">
            <v>M0EA11</v>
          </cell>
          <cell r="AC234">
            <v>55</v>
          </cell>
        </row>
        <row r="235">
          <cell r="A235" t="str">
            <v>90-E12</v>
          </cell>
          <cell r="B235" t="str">
            <v>Y</v>
          </cell>
          <cell r="C235" t="str">
            <v>자재비</v>
          </cell>
          <cell r="D235" t="str">
            <v>기계</v>
          </cell>
          <cell r="E235" t="str">
            <v>500</v>
          </cell>
          <cell r="F235" t="str">
            <v>C3 Hydrogenation &amp; C3/C4, C4/C5 Separation &amp; Blow Down System</v>
          </cell>
          <cell r="G235" t="str">
            <v>SHELL/TUBE HEAT EXCHANGER</v>
          </cell>
          <cell r="H235" t="str">
            <v>INR</v>
          </cell>
          <cell r="I235" t="str">
            <v>[90-E12] Methanol Vaporizer</v>
          </cell>
          <cell r="J235" t="str">
            <v>T</v>
          </cell>
          <cell r="K235" t="str">
            <v/>
          </cell>
          <cell r="L235" t="str">
            <v>SET</v>
          </cell>
          <cell r="M235">
            <v>1</v>
          </cell>
          <cell r="N235">
            <v>21.364000000000001</v>
          </cell>
          <cell r="O235">
            <v>403000</v>
          </cell>
          <cell r="P235">
            <v>403000</v>
          </cell>
          <cell r="Q235">
            <v>378820000</v>
          </cell>
          <cell r="R235">
            <v>17731698.183860701</v>
          </cell>
          <cell r="S235">
            <v>17731698.183860701</v>
          </cell>
          <cell r="T235">
            <v>378820000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 t="str">
            <v>PMEA00</v>
          </cell>
          <cell r="AB235" t="str">
            <v>M0EA11</v>
          </cell>
          <cell r="AC235">
            <v>56</v>
          </cell>
        </row>
        <row r="236">
          <cell r="A236" t="str">
            <v>90-E13</v>
          </cell>
          <cell r="B236" t="str">
            <v>Y</v>
          </cell>
          <cell r="C236" t="str">
            <v>자재비</v>
          </cell>
          <cell r="D236" t="str">
            <v>기계</v>
          </cell>
          <cell r="E236" t="str">
            <v>500</v>
          </cell>
          <cell r="F236" t="str">
            <v>C3 Hydrogenation &amp; C3/C4, C4/C5 Separation &amp; Blow Down System</v>
          </cell>
          <cell r="G236" t="str">
            <v>SHELL/TUBE HEAT EXCHANGER</v>
          </cell>
          <cell r="H236" t="str">
            <v>INR</v>
          </cell>
          <cell r="I236" t="str">
            <v>[90-E13] Cold Liquids Vaporizer</v>
          </cell>
          <cell r="J236" t="str">
            <v>T</v>
          </cell>
          <cell r="K236" t="str">
            <v/>
          </cell>
          <cell r="L236" t="str">
            <v>SET</v>
          </cell>
          <cell r="M236">
            <v>1</v>
          </cell>
          <cell r="N236">
            <v>21.364000000000001</v>
          </cell>
          <cell r="O236">
            <v>26150</v>
          </cell>
          <cell r="P236">
            <v>26150</v>
          </cell>
          <cell r="Q236">
            <v>24581000</v>
          </cell>
          <cell r="R236">
            <v>1150580.4156524995</v>
          </cell>
          <cell r="S236">
            <v>1150580.4156524995</v>
          </cell>
          <cell r="T236">
            <v>24581000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 t="str">
            <v>PMEA00</v>
          </cell>
          <cell r="AB236" t="str">
            <v>M0EA11</v>
          </cell>
          <cell r="AC236">
            <v>57</v>
          </cell>
        </row>
        <row r="237">
          <cell r="A237" t="str">
            <v>86-E14</v>
          </cell>
          <cell r="B237" t="str">
            <v>Y</v>
          </cell>
          <cell r="C237" t="str">
            <v>자재비</v>
          </cell>
          <cell r="D237" t="str">
            <v>기계</v>
          </cell>
          <cell r="E237" t="str">
            <v>500</v>
          </cell>
          <cell r="F237" t="str">
            <v>C3 Hydrogenation &amp; C3/C4, C4/C5 Separation &amp; Blow Down System</v>
          </cell>
          <cell r="G237" t="str">
            <v>SPECIAL TYPE HEAT EXCHANGER</v>
          </cell>
          <cell r="H237" t="str">
            <v>KRW</v>
          </cell>
          <cell r="I237" t="str">
            <v>[86-E14] Waste Water Cooler</v>
          </cell>
          <cell r="J237" t="str">
            <v>T</v>
          </cell>
          <cell r="K237" t="str">
            <v/>
          </cell>
          <cell r="L237" t="str">
            <v>SET</v>
          </cell>
          <cell r="M237">
            <v>1</v>
          </cell>
          <cell r="N237">
            <v>1</v>
          </cell>
          <cell r="O237">
            <v>12010</v>
          </cell>
          <cell r="P237">
            <v>12010</v>
          </cell>
          <cell r="Q237">
            <v>11289400</v>
          </cell>
          <cell r="R237">
            <v>11289400</v>
          </cell>
          <cell r="S237">
            <v>11289400</v>
          </cell>
          <cell r="T237">
            <v>11289400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 t="str">
            <v>PMEB00</v>
          </cell>
          <cell r="AB237" t="str">
            <v>M0EB51</v>
          </cell>
          <cell r="AC237">
            <v>15</v>
          </cell>
        </row>
        <row r="238">
          <cell r="A238" t="str">
            <v>51-D31</v>
          </cell>
          <cell r="B238" t="str">
            <v>N</v>
          </cell>
          <cell r="C238" t="str">
            <v>자재비</v>
          </cell>
          <cell r="D238" t="str">
            <v>기계</v>
          </cell>
          <cell r="E238" t="str">
            <v>500</v>
          </cell>
          <cell r="F238" t="str">
            <v>C3 Hydrogenation &amp; C3/C4, C4/C5 Separation &amp; Blow Down System</v>
          </cell>
          <cell r="G238" t="str">
            <v>VESSEL</v>
          </cell>
          <cell r="H238" t="str">
            <v>INR</v>
          </cell>
          <cell r="I238" t="str">
            <v>[51-D31] Depropanizer Reflux Drum</v>
          </cell>
          <cell r="J238" t="str">
            <v>F</v>
          </cell>
          <cell r="K238" t="str">
            <v/>
          </cell>
          <cell r="L238" t="str">
            <v>SET</v>
          </cell>
          <cell r="M238">
            <v>1</v>
          </cell>
          <cell r="N238">
            <v>21.364000000000001</v>
          </cell>
          <cell r="O238">
            <v>44780</v>
          </cell>
          <cell r="P238">
            <v>44780</v>
          </cell>
          <cell r="Q238">
            <v>42093200</v>
          </cell>
          <cell r="R238">
            <v>1970286.4632091369</v>
          </cell>
          <cell r="S238">
            <v>1970286.4632091369</v>
          </cell>
          <cell r="T238">
            <v>42093200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 t="str">
            <v>PMFA00</v>
          </cell>
          <cell r="AB238" t="str">
            <v>M0FA11</v>
          </cell>
          <cell r="AC238">
            <v>37</v>
          </cell>
        </row>
        <row r="239">
          <cell r="A239" t="str">
            <v>52-D31</v>
          </cell>
          <cell r="B239" t="str">
            <v>N</v>
          </cell>
          <cell r="C239" t="str">
            <v>자재비</v>
          </cell>
          <cell r="D239" t="str">
            <v>기계</v>
          </cell>
          <cell r="E239" t="str">
            <v>500</v>
          </cell>
          <cell r="F239" t="str">
            <v>C3 Hydrogenation &amp; C3/C4, C4/C5 Separation &amp; Blow Down System</v>
          </cell>
          <cell r="G239" t="str">
            <v>VESSEL</v>
          </cell>
          <cell r="H239" t="str">
            <v>INR</v>
          </cell>
          <cell r="I239" t="str">
            <v>[52-D31] C3 Hydrog. Separator Drum</v>
          </cell>
          <cell r="J239" t="str">
            <v>F</v>
          </cell>
          <cell r="K239" t="str">
            <v/>
          </cell>
          <cell r="L239" t="str">
            <v>SET</v>
          </cell>
          <cell r="M239">
            <v>1</v>
          </cell>
          <cell r="N239">
            <v>21.364000000000001</v>
          </cell>
          <cell r="O239">
            <v>104340</v>
          </cell>
          <cell r="P239">
            <v>104340</v>
          </cell>
          <cell r="Q239">
            <v>98079600</v>
          </cell>
          <cell r="R239">
            <v>4590881.8573300876</v>
          </cell>
          <cell r="S239">
            <v>4590881.8573300876</v>
          </cell>
          <cell r="T239">
            <v>98079600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 t="str">
            <v>PMFA00</v>
          </cell>
          <cell r="AB239" t="str">
            <v>M0FA11</v>
          </cell>
          <cell r="AC239">
            <v>38</v>
          </cell>
        </row>
        <row r="240">
          <cell r="A240" t="str">
            <v>57-D31</v>
          </cell>
          <cell r="B240" t="str">
            <v>N</v>
          </cell>
          <cell r="C240" t="str">
            <v>자재비</v>
          </cell>
          <cell r="D240" t="str">
            <v>기계</v>
          </cell>
          <cell r="E240" t="str">
            <v>500</v>
          </cell>
          <cell r="F240" t="str">
            <v>C3 Hydrogenation &amp; C3/C4, C4/C5 Separation &amp; Blow Down System</v>
          </cell>
          <cell r="G240" t="str">
            <v>VESSEL</v>
          </cell>
          <cell r="H240" t="str">
            <v>INR</v>
          </cell>
          <cell r="I240" t="str">
            <v>[57-D31] Debutanizer Reflux Drum</v>
          </cell>
          <cell r="J240" t="str">
            <v>F</v>
          </cell>
          <cell r="K240" t="str">
            <v/>
          </cell>
          <cell r="L240" t="str">
            <v>SET</v>
          </cell>
          <cell r="M240">
            <v>1</v>
          </cell>
          <cell r="N240">
            <v>21.364000000000001</v>
          </cell>
          <cell r="O240">
            <v>30840</v>
          </cell>
          <cell r="P240">
            <v>30840</v>
          </cell>
          <cell r="Q240">
            <v>28989600</v>
          </cell>
          <cell r="R240">
            <v>1356936.9032016476</v>
          </cell>
          <cell r="S240">
            <v>1356936.9032016476</v>
          </cell>
          <cell r="T240">
            <v>28989600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 t="str">
            <v>PMFA00</v>
          </cell>
          <cell r="AB240" t="str">
            <v>M0FA11</v>
          </cell>
          <cell r="AC240">
            <v>40</v>
          </cell>
        </row>
        <row r="241">
          <cell r="A241" t="str">
            <v>86-D31</v>
          </cell>
          <cell r="B241" t="str">
            <v>N</v>
          </cell>
          <cell r="C241" t="str">
            <v>자재비</v>
          </cell>
          <cell r="D241" t="str">
            <v>기계</v>
          </cell>
          <cell r="E241" t="str">
            <v>500</v>
          </cell>
          <cell r="F241" t="str">
            <v>C3 Hydrogenation &amp; C3/C4, C4/C5 Separation &amp; Blow Down System</v>
          </cell>
          <cell r="G241" t="str">
            <v>VESSEL</v>
          </cell>
          <cell r="H241" t="str">
            <v>INR</v>
          </cell>
          <cell r="I241" t="str">
            <v>[86-D31] Waste Gas Separator</v>
          </cell>
          <cell r="J241" t="str">
            <v>F</v>
          </cell>
          <cell r="K241" t="str">
            <v/>
          </cell>
          <cell r="L241" t="str">
            <v>SET</v>
          </cell>
          <cell r="M241">
            <v>1</v>
          </cell>
          <cell r="N241">
            <v>21.364000000000001</v>
          </cell>
          <cell r="O241">
            <v>34300</v>
          </cell>
          <cell r="P241">
            <v>34300</v>
          </cell>
          <cell r="Q241">
            <v>32242000</v>
          </cell>
          <cell r="R241">
            <v>1509174.3119266054</v>
          </cell>
          <cell r="S241">
            <v>1509174.3119266054</v>
          </cell>
          <cell r="T241">
            <v>32242000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 t="str">
            <v>PMFA00</v>
          </cell>
          <cell r="AB241" t="str">
            <v>M0FA11</v>
          </cell>
          <cell r="AC241">
            <v>47</v>
          </cell>
        </row>
        <row r="242">
          <cell r="A242" t="str">
            <v>90-D31</v>
          </cell>
          <cell r="B242" t="str">
            <v>N</v>
          </cell>
          <cell r="C242" t="str">
            <v>자재비</v>
          </cell>
          <cell r="D242" t="str">
            <v>기계</v>
          </cell>
          <cell r="E242" t="str">
            <v>500</v>
          </cell>
          <cell r="F242" t="str">
            <v>C3 Hydrogenation &amp; C3/C4, C4/C5 Separation &amp; Blow Down System</v>
          </cell>
          <cell r="G242" t="str">
            <v>VESSEL</v>
          </cell>
          <cell r="H242" t="str">
            <v>INR</v>
          </cell>
          <cell r="I242" t="str">
            <v>[90-D31] Warm Blow Down Drum</v>
          </cell>
          <cell r="J242" t="str">
            <v>F</v>
          </cell>
          <cell r="K242" t="str">
            <v/>
          </cell>
          <cell r="L242" t="str">
            <v>SET</v>
          </cell>
          <cell r="M242">
            <v>1</v>
          </cell>
          <cell r="N242">
            <v>21.364000000000001</v>
          </cell>
          <cell r="O242">
            <v>1353060</v>
          </cell>
          <cell r="P242">
            <v>1353060</v>
          </cell>
          <cell r="Q242">
            <v>1271876400</v>
          </cell>
          <cell r="R242">
            <v>59533626.661673844</v>
          </cell>
          <cell r="S242">
            <v>59533626.661673844</v>
          </cell>
          <cell r="T242">
            <v>1271876400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 t="str">
            <v>PMFA00</v>
          </cell>
          <cell r="AB242" t="str">
            <v>M0FA11</v>
          </cell>
          <cell r="AC242">
            <v>48</v>
          </cell>
        </row>
        <row r="243">
          <cell r="A243" t="str">
            <v>90-D32</v>
          </cell>
          <cell r="B243" t="str">
            <v>N</v>
          </cell>
          <cell r="C243" t="str">
            <v>자재비</v>
          </cell>
          <cell r="D243" t="str">
            <v>기계</v>
          </cell>
          <cell r="E243" t="str">
            <v>500</v>
          </cell>
          <cell r="F243" t="str">
            <v>C3 Hydrogenation &amp; C3/C4, C4/C5 Separation &amp; Blow Down System</v>
          </cell>
          <cell r="G243" t="str">
            <v>VESSEL</v>
          </cell>
          <cell r="H243" t="str">
            <v>INR</v>
          </cell>
          <cell r="I243" t="str">
            <v>[90-D32] Cold Blow Down Drum</v>
          </cell>
          <cell r="J243" t="str">
            <v>F</v>
          </cell>
          <cell r="K243" t="str">
            <v/>
          </cell>
          <cell r="L243" t="str">
            <v>SET</v>
          </cell>
          <cell r="M243">
            <v>1</v>
          </cell>
          <cell r="N243">
            <v>21.364000000000001</v>
          </cell>
          <cell r="O243">
            <v>2223200</v>
          </cell>
          <cell r="P243">
            <v>2223200</v>
          </cell>
          <cell r="Q243">
            <v>2089808000</v>
          </cell>
          <cell r="R243">
            <v>97819134.993446916</v>
          </cell>
          <cell r="S243">
            <v>97819134.993446916</v>
          </cell>
          <cell r="T243">
            <v>2089808000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 t="str">
            <v>PMFA00</v>
          </cell>
          <cell r="AB243" t="str">
            <v>M0FA11</v>
          </cell>
          <cell r="AC243">
            <v>49</v>
          </cell>
        </row>
        <row r="244">
          <cell r="A244" t="str">
            <v>90-D33</v>
          </cell>
          <cell r="B244" t="str">
            <v>N</v>
          </cell>
          <cell r="C244" t="str">
            <v>자재비</v>
          </cell>
          <cell r="D244" t="str">
            <v>기계</v>
          </cell>
          <cell r="E244" t="str">
            <v>500</v>
          </cell>
          <cell r="F244" t="str">
            <v>C3 Hydrogenation &amp; C3/C4, C4/C5 Separation &amp; Blow Down System</v>
          </cell>
          <cell r="G244" t="str">
            <v>VESSEL</v>
          </cell>
          <cell r="H244" t="str">
            <v>INR</v>
          </cell>
          <cell r="I244" t="str">
            <v>[90-D33] Liquid Collection Drum</v>
          </cell>
          <cell r="J244" t="str">
            <v>F</v>
          </cell>
          <cell r="K244" t="str">
            <v/>
          </cell>
          <cell r="L244" t="str">
            <v>SET</v>
          </cell>
          <cell r="M244">
            <v>1</v>
          </cell>
          <cell r="N244">
            <v>21.364000000000001</v>
          </cell>
          <cell r="O244">
            <v>38060</v>
          </cell>
          <cell r="P244">
            <v>38060</v>
          </cell>
          <cell r="Q244">
            <v>35776400</v>
          </cell>
          <cell r="R244">
            <v>1674611.4959745365</v>
          </cell>
          <cell r="S244">
            <v>1674611.4959745365</v>
          </cell>
          <cell r="T244">
            <v>35776400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 t="str">
            <v>PMFA00</v>
          </cell>
          <cell r="AB244" t="str">
            <v>M0FA11</v>
          </cell>
          <cell r="AC244">
            <v>50</v>
          </cell>
        </row>
        <row r="245">
          <cell r="A245" t="str">
            <v>51-P71A/S</v>
          </cell>
          <cell r="B245" t="str">
            <v>N</v>
          </cell>
          <cell r="C245" t="str">
            <v>자재비</v>
          </cell>
          <cell r="D245" t="str">
            <v>기계</v>
          </cell>
          <cell r="E245" t="str">
            <v>500</v>
          </cell>
          <cell r="F245" t="str">
            <v>C3 Hydrogenation &amp; C3/C4, C4/C5 Separation &amp; Blow Down System</v>
          </cell>
          <cell r="G245" t="str">
            <v>CENTRIFUGAL PUMP</v>
          </cell>
          <cell r="H245" t="str">
            <v>EUR</v>
          </cell>
          <cell r="I245" t="str">
            <v>[51-P71 A/S] Depropanizer Reflux Pump</v>
          </cell>
          <cell r="J245" t="str">
            <v>F</v>
          </cell>
          <cell r="K245" t="str">
            <v/>
          </cell>
          <cell r="L245" t="str">
            <v>SET</v>
          </cell>
          <cell r="M245">
            <v>2</v>
          </cell>
          <cell r="N245">
            <v>1315.97</v>
          </cell>
          <cell r="O245">
            <v>307530</v>
          </cell>
          <cell r="P245">
            <v>615060</v>
          </cell>
          <cell r="Q245">
            <v>809402968</v>
          </cell>
          <cell r="R245">
            <v>307530</v>
          </cell>
          <cell r="S245">
            <v>615060</v>
          </cell>
          <cell r="T245">
            <v>809402968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 t="str">
            <v>PMGA10</v>
          </cell>
          <cell r="AB245" t="str">
            <v>M0GA11</v>
          </cell>
          <cell r="AC245">
            <v>21</v>
          </cell>
        </row>
        <row r="246">
          <cell r="A246" t="str">
            <v>52-P71A/S</v>
          </cell>
          <cell r="B246" t="str">
            <v>N</v>
          </cell>
          <cell r="C246" t="str">
            <v>자재비</v>
          </cell>
          <cell r="D246" t="str">
            <v>기계</v>
          </cell>
          <cell r="E246" t="str">
            <v>500</v>
          </cell>
          <cell r="F246" t="str">
            <v>C3 Hydrogenation &amp; C3/C4, C4/C5 Separation &amp; Blow Down System</v>
          </cell>
          <cell r="G246" t="str">
            <v>CENTRIFUGAL PUMP</v>
          </cell>
          <cell r="H246" t="str">
            <v>EUR</v>
          </cell>
          <cell r="I246" t="str">
            <v>[52-P71 A/S] C3 Hydrogenation Cycle Pump</v>
          </cell>
          <cell r="J246" t="str">
            <v>F</v>
          </cell>
          <cell r="K246" t="str">
            <v/>
          </cell>
          <cell r="L246" t="str">
            <v>SET</v>
          </cell>
          <cell r="M246">
            <v>2</v>
          </cell>
          <cell r="N246">
            <v>1315.97</v>
          </cell>
          <cell r="O246">
            <v>43750</v>
          </cell>
          <cell r="P246">
            <v>87500</v>
          </cell>
          <cell r="Q246">
            <v>115147725</v>
          </cell>
          <cell r="R246">
            <v>43750</v>
          </cell>
          <cell r="S246">
            <v>87500</v>
          </cell>
          <cell r="T246">
            <v>115147725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 t="str">
            <v>PMGA10</v>
          </cell>
          <cell r="AB246" t="str">
            <v>M0GA11</v>
          </cell>
          <cell r="AC246">
            <v>22</v>
          </cell>
        </row>
        <row r="247">
          <cell r="A247" t="str">
            <v>54-P71A/S</v>
          </cell>
          <cell r="B247" t="str">
            <v>N</v>
          </cell>
          <cell r="C247" t="str">
            <v>자재비</v>
          </cell>
          <cell r="D247" t="str">
            <v>기계</v>
          </cell>
          <cell r="E247" t="str">
            <v>500</v>
          </cell>
          <cell r="F247" t="str">
            <v>C3 Hydrogenation &amp; C3/C4, C4/C5 Separation &amp; Blow Down System</v>
          </cell>
          <cell r="G247" t="str">
            <v>CENTRIFUGAL PUMP</v>
          </cell>
          <cell r="H247" t="str">
            <v>EUR</v>
          </cell>
          <cell r="I247" t="str">
            <v>[54-P71 A/S] C3 Stripper Bottoms Pump</v>
          </cell>
          <cell r="J247" t="str">
            <v>F</v>
          </cell>
          <cell r="K247" t="str">
            <v/>
          </cell>
          <cell r="L247" t="str">
            <v>SET</v>
          </cell>
          <cell r="M247">
            <v>2</v>
          </cell>
          <cell r="N247">
            <v>1315.97</v>
          </cell>
          <cell r="O247">
            <v>48600</v>
          </cell>
          <cell r="P247">
            <v>97200</v>
          </cell>
          <cell r="Q247">
            <v>127912673</v>
          </cell>
          <cell r="R247">
            <v>48600</v>
          </cell>
          <cell r="S247">
            <v>97200</v>
          </cell>
          <cell r="T247">
            <v>127912673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 t="str">
            <v>PMGA10</v>
          </cell>
          <cell r="AB247" t="str">
            <v>M0GA11</v>
          </cell>
          <cell r="AC247">
            <v>23</v>
          </cell>
        </row>
        <row r="248">
          <cell r="A248" t="str">
            <v>56-P71A/S</v>
          </cell>
          <cell r="B248" t="str">
            <v>N</v>
          </cell>
          <cell r="C248" t="str">
            <v>자재비</v>
          </cell>
          <cell r="D248" t="str">
            <v>기계</v>
          </cell>
          <cell r="E248" t="str">
            <v>500</v>
          </cell>
          <cell r="F248" t="str">
            <v>C3 Hydrogenation &amp; C3/C4, C4/C5 Separation &amp; Blow Down System</v>
          </cell>
          <cell r="G248" t="str">
            <v>CENTRIFUGAL PUMP</v>
          </cell>
          <cell r="H248" t="str">
            <v>EUR</v>
          </cell>
          <cell r="I248" t="str">
            <v>[56-P71 A/S] Gasoline Stabilizer Bottoms Pump</v>
          </cell>
          <cell r="J248" t="str">
            <v>F</v>
          </cell>
          <cell r="K248" t="str">
            <v/>
          </cell>
          <cell r="L248" t="str">
            <v>SET</v>
          </cell>
          <cell r="M248">
            <v>2</v>
          </cell>
          <cell r="N248">
            <v>1315.97</v>
          </cell>
          <cell r="O248">
            <v>35725</v>
          </cell>
          <cell r="P248">
            <v>71450</v>
          </cell>
          <cell r="Q248">
            <v>94026342</v>
          </cell>
          <cell r="R248">
            <v>35725</v>
          </cell>
          <cell r="S248">
            <v>71450</v>
          </cell>
          <cell r="T248">
            <v>94026342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 t="str">
            <v>PMGA10</v>
          </cell>
          <cell r="AB248" t="str">
            <v>M0GA11</v>
          </cell>
          <cell r="AC248">
            <v>26</v>
          </cell>
        </row>
        <row r="249">
          <cell r="A249" t="str">
            <v>57-P71A/S</v>
          </cell>
          <cell r="B249" t="str">
            <v>N</v>
          </cell>
          <cell r="C249" t="str">
            <v>자재비</v>
          </cell>
          <cell r="D249" t="str">
            <v>기계</v>
          </cell>
          <cell r="E249" t="str">
            <v>500</v>
          </cell>
          <cell r="F249" t="str">
            <v>C3 Hydrogenation &amp; C3/C4, C4/C5 Separation &amp; Blow Down System</v>
          </cell>
          <cell r="G249" t="str">
            <v>CENTRIFUGAL PUMP</v>
          </cell>
          <cell r="H249" t="str">
            <v>EUR</v>
          </cell>
          <cell r="I249" t="str">
            <v>[57-P71 A/S] Debutanizer Bottom Pump</v>
          </cell>
          <cell r="J249" t="str">
            <v>F</v>
          </cell>
          <cell r="K249" t="str">
            <v/>
          </cell>
          <cell r="L249" t="str">
            <v>SET</v>
          </cell>
          <cell r="M249">
            <v>2</v>
          </cell>
          <cell r="N249">
            <v>1315.97</v>
          </cell>
          <cell r="O249">
            <v>34200</v>
          </cell>
          <cell r="P249">
            <v>68400</v>
          </cell>
          <cell r="Q249">
            <v>90012622</v>
          </cell>
          <cell r="R249">
            <v>34200</v>
          </cell>
          <cell r="S249">
            <v>68400</v>
          </cell>
          <cell r="T249">
            <v>90012622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 t="str">
            <v>PMGA10</v>
          </cell>
          <cell r="AB249" t="str">
            <v>M0GA11</v>
          </cell>
          <cell r="AC249">
            <v>27</v>
          </cell>
        </row>
        <row r="250">
          <cell r="A250" t="str">
            <v>57-P72A/S</v>
          </cell>
          <cell r="B250" t="str">
            <v>N</v>
          </cell>
          <cell r="C250" t="str">
            <v>자재비</v>
          </cell>
          <cell r="D250" t="str">
            <v>기계</v>
          </cell>
          <cell r="E250" t="str">
            <v>500</v>
          </cell>
          <cell r="F250" t="str">
            <v>C3 Hydrogenation &amp; C3/C4, C4/C5 Separation &amp; Blow Down System</v>
          </cell>
          <cell r="G250" t="str">
            <v>CENTRIFUGAL PUMP</v>
          </cell>
          <cell r="H250" t="str">
            <v>EUR</v>
          </cell>
          <cell r="I250" t="str">
            <v>[57-P72 A/S] Debutanizer Reflux Pump</v>
          </cell>
          <cell r="J250" t="str">
            <v>F</v>
          </cell>
          <cell r="K250" t="str">
            <v/>
          </cell>
          <cell r="L250" t="str">
            <v>SET</v>
          </cell>
          <cell r="M250">
            <v>2</v>
          </cell>
          <cell r="N250">
            <v>1315.97</v>
          </cell>
          <cell r="O250">
            <v>48600</v>
          </cell>
          <cell r="P250">
            <v>97200</v>
          </cell>
          <cell r="Q250">
            <v>127912673</v>
          </cell>
          <cell r="R250">
            <v>48600</v>
          </cell>
          <cell r="S250">
            <v>97200</v>
          </cell>
          <cell r="T250">
            <v>127912673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 t="str">
            <v>PMGA10</v>
          </cell>
          <cell r="AB250" t="str">
            <v>M0GA11</v>
          </cell>
          <cell r="AC250">
            <v>28</v>
          </cell>
        </row>
        <row r="251">
          <cell r="A251" t="str">
            <v>86-P71A/S</v>
          </cell>
          <cell r="B251" t="str">
            <v>N</v>
          </cell>
          <cell r="C251" t="str">
            <v>자재비</v>
          </cell>
          <cell r="D251" t="str">
            <v>기계</v>
          </cell>
          <cell r="E251" t="str">
            <v>500</v>
          </cell>
          <cell r="F251" t="str">
            <v>C3 Hydrogenation &amp; C3/C4, C4/C5 Separation &amp; Blow Down System</v>
          </cell>
          <cell r="G251" t="str">
            <v>CENTRIFUGAL PUMP</v>
          </cell>
          <cell r="H251" t="str">
            <v>EUR</v>
          </cell>
          <cell r="I251" t="str">
            <v>[86-P71 A/S] Pump</v>
          </cell>
          <cell r="J251" t="str">
            <v>F</v>
          </cell>
          <cell r="K251" t="str">
            <v/>
          </cell>
          <cell r="L251" t="str">
            <v>SET</v>
          </cell>
          <cell r="M251">
            <v>2</v>
          </cell>
          <cell r="N251">
            <v>1315.97</v>
          </cell>
          <cell r="O251">
            <v>9600</v>
          </cell>
          <cell r="P251">
            <v>19200</v>
          </cell>
          <cell r="Q251">
            <v>25266701</v>
          </cell>
          <cell r="R251">
            <v>9600</v>
          </cell>
          <cell r="S251">
            <v>19200</v>
          </cell>
          <cell r="T251">
            <v>25266701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 t="str">
            <v>PMGA10</v>
          </cell>
          <cell r="AB251" t="str">
            <v>M0GA11</v>
          </cell>
          <cell r="AC251">
            <v>32</v>
          </cell>
        </row>
        <row r="252">
          <cell r="A252" t="str">
            <v>86-P72A/S</v>
          </cell>
          <cell r="B252" t="str">
            <v>N</v>
          </cell>
          <cell r="C252" t="str">
            <v>자재비</v>
          </cell>
          <cell r="D252" t="str">
            <v>기계</v>
          </cell>
          <cell r="E252" t="str">
            <v>500</v>
          </cell>
          <cell r="F252" t="str">
            <v>C3 Hydrogenation &amp; C3/C4, C4/C5 Separation &amp; Blow Down System</v>
          </cell>
          <cell r="G252" t="str">
            <v>CENTRIFUGAL PUMP</v>
          </cell>
          <cell r="H252" t="str">
            <v>EUR</v>
          </cell>
          <cell r="I252" t="str">
            <v>[86-P72 A/S] Waste Water Pump</v>
          </cell>
          <cell r="J252" t="str">
            <v>F</v>
          </cell>
          <cell r="K252" t="str">
            <v/>
          </cell>
          <cell r="L252" t="str">
            <v>SET</v>
          </cell>
          <cell r="M252">
            <v>2</v>
          </cell>
          <cell r="N252">
            <v>1315.97</v>
          </cell>
          <cell r="O252">
            <v>13425</v>
          </cell>
          <cell r="P252">
            <v>26850</v>
          </cell>
          <cell r="Q252">
            <v>35333902</v>
          </cell>
          <cell r="R252">
            <v>13425</v>
          </cell>
          <cell r="S252">
            <v>26850</v>
          </cell>
          <cell r="T252">
            <v>35333902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 t="str">
            <v>PMGA10</v>
          </cell>
          <cell r="AB252" t="str">
            <v>M0GA11</v>
          </cell>
          <cell r="AC252">
            <v>33</v>
          </cell>
        </row>
        <row r="253">
          <cell r="A253" t="str">
            <v>90-P71A/S</v>
          </cell>
          <cell r="B253" t="str">
            <v>N</v>
          </cell>
          <cell r="C253" t="str">
            <v>자재비</v>
          </cell>
          <cell r="D253" t="str">
            <v>기계</v>
          </cell>
          <cell r="E253" t="str">
            <v>500</v>
          </cell>
          <cell r="F253" t="str">
            <v>C3 Hydrogenation &amp; C3/C4, C4/C5 Separation &amp; Blow Down System</v>
          </cell>
          <cell r="G253" t="str">
            <v>CENTRIFUGAL PUMP</v>
          </cell>
          <cell r="H253" t="str">
            <v>EUR</v>
          </cell>
          <cell r="I253" t="str">
            <v>[90-P71 A/S] Flare Gas Condensate Pump</v>
          </cell>
          <cell r="J253" t="str">
            <v>F</v>
          </cell>
          <cell r="K253" t="str">
            <v/>
          </cell>
          <cell r="L253" t="str">
            <v>SET</v>
          </cell>
          <cell r="M253">
            <v>2</v>
          </cell>
          <cell r="N253">
            <v>1315.97</v>
          </cell>
          <cell r="O253">
            <v>56944</v>
          </cell>
          <cell r="P253">
            <v>113888</v>
          </cell>
          <cell r="Q253">
            <v>149873647</v>
          </cell>
          <cell r="R253">
            <v>56944</v>
          </cell>
          <cell r="S253">
            <v>113888</v>
          </cell>
          <cell r="T253">
            <v>149873647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 t="str">
            <v>PMGA10</v>
          </cell>
          <cell r="AB253" t="str">
            <v>M0GA11</v>
          </cell>
          <cell r="AC253">
            <v>34</v>
          </cell>
        </row>
        <row r="254">
          <cell r="A254" t="str">
            <v>51-J01A/S</v>
          </cell>
          <cell r="B254" t="str">
            <v>N</v>
          </cell>
          <cell r="C254" t="str">
            <v>자재비</v>
          </cell>
          <cell r="D254" t="str">
            <v>기계</v>
          </cell>
          <cell r="E254" t="str">
            <v>500</v>
          </cell>
          <cell r="F254" t="str">
            <v>C3 Hydrogenation &amp; C3/C4, C4/C5 Separation &amp; Blow Down System</v>
          </cell>
          <cell r="G254" t="str">
            <v>OTHERS(ROTATING EQUIPMENTS)</v>
          </cell>
          <cell r="H254" t="str">
            <v>KRW</v>
          </cell>
          <cell r="I254" t="str">
            <v>[51-J01 A/S] 51-E11A/S Condensate Lift Station</v>
          </cell>
          <cell r="J254" t="str">
            <v>F</v>
          </cell>
          <cell r="K254" t="str">
            <v/>
          </cell>
          <cell r="L254" t="str">
            <v>SET</v>
          </cell>
          <cell r="M254">
            <v>2</v>
          </cell>
          <cell r="N254">
            <v>1</v>
          </cell>
          <cell r="O254">
            <v>35717000</v>
          </cell>
          <cell r="P254">
            <v>0</v>
          </cell>
          <cell r="Q254">
            <v>71434000</v>
          </cell>
          <cell r="R254">
            <v>35717000</v>
          </cell>
          <cell r="S254">
            <v>71434000</v>
          </cell>
          <cell r="T254">
            <v>71434000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 t="str">
            <v>PMGZ00</v>
          </cell>
          <cell r="AB254" t="str">
            <v>M0GZZZ</v>
          </cell>
          <cell r="AC254">
            <v>5</v>
          </cell>
        </row>
        <row r="255">
          <cell r="A255" t="str">
            <v>57-J01A/S</v>
          </cell>
          <cell r="B255" t="str">
            <v>N</v>
          </cell>
          <cell r="C255" t="str">
            <v>자재비</v>
          </cell>
          <cell r="D255" t="str">
            <v>기계</v>
          </cell>
          <cell r="E255" t="str">
            <v>500</v>
          </cell>
          <cell r="F255" t="str">
            <v>C3 Hydrogenation &amp; C3/C4, C4/C5 Separation &amp; Blow Down System</v>
          </cell>
          <cell r="G255" t="str">
            <v>OTHERS(ROTATING EQUIPMENTS)</v>
          </cell>
          <cell r="H255" t="str">
            <v>KRW</v>
          </cell>
          <cell r="I255" t="str">
            <v>[57-J01 A/S] 57-E11A/S Condensate Lift Station</v>
          </cell>
          <cell r="J255" t="str">
            <v>F</v>
          </cell>
          <cell r="K255" t="str">
            <v/>
          </cell>
          <cell r="L255" t="str">
            <v>SET</v>
          </cell>
          <cell r="M255">
            <v>2</v>
          </cell>
          <cell r="N255">
            <v>1</v>
          </cell>
          <cell r="O255">
            <v>21621000</v>
          </cell>
          <cell r="P255">
            <v>0</v>
          </cell>
          <cell r="Q255">
            <v>43242000</v>
          </cell>
          <cell r="R255">
            <v>21621000</v>
          </cell>
          <cell r="S255">
            <v>43242000</v>
          </cell>
          <cell r="T255">
            <v>43242000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 t="str">
            <v>PMGZ00</v>
          </cell>
          <cell r="AB255" t="str">
            <v>M0GZZZ</v>
          </cell>
          <cell r="AC255">
            <v>6</v>
          </cell>
        </row>
        <row r="256">
          <cell r="A256" t="str">
            <v>84-D31</v>
          </cell>
          <cell r="B256" t="str">
            <v>N</v>
          </cell>
          <cell r="C256" t="str">
            <v>자재비</v>
          </cell>
          <cell r="D256" t="str">
            <v>기계</v>
          </cell>
          <cell r="E256" t="str">
            <v>600</v>
          </cell>
          <cell r="F256" t="str">
            <v>PSA Plant &amp; Methanol System</v>
          </cell>
          <cell r="G256" t="str">
            <v>VESSEL</v>
          </cell>
          <cell r="H256" t="str">
            <v>INR</v>
          </cell>
          <cell r="I256" t="str">
            <v>[84-D31] Fuel Gas Separator</v>
          </cell>
          <cell r="J256" t="str">
            <v>F</v>
          </cell>
          <cell r="K256" t="str">
            <v/>
          </cell>
          <cell r="L256" t="str">
            <v>SET</v>
          </cell>
          <cell r="M256">
            <v>1</v>
          </cell>
          <cell r="N256">
            <v>21.364000000000001</v>
          </cell>
          <cell r="O256">
            <v>37220</v>
          </cell>
          <cell r="P256">
            <v>37220</v>
          </cell>
          <cell r="Q256">
            <v>34986800</v>
          </cell>
          <cell r="R256">
            <v>1637652.1250702115</v>
          </cell>
          <cell r="S256">
            <v>1637652.1250702115</v>
          </cell>
          <cell r="T256">
            <v>34986800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 t="str">
            <v>PMFA00</v>
          </cell>
          <cell r="AB256" t="str">
            <v>M0FA11</v>
          </cell>
          <cell r="AC256">
            <v>44</v>
          </cell>
        </row>
        <row r="257">
          <cell r="A257" t="str">
            <v>85-D31</v>
          </cell>
          <cell r="B257" t="str">
            <v>N</v>
          </cell>
          <cell r="C257" t="str">
            <v>자재비</v>
          </cell>
          <cell r="D257" t="str">
            <v>기계</v>
          </cell>
          <cell r="E257" t="str">
            <v>600</v>
          </cell>
          <cell r="F257" t="str">
            <v>PSA Plant &amp; Methanol System</v>
          </cell>
          <cell r="G257" t="str">
            <v>VESSEL</v>
          </cell>
          <cell r="H257" t="str">
            <v>INR</v>
          </cell>
          <cell r="I257" t="str">
            <v>[85-D31] Methanol Drum</v>
          </cell>
          <cell r="J257" t="str">
            <v>F</v>
          </cell>
          <cell r="K257" t="str">
            <v/>
          </cell>
          <cell r="L257" t="str">
            <v>SET</v>
          </cell>
          <cell r="M257">
            <v>1</v>
          </cell>
          <cell r="N257">
            <v>21.364000000000001</v>
          </cell>
          <cell r="O257">
            <v>129240</v>
          </cell>
          <cell r="P257">
            <v>129240</v>
          </cell>
          <cell r="Q257">
            <v>121485600</v>
          </cell>
          <cell r="R257">
            <v>5686463.2091368651</v>
          </cell>
          <cell r="S257">
            <v>5686463.2091368651</v>
          </cell>
          <cell r="T257">
            <v>121485600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 t="str">
            <v>PMFA00</v>
          </cell>
          <cell r="AB257" t="str">
            <v>M0FA11</v>
          </cell>
          <cell r="AC257">
            <v>45</v>
          </cell>
        </row>
        <row r="258">
          <cell r="A258" t="str">
            <v>85-D32</v>
          </cell>
          <cell r="B258" t="str">
            <v>N</v>
          </cell>
          <cell r="C258" t="str">
            <v>자재비</v>
          </cell>
          <cell r="D258" t="str">
            <v>기계</v>
          </cell>
          <cell r="E258" t="str">
            <v>600</v>
          </cell>
          <cell r="F258" t="str">
            <v>PSA Plant &amp; Methanol System</v>
          </cell>
          <cell r="G258" t="str">
            <v>VESSEL</v>
          </cell>
          <cell r="H258" t="str">
            <v>INR</v>
          </cell>
          <cell r="I258" t="str">
            <v>[85-D32] Wash Oil Tank</v>
          </cell>
          <cell r="J258" t="str">
            <v>F</v>
          </cell>
          <cell r="K258" t="str">
            <v/>
          </cell>
          <cell r="L258" t="str">
            <v>SET</v>
          </cell>
          <cell r="M258">
            <v>1</v>
          </cell>
          <cell r="N258">
            <v>21.364000000000001</v>
          </cell>
          <cell r="O258">
            <v>165580</v>
          </cell>
          <cell r="P258">
            <v>165580</v>
          </cell>
          <cell r="Q258">
            <v>155645200</v>
          </cell>
          <cell r="R258">
            <v>7285395.9932596888</v>
          </cell>
          <cell r="S258">
            <v>7285395.9932596888</v>
          </cell>
          <cell r="T258">
            <v>155645200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 t="str">
            <v>PMFA00</v>
          </cell>
          <cell r="AB258" t="str">
            <v>M0FA11</v>
          </cell>
          <cell r="AC258">
            <v>46</v>
          </cell>
        </row>
        <row r="259">
          <cell r="A259" t="str">
            <v>85-P71A/S</v>
          </cell>
          <cell r="B259" t="str">
            <v>N</v>
          </cell>
          <cell r="C259" t="str">
            <v>자재비</v>
          </cell>
          <cell r="D259" t="str">
            <v>기계</v>
          </cell>
          <cell r="E259" t="str">
            <v>600</v>
          </cell>
          <cell r="F259" t="str">
            <v>PSA Plant &amp; Methanol System</v>
          </cell>
          <cell r="G259" t="str">
            <v>RECIPROCATING, DIAPHRAM &amp; PLUNGER PUMP</v>
          </cell>
          <cell r="H259" t="str">
            <v>INR</v>
          </cell>
          <cell r="I259" t="str">
            <v>[85-P71 A/S] Methanol Pump</v>
          </cell>
          <cell r="J259" t="str">
            <v>F</v>
          </cell>
          <cell r="K259" t="str">
            <v/>
          </cell>
          <cell r="L259" t="str">
            <v>SET</v>
          </cell>
          <cell r="M259">
            <v>2</v>
          </cell>
          <cell r="N259">
            <v>21.36</v>
          </cell>
          <cell r="O259">
            <v>4500000</v>
          </cell>
          <cell r="P259">
            <v>9000000</v>
          </cell>
          <cell r="Q259">
            <v>192276000</v>
          </cell>
          <cell r="R259">
            <v>4500000</v>
          </cell>
          <cell r="S259">
            <v>9000000</v>
          </cell>
          <cell r="T259">
            <v>192276000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 t="str">
            <v>PMGA20</v>
          </cell>
          <cell r="AB259" t="str">
            <v>M0GA21</v>
          </cell>
          <cell r="AC259">
            <v>3</v>
          </cell>
        </row>
        <row r="260">
          <cell r="A260" t="str">
            <v>85-P72A/S</v>
          </cell>
          <cell r="B260" t="str">
            <v>N</v>
          </cell>
          <cell r="C260" t="str">
            <v>자재비</v>
          </cell>
          <cell r="D260" t="str">
            <v>기계</v>
          </cell>
          <cell r="E260" t="str">
            <v>600</v>
          </cell>
          <cell r="F260" t="str">
            <v>PSA Plant &amp; Methanol System</v>
          </cell>
          <cell r="G260" t="str">
            <v>RECIPROCATING, DIAPHRAM &amp; PLUNGER PUMP</v>
          </cell>
          <cell r="H260" t="str">
            <v>INR</v>
          </cell>
          <cell r="I260" t="str">
            <v>[85-P72 A/S] Wash Oil Pump</v>
          </cell>
          <cell r="J260" t="str">
            <v>F</v>
          </cell>
          <cell r="K260" t="str">
            <v/>
          </cell>
          <cell r="L260" t="str">
            <v>SET</v>
          </cell>
          <cell r="M260">
            <v>2</v>
          </cell>
          <cell r="N260">
            <v>21.36</v>
          </cell>
          <cell r="O260">
            <v>7688000</v>
          </cell>
          <cell r="P260">
            <v>15376000</v>
          </cell>
          <cell r="Q260">
            <v>328492864</v>
          </cell>
          <cell r="R260">
            <v>7688000</v>
          </cell>
          <cell r="S260">
            <v>15376000</v>
          </cell>
          <cell r="T260">
            <v>328492864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 t="str">
            <v>PMGA20</v>
          </cell>
          <cell r="AB260" t="str">
            <v>M0GA21</v>
          </cell>
          <cell r="AC260">
            <v>4</v>
          </cell>
        </row>
        <row r="261">
          <cell r="A261" t="str">
            <v>85-Y01</v>
          </cell>
          <cell r="B261" t="str">
            <v>N</v>
          </cell>
          <cell r="C261" t="str">
            <v>자재비</v>
          </cell>
          <cell r="D261" t="str">
            <v>기계</v>
          </cell>
          <cell r="E261" t="str">
            <v>600</v>
          </cell>
          <cell r="F261" t="str">
            <v>PSA Plant &amp; Methanol System</v>
          </cell>
          <cell r="G261" t="str">
            <v>CHEMICAL INJECTION SYSTEM</v>
          </cell>
          <cell r="H261" t="str">
            <v>INR</v>
          </cell>
          <cell r="I261" t="str">
            <v>[85-Y01] DMDS I Dosing Unit</v>
          </cell>
          <cell r="J261" t="str">
            <v>F</v>
          </cell>
          <cell r="K261" t="str">
            <v/>
          </cell>
          <cell r="L261" t="str">
            <v>SET</v>
          </cell>
          <cell r="M261">
            <v>1</v>
          </cell>
          <cell r="N261">
            <v>21.36</v>
          </cell>
          <cell r="O261">
            <v>2700000</v>
          </cell>
          <cell r="P261">
            <v>2700000</v>
          </cell>
          <cell r="Q261">
            <v>57682800</v>
          </cell>
          <cell r="R261">
            <v>2700000</v>
          </cell>
          <cell r="S261">
            <v>2700000</v>
          </cell>
          <cell r="T261">
            <v>57682800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 t="str">
            <v>PMPQ00</v>
          </cell>
          <cell r="AB261" t="str">
            <v>M0PQ11</v>
          </cell>
          <cell r="AC261">
            <v>1</v>
          </cell>
        </row>
        <row r="262">
          <cell r="A262" t="str">
            <v>85-Y03</v>
          </cell>
          <cell r="B262" t="str">
            <v>N</v>
          </cell>
          <cell r="C262" t="str">
            <v>자재비</v>
          </cell>
          <cell r="D262" t="str">
            <v>기계</v>
          </cell>
          <cell r="E262" t="str">
            <v>600</v>
          </cell>
          <cell r="F262" t="str">
            <v>PSA Plant &amp; Methanol System</v>
          </cell>
          <cell r="G262" t="str">
            <v>CHEMICAL INJECTION SYSTEM</v>
          </cell>
          <cell r="H262" t="str">
            <v>INR</v>
          </cell>
          <cell r="I262" t="str">
            <v>[85-Y03] Corrosion Inhibitor Dosing Unit</v>
          </cell>
          <cell r="J262" t="str">
            <v>F</v>
          </cell>
          <cell r="K262" t="str">
            <v/>
          </cell>
          <cell r="L262" t="str">
            <v>SET</v>
          </cell>
          <cell r="M262">
            <v>1</v>
          </cell>
          <cell r="N262">
            <v>21.36</v>
          </cell>
          <cell r="O262">
            <v>2200000</v>
          </cell>
          <cell r="P262">
            <v>2200000</v>
          </cell>
          <cell r="Q262">
            <v>47000800</v>
          </cell>
          <cell r="R262">
            <v>2200000</v>
          </cell>
          <cell r="S262">
            <v>2200000</v>
          </cell>
          <cell r="T262">
            <v>47000800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 t="str">
            <v>PMPQ00</v>
          </cell>
          <cell r="AB262" t="str">
            <v>M0PQ11</v>
          </cell>
          <cell r="AC262">
            <v>3</v>
          </cell>
        </row>
        <row r="263">
          <cell r="A263" t="str">
            <v>85-Y05</v>
          </cell>
          <cell r="B263" t="str">
            <v>N</v>
          </cell>
          <cell r="C263" t="str">
            <v>자재비</v>
          </cell>
          <cell r="D263" t="str">
            <v>기계</v>
          </cell>
          <cell r="E263" t="str">
            <v>600</v>
          </cell>
          <cell r="F263" t="str">
            <v>PSA Plant &amp; Methanol System</v>
          </cell>
          <cell r="G263" t="str">
            <v>CHEMICAL INJECTION SYSTEM</v>
          </cell>
          <cell r="H263" t="str">
            <v>INR</v>
          </cell>
          <cell r="I263" t="str">
            <v>[85-Y05] Amine (Process Water) Dosing Unit</v>
          </cell>
          <cell r="J263" t="str">
            <v>F</v>
          </cell>
          <cell r="K263" t="str">
            <v/>
          </cell>
          <cell r="L263" t="str">
            <v>SET</v>
          </cell>
          <cell r="M263">
            <v>1</v>
          </cell>
          <cell r="N263">
            <v>21.36</v>
          </cell>
          <cell r="O263">
            <v>3000000</v>
          </cell>
          <cell r="P263">
            <v>3000000</v>
          </cell>
          <cell r="Q263">
            <v>64092000</v>
          </cell>
          <cell r="R263">
            <v>3000000</v>
          </cell>
          <cell r="S263">
            <v>3000000</v>
          </cell>
          <cell r="T263">
            <v>64092000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 t="str">
            <v>PMPQ00</v>
          </cell>
          <cell r="AB263" t="str">
            <v>M0PQ11</v>
          </cell>
          <cell r="AC263">
            <v>5</v>
          </cell>
        </row>
        <row r="264">
          <cell r="A264" t="str">
            <v>85-Y07</v>
          </cell>
          <cell r="B264" t="str">
            <v>N</v>
          </cell>
          <cell r="C264" t="str">
            <v>자재비</v>
          </cell>
          <cell r="D264" t="str">
            <v>기계</v>
          </cell>
          <cell r="E264" t="str">
            <v>600</v>
          </cell>
          <cell r="F264" t="str">
            <v>PSA Plant &amp; Methanol System</v>
          </cell>
          <cell r="G264" t="str">
            <v>CHEMICAL INJECTION SYSTEM</v>
          </cell>
          <cell r="H264" t="str">
            <v>INR</v>
          </cell>
          <cell r="I264" t="str">
            <v>[85-Y07] Polymerisation Inhibitor Dosing Unit Ⅰ</v>
          </cell>
          <cell r="J264" t="str">
            <v>F</v>
          </cell>
          <cell r="K264" t="str">
            <v/>
          </cell>
          <cell r="L264" t="str">
            <v>SET</v>
          </cell>
          <cell r="M264">
            <v>1</v>
          </cell>
          <cell r="N264">
            <v>21.36</v>
          </cell>
          <cell r="O264">
            <v>2200000</v>
          </cell>
          <cell r="P264">
            <v>2200000</v>
          </cell>
          <cell r="Q264">
            <v>47000800</v>
          </cell>
          <cell r="R264">
            <v>2200000</v>
          </cell>
          <cell r="S264">
            <v>2200000</v>
          </cell>
          <cell r="T264">
            <v>47000800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PMPQ00</v>
          </cell>
          <cell r="AB264" t="str">
            <v>M0PQ11</v>
          </cell>
          <cell r="AC264">
            <v>7</v>
          </cell>
        </row>
        <row r="265">
          <cell r="A265" t="str">
            <v>85-Y09</v>
          </cell>
          <cell r="B265" t="str">
            <v>N</v>
          </cell>
          <cell r="C265" t="str">
            <v>자재비</v>
          </cell>
          <cell r="D265" t="str">
            <v>기계</v>
          </cell>
          <cell r="E265" t="str">
            <v>600</v>
          </cell>
          <cell r="F265" t="str">
            <v>PSA Plant &amp; Methanol System</v>
          </cell>
          <cell r="G265" t="str">
            <v>CHEMICAL INJECTION SYSTEM</v>
          </cell>
          <cell r="H265" t="str">
            <v>INR</v>
          </cell>
          <cell r="I265" t="str">
            <v>[85-Y09] Polymerisation Inhibitor Dosing Unit  III</v>
          </cell>
          <cell r="J265" t="str">
            <v>F</v>
          </cell>
          <cell r="K265" t="str">
            <v/>
          </cell>
          <cell r="L265" t="str">
            <v>SET</v>
          </cell>
          <cell r="M265">
            <v>1</v>
          </cell>
          <cell r="N265">
            <v>21.36</v>
          </cell>
          <cell r="O265">
            <v>2200000</v>
          </cell>
          <cell r="P265">
            <v>2200000</v>
          </cell>
          <cell r="Q265">
            <v>47000800</v>
          </cell>
          <cell r="R265">
            <v>2200000</v>
          </cell>
          <cell r="S265">
            <v>2200000</v>
          </cell>
          <cell r="T265">
            <v>47000800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PMPQ00</v>
          </cell>
          <cell r="AB265" t="str">
            <v>M0PQ11</v>
          </cell>
          <cell r="AC265">
            <v>9</v>
          </cell>
        </row>
        <row r="266">
          <cell r="A266" t="str">
            <v>85-Y10</v>
          </cell>
          <cell r="B266" t="str">
            <v>N</v>
          </cell>
          <cell r="C266" t="str">
            <v>자재비</v>
          </cell>
          <cell r="D266" t="str">
            <v>기계</v>
          </cell>
          <cell r="E266" t="str">
            <v>600</v>
          </cell>
          <cell r="F266" t="str">
            <v>PSA Plant &amp; Methanol System</v>
          </cell>
          <cell r="G266" t="str">
            <v>CHEMICAL INJECTION SYSTEM</v>
          </cell>
          <cell r="H266" t="str">
            <v>INR</v>
          </cell>
          <cell r="I266" t="str">
            <v>[85-Y10] Oxygen Scavenger Dosing Unit</v>
          </cell>
          <cell r="J266" t="str">
            <v>F</v>
          </cell>
          <cell r="K266" t="str">
            <v/>
          </cell>
          <cell r="L266" t="str">
            <v>SET</v>
          </cell>
          <cell r="M266">
            <v>1</v>
          </cell>
          <cell r="N266">
            <v>21.36</v>
          </cell>
          <cell r="O266">
            <v>2200000</v>
          </cell>
          <cell r="P266">
            <v>2200000</v>
          </cell>
          <cell r="Q266">
            <v>47000800</v>
          </cell>
          <cell r="R266">
            <v>2200000</v>
          </cell>
          <cell r="S266">
            <v>2200000</v>
          </cell>
          <cell r="T266">
            <v>47000800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 t="str">
            <v>PMPQ00</v>
          </cell>
          <cell r="AB266" t="str">
            <v>M0PQ11</v>
          </cell>
          <cell r="AC266">
            <v>10</v>
          </cell>
        </row>
        <row r="267">
          <cell r="A267" t="str">
            <v>85-Y11</v>
          </cell>
          <cell r="B267" t="str">
            <v>N</v>
          </cell>
          <cell r="C267" t="str">
            <v>자재비</v>
          </cell>
          <cell r="D267" t="str">
            <v>기계</v>
          </cell>
          <cell r="E267" t="str">
            <v>600</v>
          </cell>
          <cell r="F267" t="str">
            <v>PSA Plant &amp; Methanol System</v>
          </cell>
          <cell r="G267" t="str">
            <v>CHEMICAL INJECTION SYSTEM</v>
          </cell>
          <cell r="H267" t="str">
            <v>INR</v>
          </cell>
          <cell r="I267" t="str">
            <v>[85-Y11] Emulsion Breaker Dosing Unit</v>
          </cell>
          <cell r="J267" t="str">
            <v>F</v>
          </cell>
          <cell r="K267" t="str">
            <v/>
          </cell>
          <cell r="L267" t="str">
            <v>SET</v>
          </cell>
          <cell r="M267">
            <v>1</v>
          </cell>
          <cell r="N267">
            <v>21.36</v>
          </cell>
          <cell r="O267">
            <v>2200000</v>
          </cell>
          <cell r="P267">
            <v>2200000</v>
          </cell>
          <cell r="Q267">
            <v>47000800</v>
          </cell>
          <cell r="R267">
            <v>2200000</v>
          </cell>
          <cell r="S267">
            <v>2200000</v>
          </cell>
          <cell r="T267">
            <v>47000800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 t="str">
            <v>PMPQ00</v>
          </cell>
          <cell r="AB267" t="str">
            <v>M0PQ11</v>
          </cell>
          <cell r="AC267">
            <v>11</v>
          </cell>
        </row>
        <row r="268">
          <cell r="A268" t="str">
            <v>85-Y12</v>
          </cell>
          <cell r="B268" t="str">
            <v>N</v>
          </cell>
          <cell r="C268" t="str">
            <v>자재비</v>
          </cell>
          <cell r="D268" t="str">
            <v>기계</v>
          </cell>
          <cell r="E268" t="str">
            <v>600</v>
          </cell>
          <cell r="F268" t="str">
            <v>PSA Plant &amp; Methanol System</v>
          </cell>
          <cell r="G268" t="str">
            <v>CHEMICAL INJECTION SYSTEM</v>
          </cell>
          <cell r="H268" t="str">
            <v>INR</v>
          </cell>
          <cell r="I268" t="str">
            <v>[85-Y12] Antifoam Dosing Unit</v>
          </cell>
          <cell r="J268" t="str">
            <v>F</v>
          </cell>
          <cell r="K268" t="str">
            <v/>
          </cell>
          <cell r="L268" t="str">
            <v>SET</v>
          </cell>
          <cell r="M268">
            <v>1</v>
          </cell>
          <cell r="N268">
            <v>21.36</v>
          </cell>
          <cell r="O268">
            <v>2200000</v>
          </cell>
          <cell r="P268">
            <v>2200000</v>
          </cell>
          <cell r="Q268">
            <v>47000800</v>
          </cell>
          <cell r="R268">
            <v>2200000</v>
          </cell>
          <cell r="S268">
            <v>2200000</v>
          </cell>
          <cell r="T268">
            <v>47000800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 t="str">
            <v>PMPQ00</v>
          </cell>
          <cell r="AB268" t="str">
            <v>M0PQ11</v>
          </cell>
          <cell r="AC268">
            <v>12</v>
          </cell>
        </row>
        <row r="269">
          <cell r="A269" t="str">
            <v>85-Y13</v>
          </cell>
          <cell r="B269" t="str">
            <v>N</v>
          </cell>
          <cell r="C269" t="str">
            <v>자재비</v>
          </cell>
          <cell r="D269" t="str">
            <v>기계</v>
          </cell>
          <cell r="E269" t="str">
            <v>600</v>
          </cell>
          <cell r="F269" t="str">
            <v>PSA Plant &amp; Methanol System</v>
          </cell>
          <cell r="G269" t="str">
            <v>CHEMICAL INJECTION SYSTEM</v>
          </cell>
          <cell r="H269" t="str">
            <v>INR</v>
          </cell>
          <cell r="I269" t="str">
            <v>[85-Y13] Amine (BFW) Dosing Unit</v>
          </cell>
          <cell r="J269" t="str">
            <v>F</v>
          </cell>
          <cell r="K269" t="str">
            <v/>
          </cell>
          <cell r="L269" t="str">
            <v>SET</v>
          </cell>
          <cell r="M269">
            <v>1</v>
          </cell>
          <cell r="N269">
            <v>21.36</v>
          </cell>
          <cell r="O269">
            <v>3210000</v>
          </cell>
          <cell r="P269">
            <v>3210000</v>
          </cell>
          <cell r="Q269">
            <v>68578440</v>
          </cell>
          <cell r="R269">
            <v>3210000</v>
          </cell>
          <cell r="S269">
            <v>3210000</v>
          </cell>
          <cell r="T269">
            <v>68578440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PMPQ00</v>
          </cell>
          <cell r="AB269" t="str">
            <v>M0PQ11</v>
          </cell>
          <cell r="AC269">
            <v>13</v>
          </cell>
        </row>
        <row r="270">
          <cell r="A270" t="str">
            <v>L49-Y01</v>
          </cell>
          <cell r="B270" t="str">
            <v>N</v>
          </cell>
          <cell r="C270" t="str">
            <v>자재비</v>
          </cell>
          <cell r="D270" t="str">
            <v>기계</v>
          </cell>
          <cell r="E270" t="str">
            <v>600</v>
          </cell>
          <cell r="F270" t="str">
            <v>PSA Plant &amp; Methanol System</v>
          </cell>
          <cell r="G270" t="str">
            <v>OTHERS(SPECIAL EQUIPMENTS)</v>
          </cell>
          <cell r="H270" t="str">
            <v>USD</v>
          </cell>
          <cell r="I270" t="str">
            <v>[L 49-Y01] PSA Plant</v>
          </cell>
          <cell r="J270" t="str">
            <v>F</v>
          </cell>
          <cell r="K270" t="str">
            <v/>
          </cell>
          <cell r="L270" t="str">
            <v>SET</v>
          </cell>
          <cell r="M270">
            <v>1</v>
          </cell>
          <cell r="N270">
            <v>940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PMPZ00</v>
          </cell>
          <cell r="AB270" t="str">
            <v>M0PZZZ</v>
          </cell>
          <cell r="AC270">
            <v>15</v>
          </cell>
        </row>
        <row r="271">
          <cell r="A271" t="str">
            <v>55-T01-I</v>
          </cell>
          <cell r="B271" t="str">
            <v>Y</v>
          </cell>
          <cell r="C271" t="str">
            <v>자재비</v>
          </cell>
          <cell r="D271" t="str">
            <v>기계</v>
          </cell>
          <cell r="E271" t="str">
            <v>700</v>
          </cell>
          <cell r="F271" t="str">
            <v>Feed Preheating &amp; C3H6/C3H8 Separation System</v>
          </cell>
          <cell r="G271" t="str">
            <v>TRAYS &amp; PACKING</v>
          </cell>
          <cell r="H271" t="str">
            <v>INR</v>
          </cell>
          <cell r="I271" t="str">
            <v>[55-T01-I] C3 Splitter</v>
          </cell>
          <cell r="J271" t="str">
            <v>T</v>
          </cell>
          <cell r="K271" t="str">
            <v/>
          </cell>
          <cell r="L271" t="str">
            <v>LOT</v>
          </cell>
          <cell r="M271">
            <v>1</v>
          </cell>
          <cell r="N271">
            <v>21.364000000000001</v>
          </cell>
          <cell r="O271">
            <v>257400</v>
          </cell>
          <cell r="P271">
            <v>257400</v>
          </cell>
          <cell r="Q271">
            <v>241956000</v>
          </cell>
          <cell r="R271">
            <v>11325407.227111027</v>
          </cell>
          <cell r="S271">
            <v>11325407.227111027</v>
          </cell>
          <cell r="T271">
            <v>241956000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 t="str">
            <v>PMCA00</v>
          </cell>
          <cell r="AB271" t="str">
            <v>M0CA11</v>
          </cell>
          <cell r="AC271">
            <v>15</v>
          </cell>
        </row>
        <row r="272">
          <cell r="A272" t="str">
            <v>63-T01</v>
          </cell>
          <cell r="B272" t="str">
            <v>Y</v>
          </cell>
          <cell r="C272" t="str">
            <v>자재비</v>
          </cell>
          <cell r="D272" t="str">
            <v>기계</v>
          </cell>
          <cell r="E272" t="str">
            <v>A00</v>
          </cell>
          <cell r="F272" t="str">
            <v>Associate Unit</v>
          </cell>
          <cell r="G272" t="str">
            <v>COLUMN</v>
          </cell>
          <cell r="H272" t="str">
            <v>USD</v>
          </cell>
          <cell r="I272" t="str">
            <v>[63-T01] Deoctanizer</v>
          </cell>
          <cell r="J272" t="str">
            <v>T</v>
          </cell>
          <cell r="K272" t="str">
            <v/>
          </cell>
          <cell r="L272" t="str">
            <v>SET</v>
          </cell>
          <cell r="M272">
            <v>1</v>
          </cell>
          <cell r="N272">
            <v>940</v>
          </cell>
          <cell r="O272">
            <v>618061</v>
          </cell>
          <cell r="P272">
            <v>618061</v>
          </cell>
          <cell r="Q272">
            <v>580977340</v>
          </cell>
          <cell r="R272">
            <v>618061</v>
          </cell>
          <cell r="S272">
            <v>618061</v>
          </cell>
          <cell r="T272">
            <v>580977340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 t="str">
            <v>PMDA00</v>
          </cell>
          <cell r="AB272" t="str">
            <v>M0DA11</v>
          </cell>
          <cell r="AC272">
            <v>18</v>
          </cell>
        </row>
        <row r="273">
          <cell r="A273" t="str">
            <v>25-E11</v>
          </cell>
          <cell r="B273" t="str">
            <v>Y</v>
          </cell>
          <cell r="C273" t="str">
            <v>자재비</v>
          </cell>
          <cell r="D273" t="str">
            <v>기계</v>
          </cell>
          <cell r="E273" t="str">
            <v>700</v>
          </cell>
          <cell r="F273" t="str">
            <v>Feed Preheating &amp; C3H6/C3H8 Separation System</v>
          </cell>
          <cell r="G273" t="str">
            <v>SHELL/TUBE HEAT EXCHANGER</v>
          </cell>
          <cell r="H273" t="str">
            <v>INR</v>
          </cell>
          <cell r="I273" t="str">
            <v>[25-E11] Naphtha Preheater I</v>
          </cell>
          <cell r="J273" t="str">
            <v>T</v>
          </cell>
          <cell r="K273" t="str">
            <v/>
          </cell>
          <cell r="L273" t="str">
            <v>SET</v>
          </cell>
          <cell r="M273">
            <v>1</v>
          </cell>
          <cell r="N273">
            <v>21.364000000000001</v>
          </cell>
          <cell r="O273">
            <v>36760</v>
          </cell>
          <cell r="P273">
            <v>36760</v>
          </cell>
          <cell r="Q273">
            <v>34554400</v>
          </cell>
          <cell r="R273">
            <v>1617412.4695749858</v>
          </cell>
          <cell r="S273">
            <v>1617412.4695749858</v>
          </cell>
          <cell r="T273">
            <v>34554400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 t="str">
            <v>PMEA00</v>
          </cell>
          <cell r="AB273" t="str">
            <v>M0EA11</v>
          </cell>
          <cell r="AC273">
            <v>1</v>
          </cell>
        </row>
        <row r="274">
          <cell r="A274" t="str">
            <v>25-E12</v>
          </cell>
          <cell r="B274" t="str">
            <v>Y</v>
          </cell>
          <cell r="C274" t="str">
            <v>자재비</v>
          </cell>
          <cell r="D274" t="str">
            <v>기계</v>
          </cell>
          <cell r="E274" t="str">
            <v>700</v>
          </cell>
          <cell r="F274" t="str">
            <v>Feed Preheating &amp; C3H6/C3H8 Separation System</v>
          </cell>
          <cell r="G274" t="str">
            <v>SHELL/TUBE HEAT EXCHANGER</v>
          </cell>
          <cell r="H274" t="str">
            <v>INR</v>
          </cell>
          <cell r="I274" t="str">
            <v>[25-E12] Naphtha Preheater II</v>
          </cell>
          <cell r="J274" t="str">
            <v>T</v>
          </cell>
          <cell r="K274" t="str">
            <v/>
          </cell>
          <cell r="L274" t="str">
            <v>SET</v>
          </cell>
          <cell r="M274">
            <v>1</v>
          </cell>
          <cell r="N274">
            <v>21.364000000000001</v>
          </cell>
          <cell r="O274">
            <v>40610</v>
          </cell>
          <cell r="P274">
            <v>40610</v>
          </cell>
          <cell r="Q274">
            <v>38173400</v>
          </cell>
          <cell r="R274">
            <v>1786809.586219809</v>
          </cell>
          <cell r="S274">
            <v>1786809.586219809</v>
          </cell>
          <cell r="T274">
            <v>38173400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 t="str">
            <v>PMEA00</v>
          </cell>
          <cell r="AB274" t="str">
            <v>M0EA11</v>
          </cell>
          <cell r="AC274">
            <v>2</v>
          </cell>
        </row>
        <row r="275">
          <cell r="A275" t="str">
            <v>25-E13</v>
          </cell>
          <cell r="B275" t="str">
            <v>Y</v>
          </cell>
          <cell r="C275" t="str">
            <v>자재비</v>
          </cell>
          <cell r="D275" t="str">
            <v>기계</v>
          </cell>
          <cell r="E275" t="str">
            <v>700</v>
          </cell>
          <cell r="F275" t="str">
            <v>Feed Preheating &amp; C3H6/C3H8 Separation System</v>
          </cell>
          <cell r="G275" t="str">
            <v>SHELL/TUBE HEAT EXCHANGER</v>
          </cell>
          <cell r="H275" t="str">
            <v>INR</v>
          </cell>
          <cell r="I275" t="str">
            <v>[25-E13] C3/C4 Vaporiser</v>
          </cell>
          <cell r="J275" t="str">
            <v>T</v>
          </cell>
          <cell r="K275" t="str">
            <v/>
          </cell>
          <cell r="L275" t="str">
            <v>SET</v>
          </cell>
          <cell r="M275">
            <v>1</v>
          </cell>
          <cell r="N275">
            <v>21.364000000000001</v>
          </cell>
          <cell r="O275">
            <v>140000</v>
          </cell>
          <cell r="P275">
            <v>140000</v>
          </cell>
          <cell r="Q275">
            <v>131600000</v>
          </cell>
          <cell r="R275">
            <v>6159895.1507208385</v>
          </cell>
          <cell r="S275">
            <v>6159895.1507208385</v>
          </cell>
          <cell r="T275">
            <v>131600000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 t="str">
            <v>PMEA00</v>
          </cell>
          <cell r="AB275" t="str">
            <v>M0EA11</v>
          </cell>
          <cell r="AC275">
            <v>3</v>
          </cell>
        </row>
        <row r="276">
          <cell r="A276" t="str">
            <v>25-E14</v>
          </cell>
          <cell r="B276" t="str">
            <v>Y</v>
          </cell>
          <cell r="C276" t="str">
            <v>자재비</v>
          </cell>
          <cell r="D276" t="str">
            <v>기계</v>
          </cell>
          <cell r="E276" t="str">
            <v>700</v>
          </cell>
          <cell r="F276" t="str">
            <v>Feed Preheating &amp; C3H6/C3H8 Separation System</v>
          </cell>
          <cell r="G276" t="str">
            <v>SHELL/TUBE HEAT EXCHANGER</v>
          </cell>
          <cell r="H276" t="str">
            <v>INR</v>
          </cell>
          <cell r="I276" t="str">
            <v>[25-E14] C3/C4 Preheater</v>
          </cell>
          <cell r="J276" t="str">
            <v>T</v>
          </cell>
          <cell r="K276" t="str">
            <v/>
          </cell>
          <cell r="L276" t="str">
            <v>SET</v>
          </cell>
          <cell r="M276">
            <v>1</v>
          </cell>
          <cell r="N276">
            <v>21.364000000000001</v>
          </cell>
          <cell r="O276">
            <v>28150</v>
          </cell>
          <cell r="P276">
            <v>28150</v>
          </cell>
          <cell r="Q276">
            <v>26461000</v>
          </cell>
          <cell r="R276">
            <v>1238578.9178056542</v>
          </cell>
          <cell r="S276">
            <v>1238578.9178056542</v>
          </cell>
          <cell r="T276">
            <v>26461000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 t="str">
            <v>PMEA00</v>
          </cell>
          <cell r="AB276" t="str">
            <v>M0EA11</v>
          </cell>
          <cell r="AC276">
            <v>4</v>
          </cell>
        </row>
        <row r="277">
          <cell r="A277" t="str">
            <v>25-E15</v>
          </cell>
          <cell r="B277" t="str">
            <v>Y</v>
          </cell>
          <cell r="C277" t="str">
            <v>자재비</v>
          </cell>
          <cell r="D277" t="str">
            <v>기계</v>
          </cell>
          <cell r="E277" t="str">
            <v>700</v>
          </cell>
          <cell r="F277" t="str">
            <v>Feed Preheating &amp; C3H6/C3H8 Separation System</v>
          </cell>
          <cell r="G277" t="str">
            <v>SHELL/TUBE HEAT EXCHANGER</v>
          </cell>
          <cell r="H277" t="str">
            <v>INR</v>
          </cell>
          <cell r="I277" t="str">
            <v>[25-E15] Ethane Preheater</v>
          </cell>
          <cell r="J277" t="str">
            <v>T</v>
          </cell>
          <cell r="K277" t="str">
            <v/>
          </cell>
          <cell r="L277" t="str">
            <v>SET</v>
          </cell>
          <cell r="M277">
            <v>1</v>
          </cell>
          <cell r="N277">
            <v>21.364000000000001</v>
          </cell>
          <cell r="O277">
            <v>76750</v>
          </cell>
          <cell r="P277">
            <v>76750</v>
          </cell>
          <cell r="Q277">
            <v>72145000</v>
          </cell>
          <cell r="R277">
            <v>3376942.5201273169</v>
          </cell>
          <cell r="S277">
            <v>3376942.5201273169</v>
          </cell>
          <cell r="T277">
            <v>72145000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 t="str">
            <v>PMEA00</v>
          </cell>
          <cell r="AB277" t="str">
            <v>M0EA11</v>
          </cell>
          <cell r="AC277">
            <v>5</v>
          </cell>
        </row>
        <row r="278">
          <cell r="A278" t="str">
            <v>25-E16</v>
          </cell>
          <cell r="B278" t="str">
            <v>Y</v>
          </cell>
          <cell r="C278" t="str">
            <v>자재비</v>
          </cell>
          <cell r="D278" t="str">
            <v>기계</v>
          </cell>
          <cell r="E278" t="str">
            <v>700</v>
          </cell>
          <cell r="F278" t="str">
            <v>Feed Preheating &amp; C3H6/C3H8 Separation System</v>
          </cell>
          <cell r="G278" t="str">
            <v>SHELL/TUBE HEAT EXCHANGER</v>
          </cell>
          <cell r="H278" t="str">
            <v>INR</v>
          </cell>
          <cell r="I278" t="str">
            <v>[25-E16] Ethane Start-up Evaporator</v>
          </cell>
          <cell r="J278" t="str">
            <v>T</v>
          </cell>
          <cell r="K278" t="str">
            <v/>
          </cell>
          <cell r="L278" t="str">
            <v>SET</v>
          </cell>
          <cell r="M278">
            <v>1</v>
          </cell>
          <cell r="N278">
            <v>21.364000000000001</v>
          </cell>
          <cell r="O278">
            <v>38611</v>
          </cell>
          <cell r="P278">
            <v>38611</v>
          </cell>
          <cell r="Q278">
            <v>36294340</v>
          </cell>
          <cell r="R278">
            <v>1698855.0833177308</v>
          </cell>
          <cell r="S278">
            <v>1698855.0833177308</v>
          </cell>
          <cell r="T278">
            <v>36294340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PMEA00</v>
          </cell>
          <cell r="AB278" t="str">
            <v>M0EA11</v>
          </cell>
          <cell r="AC278">
            <v>6</v>
          </cell>
        </row>
        <row r="279">
          <cell r="A279" t="str">
            <v>55-E11A/B</v>
          </cell>
          <cell r="B279" t="str">
            <v>Y</v>
          </cell>
          <cell r="C279" t="str">
            <v>자재비</v>
          </cell>
          <cell r="D279" t="str">
            <v>기계</v>
          </cell>
          <cell r="E279" t="str">
            <v>700</v>
          </cell>
          <cell r="F279" t="str">
            <v>Feed Preheating &amp; C3H6/C3H8 Separation System</v>
          </cell>
          <cell r="G279" t="str">
            <v>SHELL/TUBE HEAT EXCHANGER</v>
          </cell>
          <cell r="H279" t="str">
            <v>INR</v>
          </cell>
          <cell r="I279" t="str">
            <v>[55-E11 A/B] Reboiler C3 Splitter</v>
          </cell>
          <cell r="J279" t="str">
            <v>T</v>
          </cell>
          <cell r="K279" t="str">
            <v/>
          </cell>
          <cell r="L279" t="str">
            <v>SET</v>
          </cell>
          <cell r="M279">
            <v>2</v>
          </cell>
          <cell r="N279">
            <v>21.364000000000001</v>
          </cell>
          <cell r="O279">
            <v>384550</v>
          </cell>
          <cell r="P279">
            <v>769100</v>
          </cell>
          <cell r="Q279">
            <v>722954000</v>
          </cell>
          <cell r="R279">
            <v>16919912.001497846</v>
          </cell>
          <cell r="S279">
            <v>33839824.002995692</v>
          </cell>
          <cell r="T279">
            <v>722954000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 t="str">
            <v>PMEA00</v>
          </cell>
          <cell r="AB279" t="str">
            <v>M0EA11</v>
          </cell>
          <cell r="AC279">
            <v>40</v>
          </cell>
        </row>
        <row r="280">
          <cell r="A280" t="str">
            <v>55-E12A-C</v>
          </cell>
          <cell r="B280" t="str">
            <v>Y</v>
          </cell>
          <cell r="C280" t="str">
            <v>자재비</v>
          </cell>
          <cell r="D280" t="str">
            <v>기계</v>
          </cell>
          <cell r="E280" t="str">
            <v>700</v>
          </cell>
          <cell r="F280" t="str">
            <v>Feed Preheating &amp; C3H6/C3H8 Separation System</v>
          </cell>
          <cell r="G280" t="str">
            <v>SHELL/TUBE HEAT EXCHANGER</v>
          </cell>
          <cell r="H280" t="str">
            <v>INR</v>
          </cell>
          <cell r="I280" t="str">
            <v>[55-E12 A-C] Condenser C3 Splitter</v>
          </cell>
          <cell r="J280" t="str">
            <v>T</v>
          </cell>
          <cell r="K280" t="str">
            <v/>
          </cell>
          <cell r="L280" t="str">
            <v>SET</v>
          </cell>
          <cell r="M280">
            <v>3</v>
          </cell>
          <cell r="N280">
            <v>21.364000000000001</v>
          </cell>
          <cell r="O280">
            <v>401350</v>
          </cell>
          <cell r="P280">
            <v>1204050</v>
          </cell>
          <cell r="Q280">
            <v>1131807000</v>
          </cell>
          <cell r="R280">
            <v>17659099.419584345</v>
          </cell>
          <cell r="S280">
            <v>52977298.258753031</v>
          </cell>
          <cell r="T280">
            <v>1131807000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 t="str">
            <v>PMEA00</v>
          </cell>
          <cell r="AB280" t="str">
            <v>M0EA11</v>
          </cell>
          <cell r="AC280">
            <v>41</v>
          </cell>
        </row>
        <row r="281">
          <cell r="A281" t="str">
            <v>55-E13</v>
          </cell>
          <cell r="B281" t="str">
            <v>Y</v>
          </cell>
          <cell r="C281" t="str">
            <v>자재비</v>
          </cell>
          <cell r="D281" t="str">
            <v>기계</v>
          </cell>
          <cell r="E281" t="str">
            <v>700</v>
          </cell>
          <cell r="F281" t="str">
            <v>Feed Preheating &amp; C3H6/C3H8 Separation System</v>
          </cell>
          <cell r="G281" t="str">
            <v>SHELL/TUBE HEAT EXCHANGER</v>
          </cell>
          <cell r="H281" t="str">
            <v>INR</v>
          </cell>
          <cell r="I281" t="str">
            <v>[55-E13] Preheater</v>
          </cell>
          <cell r="J281" t="str">
            <v>T</v>
          </cell>
          <cell r="K281" t="str">
            <v/>
          </cell>
          <cell r="L281" t="str">
            <v>SET</v>
          </cell>
          <cell r="M281">
            <v>1</v>
          </cell>
          <cell r="N281">
            <v>21.364000000000001</v>
          </cell>
          <cell r="O281">
            <v>273700</v>
          </cell>
          <cell r="P281">
            <v>273700</v>
          </cell>
          <cell r="Q281">
            <v>257278000</v>
          </cell>
          <cell r="R281">
            <v>12042595.01965924</v>
          </cell>
          <cell r="S281">
            <v>12042595.01965924</v>
          </cell>
          <cell r="T281">
            <v>257278000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 t="str">
            <v>PMEA00</v>
          </cell>
          <cell r="AB281" t="str">
            <v>M0EA11</v>
          </cell>
          <cell r="AC281">
            <v>42</v>
          </cell>
        </row>
        <row r="282">
          <cell r="A282" t="str">
            <v>55-E14</v>
          </cell>
          <cell r="B282" t="str">
            <v>Y</v>
          </cell>
          <cell r="C282" t="str">
            <v>자재비</v>
          </cell>
          <cell r="D282" t="str">
            <v>기계</v>
          </cell>
          <cell r="E282" t="str">
            <v>700</v>
          </cell>
          <cell r="F282" t="str">
            <v>Feed Preheating &amp; C3H6/C3H8 Separation System</v>
          </cell>
          <cell r="G282" t="str">
            <v>SHELL/TUBE HEAT EXCHANGER</v>
          </cell>
          <cell r="H282" t="str">
            <v>INR</v>
          </cell>
          <cell r="I282" t="str">
            <v>[55-E14] Propylene Product Cooler</v>
          </cell>
          <cell r="J282" t="str">
            <v>T</v>
          </cell>
          <cell r="K282" t="str">
            <v/>
          </cell>
          <cell r="L282" t="str">
            <v>SET</v>
          </cell>
          <cell r="M282">
            <v>1</v>
          </cell>
          <cell r="N282">
            <v>21.364000000000001</v>
          </cell>
          <cell r="O282">
            <v>56000</v>
          </cell>
          <cell r="P282">
            <v>56000</v>
          </cell>
          <cell r="Q282">
            <v>52640000</v>
          </cell>
          <cell r="R282">
            <v>2463958.0602883352</v>
          </cell>
          <cell r="S282">
            <v>2463958.0602883352</v>
          </cell>
          <cell r="T282">
            <v>52640000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 t="str">
            <v>PMEA00</v>
          </cell>
          <cell r="AB282" t="str">
            <v>M0EA11</v>
          </cell>
          <cell r="AC282">
            <v>43</v>
          </cell>
        </row>
        <row r="283">
          <cell r="A283" t="str">
            <v>25-D31</v>
          </cell>
          <cell r="B283" t="str">
            <v>N</v>
          </cell>
          <cell r="C283" t="str">
            <v>자재비</v>
          </cell>
          <cell r="D283" t="str">
            <v>기계</v>
          </cell>
          <cell r="E283" t="str">
            <v>700</v>
          </cell>
          <cell r="F283" t="str">
            <v>Feed Preheating &amp; C3H6/C3H8 Separation System</v>
          </cell>
          <cell r="G283" t="str">
            <v>VESSEL</v>
          </cell>
          <cell r="H283" t="str">
            <v>INR</v>
          </cell>
          <cell r="I283" t="str">
            <v>[25-D31] Butane Feed Drum</v>
          </cell>
          <cell r="J283" t="str">
            <v>F</v>
          </cell>
          <cell r="K283" t="str">
            <v/>
          </cell>
          <cell r="L283" t="str">
            <v>SET</v>
          </cell>
          <cell r="M283">
            <v>1</v>
          </cell>
          <cell r="N283">
            <v>21.364000000000001</v>
          </cell>
          <cell r="O283">
            <v>18530</v>
          </cell>
          <cell r="P283">
            <v>18530</v>
          </cell>
          <cell r="Q283">
            <v>17418200</v>
          </cell>
          <cell r="R283">
            <v>815306.12244897953</v>
          </cell>
          <cell r="S283">
            <v>815306.12244897953</v>
          </cell>
          <cell r="T283">
            <v>17418200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 t="str">
            <v>PMFA00</v>
          </cell>
          <cell r="AB283" t="str">
            <v>M0FA11</v>
          </cell>
          <cell r="AC283">
            <v>1</v>
          </cell>
        </row>
        <row r="284">
          <cell r="A284" t="str">
            <v>55-D31</v>
          </cell>
          <cell r="B284" t="str">
            <v>N</v>
          </cell>
          <cell r="C284" t="str">
            <v>자재비</v>
          </cell>
          <cell r="D284" t="str">
            <v>기계</v>
          </cell>
          <cell r="E284" t="str">
            <v>700</v>
          </cell>
          <cell r="F284" t="str">
            <v>Feed Preheating &amp; C3H6/C3H8 Separation System</v>
          </cell>
          <cell r="G284" t="str">
            <v>VESSEL</v>
          </cell>
          <cell r="H284" t="str">
            <v>INR</v>
          </cell>
          <cell r="I284" t="str">
            <v>[55-D31] C3 Splitter Reflux Drum</v>
          </cell>
          <cell r="J284" t="str">
            <v>F</v>
          </cell>
          <cell r="K284" t="str">
            <v/>
          </cell>
          <cell r="L284" t="str">
            <v>SET</v>
          </cell>
          <cell r="M284">
            <v>1</v>
          </cell>
          <cell r="N284">
            <v>21.364000000000001</v>
          </cell>
          <cell r="O284">
            <v>364070</v>
          </cell>
          <cell r="P284">
            <v>364070</v>
          </cell>
          <cell r="Q284">
            <v>342225800</v>
          </cell>
          <cell r="R284">
            <v>16018807.33944954</v>
          </cell>
          <cell r="S284">
            <v>16018807.33944954</v>
          </cell>
          <cell r="T284">
            <v>342225800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PMFA00</v>
          </cell>
          <cell r="AB284" t="str">
            <v>M0FA11</v>
          </cell>
          <cell r="AC284">
            <v>39</v>
          </cell>
        </row>
        <row r="285">
          <cell r="A285" t="str">
            <v>25-P71A/S</v>
          </cell>
          <cell r="B285" t="str">
            <v>N</v>
          </cell>
          <cell r="C285" t="str">
            <v>자재비</v>
          </cell>
          <cell r="D285" t="str">
            <v>기계</v>
          </cell>
          <cell r="E285" t="str">
            <v>700</v>
          </cell>
          <cell r="F285" t="str">
            <v>Feed Preheating &amp; C3H6/C3H8 Separation System</v>
          </cell>
          <cell r="G285" t="str">
            <v>CENTRIFUGAL PUMP</v>
          </cell>
          <cell r="H285" t="str">
            <v>EUR</v>
          </cell>
          <cell r="I285" t="str">
            <v>[25-P71 A/S] Butane Feed Pump</v>
          </cell>
          <cell r="J285" t="str">
            <v>F</v>
          </cell>
          <cell r="K285" t="str">
            <v/>
          </cell>
          <cell r="L285" t="str">
            <v>SET</v>
          </cell>
          <cell r="M285">
            <v>2</v>
          </cell>
          <cell r="N285">
            <v>1315.97</v>
          </cell>
          <cell r="O285">
            <v>45532</v>
          </cell>
          <cell r="P285">
            <v>91064</v>
          </cell>
          <cell r="Q285">
            <v>119837856</v>
          </cell>
          <cell r="R285">
            <v>45532</v>
          </cell>
          <cell r="S285">
            <v>91064</v>
          </cell>
          <cell r="T285">
            <v>119837856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PMGA10</v>
          </cell>
          <cell r="AB285" t="str">
            <v>M0GA11</v>
          </cell>
          <cell r="AC285">
            <v>1</v>
          </cell>
        </row>
        <row r="286">
          <cell r="A286" t="str">
            <v>55-P71A/S</v>
          </cell>
          <cell r="B286" t="str">
            <v>N</v>
          </cell>
          <cell r="C286" t="str">
            <v>자재비</v>
          </cell>
          <cell r="D286" t="str">
            <v>기계</v>
          </cell>
          <cell r="E286" t="str">
            <v>700</v>
          </cell>
          <cell r="F286" t="str">
            <v>Feed Preheating &amp; C3H6/C3H8 Separation System</v>
          </cell>
          <cell r="G286" t="str">
            <v>CENTRIFUGAL PUMP</v>
          </cell>
          <cell r="H286" t="str">
            <v>EUR</v>
          </cell>
          <cell r="I286" t="str">
            <v>[55-P71 A/S] Propylene Pump</v>
          </cell>
          <cell r="J286" t="str">
            <v>F</v>
          </cell>
          <cell r="K286" t="str">
            <v/>
          </cell>
          <cell r="L286" t="str">
            <v>SET</v>
          </cell>
          <cell r="M286">
            <v>2</v>
          </cell>
          <cell r="N286">
            <v>1315.97</v>
          </cell>
          <cell r="O286">
            <v>467423</v>
          </cell>
          <cell r="P286">
            <v>934846</v>
          </cell>
          <cell r="Q286">
            <v>1230233030</v>
          </cell>
          <cell r="R286">
            <v>467423</v>
          </cell>
          <cell r="S286">
            <v>934846</v>
          </cell>
          <cell r="T286">
            <v>1230233030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 t="str">
            <v>PMGA10</v>
          </cell>
          <cell r="AB286" t="str">
            <v>M0GA11</v>
          </cell>
          <cell r="AC286">
            <v>24</v>
          </cell>
        </row>
        <row r="287">
          <cell r="A287" t="str">
            <v>55-P72A/S</v>
          </cell>
          <cell r="B287" t="str">
            <v>N</v>
          </cell>
          <cell r="C287" t="str">
            <v>자재비</v>
          </cell>
          <cell r="D287" t="str">
            <v>기계</v>
          </cell>
          <cell r="E287" t="str">
            <v>700</v>
          </cell>
          <cell r="F287" t="str">
            <v>Feed Preheating &amp; C3H6/C3H8 Separation System</v>
          </cell>
          <cell r="G287" t="str">
            <v>CENTRIFUGAL PUMP</v>
          </cell>
          <cell r="H287" t="str">
            <v>EUR</v>
          </cell>
          <cell r="I287" t="str">
            <v>[55-P72 A/S] Propylene Pump</v>
          </cell>
          <cell r="J287" t="str">
            <v>F</v>
          </cell>
          <cell r="K287" t="str">
            <v/>
          </cell>
          <cell r="L287" t="str">
            <v>SET</v>
          </cell>
          <cell r="M287">
            <v>2</v>
          </cell>
          <cell r="N287">
            <v>1315.97</v>
          </cell>
          <cell r="O287">
            <v>48600</v>
          </cell>
          <cell r="P287">
            <v>97200</v>
          </cell>
          <cell r="Q287">
            <v>127912673</v>
          </cell>
          <cell r="R287">
            <v>48600</v>
          </cell>
          <cell r="S287">
            <v>97200</v>
          </cell>
          <cell r="T287">
            <v>127912673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 t="str">
            <v>PMGA10</v>
          </cell>
          <cell r="AB287" t="str">
            <v>M0GA11</v>
          </cell>
          <cell r="AC287">
            <v>25</v>
          </cell>
        </row>
        <row r="288">
          <cell r="A288" t="str">
            <v>25-J01A/S</v>
          </cell>
          <cell r="B288" t="str">
            <v>N</v>
          </cell>
          <cell r="C288" t="str">
            <v>자재비</v>
          </cell>
          <cell r="D288" t="str">
            <v>기계</v>
          </cell>
          <cell r="E288" t="str">
            <v>700</v>
          </cell>
          <cell r="F288" t="str">
            <v>Feed Preheating &amp; C3H6/C3H8 Separation System</v>
          </cell>
          <cell r="G288" t="str">
            <v>OTHERS(ROTATING EQUIPMENTS)</v>
          </cell>
          <cell r="H288" t="str">
            <v>KRW</v>
          </cell>
          <cell r="I288" t="str">
            <v>[25-J01 A/S] 25-E15 Condensate Lift Station</v>
          </cell>
          <cell r="J288" t="str">
            <v>F</v>
          </cell>
          <cell r="K288" t="str">
            <v/>
          </cell>
          <cell r="L288" t="str">
            <v>SET</v>
          </cell>
          <cell r="M288">
            <v>2</v>
          </cell>
          <cell r="N288">
            <v>1</v>
          </cell>
          <cell r="O288">
            <v>104111000</v>
          </cell>
          <cell r="P288">
            <v>0</v>
          </cell>
          <cell r="Q288">
            <v>208222000</v>
          </cell>
          <cell r="R288">
            <v>104111000</v>
          </cell>
          <cell r="S288">
            <v>208222000</v>
          </cell>
          <cell r="T288">
            <v>208222000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 t="str">
            <v>PMGZ00</v>
          </cell>
          <cell r="AB288" t="str">
            <v>M0GZZZ</v>
          </cell>
          <cell r="AC288">
            <v>1</v>
          </cell>
        </row>
        <row r="289">
          <cell r="A289" t="str">
            <v>97-D31</v>
          </cell>
          <cell r="B289" t="str">
            <v>N</v>
          </cell>
          <cell r="C289" t="str">
            <v>자재비</v>
          </cell>
          <cell r="D289" t="str">
            <v>기계</v>
          </cell>
          <cell r="E289" t="str">
            <v>800</v>
          </cell>
          <cell r="F289" t="str">
            <v>Main Rack</v>
          </cell>
          <cell r="G289" t="str">
            <v>VESSEL</v>
          </cell>
          <cell r="H289" t="str">
            <v>INR</v>
          </cell>
          <cell r="I289" t="str">
            <v>[97-D31] Warm Slop Drum</v>
          </cell>
          <cell r="J289" t="str">
            <v>F</v>
          </cell>
          <cell r="K289" t="str">
            <v/>
          </cell>
          <cell r="L289" t="str">
            <v>SET</v>
          </cell>
          <cell r="M289">
            <v>1</v>
          </cell>
          <cell r="N289">
            <v>21.364000000000001</v>
          </cell>
          <cell r="O289">
            <v>29690</v>
          </cell>
          <cell r="P289">
            <v>29690</v>
          </cell>
          <cell r="Q289">
            <v>27908600</v>
          </cell>
          <cell r="R289">
            <v>1306337.7644635835</v>
          </cell>
          <cell r="S289">
            <v>1306337.7644635835</v>
          </cell>
          <cell r="T289">
            <v>27908600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PMFA00</v>
          </cell>
          <cell r="AB289" t="str">
            <v>M0FA11</v>
          </cell>
          <cell r="AC289">
            <v>51</v>
          </cell>
        </row>
        <row r="290">
          <cell r="A290" t="str">
            <v>97-D33</v>
          </cell>
          <cell r="B290" t="str">
            <v>N</v>
          </cell>
          <cell r="C290" t="str">
            <v>자재비</v>
          </cell>
          <cell r="D290" t="str">
            <v>기계</v>
          </cell>
          <cell r="E290" t="str">
            <v>800</v>
          </cell>
          <cell r="F290" t="str">
            <v>Main Rack</v>
          </cell>
          <cell r="G290" t="str">
            <v>VESSEL</v>
          </cell>
          <cell r="H290" t="str">
            <v>INR</v>
          </cell>
          <cell r="I290" t="str">
            <v>[97-D33] Gasoline Slop Drum</v>
          </cell>
          <cell r="J290" t="str">
            <v>F</v>
          </cell>
          <cell r="K290" t="str">
            <v/>
          </cell>
          <cell r="L290" t="str">
            <v>SET</v>
          </cell>
          <cell r="M290">
            <v>1</v>
          </cell>
          <cell r="N290">
            <v>21.364000000000001</v>
          </cell>
          <cell r="O290">
            <v>15750</v>
          </cell>
          <cell r="P290">
            <v>15750</v>
          </cell>
          <cell r="Q290">
            <v>14805000</v>
          </cell>
          <cell r="R290">
            <v>692988.2044560943</v>
          </cell>
          <cell r="S290">
            <v>692988.2044560943</v>
          </cell>
          <cell r="T290">
            <v>14805000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 t="str">
            <v>PMFA00</v>
          </cell>
          <cell r="AB290" t="str">
            <v>M0FA11</v>
          </cell>
          <cell r="AC290">
            <v>53</v>
          </cell>
        </row>
        <row r="291">
          <cell r="A291" t="str">
            <v>97-P71A/S</v>
          </cell>
          <cell r="B291" t="str">
            <v>N</v>
          </cell>
          <cell r="C291" t="str">
            <v>자재비</v>
          </cell>
          <cell r="D291" t="str">
            <v>기계</v>
          </cell>
          <cell r="E291" t="str">
            <v>800</v>
          </cell>
          <cell r="F291" t="str">
            <v>Main Rack</v>
          </cell>
          <cell r="G291" t="str">
            <v>CENTRIFUGAL PUMP</v>
          </cell>
          <cell r="H291" t="str">
            <v>EUR</v>
          </cell>
          <cell r="I291" t="str">
            <v>[97-P71 A/S] Holding Basin Discharge Pump</v>
          </cell>
          <cell r="J291" t="str">
            <v>F</v>
          </cell>
          <cell r="K291" t="str">
            <v/>
          </cell>
          <cell r="L291" t="str">
            <v>SET</v>
          </cell>
          <cell r="M291">
            <v>2</v>
          </cell>
          <cell r="N291">
            <v>1315.97</v>
          </cell>
          <cell r="O291">
            <v>42092</v>
          </cell>
          <cell r="P291">
            <v>84184</v>
          </cell>
          <cell r="Q291">
            <v>110783955</v>
          </cell>
          <cell r="R291">
            <v>42092</v>
          </cell>
          <cell r="S291">
            <v>84184</v>
          </cell>
          <cell r="T291">
            <v>110783955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PMGA10</v>
          </cell>
          <cell r="AB291" t="str">
            <v>M0GA11</v>
          </cell>
          <cell r="AC291">
            <v>36</v>
          </cell>
        </row>
        <row r="292">
          <cell r="A292" t="str">
            <v>97-P72A/S</v>
          </cell>
          <cell r="B292" t="str">
            <v>N</v>
          </cell>
          <cell r="C292" t="str">
            <v>자재비</v>
          </cell>
          <cell r="D292" t="str">
            <v>기계</v>
          </cell>
          <cell r="E292" t="str">
            <v>800</v>
          </cell>
          <cell r="F292" t="str">
            <v>Main Rack</v>
          </cell>
          <cell r="G292" t="str">
            <v>CENTRIFUGAL PUMP</v>
          </cell>
          <cell r="H292" t="str">
            <v>EUR</v>
          </cell>
          <cell r="I292" t="str">
            <v>[97-P72 A/S] Oily WW Pump</v>
          </cell>
          <cell r="J292" t="str">
            <v>F</v>
          </cell>
          <cell r="K292" t="str">
            <v/>
          </cell>
          <cell r="L292" t="str">
            <v>SET</v>
          </cell>
          <cell r="M292">
            <v>2</v>
          </cell>
          <cell r="N292">
            <v>1315.97</v>
          </cell>
          <cell r="O292">
            <v>33721</v>
          </cell>
          <cell r="P292">
            <v>67442</v>
          </cell>
          <cell r="Q292">
            <v>88751919</v>
          </cell>
          <cell r="R292">
            <v>33721</v>
          </cell>
          <cell r="S292">
            <v>67442</v>
          </cell>
          <cell r="T292">
            <v>88751919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 t="str">
            <v>PMGA10</v>
          </cell>
          <cell r="AB292" t="str">
            <v>M0GA11</v>
          </cell>
          <cell r="AC292">
            <v>37</v>
          </cell>
        </row>
        <row r="293">
          <cell r="A293" t="str">
            <v>97-P73A-B/S</v>
          </cell>
          <cell r="B293" t="str">
            <v>N</v>
          </cell>
          <cell r="C293" t="str">
            <v>자재비</v>
          </cell>
          <cell r="D293" t="str">
            <v>기계</v>
          </cell>
          <cell r="E293" t="str">
            <v>800</v>
          </cell>
          <cell r="F293" t="str">
            <v>Main Rack</v>
          </cell>
          <cell r="G293" t="str">
            <v>CENTRIFUGAL PUMP</v>
          </cell>
          <cell r="H293" t="str">
            <v>EUR</v>
          </cell>
          <cell r="I293" t="str">
            <v>[97-P73 A-B/S] Waste Water Lift Pump</v>
          </cell>
          <cell r="J293" t="str">
            <v>F</v>
          </cell>
          <cell r="K293" t="str">
            <v/>
          </cell>
          <cell r="L293" t="str">
            <v>SET</v>
          </cell>
          <cell r="M293">
            <v>3</v>
          </cell>
          <cell r="N293">
            <v>1315.97</v>
          </cell>
          <cell r="O293">
            <v>474875</v>
          </cell>
          <cell r="P293">
            <v>1424625</v>
          </cell>
          <cell r="Q293">
            <v>1874769460</v>
          </cell>
          <cell r="R293">
            <v>474875</v>
          </cell>
          <cell r="S293">
            <v>1424625</v>
          </cell>
          <cell r="T293">
            <v>1874769460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 t="str">
            <v>PMGA10</v>
          </cell>
          <cell r="AB293" t="str">
            <v>M0GA11</v>
          </cell>
          <cell r="AC293">
            <v>38</v>
          </cell>
        </row>
        <row r="294">
          <cell r="A294" t="str">
            <v>97-P74</v>
          </cell>
          <cell r="B294" t="str">
            <v>N</v>
          </cell>
          <cell r="C294" t="str">
            <v>자재비</v>
          </cell>
          <cell r="D294" t="str">
            <v>기계</v>
          </cell>
          <cell r="E294" t="str">
            <v>800</v>
          </cell>
          <cell r="F294" t="str">
            <v>Main Rack</v>
          </cell>
          <cell r="G294" t="str">
            <v>CENTRIFUGAL PUMP</v>
          </cell>
          <cell r="H294" t="str">
            <v>EUR</v>
          </cell>
          <cell r="I294" t="str">
            <v>[97-P74] Spent Caustic Drain Pump</v>
          </cell>
          <cell r="J294" t="str">
            <v>F</v>
          </cell>
          <cell r="K294" t="str">
            <v/>
          </cell>
          <cell r="L294" t="str">
            <v>SET</v>
          </cell>
          <cell r="M294">
            <v>1</v>
          </cell>
          <cell r="N294">
            <v>1315.97</v>
          </cell>
          <cell r="O294">
            <v>27996</v>
          </cell>
          <cell r="P294">
            <v>27996</v>
          </cell>
          <cell r="Q294">
            <v>36842008</v>
          </cell>
          <cell r="R294">
            <v>27996</v>
          </cell>
          <cell r="S294">
            <v>27996</v>
          </cell>
          <cell r="T294">
            <v>36842008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 t="str">
            <v>PMGA10</v>
          </cell>
          <cell r="AB294" t="str">
            <v>M0GA11</v>
          </cell>
          <cell r="AC294">
            <v>39</v>
          </cell>
        </row>
        <row r="295">
          <cell r="A295" t="str">
            <v>97-P76</v>
          </cell>
          <cell r="B295" t="str">
            <v>N</v>
          </cell>
          <cell r="C295" t="str">
            <v>자재비</v>
          </cell>
          <cell r="D295" t="str">
            <v>기계</v>
          </cell>
          <cell r="E295" t="str">
            <v>800</v>
          </cell>
          <cell r="F295" t="str">
            <v>Main Rack</v>
          </cell>
          <cell r="G295" t="str">
            <v>CENTRIFUGAL PUMP</v>
          </cell>
          <cell r="H295" t="str">
            <v>EUR</v>
          </cell>
          <cell r="I295" t="str">
            <v>[97-P76] Warm Slop Pump</v>
          </cell>
          <cell r="J295" t="str">
            <v>F</v>
          </cell>
          <cell r="K295" t="str">
            <v/>
          </cell>
          <cell r="L295" t="str">
            <v>SET</v>
          </cell>
          <cell r="M295">
            <v>1</v>
          </cell>
          <cell r="N295">
            <v>1315.97</v>
          </cell>
          <cell r="O295">
            <v>29828</v>
          </cell>
          <cell r="P295">
            <v>29828</v>
          </cell>
          <cell r="Q295">
            <v>39252872</v>
          </cell>
          <cell r="R295">
            <v>29828</v>
          </cell>
          <cell r="S295">
            <v>29828</v>
          </cell>
          <cell r="T295">
            <v>39252872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 t="str">
            <v>PMGA10</v>
          </cell>
          <cell r="AB295" t="str">
            <v>M0GA11</v>
          </cell>
          <cell r="AC295">
            <v>41</v>
          </cell>
        </row>
        <row r="296">
          <cell r="A296" t="str">
            <v>97-P77</v>
          </cell>
          <cell r="B296" t="str">
            <v>N</v>
          </cell>
          <cell r="C296" t="str">
            <v>자재비</v>
          </cell>
          <cell r="D296" t="str">
            <v>기계</v>
          </cell>
          <cell r="E296" t="str">
            <v>800</v>
          </cell>
          <cell r="F296" t="str">
            <v>Main Rack</v>
          </cell>
          <cell r="G296" t="str">
            <v>CENTRIFUGAL PUMP</v>
          </cell>
          <cell r="H296" t="str">
            <v>EUR</v>
          </cell>
          <cell r="I296" t="str">
            <v>[97-P77] Cold Slop Pump</v>
          </cell>
          <cell r="J296" t="str">
            <v>F</v>
          </cell>
          <cell r="K296" t="str">
            <v/>
          </cell>
          <cell r="L296" t="str">
            <v>SET</v>
          </cell>
          <cell r="M296">
            <v>1</v>
          </cell>
          <cell r="N296">
            <v>1315.97</v>
          </cell>
          <cell r="O296">
            <v>31211</v>
          </cell>
          <cell r="P296">
            <v>31211</v>
          </cell>
          <cell r="Q296">
            <v>41072865</v>
          </cell>
          <cell r="R296">
            <v>31211</v>
          </cell>
          <cell r="S296">
            <v>31211</v>
          </cell>
          <cell r="T296">
            <v>41072865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 t="str">
            <v>PMGA10</v>
          </cell>
          <cell r="AB296" t="str">
            <v>M0GA11</v>
          </cell>
          <cell r="AC296">
            <v>42</v>
          </cell>
        </row>
        <row r="297">
          <cell r="A297" t="str">
            <v>97-D35</v>
          </cell>
          <cell r="B297" t="str">
            <v>N</v>
          </cell>
          <cell r="C297" t="str">
            <v>자재비</v>
          </cell>
          <cell r="D297" t="str">
            <v>기계</v>
          </cell>
          <cell r="E297" t="str">
            <v>800</v>
          </cell>
          <cell r="F297" t="str">
            <v>Main Rack</v>
          </cell>
          <cell r="G297" t="str">
            <v>OTHERS(SPECIAL EQUIPMENTS)</v>
          </cell>
          <cell r="H297" t="str">
            <v>USD</v>
          </cell>
          <cell r="I297" t="str">
            <v>[97-D35] Spent Caustic Drain Basin</v>
          </cell>
          <cell r="J297" t="str">
            <v>F</v>
          </cell>
          <cell r="K297" t="str">
            <v/>
          </cell>
          <cell r="L297" t="str">
            <v>SET</v>
          </cell>
          <cell r="M297">
            <v>1</v>
          </cell>
          <cell r="N297">
            <v>940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 t="str">
            <v>PMPZ00</v>
          </cell>
          <cell r="AB297" t="str">
            <v>M0PZZZ</v>
          </cell>
          <cell r="AC297">
            <v>2</v>
          </cell>
        </row>
        <row r="298">
          <cell r="A298" t="str">
            <v>97-D36</v>
          </cell>
          <cell r="B298" t="str">
            <v>N</v>
          </cell>
          <cell r="C298" t="str">
            <v>자재비</v>
          </cell>
          <cell r="D298" t="str">
            <v>기계</v>
          </cell>
          <cell r="E298" t="str">
            <v>800</v>
          </cell>
          <cell r="F298" t="str">
            <v>Main Rack</v>
          </cell>
          <cell r="G298" t="str">
            <v>OTHERS(SPECIAL EQUIPMENTS)</v>
          </cell>
          <cell r="H298" t="str">
            <v>USD</v>
          </cell>
          <cell r="I298" t="str">
            <v>[97-D36] Holding Basin</v>
          </cell>
          <cell r="J298" t="str">
            <v>F</v>
          </cell>
          <cell r="K298" t="str">
            <v/>
          </cell>
          <cell r="L298" t="str">
            <v>SET</v>
          </cell>
          <cell r="M298">
            <v>1</v>
          </cell>
          <cell r="N298">
            <v>940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 t="str">
            <v>PMPZ00</v>
          </cell>
          <cell r="AB298" t="str">
            <v>M0PZZZ</v>
          </cell>
          <cell r="AC298">
            <v>3</v>
          </cell>
        </row>
        <row r="299">
          <cell r="A299" t="str">
            <v>97-D38</v>
          </cell>
          <cell r="B299" t="str">
            <v>N</v>
          </cell>
          <cell r="C299" t="str">
            <v>자재비</v>
          </cell>
          <cell r="D299" t="str">
            <v>기계</v>
          </cell>
          <cell r="E299" t="str">
            <v>800</v>
          </cell>
          <cell r="F299" t="str">
            <v>Main Rack</v>
          </cell>
          <cell r="G299" t="str">
            <v>OTHERS(SPECIAL EQUIPMENTS)</v>
          </cell>
          <cell r="H299" t="str">
            <v>USD</v>
          </cell>
          <cell r="I299" t="str">
            <v>[97-D38] Holding Basin</v>
          </cell>
          <cell r="J299" t="str">
            <v>F</v>
          </cell>
          <cell r="K299" t="str">
            <v/>
          </cell>
          <cell r="L299" t="str">
            <v>SET</v>
          </cell>
          <cell r="M299">
            <v>1</v>
          </cell>
          <cell r="N299">
            <v>940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 t="str">
            <v>PMPZ00</v>
          </cell>
          <cell r="AB299" t="str">
            <v>M0PZZZ</v>
          </cell>
          <cell r="AC299">
            <v>4</v>
          </cell>
        </row>
        <row r="300">
          <cell r="A300" t="str">
            <v>62-T01-I</v>
          </cell>
          <cell r="B300" t="str">
            <v>Y</v>
          </cell>
          <cell r="C300" t="str">
            <v>자재비</v>
          </cell>
          <cell r="D300" t="str">
            <v>기계</v>
          </cell>
          <cell r="E300" t="str">
            <v>A00</v>
          </cell>
          <cell r="F300" t="str">
            <v>Associate Unit</v>
          </cell>
          <cell r="G300" t="str">
            <v>TRAYS &amp; PACKING</v>
          </cell>
          <cell r="H300" t="str">
            <v>INR</v>
          </cell>
          <cell r="I300" t="str">
            <v>[62-T01-I] C6/C7 Separation Column</v>
          </cell>
          <cell r="J300" t="str">
            <v>T</v>
          </cell>
          <cell r="K300" t="str">
            <v/>
          </cell>
          <cell r="L300" t="str">
            <v>LOT</v>
          </cell>
          <cell r="M300">
            <v>1</v>
          </cell>
          <cell r="N300">
            <v>21.364000000000001</v>
          </cell>
          <cell r="O300">
            <v>165300</v>
          </cell>
          <cell r="P300">
            <v>165300</v>
          </cell>
          <cell r="Q300">
            <v>155382000</v>
          </cell>
          <cell r="R300">
            <v>7273076.2029582476</v>
          </cell>
          <cell r="S300">
            <v>7273076.2029582476</v>
          </cell>
          <cell r="T300">
            <v>155382000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 t="str">
            <v>PMCA00</v>
          </cell>
          <cell r="AB300" t="str">
            <v>M0CA11</v>
          </cell>
          <cell r="AC300">
            <v>26</v>
          </cell>
        </row>
        <row r="301">
          <cell r="A301" t="str">
            <v>63-T01-I</v>
          </cell>
          <cell r="B301" t="str">
            <v>Y</v>
          </cell>
          <cell r="C301" t="str">
            <v>자재비</v>
          </cell>
          <cell r="D301" t="str">
            <v>기계</v>
          </cell>
          <cell r="E301" t="str">
            <v>A00</v>
          </cell>
          <cell r="F301" t="str">
            <v>Associate Unit</v>
          </cell>
          <cell r="G301" t="str">
            <v>TRAYS &amp; PACKING</v>
          </cell>
          <cell r="H301" t="str">
            <v>INR</v>
          </cell>
          <cell r="I301" t="str">
            <v>[63-T01-I] Deoctanizer</v>
          </cell>
          <cell r="J301" t="str">
            <v>T</v>
          </cell>
          <cell r="K301" t="str">
            <v/>
          </cell>
          <cell r="L301" t="str">
            <v>LOT</v>
          </cell>
          <cell r="M301">
            <v>1</v>
          </cell>
          <cell r="N301">
            <v>21.364000000000001</v>
          </cell>
          <cell r="O301">
            <v>72400</v>
          </cell>
          <cell r="P301">
            <v>72400</v>
          </cell>
          <cell r="Q301">
            <v>68056000</v>
          </cell>
          <cell r="R301">
            <v>3185545.7779442049</v>
          </cell>
          <cell r="S301">
            <v>3185545.7779442049</v>
          </cell>
          <cell r="T301">
            <v>68056000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 t="str">
            <v>PMCA00</v>
          </cell>
          <cell r="AB301" t="str">
            <v>M0CA11</v>
          </cell>
          <cell r="AC301">
            <v>27</v>
          </cell>
        </row>
        <row r="302">
          <cell r="A302" t="str">
            <v>65-T01-I</v>
          </cell>
          <cell r="B302" t="str">
            <v>Y</v>
          </cell>
          <cell r="C302" t="str">
            <v>자재비</v>
          </cell>
          <cell r="D302" t="str">
            <v>기계</v>
          </cell>
          <cell r="E302" t="str">
            <v>A00</v>
          </cell>
          <cell r="F302" t="str">
            <v>Associate Unit</v>
          </cell>
          <cell r="G302" t="str">
            <v>TRAYS &amp; PACKING</v>
          </cell>
          <cell r="H302" t="str">
            <v>INR</v>
          </cell>
          <cell r="I302" t="str">
            <v>[65-T01-I] Depentanizer</v>
          </cell>
          <cell r="J302" t="str">
            <v>T</v>
          </cell>
          <cell r="K302" t="str">
            <v/>
          </cell>
          <cell r="L302" t="str">
            <v>LOT</v>
          </cell>
          <cell r="M302">
            <v>1</v>
          </cell>
          <cell r="N302">
            <v>21.364000000000001</v>
          </cell>
          <cell r="O302">
            <v>86500</v>
          </cell>
          <cell r="P302">
            <v>86500</v>
          </cell>
          <cell r="Q302">
            <v>81310000</v>
          </cell>
          <cell r="R302">
            <v>3805935.2181239468</v>
          </cell>
          <cell r="S302">
            <v>3805935.2181239468</v>
          </cell>
          <cell r="T302">
            <v>81310000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 t="str">
            <v>PMCA00</v>
          </cell>
          <cell r="AB302" t="str">
            <v>M0CA11</v>
          </cell>
          <cell r="AC302">
            <v>28</v>
          </cell>
        </row>
        <row r="303">
          <cell r="A303" t="str">
            <v>65-T01</v>
          </cell>
          <cell r="B303" t="str">
            <v>Y</v>
          </cell>
          <cell r="C303" t="str">
            <v>자재비</v>
          </cell>
          <cell r="D303" t="str">
            <v>기계</v>
          </cell>
          <cell r="E303" t="str">
            <v>A00</v>
          </cell>
          <cell r="F303" t="str">
            <v>Associate Unit</v>
          </cell>
          <cell r="G303" t="str">
            <v>COLUMN</v>
          </cell>
          <cell r="H303" t="str">
            <v>USD</v>
          </cell>
          <cell r="I303" t="str">
            <v>[65-T01] Depentanizer</v>
          </cell>
          <cell r="J303" t="str">
            <v>T</v>
          </cell>
          <cell r="K303" t="str">
            <v/>
          </cell>
          <cell r="L303" t="str">
            <v>SET</v>
          </cell>
          <cell r="M303">
            <v>1</v>
          </cell>
          <cell r="N303">
            <v>940</v>
          </cell>
          <cell r="O303">
            <v>636581</v>
          </cell>
          <cell r="P303">
            <v>636581</v>
          </cell>
          <cell r="Q303">
            <v>598386140</v>
          </cell>
          <cell r="R303">
            <v>636581</v>
          </cell>
          <cell r="S303">
            <v>636581</v>
          </cell>
          <cell r="T303">
            <v>598386140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 t="str">
            <v>PMDA00</v>
          </cell>
          <cell r="AB303" t="str">
            <v>M0DA11</v>
          </cell>
          <cell r="AC303">
            <v>19</v>
          </cell>
        </row>
        <row r="304">
          <cell r="A304" t="str">
            <v>T-31</v>
          </cell>
          <cell r="B304" t="str">
            <v>Y</v>
          </cell>
          <cell r="C304" t="str">
            <v>자재비</v>
          </cell>
          <cell r="D304" t="str">
            <v>기계</v>
          </cell>
          <cell r="E304" t="str">
            <v>A00</v>
          </cell>
          <cell r="F304" t="str">
            <v>Associate Unit</v>
          </cell>
          <cell r="G304" t="str">
            <v>COLUMN</v>
          </cell>
          <cell r="H304" t="str">
            <v>USD</v>
          </cell>
          <cell r="I304" t="str">
            <v>[T-31] Degassing Tower</v>
          </cell>
          <cell r="J304" t="str">
            <v>T</v>
          </cell>
          <cell r="K304" t="str">
            <v/>
          </cell>
          <cell r="L304" t="str">
            <v>SET</v>
          </cell>
          <cell r="M304">
            <v>1</v>
          </cell>
          <cell r="N304">
            <v>940</v>
          </cell>
          <cell r="O304">
            <v>884840</v>
          </cell>
          <cell r="P304">
            <v>884840</v>
          </cell>
          <cell r="Q304">
            <v>831749600</v>
          </cell>
          <cell r="R304">
            <v>884840</v>
          </cell>
          <cell r="S304">
            <v>884840</v>
          </cell>
          <cell r="T304">
            <v>831749600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 t="str">
            <v>PMDA00</v>
          </cell>
          <cell r="AB304" t="str">
            <v>M0DA11</v>
          </cell>
          <cell r="AC304">
            <v>22</v>
          </cell>
        </row>
        <row r="305">
          <cell r="A305" t="str">
            <v>62-T01</v>
          </cell>
          <cell r="B305" t="str">
            <v>Y</v>
          </cell>
          <cell r="C305" t="str">
            <v>자재비</v>
          </cell>
          <cell r="D305" t="str">
            <v>기계</v>
          </cell>
          <cell r="E305" t="str">
            <v>A00</v>
          </cell>
          <cell r="F305" t="str">
            <v>Associate Unit</v>
          </cell>
          <cell r="G305" t="str">
            <v>COLUMN</v>
          </cell>
          <cell r="H305" t="str">
            <v>USD</v>
          </cell>
          <cell r="I305" t="str">
            <v>[62-T01] C6/C7 Separation Column</v>
          </cell>
          <cell r="J305" t="str">
            <v>T</v>
          </cell>
          <cell r="K305" t="str">
            <v/>
          </cell>
          <cell r="L305" t="str">
            <v>SET</v>
          </cell>
          <cell r="M305">
            <v>1</v>
          </cell>
          <cell r="N305">
            <v>940</v>
          </cell>
          <cell r="O305">
            <v>959358</v>
          </cell>
          <cell r="P305">
            <v>959358</v>
          </cell>
          <cell r="Q305">
            <v>901796520</v>
          </cell>
          <cell r="R305">
            <v>959358</v>
          </cell>
          <cell r="S305">
            <v>959358</v>
          </cell>
          <cell r="T305">
            <v>901796520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PMDA00</v>
          </cell>
          <cell r="AB305" t="str">
            <v>M0DA11</v>
          </cell>
          <cell r="AC305">
            <v>17</v>
          </cell>
        </row>
        <row r="306">
          <cell r="A306" t="str">
            <v>T-21</v>
          </cell>
          <cell r="B306" t="str">
            <v>Y</v>
          </cell>
          <cell r="C306" t="str">
            <v>자재비</v>
          </cell>
          <cell r="D306" t="str">
            <v>기계</v>
          </cell>
          <cell r="E306" t="str">
            <v>A00</v>
          </cell>
          <cell r="F306" t="str">
            <v>Associate Unit</v>
          </cell>
          <cell r="G306" t="str">
            <v>COLUMN</v>
          </cell>
          <cell r="H306" t="str">
            <v>USD</v>
          </cell>
          <cell r="I306" t="str">
            <v>[T-21] Main Washer</v>
          </cell>
          <cell r="J306" t="str">
            <v>T</v>
          </cell>
          <cell r="K306" t="str">
            <v/>
          </cell>
          <cell r="L306" t="str">
            <v>SET</v>
          </cell>
          <cell r="M306">
            <v>1</v>
          </cell>
          <cell r="N306">
            <v>940</v>
          </cell>
          <cell r="O306">
            <v>1203290</v>
          </cell>
          <cell r="P306">
            <v>1203290</v>
          </cell>
          <cell r="Q306">
            <v>1131092600</v>
          </cell>
          <cell r="R306">
            <v>1203290</v>
          </cell>
          <cell r="S306">
            <v>1203290</v>
          </cell>
          <cell r="T306">
            <v>1131092600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PMDA00</v>
          </cell>
          <cell r="AB306" t="str">
            <v>M0DA11</v>
          </cell>
          <cell r="AC306">
            <v>20</v>
          </cell>
        </row>
        <row r="307">
          <cell r="A307" t="str">
            <v>34-T01</v>
          </cell>
          <cell r="B307" t="str">
            <v>Y</v>
          </cell>
          <cell r="C307" t="str">
            <v>자재비</v>
          </cell>
          <cell r="D307" t="str">
            <v>기계</v>
          </cell>
          <cell r="E307" t="str">
            <v>300</v>
          </cell>
          <cell r="F307" t="str">
            <v>Cracked Gas &amp; Ethylene, Propylene Compression Section</v>
          </cell>
          <cell r="G307" t="str">
            <v>COLUMN</v>
          </cell>
          <cell r="H307" t="str">
            <v>USD</v>
          </cell>
          <cell r="I307" t="str">
            <v>[34-T01] Caustic Scrubber</v>
          </cell>
          <cell r="J307" t="str">
            <v>T</v>
          </cell>
          <cell r="K307" t="str">
            <v/>
          </cell>
          <cell r="L307" t="str">
            <v>SET</v>
          </cell>
          <cell r="M307">
            <v>1</v>
          </cell>
          <cell r="N307">
            <v>940</v>
          </cell>
          <cell r="O307">
            <v>1487000</v>
          </cell>
          <cell r="P307">
            <v>1487000</v>
          </cell>
          <cell r="Q307">
            <v>1397780000</v>
          </cell>
          <cell r="R307">
            <v>1487000</v>
          </cell>
          <cell r="S307">
            <v>1487000</v>
          </cell>
          <cell r="T307">
            <v>1397780000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PMDA00</v>
          </cell>
          <cell r="AB307" t="str">
            <v>M0DA11</v>
          </cell>
          <cell r="AC307">
            <v>5</v>
          </cell>
        </row>
        <row r="308">
          <cell r="A308" t="str">
            <v>T-22</v>
          </cell>
          <cell r="B308" t="str">
            <v>Y</v>
          </cell>
          <cell r="C308" t="str">
            <v>자재비</v>
          </cell>
          <cell r="D308" t="str">
            <v>기계</v>
          </cell>
          <cell r="E308" t="str">
            <v>A00</v>
          </cell>
          <cell r="F308" t="str">
            <v>Associate Unit</v>
          </cell>
          <cell r="G308" t="str">
            <v>COLUMN</v>
          </cell>
          <cell r="H308" t="str">
            <v>USD</v>
          </cell>
          <cell r="I308" t="str">
            <v>[T-22] Rectifier</v>
          </cell>
          <cell r="J308" t="str">
            <v>T</v>
          </cell>
          <cell r="K308" t="str">
            <v/>
          </cell>
          <cell r="L308" t="str">
            <v>SET</v>
          </cell>
          <cell r="M308">
            <v>1</v>
          </cell>
          <cell r="N308">
            <v>940</v>
          </cell>
          <cell r="O308">
            <v>1687810</v>
          </cell>
          <cell r="P308">
            <v>1687810</v>
          </cell>
          <cell r="Q308">
            <v>1586541400</v>
          </cell>
          <cell r="R308">
            <v>1687810</v>
          </cell>
          <cell r="S308">
            <v>1687810</v>
          </cell>
          <cell r="T308">
            <v>1586541400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PMDA00</v>
          </cell>
          <cell r="AB308" t="str">
            <v>M0DA11</v>
          </cell>
          <cell r="AC308">
            <v>21</v>
          </cell>
        </row>
        <row r="309">
          <cell r="A309" t="str">
            <v>38-T01</v>
          </cell>
          <cell r="B309" t="str">
            <v>Y</v>
          </cell>
          <cell r="C309" t="str">
            <v>자재비</v>
          </cell>
          <cell r="D309" t="str">
            <v>기계</v>
          </cell>
          <cell r="E309" t="str">
            <v>400</v>
          </cell>
          <cell r="F309" t="str">
            <v>C2 Hydrogenation &amp; C2/C3 Separation &amp; Sewage and WWT System</v>
          </cell>
          <cell r="G309" t="str">
            <v>COLUMN</v>
          </cell>
          <cell r="H309" t="str">
            <v>USD</v>
          </cell>
          <cell r="I309" t="str">
            <v>[38-T01] C3 Absorber</v>
          </cell>
          <cell r="J309" t="str">
            <v>T</v>
          </cell>
          <cell r="K309" t="str">
            <v/>
          </cell>
          <cell r="L309" t="str">
            <v>SET</v>
          </cell>
          <cell r="M309">
            <v>1</v>
          </cell>
          <cell r="N309">
            <v>940</v>
          </cell>
          <cell r="O309">
            <v>1927000</v>
          </cell>
          <cell r="P309">
            <v>1927000</v>
          </cell>
          <cell r="Q309">
            <v>1811380000</v>
          </cell>
          <cell r="R309">
            <v>1927000</v>
          </cell>
          <cell r="S309">
            <v>1927000</v>
          </cell>
          <cell r="T309">
            <v>1811380000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 t="str">
            <v>PMDA00</v>
          </cell>
          <cell r="AB309" t="str">
            <v>M0DA11</v>
          </cell>
          <cell r="AC309">
            <v>7</v>
          </cell>
        </row>
        <row r="310">
          <cell r="A310" t="str">
            <v>28-T01</v>
          </cell>
          <cell r="B310" t="str">
            <v>Y</v>
          </cell>
          <cell r="C310" t="str">
            <v>자재비</v>
          </cell>
          <cell r="D310" t="str">
            <v>기계</v>
          </cell>
          <cell r="E310" t="str">
            <v>200</v>
          </cell>
          <cell r="F310" t="str">
            <v>Oil Fractionation &amp; Quench Section</v>
          </cell>
          <cell r="G310" t="str">
            <v>COLUMN</v>
          </cell>
          <cell r="H310" t="str">
            <v>USD</v>
          </cell>
          <cell r="I310" t="str">
            <v>[28-T01] Quench Tower</v>
          </cell>
          <cell r="J310" t="str">
            <v>T</v>
          </cell>
          <cell r="K310" t="str">
            <v/>
          </cell>
          <cell r="L310" t="str">
            <v>SET</v>
          </cell>
          <cell r="M310">
            <v>1</v>
          </cell>
          <cell r="N310">
            <v>940</v>
          </cell>
          <cell r="O310">
            <v>3659000</v>
          </cell>
          <cell r="P310">
            <v>3659000</v>
          </cell>
          <cell r="Q310">
            <v>3439460000</v>
          </cell>
          <cell r="R310">
            <v>3659000</v>
          </cell>
          <cell r="S310">
            <v>3659000</v>
          </cell>
          <cell r="T310">
            <v>3439460000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 t="str">
            <v>PMDA00</v>
          </cell>
          <cell r="AB310" t="str">
            <v>M0DA11</v>
          </cell>
          <cell r="AC310">
            <v>3</v>
          </cell>
        </row>
        <row r="311">
          <cell r="A311" t="str">
            <v>43-T01</v>
          </cell>
          <cell r="B311" t="str">
            <v>Y</v>
          </cell>
          <cell r="C311" t="str">
            <v>자재비</v>
          </cell>
          <cell r="D311" t="str">
            <v>기계</v>
          </cell>
          <cell r="E311" t="str">
            <v>400</v>
          </cell>
          <cell r="F311" t="str">
            <v>C2 Hydrogenation &amp; C2/C3 Separation &amp; Sewage and WWT System</v>
          </cell>
          <cell r="G311" t="str">
            <v>COLUMN</v>
          </cell>
          <cell r="H311" t="str">
            <v>USD</v>
          </cell>
          <cell r="I311" t="str">
            <v>[43-T01] C2 Splitter</v>
          </cell>
          <cell r="J311" t="str">
            <v>T</v>
          </cell>
          <cell r="K311" t="str">
            <v/>
          </cell>
          <cell r="L311" t="str">
            <v>SET</v>
          </cell>
          <cell r="M311">
            <v>1</v>
          </cell>
          <cell r="N311">
            <v>940</v>
          </cell>
          <cell r="O311">
            <v>3803000</v>
          </cell>
          <cell r="P311">
            <v>3803000</v>
          </cell>
          <cell r="Q311">
            <v>3574820000</v>
          </cell>
          <cell r="R311">
            <v>3803000</v>
          </cell>
          <cell r="S311">
            <v>3803000</v>
          </cell>
          <cell r="T311">
            <v>3574820000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PMDA00</v>
          </cell>
          <cell r="AB311" t="str">
            <v>M0DA11</v>
          </cell>
          <cell r="AC311">
            <v>11</v>
          </cell>
        </row>
        <row r="312">
          <cell r="A312" t="str">
            <v>27-T01</v>
          </cell>
          <cell r="B312" t="str">
            <v>Y</v>
          </cell>
          <cell r="C312" t="str">
            <v>자재비</v>
          </cell>
          <cell r="D312" t="str">
            <v>기계</v>
          </cell>
          <cell r="E312" t="str">
            <v>200</v>
          </cell>
          <cell r="F312" t="str">
            <v>Oil Fractionation &amp; Quench Section</v>
          </cell>
          <cell r="G312" t="str">
            <v>COLUMN</v>
          </cell>
          <cell r="H312" t="str">
            <v>USD</v>
          </cell>
          <cell r="I312" t="str">
            <v>[27-T01] Primary Fractionator</v>
          </cell>
          <cell r="J312" t="str">
            <v>T</v>
          </cell>
          <cell r="K312" t="str">
            <v/>
          </cell>
          <cell r="L312" t="str">
            <v>SET</v>
          </cell>
          <cell r="M312">
            <v>1</v>
          </cell>
          <cell r="N312">
            <v>940</v>
          </cell>
          <cell r="O312">
            <v>4097000</v>
          </cell>
          <cell r="P312">
            <v>4097000</v>
          </cell>
          <cell r="Q312">
            <v>3851180000</v>
          </cell>
          <cell r="R312">
            <v>4097000</v>
          </cell>
          <cell r="S312">
            <v>4097000</v>
          </cell>
          <cell r="T312">
            <v>3851180000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 t="str">
            <v>PMDA00</v>
          </cell>
          <cell r="AB312" t="str">
            <v>M0DA11</v>
          </cell>
          <cell r="AC312">
            <v>1</v>
          </cell>
        </row>
        <row r="313">
          <cell r="A313" t="str">
            <v>38-T02</v>
          </cell>
          <cell r="B313" t="str">
            <v>Y</v>
          </cell>
          <cell r="C313" t="str">
            <v>자재비</v>
          </cell>
          <cell r="D313" t="str">
            <v>기계</v>
          </cell>
          <cell r="E313" t="str">
            <v>400</v>
          </cell>
          <cell r="F313" t="str">
            <v>C2 Hydrogenation &amp; C2/C3 Separation &amp; Sewage and WWT System</v>
          </cell>
          <cell r="G313" t="str">
            <v>COLUMN</v>
          </cell>
          <cell r="H313" t="str">
            <v>USD</v>
          </cell>
          <cell r="I313" t="str">
            <v>[38-T02] Deethanizer</v>
          </cell>
          <cell r="J313" t="str">
            <v>T</v>
          </cell>
          <cell r="K313" t="str">
            <v/>
          </cell>
          <cell r="L313" t="str">
            <v>SET</v>
          </cell>
          <cell r="M313">
            <v>1</v>
          </cell>
          <cell r="N313">
            <v>940</v>
          </cell>
          <cell r="O313">
            <v>5018570</v>
          </cell>
          <cell r="P313">
            <v>5018570</v>
          </cell>
          <cell r="Q313">
            <v>4717455800</v>
          </cell>
          <cell r="R313">
            <v>5018570</v>
          </cell>
          <cell r="S313">
            <v>5018570</v>
          </cell>
          <cell r="T313">
            <v>4717455800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PMDA00</v>
          </cell>
          <cell r="AB313" t="str">
            <v>M0DA11</v>
          </cell>
          <cell r="AC313">
            <v>8</v>
          </cell>
        </row>
        <row r="314">
          <cell r="A314" t="str">
            <v>41-T01</v>
          </cell>
          <cell r="B314" t="str">
            <v>Y</v>
          </cell>
          <cell r="C314" t="str">
            <v>자재비</v>
          </cell>
          <cell r="D314" t="str">
            <v>기계</v>
          </cell>
          <cell r="E314" t="str">
            <v>400</v>
          </cell>
          <cell r="F314" t="str">
            <v>C2 Hydrogenation &amp; C2/C3 Separation &amp; Sewage and WWT System</v>
          </cell>
          <cell r="G314" t="str">
            <v>COLUMN</v>
          </cell>
          <cell r="H314" t="str">
            <v>USD</v>
          </cell>
          <cell r="I314" t="str">
            <v>[41-T01] Demethanizer</v>
          </cell>
          <cell r="J314" t="str">
            <v>T</v>
          </cell>
          <cell r="K314" t="str">
            <v/>
          </cell>
          <cell r="L314" t="str">
            <v>SET</v>
          </cell>
          <cell r="M314">
            <v>1</v>
          </cell>
          <cell r="N314">
            <v>940</v>
          </cell>
          <cell r="O314">
            <v>7754000</v>
          </cell>
          <cell r="P314">
            <v>7754000</v>
          </cell>
          <cell r="Q314">
            <v>7288760000</v>
          </cell>
          <cell r="R314">
            <v>7754000</v>
          </cell>
          <cell r="S314">
            <v>7754000</v>
          </cell>
          <cell r="T314">
            <v>7288760000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 t="str">
            <v>PMDA00</v>
          </cell>
          <cell r="AB314" t="str">
            <v>M0DA11</v>
          </cell>
          <cell r="AC314">
            <v>10</v>
          </cell>
        </row>
        <row r="315">
          <cell r="A315" t="str">
            <v>55-T01</v>
          </cell>
          <cell r="B315" t="str">
            <v>Y</v>
          </cell>
          <cell r="C315" t="str">
            <v>자재비</v>
          </cell>
          <cell r="D315" t="str">
            <v>기계</v>
          </cell>
          <cell r="E315" t="str">
            <v>700</v>
          </cell>
          <cell r="F315" t="str">
            <v>Feed Preheating &amp; C3H6/C3H8 Separation System</v>
          </cell>
          <cell r="G315" t="str">
            <v>COLUMN</v>
          </cell>
          <cell r="H315" t="str">
            <v>USD</v>
          </cell>
          <cell r="I315" t="str">
            <v>[55-T01] C3 Splitter</v>
          </cell>
          <cell r="J315" t="str">
            <v>T</v>
          </cell>
          <cell r="K315" t="str">
            <v/>
          </cell>
          <cell r="L315" t="str">
            <v>SET</v>
          </cell>
          <cell r="M315">
            <v>1</v>
          </cell>
          <cell r="N315">
            <v>940</v>
          </cell>
          <cell r="O315">
            <v>8064000</v>
          </cell>
          <cell r="P315">
            <v>8064000</v>
          </cell>
          <cell r="Q315">
            <v>7580160000</v>
          </cell>
          <cell r="R315">
            <v>8064000</v>
          </cell>
          <cell r="S315">
            <v>8064000</v>
          </cell>
          <cell r="T315">
            <v>7580160000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PMDA00</v>
          </cell>
          <cell r="AB315" t="str">
            <v>M0DA11</v>
          </cell>
          <cell r="AC315">
            <v>14</v>
          </cell>
        </row>
        <row r="316">
          <cell r="A316" t="str">
            <v>61-R01A/S</v>
          </cell>
          <cell r="B316" t="str">
            <v>Y</v>
          </cell>
          <cell r="C316" t="str">
            <v>자재비</v>
          </cell>
          <cell r="D316" t="str">
            <v>기계</v>
          </cell>
          <cell r="E316" t="str">
            <v>A00</v>
          </cell>
          <cell r="F316" t="str">
            <v>Associate Unit</v>
          </cell>
          <cell r="G316" t="str">
            <v>REACTOR</v>
          </cell>
          <cell r="H316" t="str">
            <v>USD</v>
          </cell>
          <cell r="I316" t="str">
            <v>[61-R01 A/S] Reactor Gasoline Hydrogenation 1st Stage</v>
          </cell>
          <cell r="J316" t="str">
            <v>T</v>
          </cell>
          <cell r="K316" t="str">
            <v/>
          </cell>
          <cell r="L316" t="str">
            <v>SET</v>
          </cell>
          <cell r="M316">
            <v>2</v>
          </cell>
          <cell r="N316">
            <v>940</v>
          </cell>
          <cell r="O316">
            <v>742300</v>
          </cell>
          <cell r="P316">
            <v>1484600</v>
          </cell>
          <cell r="Q316">
            <v>1395524000</v>
          </cell>
          <cell r="R316">
            <v>742300</v>
          </cell>
          <cell r="S316">
            <v>1484600</v>
          </cell>
          <cell r="T316">
            <v>1395524000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PMDB00</v>
          </cell>
          <cell r="AB316" t="str">
            <v>M0DB11</v>
          </cell>
          <cell r="AC316">
            <v>4</v>
          </cell>
        </row>
        <row r="317">
          <cell r="A317" t="str">
            <v>64-R01A/S</v>
          </cell>
          <cell r="B317" t="str">
            <v>Y</v>
          </cell>
          <cell r="C317" t="str">
            <v>자재비</v>
          </cell>
          <cell r="D317" t="str">
            <v>기계</v>
          </cell>
          <cell r="E317" t="str">
            <v>A00</v>
          </cell>
          <cell r="F317" t="str">
            <v>Associate Unit</v>
          </cell>
          <cell r="G317" t="str">
            <v>REACTOR</v>
          </cell>
          <cell r="H317" t="str">
            <v>USD</v>
          </cell>
          <cell r="I317" t="str">
            <v>[64-R01 A/S] Reactor Gasoline Hydrogenation 2nd Stage</v>
          </cell>
          <cell r="J317" t="str">
            <v>T</v>
          </cell>
          <cell r="K317" t="str">
            <v/>
          </cell>
          <cell r="L317" t="str">
            <v>SET</v>
          </cell>
          <cell r="M317">
            <v>2</v>
          </cell>
          <cell r="N317">
            <v>940</v>
          </cell>
          <cell r="O317">
            <v>596700</v>
          </cell>
          <cell r="P317">
            <v>1193400</v>
          </cell>
          <cell r="Q317">
            <v>1121796000</v>
          </cell>
          <cell r="R317">
            <v>596700</v>
          </cell>
          <cell r="S317">
            <v>1193400</v>
          </cell>
          <cell r="T317">
            <v>1121796000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PMDB00</v>
          </cell>
          <cell r="AB317" t="str">
            <v>M0DB11</v>
          </cell>
          <cell r="AC317">
            <v>5</v>
          </cell>
        </row>
        <row r="318">
          <cell r="A318" t="str">
            <v>61-E11</v>
          </cell>
          <cell r="B318" t="str">
            <v>Y</v>
          </cell>
          <cell r="C318" t="str">
            <v>자재비</v>
          </cell>
          <cell r="D318" t="str">
            <v>기계</v>
          </cell>
          <cell r="E318" t="str">
            <v>A00</v>
          </cell>
          <cell r="F318" t="str">
            <v>Associate Unit</v>
          </cell>
          <cell r="G318" t="str">
            <v>SHELL/TUBE HEAT EXCHANGER</v>
          </cell>
          <cell r="H318" t="str">
            <v>INR</v>
          </cell>
          <cell r="I318" t="str">
            <v>[61-E11] Raw Gasoline Cooler</v>
          </cell>
          <cell r="J318" t="str">
            <v>T</v>
          </cell>
          <cell r="K318" t="str">
            <v/>
          </cell>
          <cell r="L318" t="str">
            <v>SET</v>
          </cell>
          <cell r="M318">
            <v>1</v>
          </cell>
          <cell r="N318">
            <v>21.364000000000001</v>
          </cell>
          <cell r="O318">
            <v>50010</v>
          </cell>
          <cell r="P318">
            <v>50010</v>
          </cell>
          <cell r="Q318">
            <v>47009400</v>
          </cell>
          <cell r="R318">
            <v>2200402.5463396367</v>
          </cell>
          <cell r="S318">
            <v>2200402.5463396367</v>
          </cell>
          <cell r="T318">
            <v>47009400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PMEA00</v>
          </cell>
          <cell r="AB318" t="str">
            <v>M0EA11</v>
          </cell>
          <cell r="AC318">
            <v>59</v>
          </cell>
        </row>
        <row r="319">
          <cell r="A319" t="str">
            <v>61-E12</v>
          </cell>
          <cell r="B319" t="str">
            <v>Y</v>
          </cell>
          <cell r="C319" t="str">
            <v>자재비</v>
          </cell>
          <cell r="D319" t="str">
            <v>기계</v>
          </cell>
          <cell r="E319" t="str">
            <v>A00</v>
          </cell>
          <cell r="F319" t="str">
            <v>Associate Unit</v>
          </cell>
          <cell r="G319" t="str">
            <v>SHELL/TUBE HEAT EXCHANGER</v>
          </cell>
          <cell r="H319" t="str">
            <v>INR</v>
          </cell>
          <cell r="I319" t="str">
            <v>[61-E12] First Stage Feed/Effluent Exchanger</v>
          </cell>
          <cell r="J319" t="str">
            <v>T</v>
          </cell>
          <cell r="K319" t="str">
            <v/>
          </cell>
          <cell r="L319" t="str">
            <v>SET</v>
          </cell>
          <cell r="M319">
            <v>1</v>
          </cell>
          <cell r="N319">
            <v>21.364000000000001</v>
          </cell>
          <cell r="O319">
            <v>131700</v>
          </cell>
          <cell r="P319">
            <v>131700</v>
          </cell>
          <cell r="Q319">
            <v>123798000</v>
          </cell>
          <cell r="R319">
            <v>5794701.3667852459</v>
          </cell>
          <cell r="S319">
            <v>5794701.3667852459</v>
          </cell>
          <cell r="T319">
            <v>123798000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PMEA00</v>
          </cell>
          <cell r="AB319" t="str">
            <v>M0EA11</v>
          </cell>
          <cell r="AC319">
            <v>60</v>
          </cell>
        </row>
        <row r="320">
          <cell r="A320" t="str">
            <v>61-E13</v>
          </cell>
          <cell r="B320" t="str">
            <v>Y</v>
          </cell>
          <cell r="C320" t="str">
            <v>자재비</v>
          </cell>
          <cell r="D320" t="str">
            <v>기계</v>
          </cell>
          <cell r="E320" t="str">
            <v>A00</v>
          </cell>
          <cell r="F320" t="str">
            <v>Associate Unit</v>
          </cell>
          <cell r="G320" t="str">
            <v>SHELL/TUBE HEAT EXCHANGER</v>
          </cell>
          <cell r="H320" t="str">
            <v>INR</v>
          </cell>
          <cell r="I320" t="str">
            <v>[61-E13] Start-up Heater GHU I</v>
          </cell>
          <cell r="J320" t="str">
            <v>T</v>
          </cell>
          <cell r="K320" t="str">
            <v/>
          </cell>
          <cell r="L320" t="str">
            <v>SET</v>
          </cell>
          <cell r="M320">
            <v>1</v>
          </cell>
          <cell r="N320">
            <v>21.364000000000001</v>
          </cell>
          <cell r="O320">
            <v>125280</v>
          </cell>
          <cell r="P320">
            <v>125280</v>
          </cell>
          <cell r="Q320">
            <v>117763200</v>
          </cell>
          <cell r="R320">
            <v>5512226.1748736193</v>
          </cell>
          <cell r="S320">
            <v>5512226.1748736193</v>
          </cell>
          <cell r="T320">
            <v>117763200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PMEA00</v>
          </cell>
          <cell r="AB320" t="str">
            <v>M0EA11</v>
          </cell>
          <cell r="AC320">
            <v>61</v>
          </cell>
        </row>
        <row r="321">
          <cell r="A321" t="str">
            <v>61-E14</v>
          </cell>
          <cell r="B321" t="str">
            <v>Y</v>
          </cell>
          <cell r="C321" t="str">
            <v>자재비</v>
          </cell>
          <cell r="D321" t="str">
            <v>기계</v>
          </cell>
          <cell r="E321" t="str">
            <v>A00</v>
          </cell>
          <cell r="F321" t="str">
            <v>Associate Unit</v>
          </cell>
          <cell r="G321" t="str">
            <v>SHELL/TUBE HEAT EXCHANGER</v>
          </cell>
          <cell r="H321" t="str">
            <v>INR</v>
          </cell>
          <cell r="I321" t="str">
            <v>[61-E14] Diluant Cooler</v>
          </cell>
          <cell r="J321" t="str">
            <v>T</v>
          </cell>
          <cell r="K321" t="str">
            <v/>
          </cell>
          <cell r="L321" t="str">
            <v>SET</v>
          </cell>
          <cell r="M321">
            <v>1</v>
          </cell>
          <cell r="N321">
            <v>21.364000000000001</v>
          </cell>
          <cell r="O321">
            <v>238140</v>
          </cell>
          <cell r="P321">
            <v>238140</v>
          </cell>
          <cell r="Q321">
            <v>223851600</v>
          </cell>
          <cell r="R321">
            <v>10477981.651376147</v>
          </cell>
          <cell r="S321">
            <v>10477981.651376147</v>
          </cell>
          <cell r="T321">
            <v>223851600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PMEA00</v>
          </cell>
          <cell r="AB321" t="str">
            <v>M0EA11</v>
          </cell>
          <cell r="AC321">
            <v>62</v>
          </cell>
        </row>
        <row r="322">
          <cell r="A322" t="str">
            <v>61-E15</v>
          </cell>
          <cell r="B322" t="str">
            <v>Y</v>
          </cell>
          <cell r="C322" t="str">
            <v>자재비</v>
          </cell>
          <cell r="D322" t="str">
            <v>기계</v>
          </cell>
          <cell r="E322" t="str">
            <v>A00</v>
          </cell>
          <cell r="F322" t="str">
            <v>Associate Unit</v>
          </cell>
          <cell r="G322" t="str">
            <v>SHELL/TUBE HEAT EXCHANGER</v>
          </cell>
          <cell r="H322" t="str">
            <v>INR</v>
          </cell>
          <cell r="I322" t="str">
            <v>[61-E15] Hot Vapour Condenser</v>
          </cell>
          <cell r="J322" t="str">
            <v>T</v>
          </cell>
          <cell r="K322" t="str">
            <v/>
          </cell>
          <cell r="L322" t="str">
            <v>SET</v>
          </cell>
          <cell r="M322">
            <v>1</v>
          </cell>
          <cell r="N322">
            <v>21.364000000000001</v>
          </cell>
          <cell r="O322">
            <v>37590</v>
          </cell>
          <cell r="P322">
            <v>37590</v>
          </cell>
          <cell r="Q322">
            <v>35334600</v>
          </cell>
          <cell r="R322">
            <v>1653931.847968545</v>
          </cell>
          <cell r="S322">
            <v>1653931.847968545</v>
          </cell>
          <cell r="T322">
            <v>35334600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PMEA00</v>
          </cell>
          <cell r="AB322" t="str">
            <v>M0EA11</v>
          </cell>
          <cell r="AC322">
            <v>63</v>
          </cell>
        </row>
        <row r="323">
          <cell r="A323" t="str">
            <v>62-E11A/S</v>
          </cell>
          <cell r="B323" t="str">
            <v>Y</v>
          </cell>
          <cell r="C323" t="str">
            <v>자재비</v>
          </cell>
          <cell r="D323" t="str">
            <v>기계</v>
          </cell>
          <cell r="E323" t="str">
            <v>A00</v>
          </cell>
          <cell r="F323" t="str">
            <v>Associate Unit</v>
          </cell>
          <cell r="G323" t="str">
            <v>SHELL/TUBE HEAT EXCHANGER</v>
          </cell>
          <cell r="H323" t="str">
            <v>INR</v>
          </cell>
          <cell r="I323" t="str">
            <v>[62-E11 A/S] Dehexanizer Reboiler</v>
          </cell>
          <cell r="J323" t="str">
            <v>T</v>
          </cell>
          <cell r="K323" t="str">
            <v/>
          </cell>
          <cell r="L323" t="str">
            <v>SET</v>
          </cell>
          <cell r="M323">
            <v>2</v>
          </cell>
          <cell r="N323">
            <v>21.364000000000001</v>
          </cell>
          <cell r="O323">
            <v>142420</v>
          </cell>
          <cell r="P323">
            <v>284840</v>
          </cell>
          <cell r="Q323">
            <v>267749600</v>
          </cell>
          <cell r="R323">
            <v>6266373.3383261561</v>
          </cell>
          <cell r="S323">
            <v>12532746.676652312</v>
          </cell>
          <cell r="T323">
            <v>267749600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 t="str">
            <v>PMEA00</v>
          </cell>
          <cell r="AB323" t="str">
            <v>M0EA11</v>
          </cell>
          <cell r="AC323">
            <v>64</v>
          </cell>
        </row>
        <row r="324">
          <cell r="A324" t="str">
            <v>62-E12</v>
          </cell>
          <cell r="B324" t="str">
            <v>Y</v>
          </cell>
          <cell r="C324" t="str">
            <v>자재비</v>
          </cell>
          <cell r="D324" t="str">
            <v>기계</v>
          </cell>
          <cell r="E324" t="str">
            <v>A00</v>
          </cell>
          <cell r="F324" t="str">
            <v>Associate Unit</v>
          </cell>
          <cell r="G324" t="str">
            <v>SHELL/TUBE HEAT EXCHANGER</v>
          </cell>
          <cell r="H324" t="str">
            <v>INR</v>
          </cell>
          <cell r="I324" t="str">
            <v>[62-E12] Dehexanizer Condenser</v>
          </cell>
          <cell r="J324" t="str">
            <v>T</v>
          </cell>
          <cell r="K324" t="str">
            <v/>
          </cell>
          <cell r="L324" t="str">
            <v>SET</v>
          </cell>
          <cell r="M324">
            <v>1</v>
          </cell>
          <cell r="N324">
            <v>21.364000000000001</v>
          </cell>
          <cell r="O324">
            <v>290120</v>
          </cell>
          <cell r="P324">
            <v>290120</v>
          </cell>
          <cell r="Q324">
            <v>272712800</v>
          </cell>
          <cell r="R324">
            <v>12765062.722336641</v>
          </cell>
          <cell r="S324">
            <v>12765062.722336641</v>
          </cell>
          <cell r="T324">
            <v>272712800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 t="str">
            <v>PMEA00</v>
          </cell>
          <cell r="AB324" t="str">
            <v>M0EA11</v>
          </cell>
          <cell r="AC324">
            <v>65</v>
          </cell>
        </row>
        <row r="325">
          <cell r="A325" t="str">
            <v>63-E11A/S</v>
          </cell>
          <cell r="B325" t="str">
            <v>Y</v>
          </cell>
          <cell r="C325" t="str">
            <v>자재비</v>
          </cell>
          <cell r="D325" t="str">
            <v>기계</v>
          </cell>
          <cell r="E325" t="str">
            <v>A00</v>
          </cell>
          <cell r="F325" t="str">
            <v>Associate Unit</v>
          </cell>
          <cell r="G325" t="str">
            <v>SHELL/TUBE HEAT EXCHANGER</v>
          </cell>
          <cell r="H325" t="str">
            <v>INR</v>
          </cell>
          <cell r="I325" t="str">
            <v>[63-E11 A/S] Reboiler Deoctanizer</v>
          </cell>
          <cell r="J325" t="str">
            <v>T</v>
          </cell>
          <cell r="K325" t="str">
            <v/>
          </cell>
          <cell r="L325" t="str">
            <v>SET</v>
          </cell>
          <cell r="M325">
            <v>2</v>
          </cell>
          <cell r="N325">
            <v>21.364000000000001</v>
          </cell>
          <cell r="O325">
            <v>165460</v>
          </cell>
          <cell r="P325">
            <v>330920</v>
          </cell>
          <cell r="Q325">
            <v>311064800</v>
          </cell>
          <cell r="R325">
            <v>7280116.0831304993</v>
          </cell>
          <cell r="S325">
            <v>14560232.166260999</v>
          </cell>
          <cell r="T325">
            <v>311064800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 t="str">
            <v>PMEA00</v>
          </cell>
          <cell r="AB325" t="str">
            <v>M0EA11</v>
          </cell>
          <cell r="AC325">
            <v>66</v>
          </cell>
        </row>
        <row r="326">
          <cell r="A326" t="str">
            <v>63-E12</v>
          </cell>
          <cell r="B326" t="str">
            <v>Y</v>
          </cell>
          <cell r="C326" t="str">
            <v>자재비</v>
          </cell>
          <cell r="D326" t="str">
            <v>기계</v>
          </cell>
          <cell r="E326" t="str">
            <v>A00</v>
          </cell>
          <cell r="F326" t="str">
            <v>Associate Unit</v>
          </cell>
          <cell r="G326" t="str">
            <v>SHELL/TUBE HEAT EXCHANGER</v>
          </cell>
          <cell r="H326" t="str">
            <v>INR</v>
          </cell>
          <cell r="I326" t="str">
            <v>[63-E12] Condenser Deoctanizer</v>
          </cell>
          <cell r="J326" t="str">
            <v>T</v>
          </cell>
          <cell r="K326" t="str">
            <v/>
          </cell>
          <cell r="L326" t="str">
            <v>SET</v>
          </cell>
          <cell r="M326">
            <v>1</v>
          </cell>
          <cell r="N326">
            <v>21.364000000000001</v>
          </cell>
          <cell r="O326">
            <v>60050</v>
          </cell>
          <cell r="P326">
            <v>60050</v>
          </cell>
          <cell r="Q326">
            <v>56447000</v>
          </cell>
          <cell r="R326">
            <v>2642155.027148474</v>
          </cell>
          <cell r="S326">
            <v>2642155.027148474</v>
          </cell>
          <cell r="T326">
            <v>56447000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 t="str">
            <v>PMEA00</v>
          </cell>
          <cell r="AB326" t="str">
            <v>M0EA11</v>
          </cell>
          <cell r="AC326">
            <v>67</v>
          </cell>
        </row>
        <row r="327">
          <cell r="A327" t="str">
            <v>63-E13</v>
          </cell>
          <cell r="B327" t="str">
            <v>Y</v>
          </cell>
          <cell r="C327" t="str">
            <v>자재비</v>
          </cell>
          <cell r="D327" t="str">
            <v>기계</v>
          </cell>
          <cell r="E327" t="str">
            <v>A00</v>
          </cell>
          <cell r="F327" t="str">
            <v>Associate Unit</v>
          </cell>
          <cell r="G327" t="str">
            <v>SHELL/TUBE HEAT EXCHANGER</v>
          </cell>
          <cell r="H327" t="str">
            <v>INR</v>
          </cell>
          <cell r="I327" t="str">
            <v>[63-E13] Bottom Cooler Deoctanizer</v>
          </cell>
          <cell r="J327" t="str">
            <v>T</v>
          </cell>
          <cell r="K327" t="str">
            <v/>
          </cell>
          <cell r="L327" t="str">
            <v>SET</v>
          </cell>
          <cell r="M327">
            <v>1</v>
          </cell>
          <cell r="N327">
            <v>21.364000000000001</v>
          </cell>
          <cell r="O327">
            <v>29100</v>
          </cell>
          <cell r="P327">
            <v>29100</v>
          </cell>
          <cell r="Q327">
            <v>27354000</v>
          </cell>
          <cell r="R327">
            <v>1280378.206328403</v>
          </cell>
          <cell r="S327">
            <v>1280378.206328403</v>
          </cell>
          <cell r="T327">
            <v>27354000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 t="str">
            <v>PMEA00</v>
          </cell>
          <cell r="AB327" t="str">
            <v>M0EA11</v>
          </cell>
          <cell r="AC327">
            <v>68</v>
          </cell>
        </row>
        <row r="328">
          <cell r="A328" t="str">
            <v>63-E14</v>
          </cell>
          <cell r="B328" t="str">
            <v>Y</v>
          </cell>
          <cell r="C328" t="str">
            <v>자재비</v>
          </cell>
          <cell r="D328" t="str">
            <v>기계</v>
          </cell>
          <cell r="E328" t="str">
            <v>A00</v>
          </cell>
          <cell r="F328" t="str">
            <v>Associate Unit</v>
          </cell>
          <cell r="G328" t="str">
            <v>SHELL/TUBE HEAT EXCHANGER</v>
          </cell>
          <cell r="H328" t="str">
            <v>INR</v>
          </cell>
          <cell r="I328" t="str">
            <v>[63-E14] Wash Oil Cooler</v>
          </cell>
          <cell r="J328" t="str">
            <v>T</v>
          </cell>
          <cell r="K328" t="str">
            <v/>
          </cell>
          <cell r="L328" t="str">
            <v>SET</v>
          </cell>
          <cell r="M328">
            <v>1</v>
          </cell>
          <cell r="N328">
            <v>21.364000000000001</v>
          </cell>
          <cell r="O328">
            <v>24750</v>
          </cell>
          <cell r="P328">
            <v>24750</v>
          </cell>
          <cell r="Q328">
            <v>23265000</v>
          </cell>
          <cell r="R328">
            <v>1088981.4641452911</v>
          </cell>
          <cell r="S328">
            <v>1088981.4641452911</v>
          </cell>
          <cell r="T328">
            <v>23265000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PMEA00</v>
          </cell>
          <cell r="AB328" t="str">
            <v>M0EA11</v>
          </cell>
          <cell r="AC328">
            <v>69</v>
          </cell>
        </row>
        <row r="329">
          <cell r="A329" t="str">
            <v>63-E15</v>
          </cell>
          <cell r="B329" t="str">
            <v>Y</v>
          </cell>
          <cell r="C329" t="str">
            <v>자재비</v>
          </cell>
          <cell r="D329" t="str">
            <v>기계</v>
          </cell>
          <cell r="E329" t="str">
            <v>A00</v>
          </cell>
          <cell r="F329" t="str">
            <v>Associate Unit</v>
          </cell>
          <cell r="G329" t="str">
            <v>SHELL/TUBE HEAT EXCHANGER</v>
          </cell>
          <cell r="H329" t="str">
            <v>INR</v>
          </cell>
          <cell r="I329" t="str">
            <v>[63-E15] C7-C8 Cooler</v>
          </cell>
          <cell r="J329" t="str">
            <v>T</v>
          </cell>
          <cell r="K329" t="str">
            <v/>
          </cell>
          <cell r="L329" t="str">
            <v>SET</v>
          </cell>
          <cell r="M329">
            <v>1</v>
          </cell>
          <cell r="N329">
            <v>21.364000000000001</v>
          </cell>
          <cell r="O329">
            <v>28580</v>
          </cell>
          <cell r="P329">
            <v>28580</v>
          </cell>
          <cell r="Q329">
            <v>26865200</v>
          </cell>
          <cell r="R329">
            <v>1257498.5957685825</v>
          </cell>
          <cell r="S329">
            <v>1257498.5957685825</v>
          </cell>
          <cell r="T329">
            <v>26865200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PMEA00</v>
          </cell>
          <cell r="AB329" t="str">
            <v>M0EA11</v>
          </cell>
          <cell r="AC329">
            <v>70</v>
          </cell>
        </row>
        <row r="330">
          <cell r="A330" t="str">
            <v>64-E11A/B</v>
          </cell>
          <cell r="B330" t="str">
            <v>Y</v>
          </cell>
          <cell r="C330" t="str">
            <v>자재비</v>
          </cell>
          <cell r="D330" t="str">
            <v>기계</v>
          </cell>
          <cell r="E330" t="str">
            <v>A00</v>
          </cell>
          <cell r="F330" t="str">
            <v>Associate Unit</v>
          </cell>
          <cell r="G330" t="str">
            <v>SHELL/TUBE HEAT EXCHANGER</v>
          </cell>
          <cell r="H330" t="str">
            <v>INR</v>
          </cell>
          <cell r="I330" t="str">
            <v>[64-E11 A/B] Second Stage Feed/Effluent Exchanger I</v>
          </cell>
          <cell r="J330" t="str">
            <v>T</v>
          </cell>
          <cell r="K330" t="str">
            <v/>
          </cell>
          <cell r="L330" t="str">
            <v>SET</v>
          </cell>
          <cell r="M330">
            <v>2</v>
          </cell>
          <cell r="N330">
            <v>21.364000000000001</v>
          </cell>
          <cell r="O330">
            <v>166340</v>
          </cell>
          <cell r="P330">
            <v>332680</v>
          </cell>
          <cell r="Q330">
            <v>312719200</v>
          </cell>
          <cell r="R330">
            <v>7318835.424077888</v>
          </cell>
          <cell r="S330">
            <v>14637670.848155776</v>
          </cell>
          <cell r="T330">
            <v>312719200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PMEA00</v>
          </cell>
          <cell r="AB330" t="str">
            <v>M0EA11</v>
          </cell>
          <cell r="AC330">
            <v>71</v>
          </cell>
        </row>
        <row r="331">
          <cell r="A331" t="str">
            <v>64-E12</v>
          </cell>
          <cell r="B331" t="str">
            <v>Y</v>
          </cell>
          <cell r="C331" t="str">
            <v>자재비</v>
          </cell>
          <cell r="D331" t="str">
            <v>기계</v>
          </cell>
          <cell r="E331" t="str">
            <v>A00</v>
          </cell>
          <cell r="F331" t="str">
            <v>Associate Unit</v>
          </cell>
          <cell r="G331" t="str">
            <v>SHELL/TUBE HEAT EXCHANGER</v>
          </cell>
          <cell r="H331" t="str">
            <v>INR</v>
          </cell>
          <cell r="I331" t="str">
            <v>[64-E12] Second Stage Heater</v>
          </cell>
          <cell r="J331" t="str">
            <v>T</v>
          </cell>
          <cell r="K331" t="str">
            <v/>
          </cell>
          <cell r="L331" t="str">
            <v>SET</v>
          </cell>
          <cell r="M331">
            <v>1</v>
          </cell>
          <cell r="N331">
            <v>21.364000000000001</v>
          </cell>
          <cell r="O331">
            <v>229860</v>
          </cell>
          <cell r="P331">
            <v>229860</v>
          </cell>
          <cell r="Q331">
            <v>216068400</v>
          </cell>
          <cell r="R331">
            <v>10113667.852462085</v>
          </cell>
          <cell r="S331">
            <v>10113667.852462085</v>
          </cell>
          <cell r="T331">
            <v>216068400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PMEA00</v>
          </cell>
          <cell r="AB331" t="str">
            <v>M0EA11</v>
          </cell>
          <cell r="AC331">
            <v>72</v>
          </cell>
        </row>
        <row r="332">
          <cell r="A332" t="str">
            <v>64-E13A/B</v>
          </cell>
          <cell r="B332" t="str">
            <v>Y</v>
          </cell>
          <cell r="C332" t="str">
            <v>자재비</v>
          </cell>
          <cell r="D332" t="str">
            <v>기계</v>
          </cell>
          <cell r="E332" t="str">
            <v>A00</v>
          </cell>
          <cell r="F332" t="str">
            <v>Associate Unit</v>
          </cell>
          <cell r="G332" t="str">
            <v>SHELL/TUBE HEAT EXCHANGER</v>
          </cell>
          <cell r="H332" t="str">
            <v>INR</v>
          </cell>
          <cell r="I332" t="str">
            <v>[64-E13 A/B] Second Stage Cooler</v>
          </cell>
          <cell r="J332" t="str">
            <v>T</v>
          </cell>
          <cell r="K332" t="str">
            <v/>
          </cell>
          <cell r="L332" t="str">
            <v>SET</v>
          </cell>
          <cell r="M332">
            <v>2</v>
          </cell>
          <cell r="N332">
            <v>21.364000000000001</v>
          </cell>
          <cell r="O332">
            <v>486640</v>
          </cell>
          <cell r="P332">
            <v>973280</v>
          </cell>
          <cell r="Q332">
            <v>914883200</v>
          </cell>
          <cell r="R332">
            <v>21411795.543905634</v>
          </cell>
          <cell r="S332">
            <v>42823591.087811269</v>
          </cell>
          <cell r="T332">
            <v>914883200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PMEA00</v>
          </cell>
          <cell r="AB332" t="str">
            <v>M0EA11</v>
          </cell>
          <cell r="AC332">
            <v>73</v>
          </cell>
        </row>
        <row r="333">
          <cell r="A333" t="str">
            <v>64-E14A/B</v>
          </cell>
          <cell r="B333" t="str">
            <v>Y</v>
          </cell>
          <cell r="C333" t="str">
            <v>자재비</v>
          </cell>
          <cell r="D333" t="str">
            <v>기계</v>
          </cell>
          <cell r="E333" t="str">
            <v>A00</v>
          </cell>
          <cell r="F333" t="str">
            <v>Associate Unit</v>
          </cell>
          <cell r="G333" t="str">
            <v>SHELL/TUBE HEAT EXCHANGER</v>
          </cell>
          <cell r="H333" t="str">
            <v>INR</v>
          </cell>
          <cell r="I333" t="str">
            <v>[64-E14 A/B] Second Stage Feed/Effluent Exchanger II</v>
          </cell>
          <cell r="J333" t="str">
            <v>T</v>
          </cell>
          <cell r="K333" t="str">
            <v/>
          </cell>
          <cell r="L333" t="str">
            <v>SET</v>
          </cell>
          <cell r="M333">
            <v>2</v>
          </cell>
          <cell r="N333">
            <v>21.364000000000001</v>
          </cell>
          <cell r="O333">
            <v>239180</v>
          </cell>
          <cell r="P333">
            <v>478360</v>
          </cell>
          <cell r="Q333">
            <v>449658400</v>
          </cell>
          <cell r="R333">
            <v>10523740.872495787</v>
          </cell>
          <cell r="S333">
            <v>21047481.744991574</v>
          </cell>
          <cell r="T333">
            <v>449658400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PMEA00</v>
          </cell>
          <cell r="AB333" t="str">
            <v>M0EA11</v>
          </cell>
          <cell r="AC333">
            <v>74</v>
          </cell>
        </row>
        <row r="334">
          <cell r="A334" t="str">
            <v>65-E11A/S</v>
          </cell>
          <cell r="B334" t="str">
            <v>Y</v>
          </cell>
          <cell r="C334" t="str">
            <v>자재비</v>
          </cell>
          <cell r="D334" t="str">
            <v>기계</v>
          </cell>
          <cell r="E334" t="str">
            <v>A00</v>
          </cell>
          <cell r="F334" t="str">
            <v>Associate Unit</v>
          </cell>
          <cell r="G334" t="str">
            <v>SHELL/TUBE HEAT EXCHANGER</v>
          </cell>
          <cell r="H334" t="str">
            <v>INR</v>
          </cell>
          <cell r="I334" t="str">
            <v>[65-E11 A/S] Reboiler Depentanizer</v>
          </cell>
          <cell r="J334" t="str">
            <v>T</v>
          </cell>
          <cell r="K334" t="str">
            <v/>
          </cell>
          <cell r="L334" t="str">
            <v>SET</v>
          </cell>
          <cell r="M334">
            <v>2</v>
          </cell>
          <cell r="N334">
            <v>21.364000000000001</v>
          </cell>
          <cell r="O334">
            <v>55500</v>
          </cell>
          <cell r="P334">
            <v>111000</v>
          </cell>
          <cell r="Q334">
            <v>104340000</v>
          </cell>
          <cell r="R334">
            <v>2441958.4347500466</v>
          </cell>
          <cell r="S334">
            <v>4883916.8695000932</v>
          </cell>
          <cell r="T334">
            <v>104340000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PMEA00</v>
          </cell>
          <cell r="AB334" t="str">
            <v>M0EA11</v>
          </cell>
          <cell r="AC334">
            <v>75</v>
          </cell>
        </row>
        <row r="335">
          <cell r="A335" t="str">
            <v>65-E12</v>
          </cell>
          <cell r="B335" t="str">
            <v>Y</v>
          </cell>
          <cell r="C335" t="str">
            <v>자재비</v>
          </cell>
          <cell r="D335" t="str">
            <v>기계</v>
          </cell>
          <cell r="E335" t="str">
            <v>A00</v>
          </cell>
          <cell r="F335" t="str">
            <v>Associate Unit</v>
          </cell>
          <cell r="G335" t="str">
            <v>SHELL/TUBE HEAT EXCHANGER</v>
          </cell>
          <cell r="H335" t="str">
            <v>INR</v>
          </cell>
          <cell r="I335" t="str">
            <v>[65-E12] Condenser Depentanizer</v>
          </cell>
          <cell r="J335" t="str">
            <v>T</v>
          </cell>
          <cell r="K335" t="str">
            <v/>
          </cell>
          <cell r="L335" t="str">
            <v>SET</v>
          </cell>
          <cell r="M335">
            <v>1</v>
          </cell>
          <cell r="N335">
            <v>21.364000000000001</v>
          </cell>
          <cell r="O335">
            <v>143510</v>
          </cell>
          <cell r="P335">
            <v>143510</v>
          </cell>
          <cell r="Q335">
            <v>134899400</v>
          </cell>
          <cell r="R335">
            <v>6314332.5219996255</v>
          </cell>
          <cell r="S335">
            <v>6314332.5219996255</v>
          </cell>
          <cell r="T335">
            <v>134899400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 t="str">
            <v>PMEA00</v>
          </cell>
          <cell r="AB335" t="str">
            <v>M0EA11</v>
          </cell>
          <cell r="AC335">
            <v>76</v>
          </cell>
        </row>
        <row r="336">
          <cell r="A336" t="str">
            <v>65-E13</v>
          </cell>
          <cell r="B336" t="str">
            <v>Y</v>
          </cell>
          <cell r="C336" t="str">
            <v>자재비</v>
          </cell>
          <cell r="D336" t="str">
            <v>기계</v>
          </cell>
          <cell r="E336" t="str">
            <v>A00</v>
          </cell>
          <cell r="F336" t="str">
            <v>Associate Unit</v>
          </cell>
          <cell r="G336" t="str">
            <v>SHELL/TUBE HEAT EXCHANGER</v>
          </cell>
          <cell r="H336" t="str">
            <v>INR</v>
          </cell>
          <cell r="I336" t="str">
            <v>[65-E13] Depentanizer Bottom Product Cooler</v>
          </cell>
          <cell r="J336" t="str">
            <v>T</v>
          </cell>
          <cell r="K336" t="str">
            <v/>
          </cell>
          <cell r="L336" t="str">
            <v>SET</v>
          </cell>
          <cell r="M336">
            <v>1</v>
          </cell>
          <cell r="N336">
            <v>21.364000000000001</v>
          </cell>
          <cell r="O336">
            <v>44530</v>
          </cell>
          <cell r="P336">
            <v>44530</v>
          </cell>
          <cell r="Q336">
            <v>41858200</v>
          </cell>
          <cell r="R336">
            <v>1959286.6504399925</v>
          </cell>
          <cell r="S336">
            <v>1959286.6504399925</v>
          </cell>
          <cell r="T336">
            <v>41858200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 t="str">
            <v>PMEA00</v>
          </cell>
          <cell r="AB336" t="str">
            <v>M0EA11</v>
          </cell>
          <cell r="AC336">
            <v>77</v>
          </cell>
        </row>
        <row r="337">
          <cell r="A337" t="str">
            <v>E-10</v>
          </cell>
          <cell r="B337" t="str">
            <v>Y</v>
          </cell>
          <cell r="C337" t="str">
            <v>자재비</v>
          </cell>
          <cell r="D337" t="str">
            <v>기계</v>
          </cell>
          <cell r="E337" t="str">
            <v>A00</v>
          </cell>
          <cell r="F337" t="str">
            <v>Associate Unit</v>
          </cell>
          <cell r="G337" t="str">
            <v>SHELL/TUBE HEAT EXCHANGER</v>
          </cell>
          <cell r="H337" t="str">
            <v>INR</v>
          </cell>
          <cell r="I337" t="str">
            <v>[E-10] C4 Evaporator</v>
          </cell>
          <cell r="J337" t="str">
            <v>T</v>
          </cell>
          <cell r="K337" t="str">
            <v/>
          </cell>
          <cell r="L337" t="str">
            <v>SET</v>
          </cell>
          <cell r="M337">
            <v>1</v>
          </cell>
          <cell r="N337">
            <v>21.364000000000001</v>
          </cell>
          <cell r="O337">
            <v>142350</v>
          </cell>
          <cell r="P337">
            <v>142350</v>
          </cell>
          <cell r="Q337">
            <v>133809000</v>
          </cell>
          <cell r="R337">
            <v>6263293.3907507956</v>
          </cell>
          <cell r="S337">
            <v>6263293.3907507956</v>
          </cell>
          <cell r="T337">
            <v>133809000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 t="str">
            <v>PMEA00</v>
          </cell>
          <cell r="AB337" t="str">
            <v>M0EA11</v>
          </cell>
          <cell r="AC337">
            <v>78</v>
          </cell>
        </row>
        <row r="338">
          <cell r="A338" t="str">
            <v>E-11(BdEU)</v>
          </cell>
          <cell r="B338" t="str">
            <v>Y</v>
          </cell>
          <cell r="C338" t="str">
            <v>자재비</v>
          </cell>
          <cell r="D338" t="str">
            <v>기계</v>
          </cell>
          <cell r="E338" t="str">
            <v>A00</v>
          </cell>
          <cell r="F338" t="str">
            <v>Associate Unit</v>
          </cell>
          <cell r="G338" t="str">
            <v>SHELL/TUBE HEAT EXCHANGER</v>
          </cell>
          <cell r="H338" t="str">
            <v>INR</v>
          </cell>
          <cell r="I338" t="str">
            <v>[E-11(BdEU)] C4 Evaporator</v>
          </cell>
          <cell r="J338" t="str">
            <v>T</v>
          </cell>
          <cell r="K338" t="str">
            <v/>
          </cell>
          <cell r="L338" t="str">
            <v>SET</v>
          </cell>
          <cell r="M338">
            <v>1</v>
          </cell>
          <cell r="N338">
            <v>21.364000000000001</v>
          </cell>
          <cell r="O338">
            <v>63910</v>
          </cell>
          <cell r="P338">
            <v>63910</v>
          </cell>
          <cell r="Q338">
            <v>60075400</v>
          </cell>
          <cell r="R338">
            <v>2811992.1363040628</v>
          </cell>
          <cell r="S338">
            <v>2811992.1363040628</v>
          </cell>
          <cell r="T338">
            <v>60075400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 t="str">
            <v>PMEA00</v>
          </cell>
          <cell r="AB338" t="str">
            <v>M0EA11</v>
          </cell>
          <cell r="AC338">
            <v>79</v>
          </cell>
        </row>
        <row r="339">
          <cell r="A339" t="str">
            <v>E-20A/B</v>
          </cell>
          <cell r="B339" t="str">
            <v>Y</v>
          </cell>
          <cell r="C339" t="str">
            <v>자재비</v>
          </cell>
          <cell r="D339" t="str">
            <v>기계</v>
          </cell>
          <cell r="E339" t="str">
            <v>A00</v>
          </cell>
          <cell r="F339" t="str">
            <v>Associate Unit</v>
          </cell>
          <cell r="G339" t="str">
            <v>SHELL/TUBE HEAT EXCHANGER</v>
          </cell>
          <cell r="H339" t="str">
            <v>INR</v>
          </cell>
          <cell r="I339" t="str">
            <v>[E-20 A/B] Solvent Cooler</v>
          </cell>
          <cell r="J339" t="str">
            <v>T</v>
          </cell>
          <cell r="K339" t="str">
            <v/>
          </cell>
          <cell r="L339" t="str">
            <v>SET</v>
          </cell>
          <cell r="M339">
            <v>2</v>
          </cell>
          <cell r="N339">
            <v>21.364000000000001</v>
          </cell>
          <cell r="O339">
            <v>117860</v>
          </cell>
          <cell r="P339">
            <v>235720</v>
          </cell>
          <cell r="Q339">
            <v>221576800</v>
          </cell>
          <cell r="R339">
            <v>5185751.7318854146</v>
          </cell>
          <cell r="S339">
            <v>10371503.463770829</v>
          </cell>
          <cell r="T339">
            <v>221576800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 t="str">
            <v>PMEA00</v>
          </cell>
          <cell r="AB339" t="str">
            <v>M0EA11</v>
          </cell>
          <cell r="AC339">
            <v>80</v>
          </cell>
        </row>
        <row r="340">
          <cell r="A340" t="str">
            <v>E-21A/B</v>
          </cell>
          <cell r="B340" t="str">
            <v>Y</v>
          </cell>
          <cell r="C340" t="str">
            <v>자재비</v>
          </cell>
          <cell r="D340" t="str">
            <v>기계</v>
          </cell>
          <cell r="E340" t="str">
            <v>A00</v>
          </cell>
          <cell r="F340" t="str">
            <v>Associate Unit</v>
          </cell>
          <cell r="G340" t="str">
            <v>SHELL/TUBE HEAT EXCHANGER</v>
          </cell>
          <cell r="H340" t="str">
            <v>INR</v>
          </cell>
          <cell r="I340" t="str">
            <v>[E-21 A/B] Main Washer Condenser</v>
          </cell>
          <cell r="J340" t="str">
            <v>T</v>
          </cell>
          <cell r="K340" t="str">
            <v/>
          </cell>
          <cell r="L340" t="str">
            <v>SET</v>
          </cell>
          <cell r="M340">
            <v>2</v>
          </cell>
          <cell r="N340">
            <v>21.364000000000001</v>
          </cell>
          <cell r="O340">
            <v>114960</v>
          </cell>
          <cell r="P340">
            <v>229920</v>
          </cell>
          <cell r="Q340">
            <v>216124800</v>
          </cell>
          <cell r="R340">
            <v>5058153.9037633399</v>
          </cell>
          <cell r="S340">
            <v>10116307.80752668</v>
          </cell>
          <cell r="T340">
            <v>216124800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PMEA00</v>
          </cell>
          <cell r="AB340" t="str">
            <v>M0EA11</v>
          </cell>
          <cell r="AC340">
            <v>81</v>
          </cell>
        </row>
        <row r="341">
          <cell r="A341" t="str">
            <v>E-24</v>
          </cell>
          <cell r="B341" t="str">
            <v>Y</v>
          </cell>
          <cell r="C341" t="str">
            <v>자재비</v>
          </cell>
          <cell r="D341" t="str">
            <v>기계</v>
          </cell>
          <cell r="E341" t="str">
            <v>A00</v>
          </cell>
          <cell r="F341" t="str">
            <v>Associate Unit</v>
          </cell>
          <cell r="G341" t="str">
            <v>SHELL/TUBE HEAT EXCHANGER</v>
          </cell>
          <cell r="H341" t="str">
            <v>INR</v>
          </cell>
          <cell r="I341" t="str">
            <v>[E-24] After Washer Condenser</v>
          </cell>
          <cell r="J341" t="str">
            <v>T</v>
          </cell>
          <cell r="K341" t="str">
            <v/>
          </cell>
          <cell r="L341" t="str">
            <v>SET</v>
          </cell>
          <cell r="M341">
            <v>1</v>
          </cell>
          <cell r="N341">
            <v>21.364000000000001</v>
          </cell>
          <cell r="O341">
            <v>135910</v>
          </cell>
          <cell r="P341">
            <v>135910</v>
          </cell>
          <cell r="Q341">
            <v>127755400</v>
          </cell>
          <cell r="R341">
            <v>5979938.2138176365</v>
          </cell>
          <cell r="S341">
            <v>5979938.2138176365</v>
          </cell>
          <cell r="T341">
            <v>127755400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PMEA00</v>
          </cell>
          <cell r="AB341" t="str">
            <v>M0EA11</v>
          </cell>
          <cell r="AC341">
            <v>82</v>
          </cell>
        </row>
        <row r="342">
          <cell r="A342" t="str">
            <v>E-30A-D</v>
          </cell>
          <cell r="B342" t="str">
            <v>Y</v>
          </cell>
          <cell r="C342" t="str">
            <v>자재비</v>
          </cell>
          <cell r="D342" t="str">
            <v>기계</v>
          </cell>
          <cell r="E342" t="str">
            <v>A00</v>
          </cell>
          <cell r="F342" t="str">
            <v>Associate Unit</v>
          </cell>
          <cell r="G342" t="str">
            <v>SHELL/TUBE HEAT EXCHANGER</v>
          </cell>
          <cell r="H342" t="str">
            <v>INR</v>
          </cell>
          <cell r="I342" t="str">
            <v>[E-30 A-D] Solvent Heat Exchanger</v>
          </cell>
          <cell r="J342" t="str">
            <v>T</v>
          </cell>
          <cell r="K342" t="str">
            <v/>
          </cell>
          <cell r="L342" t="str">
            <v>SET</v>
          </cell>
          <cell r="M342">
            <v>4</v>
          </cell>
          <cell r="N342">
            <v>21.364000000000001</v>
          </cell>
          <cell r="O342">
            <v>213780</v>
          </cell>
          <cell r="P342">
            <v>855120</v>
          </cell>
          <cell r="Q342">
            <v>803812800</v>
          </cell>
          <cell r="R342">
            <v>9406159.8951507211</v>
          </cell>
          <cell r="S342">
            <v>37624639.580602884</v>
          </cell>
          <cell r="T342">
            <v>803812800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 t="str">
            <v>PMEA00</v>
          </cell>
          <cell r="AB342" t="str">
            <v>M0EA11</v>
          </cell>
          <cell r="AC342">
            <v>83</v>
          </cell>
        </row>
        <row r="343">
          <cell r="A343" t="str">
            <v>E-31</v>
          </cell>
          <cell r="B343" t="str">
            <v>Y</v>
          </cell>
          <cell r="C343" t="str">
            <v>자재비</v>
          </cell>
          <cell r="D343" t="str">
            <v>기계</v>
          </cell>
          <cell r="E343" t="str">
            <v>A00</v>
          </cell>
          <cell r="F343" t="str">
            <v>Associate Unit</v>
          </cell>
          <cell r="G343" t="str">
            <v>SHELL/TUBE HEAT EXCHANGER</v>
          </cell>
          <cell r="H343" t="str">
            <v>INR</v>
          </cell>
          <cell r="I343" t="str">
            <v>[E-31] Solvent Heater</v>
          </cell>
          <cell r="J343" t="str">
            <v>T</v>
          </cell>
          <cell r="K343" t="str">
            <v/>
          </cell>
          <cell r="L343" t="str">
            <v>SET</v>
          </cell>
          <cell r="M343">
            <v>1</v>
          </cell>
          <cell r="N343">
            <v>21.364000000000001</v>
          </cell>
          <cell r="O343">
            <v>21170</v>
          </cell>
          <cell r="P343">
            <v>21170</v>
          </cell>
          <cell r="Q343">
            <v>19899800</v>
          </cell>
          <cell r="R343">
            <v>931464.14529114391</v>
          </cell>
          <cell r="S343">
            <v>931464.14529114391</v>
          </cell>
          <cell r="T343">
            <v>19899800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 t="str">
            <v>PMEA00</v>
          </cell>
          <cell r="AB343" t="str">
            <v>M0EA11</v>
          </cell>
          <cell r="AC343">
            <v>84</v>
          </cell>
        </row>
        <row r="344">
          <cell r="A344" t="str">
            <v>E-32</v>
          </cell>
          <cell r="B344" t="str">
            <v>Y</v>
          </cell>
          <cell r="C344" t="str">
            <v>자재비</v>
          </cell>
          <cell r="D344" t="str">
            <v>기계</v>
          </cell>
          <cell r="E344" t="str">
            <v>A00</v>
          </cell>
          <cell r="F344" t="str">
            <v>Associate Unit</v>
          </cell>
          <cell r="G344" t="str">
            <v>SHELL/TUBE HEAT EXCHANGER</v>
          </cell>
          <cell r="H344" t="str">
            <v>INR</v>
          </cell>
          <cell r="I344" t="str">
            <v>[E-32] Acetylene Washer Condenser</v>
          </cell>
          <cell r="J344" t="str">
            <v>T</v>
          </cell>
          <cell r="K344" t="str">
            <v/>
          </cell>
          <cell r="L344" t="str">
            <v>SET</v>
          </cell>
          <cell r="M344">
            <v>1</v>
          </cell>
          <cell r="N344">
            <v>21.364000000000001</v>
          </cell>
          <cell r="O344">
            <v>29570</v>
          </cell>
          <cell r="P344">
            <v>29570</v>
          </cell>
          <cell r="Q344">
            <v>27795800</v>
          </cell>
          <cell r="R344">
            <v>1301057.8543343942</v>
          </cell>
          <cell r="S344">
            <v>1301057.8543343942</v>
          </cell>
          <cell r="T344">
            <v>27795800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 t="str">
            <v>PMEA00</v>
          </cell>
          <cell r="AB344" t="str">
            <v>M0EA11</v>
          </cell>
          <cell r="AC344">
            <v>85</v>
          </cell>
        </row>
        <row r="345">
          <cell r="A345" t="str">
            <v>E-33A/B</v>
          </cell>
          <cell r="B345" t="str">
            <v>Y</v>
          </cell>
          <cell r="C345" t="str">
            <v>자재비</v>
          </cell>
          <cell r="D345" t="str">
            <v>기계</v>
          </cell>
          <cell r="E345" t="str">
            <v>A00</v>
          </cell>
          <cell r="F345" t="str">
            <v>Associate Unit</v>
          </cell>
          <cell r="G345" t="str">
            <v>SHELL/TUBE HEAT EXCHANGER</v>
          </cell>
          <cell r="H345" t="str">
            <v>INR</v>
          </cell>
          <cell r="I345" t="str">
            <v>[E-33 A/B] Degassing Tower Reboiler</v>
          </cell>
          <cell r="J345" t="str">
            <v>T</v>
          </cell>
          <cell r="K345" t="str">
            <v/>
          </cell>
          <cell r="L345" t="str">
            <v>SET</v>
          </cell>
          <cell r="M345">
            <v>2</v>
          </cell>
          <cell r="N345">
            <v>21.364000000000001</v>
          </cell>
          <cell r="O345">
            <v>117140</v>
          </cell>
          <cell r="P345">
            <v>234280</v>
          </cell>
          <cell r="Q345">
            <v>220223200</v>
          </cell>
          <cell r="R345">
            <v>5154072.2711102786</v>
          </cell>
          <cell r="S345">
            <v>10308144.542220557</v>
          </cell>
          <cell r="T345">
            <v>220223200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 t="str">
            <v>PMEA00</v>
          </cell>
          <cell r="AB345" t="str">
            <v>M0EA11</v>
          </cell>
          <cell r="AC345">
            <v>86</v>
          </cell>
        </row>
        <row r="346">
          <cell r="A346" t="str">
            <v>E-34</v>
          </cell>
          <cell r="B346" t="str">
            <v>Y</v>
          </cell>
          <cell r="C346" t="str">
            <v>자재비</v>
          </cell>
          <cell r="D346" t="str">
            <v>기계</v>
          </cell>
          <cell r="E346" t="str">
            <v>A00</v>
          </cell>
          <cell r="F346" t="str">
            <v>Associate Unit</v>
          </cell>
          <cell r="G346" t="str">
            <v>SHELL/TUBE HEAT EXCHANGER</v>
          </cell>
          <cell r="H346" t="str">
            <v>INR</v>
          </cell>
          <cell r="I346" t="str">
            <v>[E-34] Water/NMP Cooler</v>
          </cell>
          <cell r="J346" t="str">
            <v>T</v>
          </cell>
          <cell r="K346" t="str">
            <v/>
          </cell>
          <cell r="L346" t="str">
            <v>SET</v>
          </cell>
          <cell r="M346">
            <v>1</v>
          </cell>
          <cell r="N346">
            <v>21.364000000000001</v>
          </cell>
          <cell r="O346">
            <v>49390</v>
          </cell>
          <cell r="P346">
            <v>49390</v>
          </cell>
          <cell r="Q346">
            <v>46426600</v>
          </cell>
          <cell r="R346">
            <v>2173123.0106721586</v>
          </cell>
          <cell r="S346">
            <v>2173123.0106721586</v>
          </cell>
          <cell r="T346">
            <v>46426600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 t="str">
            <v>PMEA00</v>
          </cell>
          <cell r="AB346" t="str">
            <v>M0EA11</v>
          </cell>
          <cell r="AC346">
            <v>87</v>
          </cell>
        </row>
        <row r="347">
          <cell r="A347" t="str">
            <v>E-37</v>
          </cell>
          <cell r="B347" t="str">
            <v>Y</v>
          </cell>
          <cell r="C347" t="str">
            <v>자재비</v>
          </cell>
          <cell r="D347" t="str">
            <v>기계</v>
          </cell>
          <cell r="E347" t="str">
            <v>A00</v>
          </cell>
          <cell r="F347" t="str">
            <v>Associate Unit</v>
          </cell>
          <cell r="G347" t="str">
            <v>SHELL/TUBE HEAT EXCHANGER</v>
          </cell>
          <cell r="H347" t="str">
            <v>INR</v>
          </cell>
          <cell r="I347" t="str">
            <v>[E-37] Acetylene Condenser</v>
          </cell>
          <cell r="J347" t="str">
            <v>T</v>
          </cell>
          <cell r="K347" t="str">
            <v/>
          </cell>
          <cell r="L347" t="str">
            <v>SET</v>
          </cell>
          <cell r="M347">
            <v>1</v>
          </cell>
          <cell r="N347">
            <v>21.364000000000001</v>
          </cell>
          <cell r="O347">
            <v>31540</v>
          </cell>
          <cell r="P347">
            <v>31540</v>
          </cell>
          <cell r="Q347">
            <v>29647600</v>
          </cell>
          <cell r="R347">
            <v>1387736.3789552518</v>
          </cell>
          <cell r="S347">
            <v>1387736.3789552518</v>
          </cell>
          <cell r="T347">
            <v>29647600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 t="str">
            <v>PMEA00</v>
          </cell>
          <cell r="AB347" t="str">
            <v>M0EA11</v>
          </cell>
          <cell r="AC347">
            <v>88</v>
          </cell>
        </row>
        <row r="348">
          <cell r="A348" t="str">
            <v>E-45A/B</v>
          </cell>
          <cell r="B348" t="str">
            <v>Y</v>
          </cell>
          <cell r="C348" t="str">
            <v>자재비</v>
          </cell>
          <cell r="D348" t="str">
            <v>기계</v>
          </cell>
          <cell r="E348" t="str">
            <v>A00</v>
          </cell>
          <cell r="F348" t="str">
            <v>Associate Unit</v>
          </cell>
          <cell r="G348" t="str">
            <v>SHELL/TUBE HEAT EXCHANGER</v>
          </cell>
          <cell r="H348" t="str">
            <v>INR</v>
          </cell>
          <cell r="I348" t="str">
            <v>[E-45 A/B] Butadiene Tower Condenser</v>
          </cell>
          <cell r="J348" t="str">
            <v>T</v>
          </cell>
          <cell r="K348" t="str">
            <v/>
          </cell>
          <cell r="L348" t="str">
            <v>SET</v>
          </cell>
          <cell r="M348">
            <v>2</v>
          </cell>
          <cell r="N348">
            <v>21.364000000000001</v>
          </cell>
          <cell r="O348">
            <v>164130</v>
          </cell>
          <cell r="P348">
            <v>328260</v>
          </cell>
          <cell r="Q348">
            <v>308564400</v>
          </cell>
          <cell r="R348">
            <v>7221597.0791986519</v>
          </cell>
          <cell r="S348">
            <v>14443194.158397304</v>
          </cell>
          <cell r="T348">
            <v>308564400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 t="str">
            <v>PMEA00</v>
          </cell>
          <cell r="AB348" t="str">
            <v>M0EA11</v>
          </cell>
          <cell r="AC348">
            <v>90</v>
          </cell>
        </row>
        <row r="349">
          <cell r="A349" t="str">
            <v>E-46A/B</v>
          </cell>
          <cell r="B349" t="str">
            <v>Y</v>
          </cell>
          <cell r="C349" t="str">
            <v>자재비</v>
          </cell>
          <cell r="D349" t="str">
            <v>기계</v>
          </cell>
          <cell r="E349" t="str">
            <v>A00</v>
          </cell>
          <cell r="F349" t="str">
            <v>Associate Unit</v>
          </cell>
          <cell r="G349" t="str">
            <v>SHELL/TUBE HEAT EXCHANGER</v>
          </cell>
          <cell r="H349" t="str">
            <v>INR</v>
          </cell>
          <cell r="I349" t="str">
            <v>[E-46 A/B] Butadiene Tower Reboiler</v>
          </cell>
          <cell r="J349" t="str">
            <v>T</v>
          </cell>
          <cell r="K349" t="str">
            <v/>
          </cell>
          <cell r="L349" t="str">
            <v>SET</v>
          </cell>
          <cell r="M349">
            <v>2</v>
          </cell>
          <cell r="N349">
            <v>21.364000000000001</v>
          </cell>
          <cell r="O349">
            <v>85160</v>
          </cell>
          <cell r="P349">
            <v>170320</v>
          </cell>
          <cell r="Q349">
            <v>160100800</v>
          </cell>
          <cell r="R349">
            <v>3746976.2216813331</v>
          </cell>
          <cell r="S349">
            <v>7493952.4433626663</v>
          </cell>
          <cell r="T349">
            <v>160100800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 t="str">
            <v>PMEA00</v>
          </cell>
          <cell r="AB349" t="str">
            <v>M0EA11</v>
          </cell>
          <cell r="AC349">
            <v>91</v>
          </cell>
        </row>
        <row r="350">
          <cell r="A350" t="str">
            <v>E-51</v>
          </cell>
          <cell r="B350" t="str">
            <v>Y</v>
          </cell>
          <cell r="C350" t="str">
            <v>자재비</v>
          </cell>
          <cell r="D350" t="str">
            <v>기계</v>
          </cell>
          <cell r="E350" t="str">
            <v>A00</v>
          </cell>
          <cell r="F350" t="str">
            <v>Associate Unit</v>
          </cell>
          <cell r="G350" t="str">
            <v>SHELL/TUBE HEAT EXCHANGER</v>
          </cell>
          <cell r="H350" t="str">
            <v>INR</v>
          </cell>
          <cell r="I350" t="str">
            <v>[E-51] Condenser</v>
          </cell>
          <cell r="J350" t="str">
            <v>T</v>
          </cell>
          <cell r="K350" t="str">
            <v/>
          </cell>
          <cell r="L350" t="str">
            <v>SET</v>
          </cell>
          <cell r="M350">
            <v>1</v>
          </cell>
          <cell r="N350">
            <v>21.364000000000001</v>
          </cell>
          <cell r="O350">
            <v>23550</v>
          </cell>
          <cell r="P350">
            <v>23550</v>
          </cell>
          <cell r="Q350">
            <v>22137000</v>
          </cell>
          <cell r="R350">
            <v>1036182.3628533982</v>
          </cell>
          <cell r="S350">
            <v>1036182.3628533982</v>
          </cell>
          <cell r="T350">
            <v>22137000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 t="str">
            <v>PMEA00</v>
          </cell>
          <cell r="AB350" t="str">
            <v>M0EA11</v>
          </cell>
          <cell r="AC350">
            <v>93</v>
          </cell>
        </row>
        <row r="351">
          <cell r="A351" t="str">
            <v>E-61</v>
          </cell>
          <cell r="B351" t="str">
            <v>Y</v>
          </cell>
          <cell r="C351" t="str">
            <v>자재비</v>
          </cell>
          <cell r="D351" t="str">
            <v>기계</v>
          </cell>
          <cell r="E351" t="str">
            <v>A00</v>
          </cell>
          <cell r="F351" t="str">
            <v>Associate Unit</v>
          </cell>
          <cell r="G351" t="str">
            <v>SHELL/TUBE HEAT EXCHANGER</v>
          </cell>
          <cell r="H351" t="str">
            <v>INR</v>
          </cell>
          <cell r="I351" t="str">
            <v>[E-61] Condensate Cooler</v>
          </cell>
          <cell r="J351" t="str">
            <v>T</v>
          </cell>
          <cell r="K351" t="str">
            <v/>
          </cell>
          <cell r="L351" t="str">
            <v>SET</v>
          </cell>
          <cell r="M351">
            <v>1</v>
          </cell>
          <cell r="N351">
            <v>21.364000000000001</v>
          </cell>
          <cell r="O351">
            <v>7150</v>
          </cell>
          <cell r="P351">
            <v>7150</v>
          </cell>
          <cell r="Q351">
            <v>6721000</v>
          </cell>
          <cell r="R351">
            <v>314594.64519752853</v>
          </cell>
          <cell r="S351">
            <v>314594.64519752853</v>
          </cell>
          <cell r="T351">
            <v>6721000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PMEA00</v>
          </cell>
          <cell r="AB351" t="str">
            <v>M0EA11</v>
          </cell>
          <cell r="AC351">
            <v>94</v>
          </cell>
        </row>
        <row r="352">
          <cell r="A352" t="str">
            <v>E-91A/B</v>
          </cell>
          <cell r="B352" t="str">
            <v>Y</v>
          </cell>
          <cell r="C352" t="str">
            <v>자재비</v>
          </cell>
          <cell r="D352" t="str">
            <v>기계</v>
          </cell>
          <cell r="E352" t="str">
            <v>A00</v>
          </cell>
          <cell r="F352" t="str">
            <v>Associate Unit</v>
          </cell>
          <cell r="G352" t="str">
            <v>SHELL/TUBE HEAT EXCHANGER</v>
          </cell>
          <cell r="H352" t="str">
            <v>INR</v>
          </cell>
          <cell r="I352" t="str">
            <v>[E-91 A/B] Predistillation Tower Condenser</v>
          </cell>
          <cell r="J352" t="str">
            <v>T</v>
          </cell>
          <cell r="K352" t="str">
            <v/>
          </cell>
          <cell r="L352" t="str">
            <v>SET</v>
          </cell>
          <cell r="M352">
            <v>2</v>
          </cell>
          <cell r="N352">
            <v>21.364000000000001</v>
          </cell>
          <cell r="O352">
            <v>108320</v>
          </cell>
          <cell r="P352">
            <v>216640</v>
          </cell>
          <cell r="Q352">
            <v>203641600</v>
          </cell>
          <cell r="R352">
            <v>4765998.8766148658</v>
          </cell>
          <cell r="S352">
            <v>9531997.7532297317</v>
          </cell>
          <cell r="T352">
            <v>203641600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 t="str">
            <v>PMEA00</v>
          </cell>
          <cell r="AB352" t="str">
            <v>M0EA11</v>
          </cell>
          <cell r="AC352">
            <v>95</v>
          </cell>
        </row>
        <row r="353">
          <cell r="A353" t="str">
            <v>E-92</v>
          </cell>
          <cell r="B353" t="str">
            <v>Y</v>
          </cell>
          <cell r="C353" t="str">
            <v>자재비</v>
          </cell>
          <cell r="D353" t="str">
            <v>기계</v>
          </cell>
          <cell r="E353" t="str">
            <v>A00</v>
          </cell>
          <cell r="F353" t="str">
            <v>Associate Unit</v>
          </cell>
          <cell r="G353" t="str">
            <v>SHELL/TUBE HEAT EXCHANGER</v>
          </cell>
          <cell r="H353" t="str">
            <v>INR</v>
          </cell>
          <cell r="I353" t="str">
            <v>[E-92] Predistillation Tower Reboiler</v>
          </cell>
          <cell r="J353" t="str">
            <v>T</v>
          </cell>
          <cell r="K353" t="str">
            <v/>
          </cell>
          <cell r="L353" t="str">
            <v>SET</v>
          </cell>
          <cell r="M353">
            <v>1</v>
          </cell>
          <cell r="N353">
            <v>21.364000000000001</v>
          </cell>
          <cell r="O353">
            <v>67230</v>
          </cell>
          <cell r="P353">
            <v>67230</v>
          </cell>
          <cell r="Q353">
            <v>63196200</v>
          </cell>
          <cell r="R353">
            <v>2958069.6498782998</v>
          </cell>
          <cell r="S353">
            <v>2958069.6498782998</v>
          </cell>
          <cell r="T353">
            <v>63196200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 t="str">
            <v>PMEA00</v>
          </cell>
          <cell r="AB353" t="str">
            <v>M0EA11</v>
          </cell>
          <cell r="AC353">
            <v>96</v>
          </cell>
        </row>
        <row r="354">
          <cell r="A354" t="str">
            <v>E-93</v>
          </cell>
          <cell r="B354" t="str">
            <v>Y</v>
          </cell>
          <cell r="C354" t="str">
            <v>자재비</v>
          </cell>
          <cell r="D354" t="str">
            <v>기계</v>
          </cell>
          <cell r="E354" t="str">
            <v>A00</v>
          </cell>
          <cell r="F354" t="str">
            <v>Associate Unit</v>
          </cell>
          <cell r="G354" t="str">
            <v>SHELL/TUBE HEAT EXCHANGER</v>
          </cell>
          <cell r="H354" t="str">
            <v>INR</v>
          </cell>
          <cell r="I354" t="str">
            <v>[E-93] Predistillation Tower Reboiler</v>
          </cell>
          <cell r="J354" t="str">
            <v>T</v>
          </cell>
          <cell r="K354" t="str">
            <v/>
          </cell>
          <cell r="L354" t="str">
            <v>SET</v>
          </cell>
          <cell r="M354">
            <v>1</v>
          </cell>
          <cell r="N354">
            <v>21.364000000000001</v>
          </cell>
          <cell r="O354">
            <v>66500</v>
          </cell>
          <cell r="P354">
            <v>66500</v>
          </cell>
          <cell r="Q354">
            <v>62510000</v>
          </cell>
          <cell r="R354">
            <v>2925950.1965923985</v>
          </cell>
          <cell r="S354">
            <v>2925950.1965923985</v>
          </cell>
          <cell r="T354">
            <v>62510000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 t="str">
            <v>PMEA00</v>
          </cell>
          <cell r="AB354" t="str">
            <v>M0EA11</v>
          </cell>
          <cell r="AC354">
            <v>97</v>
          </cell>
        </row>
        <row r="355">
          <cell r="A355" t="str">
            <v>E-94</v>
          </cell>
          <cell r="B355" t="str">
            <v>Y</v>
          </cell>
          <cell r="C355" t="str">
            <v>자재비</v>
          </cell>
          <cell r="D355" t="str">
            <v>기계</v>
          </cell>
          <cell r="E355" t="str">
            <v>A00</v>
          </cell>
          <cell r="F355" t="str">
            <v>Associate Unit</v>
          </cell>
          <cell r="G355" t="str">
            <v>SHELL/TUBE HEAT EXCHANGER</v>
          </cell>
          <cell r="H355" t="str">
            <v>INR</v>
          </cell>
          <cell r="I355" t="str">
            <v>[E-94] Feed Preheater</v>
          </cell>
          <cell r="J355" t="str">
            <v>T</v>
          </cell>
          <cell r="K355" t="str">
            <v/>
          </cell>
          <cell r="L355" t="str">
            <v>SET</v>
          </cell>
          <cell r="M355">
            <v>1</v>
          </cell>
          <cell r="N355">
            <v>21.364000000000001</v>
          </cell>
          <cell r="O355">
            <v>18780</v>
          </cell>
          <cell r="P355">
            <v>18780</v>
          </cell>
          <cell r="Q355">
            <v>17653200</v>
          </cell>
          <cell r="R355">
            <v>826305.93521812395</v>
          </cell>
          <cell r="S355">
            <v>826305.93521812395</v>
          </cell>
          <cell r="T355">
            <v>17653200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 t="str">
            <v>PMEA00</v>
          </cell>
          <cell r="AB355" t="str">
            <v>M0EA11</v>
          </cell>
          <cell r="AC355">
            <v>98</v>
          </cell>
        </row>
        <row r="356">
          <cell r="A356" t="str">
            <v>E-01</v>
          </cell>
          <cell r="B356" t="str">
            <v>Y</v>
          </cell>
          <cell r="C356" t="str">
            <v>자재비</v>
          </cell>
          <cell r="D356" t="str">
            <v>기계</v>
          </cell>
          <cell r="E356" t="str">
            <v>A00</v>
          </cell>
          <cell r="F356" t="str">
            <v>Associate Unit</v>
          </cell>
          <cell r="G356" t="str">
            <v>SHELL/TUBE HEAT EXCHANGER</v>
          </cell>
          <cell r="H356" t="str">
            <v>INR</v>
          </cell>
          <cell r="I356" t="str">
            <v>[E-01] Feed Preheater</v>
          </cell>
          <cell r="J356" t="str">
            <v>T</v>
          </cell>
          <cell r="K356" t="str">
            <v/>
          </cell>
          <cell r="L356" t="str">
            <v>SET</v>
          </cell>
          <cell r="M356">
            <v>1</v>
          </cell>
          <cell r="N356">
            <v>21.364000000000001</v>
          </cell>
          <cell r="O356">
            <v>31400</v>
          </cell>
          <cell r="P356">
            <v>31400</v>
          </cell>
          <cell r="Q356">
            <v>29516000</v>
          </cell>
          <cell r="R356">
            <v>1381576.4838045309</v>
          </cell>
          <cell r="S356">
            <v>1381576.4838045309</v>
          </cell>
          <cell r="T356">
            <v>29516000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PMEA00</v>
          </cell>
          <cell r="AB356" t="str">
            <v>M0EA11</v>
          </cell>
          <cell r="AC356">
            <v>99</v>
          </cell>
        </row>
        <row r="357">
          <cell r="A357" t="str">
            <v>E-02</v>
          </cell>
          <cell r="B357" t="str">
            <v>Y</v>
          </cell>
          <cell r="C357" t="str">
            <v>자재비</v>
          </cell>
          <cell r="D357" t="str">
            <v>기계</v>
          </cell>
          <cell r="E357" t="str">
            <v>A00</v>
          </cell>
          <cell r="F357" t="str">
            <v>Associate Unit</v>
          </cell>
          <cell r="G357" t="str">
            <v>SHELL/TUBE HEAT EXCHANGER</v>
          </cell>
          <cell r="H357" t="str">
            <v>INR</v>
          </cell>
          <cell r="I357" t="str">
            <v>[E-02] EDC NMP Reboiler</v>
          </cell>
          <cell r="J357" t="str">
            <v>T</v>
          </cell>
          <cell r="K357" t="str">
            <v/>
          </cell>
          <cell r="L357" t="str">
            <v>SET</v>
          </cell>
          <cell r="M357">
            <v>1</v>
          </cell>
          <cell r="N357">
            <v>21.364000000000001</v>
          </cell>
          <cell r="O357">
            <v>59920</v>
          </cell>
          <cell r="P357">
            <v>59920</v>
          </cell>
          <cell r="Q357">
            <v>56324800</v>
          </cell>
          <cell r="R357">
            <v>2636435.1245085187</v>
          </cell>
          <cell r="S357">
            <v>2636435.1245085187</v>
          </cell>
          <cell r="T357">
            <v>56324800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 t="str">
            <v>PMEA00</v>
          </cell>
          <cell r="AB357" t="str">
            <v>M0EA11</v>
          </cell>
          <cell r="AC357">
            <v>100</v>
          </cell>
        </row>
        <row r="358">
          <cell r="A358" t="str">
            <v>E-03</v>
          </cell>
          <cell r="B358" t="str">
            <v>Y</v>
          </cell>
          <cell r="C358" t="str">
            <v>자재비</v>
          </cell>
          <cell r="D358" t="str">
            <v>기계</v>
          </cell>
          <cell r="E358" t="str">
            <v>A00</v>
          </cell>
          <cell r="F358" t="str">
            <v>Associate Unit</v>
          </cell>
          <cell r="G358" t="str">
            <v>SHELL/TUBE HEAT EXCHANGER</v>
          </cell>
          <cell r="H358" t="str">
            <v>INR</v>
          </cell>
          <cell r="I358" t="str">
            <v>[E-03] EDC Steam Reboiler</v>
          </cell>
          <cell r="J358" t="str">
            <v>T</v>
          </cell>
          <cell r="K358" t="str">
            <v/>
          </cell>
          <cell r="L358" t="str">
            <v>SET</v>
          </cell>
          <cell r="M358">
            <v>1</v>
          </cell>
          <cell r="N358">
            <v>21.364000000000001</v>
          </cell>
          <cell r="O358">
            <v>36950</v>
          </cell>
          <cell r="P358">
            <v>36950</v>
          </cell>
          <cell r="Q358">
            <v>34733000</v>
          </cell>
          <cell r="R358">
            <v>1625772.3272795356</v>
          </cell>
          <cell r="S358">
            <v>1625772.3272795356</v>
          </cell>
          <cell r="T358">
            <v>34733000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 t="str">
            <v>PMEA00</v>
          </cell>
          <cell r="AB358" t="str">
            <v>M0EA11</v>
          </cell>
          <cell r="AC358">
            <v>101</v>
          </cell>
        </row>
        <row r="359">
          <cell r="A359" t="str">
            <v>E-04</v>
          </cell>
          <cell r="B359" t="str">
            <v>Y</v>
          </cell>
          <cell r="C359" t="str">
            <v>자재비</v>
          </cell>
          <cell r="D359" t="str">
            <v>기계</v>
          </cell>
          <cell r="E359" t="str">
            <v>A00</v>
          </cell>
          <cell r="F359" t="str">
            <v>Associate Unit</v>
          </cell>
          <cell r="G359" t="str">
            <v>SHELL/TUBE HEAT EXCHANGER</v>
          </cell>
          <cell r="H359" t="str">
            <v>INR</v>
          </cell>
          <cell r="I359" t="str">
            <v>[E-04] Raffinate Column Condenser</v>
          </cell>
          <cell r="J359" t="str">
            <v>T</v>
          </cell>
          <cell r="K359" t="str">
            <v/>
          </cell>
          <cell r="L359" t="str">
            <v>SET</v>
          </cell>
          <cell r="M359">
            <v>1</v>
          </cell>
          <cell r="N359">
            <v>21.364000000000001</v>
          </cell>
          <cell r="O359">
            <v>32730</v>
          </cell>
          <cell r="P359">
            <v>32730</v>
          </cell>
          <cell r="Q359">
            <v>30766200</v>
          </cell>
          <cell r="R359">
            <v>1440095.4877363788</v>
          </cell>
          <cell r="S359">
            <v>1440095.4877363788</v>
          </cell>
          <cell r="T359">
            <v>30766200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 t="str">
            <v>PMEA00</v>
          </cell>
          <cell r="AB359" t="str">
            <v>M0EA11</v>
          </cell>
          <cell r="AC359">
            <v>102</v>
          </cell>
        </row>
        <row r="360">
          <cell r="A360" t="str">
            <v>E-05</v>
          </cell>
          <cell r="B360" t="str">
            <v>Y</v>
          </cell>
          <cell r="C360" t="str">
            <v>자재비</v>
          </cell>
          <cell r="D360" t="str">
            <v>기계</v>
          </cell>
          <cell r="E360" t="str">
            <v>A00</v>
          </cell>
          <cell r="F360" t="str">
            <v>Associate Unit</v>
          </cell>
          <cell r="G360" t="str">
            <v>SHELL/TUBE HEAT EXCHANGER</v>
          </cell>
          <cell r="H360" t="str">
            <v>INR</v>
          </cell>
          <cell r="I360" t="str">
            <v>[E-05] Raffinate Cooler</v>
          </cell>
          <cell r="J360" t="str">
            <v>T</v>
          </cell>
          <cell r="K360" t="str">
            <v/>
          </cell>
          <cell r="L360" t="str">
            <v>SET</v>
          </cell>
          <cell r="M360">
            <v>1</v>
          </cell>
          <cell r="N360">
            <v>21.364000000000001</v>
          </cell>
          <cell r="O360">
            <v>18980</v>
          </cell>
          <cell r="P360">
            <v>18980</v>
          </cell>
          <cell r="Q360">
            <v>17841200</v>
          </cell>
          <cell r="R360">
            <v>835105.78543343942</v>
          </cell>
          <cell r="S360">
            <v>835105.78543343942</v>
          </cell>
          <cell r="T360">
            <v>17841200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 t="str">
            <v>PMEA00</v>
          </cell>
          <cell r="AB360" t="str">
            <v>M0EA11</v>
          </cell>
          <cell r="AC360">
            <v>103</v>
          </cell>
        </row>
        <row r="361">
          <cell r="A361" t="str">
            <v>E-06</v>
          </cell>
          <cell r="B361" t="str">
            <v>Y</v>
          </cell>
          <cell r="C361" t="str">
            <v>자재비</v>
          </cell>
          <cell r="D361" t="str">
            <v>기계</v>
          </cell>
          <cell r="E361" t="str">
            <v>A00</v>
          </cell>
          <cell r="F361" t="str">
            <v>Associate Unit</v>
          </cell>
          <cell r="G361" t="str">
            <v>SHELL/TUBE HEAT EXCHANGER</v>
          </cell>
          <cell r="H361" t="str">
            <v>INR</v>
          </cell>
          <cell r="I361" t="str">
            <v>[E-06] Raffinate Reboiler</v>
          </cell>
          <cell r="J361" t="str">
            <v>T</v>
          </cell>
          <cell r="K361" t="str">
            <v/>
          </cell>
          <cell r="L361" t="str">
            <v>SET</v>
          </cell>
          <cell r="M361">
            <v>1</v>
          </cell>
          <cell r="N361">
            <v>21.364000000000001</v>
          </cell>
          <cell r="O361">
            <v>12720</v>
          </cell>
          <cell r="P361">
            <v>12720</v>
          </cell>
          <cell r="Q361">
            <v>11956800</v>
          </cell>
          <cell r="R361">
            <v>559670.47369406477</v>
          </cell>
          <cell r="S361">
            <v>559670.47369406477</v>
          </cell>
          <cell r="T361">
            <v>11956800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PMEA00</v>
          </cell>
          <cell r="AB361" t="str">
            <v>M0EA11</v>
          </cell>
          <cell r="AC361">
            <v>104</v>
          </cell>
        </row>
        <row r="362">
          <cell r="A362" t="str">
            <v>E-07</v>
          </cell>
          <cell r="B362" t="str">
            <v>Y</v>
          </cell>
          <cell r="C362" t="str">
            <v>자재비</v>
          </cell>
          <cell r="D362" t="str">
            <v>기계</v>
          </cell>
          <cell r="E362" t="str">
            <v>A00</v>
          </cell>
          <cell r="F362" t="str">
            <v>Associate Unit</v>
          </cell>
          <cell r="G362" t="str">
            <v>SHELL/TUBE HEAT EXCHANGER</v>
          </cell>
          <cell r="H362" t="str">
            <v>INR</v>
          </cell>
          <cell r="I362" t="str">
            <v>[E-07] Solvent Cooler</v>
          </cell>
          <cell r="J362" t="str">
            <v>T</v>
          </cell>
          <cell r="K362" t="str">
            <v/>
          </cell>
          <cell r="L362" t="str">
            <v>SET</v>
          </cell>
          <cell r="M362">
            <v>1</v>
          </cell>
          <cell r="N362">
            <v>21.364000000000001</v>
          </cell>
          <cell r="O362">
            <v>54180</v>
          </cell>
          <cell r="P362">
            <v>54180</v>
          </cell>
          <cell r="Q362">
            <v>50929200</v>
          </cell>
          <cell r="R362">
            <v>2383879.4233289645</v>
          </cell>
          <cell r="S362">
            <v>2383879.4233289645</v>
          </cell>
          <cell r="T362">
            <v>50929200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PMEA00</v>
          </cell>
          <cell r="AB362" t="str">
            <v>M0EA11</v>
          </cell>
          <cell r="AC362">
            <v>105</v>
          </cell>
        </row>
        <row r="363">
          <cell r="A363" t="str">
            <v>E-08</v>
          </cell>
          <cell r="B363" t="str">
            <v>Y</v>
          </cell>
          <cell r="C363" t="str">
            <v>자재비</v>
          </cell>
          <cell r="D363" t="str">
            <v>기계</v>
          </cell>
          <cell r="E363" t="str">
            <v>A00</v>
          </cell>
          <cell r="F363" t="str">
            <v>Associate Unit</v>
          </cell>
          <cell r="G363" t="str">
            <v>SHELL/TUBE HEAT EXCHANGER</v>
          </cell>
          <cell r="H363" t="str">
            <v>INR</v>
          </cell>
          <cell r="I363" t="str">
            <v>[E-08] Benzene Stripper Reboiler</v>
          </cell>
          <cell r="J363" t="str">
            <v>T</v>
          </cell>
          <cell r="K363" t="str">
            <v/>
          </cell>
          <cell r="L363" t="str">
            <v>SET</v>
          </cell>
          <cell r="M363">
            <v>1</v>
          </cell>
          <cell r="N363">
            <v>21.364000000000001</v>
          </cell>
          <cell r="O363">
            <v>69470</v>
          </cell>
          <cell r="P363">
            <v>69470</v>
          </cell>
          <cell r="Q363">
            <v>65301800</v>
          </cell>
          <cell r="R363">
            <v>3056627.9722898332</v>
          </cell>
          <cell r="S363">
            <v>3056627.9722898332</v>
          </cell>
          <cell r="T363">
            <v>65301800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 t="str">
            <v>PMEA00</v>
          </cell>
          <cell r="AB363" t="str">
            <v>M0EA11</v>
          </cell>
          <cell r="AC363">
            <v>106</v>
          </cell>
        </row>
        <row r="364">
          <cell r="A364" t="str">
            <v>E-09</v>
          </cell>
          <cell r="B364" t="str">
            <v>Y</v>
          </cell>
          <cell r="C364" t="str">
            <v>자재비</v>
          </cell>
          <cell r="D364" t="str">
            <v>기계</v>
          </cell>
          <cell r="E364" t="str">
            <v>A00</v>
          </cell>
          <cell r="F364" t="str">
            <v>Associate Unit</v>
          </cell>
          <cell r="G364" t="str">
            <v>SHELL/TUBE HEAT EXCHANGER</v>
          </cell>
          <cell r="H364" t="str">
            <v>INR</v>
          </cell>
          <cell r="I364" t="str">
            <v>[E-09] Benz. Stripper Condenser</v>
          </cell>
          <cell r="J364" t="str">
            <v>T</v>
          </cell>
          <cell r="K364" t="str">
            <v/>
          </cell>
          <cell r="L364" t="str">
            <v>SET</v>
          </cell>
          <cell r="M364">
            <v>1</v>
          </cell>
          <cell r="N364">
            <v>21.364000000000001</v>
          </cell>
          <cell r="O364">
            <v>121690</v>
          </cell>
          <cell r="P364">
            <v>121690</v>
          </cell>
          <cell r="Q364">
            <v>114388600</v>
          </cell>
          <cell r="R364">
            <v>5354268.863508706</v>
          </cell>
          <cell r="S364">
            <v>5354268.863508706</v>
          </cell>
          <cell r="T364">
            <v>114388600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 t="str">
            <v>PMEA00</v>
          </cell>
          <cell r="AB364" t="str">
            <v>M0EA11</v>
          </cell>
          <cell r="AC364">
            <v>107</v>
          </cell>
        </row>
        <row r="365">
          <cell r="A365" t="str">
            <v>E-11(BzEU)</v>
          </cell>
          <cell r="B365" t="str">
            <v>Y</v>
          </cell>
          <cell r="C365" t="str">
            <v>자재비</v>
          </cell>
          <cell r="D365" t="str">
            <v>기계</v>
          </cell>
          <cell r="E365" t="str">
            <v>A00</v>
          </cell>
          <cell r="F365" t="str">
            <v>Associate Unit</v>
          </cell>
          <cell r="G365" t="str">
            <v>SHELL/TUBE HEAT EXCHANGER</v>
          </cell>
          <cell r="H365" t="str">
            <v>INR</v>
          </cell>
          <cell r="I365" t="str">
            <v>[E-11(BzEU)] Solvent Regenerator</v>
          </cell>
          <cell r="J365" t="str">
            <v>T</v>
          </cell>
          <cell r="K365" t="str">
            <v/>
          </cell>
          <cell r="L365" t="str">
            <v>SET</v>
          </cell>
          <cell r="M365">
            <v>1</v>
          </cell>
          <cell r="N365">
            <v>21.364000000000001</v>
          </cell>
          <cell r="O365">
            <v>18570</v>
          </cell>
          <cell r="P365">
            <v>18570</v>
          </cell>
          <cell r="Q365">
            <v>17455800</v>
          </cell>
          <cell r="R365">
            <v>817066.09249204269</v>
          </cell>
          <cell r="S365">
            <v>817066.09249204269</v>
          </cell>
          <cell r="T365">
            <v>17455800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 t="str">
            <v>PMEA00</v>
          </cell>
          <cell r="AB365" t="str">
            <v>M0EA11</v>
          </cell>
          <cell r="AC365">
            <v>108</v>
          </cell>
        </row>
        <row r="366">
          <cell r="A366" t="str">
            <v>E-12</v>
          </cell>
          <cell r="B366" t="str">
            <v>Y</v>
          </cell>
          <cell r="C366" t="str">
            <v>자재비</v>
          </cell>
          <cell r="D366" t="str">
            <v>기계</v>
          </cell>
          <cell r="E366" t="str">
            <v>A00</v>
          </cell>
          <cell r="F366" t="str">
            <v>Associate Unit</v>
          </cell>
          <cell r="G366" t="str">
            <v>SHELL/TUBE HEAT EXCHANGER</v>
          </cell>
          <cell r="H366" t="str">
            <v>INR</v>
          </cell>
          <cell r="I366" t="str">
            <v>[E-12] Benzene Final Cooler</v>
          </cell>
          <cell r="J366" t="str">
            <v>T</v>
          </cell>
          <cell r="K366" t="str">
            <v/>
          </cell>
          <cell r="L366" t="str">
            <v>SET</v>
          </cell>
          <cell r="M366">
            <v>1</v>
          </cell>
          <cell r="N366">
            <v>21.364000000000001</v>
          </cell>
          <cell r="O366">
            <v>19390</v>
          </cell>
          <cell r="P366">
            <v>19390</v>
          </cell>
          <cell r="Q366">
            <v>18226600</v>
          </cell>
          <cell r="R366">
            <v>853145.47837483615</v>
          </cell>
          <cell r="S366">
            <v>853145.47837483615</v>
          </cell>
          <cell r="T366">
            <v>18226600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 t="str">
            <v>PMEA00</v>
          </cell>
          <cell r="AB366" t="str">
            <v>M0EA11</v>
          </cell>
          <cell r="AC366">
            <v>109</v>
          </cell>
        </row>
        <row r="367">
          <cell r="A367" t="str">
            <v>E-13</v>
          </cell>
          <cell r="B367" t="str">
            <v>Y</v>
          </cell>
          <cell r="C367" t="str">
            <v>자재비</v>
          </cell>
          <cell r="D367" t="str">
            <v>기계</v>
          </cell>
          <cell r="E367" t="str">
            <v>A00</v>
          </cell>
          <cell r="F367" t="str">
            <v>Associate Unit</v>
          </cell>
          <cell r="G367" t="str">
            <v>SHELL/TUBE HEAT EXCHANGER</v>
          </cell>
          <cell r="H367" t="str">
            <v>INR</v>
          </cell>
          <cell r="I367" t="str">
            <v>[E-13] Vacuum Unit Cooler</v>
          </cell>
          <cell r="J367" t="str">
            <v>T</v>
          </cell>
          <cell r="K367" t="str">
            <v/>
          </cell>
          <cell r="L367" t="str">
            <v>SET</v>
          </cell>
          <cell r="M367">
            <v>1</v>
          </cell>
          <cell r="N367">
            <v>21.364000000000001</v>
          </cell>
          <cell r="O367">
            <v>51300</v>
          </cell>
          <cell r="P367">
            <v>51300</v>
          </cell>
          <cell r="Q367">
            <v>48222000</v>
          </cell>
          <cell r="R367">
            <v>2257161.5802284214</v>
          </cell>
          <cell r="S367">
            <v>2257161.5802284214</v>
          </cell>
          <cell r="T367">
            <v>48222000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PMEA00</v>
          </cell>
          <cell r="AB367" t="str">
            <v>M0EA11</v>
          </cell>
          <cell r="AC367">
            <v>110</v>
          </cell>
        </row>
        <row r="368">
          <cell r="A368" t="str">
            <v>E-14</v>
          </cell>
          <cell r="B368" t="str">
            <v>Y</v>
          </cell>
          <cell r="C368" t="str">
            <v>자재비</v>
          </cell>
          <cell r="D368" t="str">
            <v>기계</v>
          </cell>
          <cell r="E368" t="str">
            <v>A00</v>
          </cell>
          <cell r="F368" t="str">
            <v>Associate Unit</v>
          </cell>
          <cell r="G368" t="str">
            <v>SHELL/TUBE HEAT EXCHANGER</v>
          </cell>
          <cell r="H368" t="str">
            <v>INR</v>
          </cell>
          <cell r="I368" t="str">
            <v>[E-14] Raff. Column Vent Cooler</v>
          </cell>
          <cell r="J368" t="str">
            <v>T</v>
          </cell>
          <cell r="K368" t="str">
            <v/>
          </cell>
          <cell r="L368" t="str">
            <v>SET</v>
          </cell>
          <cell r="M368">
            <v>1</v>
          </cell>
          <cell r="N368">
            <v>21.364000000000001</v>
          </cell>
          <cell r="O368">
            <v>5850</v>
          </cell>
          <cell r="P368">
            <v>5850</v>
          </cell>
          <cell r="Q368">
            <v>5499000</v>
          </cell>
          <cell r="R368">
            <v>257395.61879797789</v>
          </cell>
          <cell r="S368">
            <v>257395.61879797789</v>
          </cell>
          <cell r="T368">
            <v>5499000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 t="str">
            <v>PMEA00</v>
          </cell>
          <cell r="AB368" t="str">
            <v>M0EA11</v>
          </cell>
          <cell r="AC368">
            <v>111</v>
          </cell>
        </row>
        <row r="369">
          <cell r="A369" t="str">
            <v>E-15</v>
          </cell>
          <cell r="B369" t="str">
            <v>Y</v>
          </cell>
          <cell r="C369" t="str">
            <v>자재비</v>
          </cell>
          <cell r="D369" t="str">
            <v>기계</v>
          </cell>
          <cell r="E369" t="str">
            <v>A00</v>
          </cell>
          <cell r="F369" t="str">
            <v>Associate Unit</v>
          </cell>
          <cell r="G369" t="str">
            <v>SHELL/TUBE HEAT EXCHANGER</v>
          </cell>
          <cell r="H369" t="str">
            <v>INR</v>
          </cell>
          <cell r="I369" t="str">
            <v>[E-15] Benz. Stripper Vent Cooler</v>
          </cell>
          <cell r="J369" t="str">
            <v>T</v>
          </cell>
          <cell r="K369" t="str">
            <v/>
          </cell>
          <cell r="L369" t="str">
            <v>SET</v>
          </cell>
          <cell r="M369">
            <v>1</v>
          </cell>
          <cell r="N369">
            <v>21.364000000000001</v>
          </cell>
          <cell r="O369">
            <v>5850</v>
          </cell>
          <cell r="P369">
            <v>5850</v>
          </cell>
          <cell r="Q369">
            <v>5499000</v>
          </cell>
          <cell r="R369">
            <v>257395.61879797789</v>
          </cell>
          <cell r="S369">
            <v>257395.61879797789</v>
          </cell>
          <cell r="T369">
            <v>5499000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PMEA00</v>
          </cell>
          <cell r="AB369" t="str">
            <v>M0EA11</v>
          </cell>
          <cell r="AC369">
            <v>112</v>
          </cell>
        </row>
        <row r="370">
          <cell r="A370" t="str">
            <v>J-32</v>
          </cell>
          <cell r="B370" t="str">
            <v>N</v>
          </cell>
          <cell r="C370" t="str">
            <v>자재비</v>
          </cell>
          <cell r="D370" t="str">
            <v>기계</v>
          </cell>
          <cell r="E370" t="str">
            <v>A00</v>
          </cell>
          <cell r="F370" t="str">
            <v>Associate Unit</v>
          </cell>
          <cell r="G370" t="str">
            <v>EJECTOR/EDUCTOR/DESUPERHEATER/STATIC MIX</v>
          </cell>
          <cell r="H370" t="str">
            <v>INR</v>
          </cell>
          <cell r="I370" t="str">
            <v>[J-32] Ejector</v>
          </cell>
          <cell r="J370" t="str">
            <v>F</v>
          </cell>
          <cell r="K370" t="str">
            <v/>
          </cell>
          <cell r="L370" t="str">
            <v>SET</v>
          </cell>
          <cell r="M370">
            <v>1</v>
          </cell>
          <cell r="N370">
            <v>21.364000000000001</v>
          </cell>
          <cell r="O370">
            <v>5190</v>
          </cell>
          <cell r="P370">
            <v>5190</v>
          </cell>
          <cell r="Q370">
            <v>4878600</v>
          </cell>
          <cell r="R370">
            <v>228356.1130874368</v>
          </cell>
          <cell r="S370">
            <v>228356.1130874368</v>
          </cell>
          <cell r="T370">
            <v>4878600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PMEE00</v>
          </cell>
          <cell r="AB370" t="str">
            <v>M0EE11</v>
          </cell>
          <cell r="AC370">
            <v>5</v>
          </cell>
        </row>
        <row r="371">
          <cell r="A371" t="str">
            <v>J-52</v>
          </cell>
          <cell r="B371" t="str">
            <v>N</v>
          </cell>
          <cell r="C371" t="str">
            <v>자재비</v>
          </cell>
          <cell r="D371" t="str">
            <v>기계</v>
          </cell>
          <cell r="E371" t="str">
            <v>A00</v>
          </cell>
          <cell r="F371" t="str">
            <v>Associate Unit</v>
          </cell>
          <cell r="G371" t="str">
            <v>EJECTOR/EDUCTOR/DESUPERHEATER/STATIC MIX</v>
          </cell>
          <cell r="H371" t="str">
            <v>INR</v>
          </cell>
          <cell r="I371" t="str">
            <v>[J-52] Steam Ejector(Package Unit)</v>
          </cell>
          <cell r="J371" t="str">
            <v>F</v>
          </cell>
          <cell r="K371" t="str">
            <v/>
          </cell>
          <cell r="L371" t="str">
            <v>SET</v>
          </cell>
          <cell r="M371">
            <v>1</v>
          </cell>
          <cell r="N371">
            <v>21.364000000000001</v>
          </cell>
          <cell r="O371">
            <v>207550</v>
          </cell>
          <cell r="P371">
            <v>207550</v>
          </cell>
          <cell r="Q371">
            <v>195097000</v>
          </cell>
          <cell r="R371">
            <v>9132044.5609436426</v>
          </cell>
          <cell r="S371">
            <v>9132044.5609436426</v>
          </cell>
          <cell r="T371">
            <v>195097000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 t="str">
            <v>PMEE00</v>
          </cell>
          <cell r="AB371" t="str">
            <v>M0EE11</v>
          </cell>
          <cell r="AC371">
            <v>6</v>
          </cell>
        </row>
        <row r="372">
          <cell r="A372" t="str">
            <v>61-D31</v>
          </cell>
          <cell r="B372" t="str">
            <v>N</v>
          </cell>
          <cell r="C372" t="str">
            <v>자재비</v>
          </cell>
          <cell r="D372" t="str">
            <v>기계</v>
          </cell>
          <cell r="E372" t="str">
            <v>A00</v>
          </cell>
          <cell r="F372" t="str">
            <v>Associate Unit</v>
          </cell>
          <cell r="G372" t="str">
            <v>VESSEL</v>
          </cell>
          <cell r="H372" t="str">
            <v>INR</v>
          </cell>
          <cell r="I372" t="str">
            <v>[61-D31] Feed Surge Drum GHU I</v>
          </cell>
          <cell r="J372" t="str">
            <v>F</v>
          </cell>
          <cell r="K372" t="str">
            <v/>
          </cell>
          <cell r="L372" t="str">
            <v>SET</v>
          </cell>
          <cell r="M372">
            <v>1</v>
          </cell>
          <cell r="N372">
            <v>21.364000000000001</v>
          </cell>
          <cell r="O372">
            <v>135810</v>
          </cell>
          <cell r="P372">
            <v>135810</v>
          </cell>
          <cell r="Q372">
            <v>127661400</v>
          </cell>
          <cell r="R372">
            <v>5975538.2887099795</v>
          </cell>
          <cell r="S372">
            <v>5975538.2887099795</v>
          </cell>
          <cell r="T372">
            <v>127661400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 t="str">
            <v>PMFA00</v>
          </cell>
          <cell r="AB372" t="str">
            <v>M0FA11</v>
          </cell>
          <cell r="AC372">
            <v>55</v>
          </cell>
        </row>
        <row r="373">
          <cell r="A373" t="str">
            <v>61-D32</v>
          </cell>
          <cell r="B373" t="str">
            <v>N</v>
          </cell>
          <cell r="C373" t="str">
            <v>자재비</v>
          </cell>
          <cell r="D373" t="str">
            <v>기계</v>
          </cell>
          <cell r="E373" t="str">
            <v>A00</v>
          </cell>
          <cell r="F373" t="str">
            <v>Associate Unit</v>
          </cell>
          <cell r="G373" t="str">
            <v>VESSEL</v>
          </cell>
          <cell r="H373" t="str">
            <v>INR</v>
          </cell>
          <cell r="I373" t="str">
            <v>[61-D32] First Stage Hot Separator</v>
          </cell>
          <cell r="J373" t="str">
            <v>F</v>
          </cell>
          <cell r="K373" t="str">
            <v/>
          </cell>
          <cell r="L373" t="str">
            <v>SET</v>
          </cell>
          <cell r="M373">
            <v>1</v>
          </cell>
          <cell r="N373">
            <v>21.364000000000001</v>
          </cell>
          <cell r="O373">
            <v>248490</v>
          </cell>
          <cell r="P373">
            <v>248490</v>
          </cell>
          <cell r="Q373">
            <v>233580600</v>
          </cell>
          <cell r="R373">
            <v>10933373.900018722</v>
          </cell>
          <cell r="S373">
            <v>10933373.900018722</v>
          </cell>
          <cell r="T373">
            <v>233580600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 t="str">
            <v>PMFA00</v>
          </cell>
          <cell r="AB373" t="str">
            <v>M0FA11</v>
          </cell>
          <cell r="AC373">
            <v>56</v>
          </cell>
        </row>
        <row r="374">
          <cell r="A374" t="str">
            <v>62-D31</v>
          </cell>
          <cell r="B374" t="str">
            <v>N</v>
          </cell>
          <cell r="C374" t="str">
            <v>자재비</v>
          </cell>
          <cell r="D374" t="str">
            <v>기계</v>
          </cell>
          <cell r="E374" t="str">
            <v>A00</v>
          </cell>
          <cell r="F374" t="str">
            <v>Associate Unit</v>
          </cell>
          <cell r="G374" t="str">
            <v>VESSEL</v>
          </cell>
          <cell r="H374" t="str">
            <v>INR</v>
          </cell>
          <cell r="I374" t="str">
            <v>[62-D31] Condensate collector</v>
          </cell>
          <cell r="J374" t="str">
            <v>F</v>
          </cell>
          <cell r="K374" t="str">
            <v/>
          </cell>
          <cell r="L374" t="str">
            <v>SET</v>
          </cell>
          <cell r="M374">
            <v>1</v>
          </cell>
          <cell r="N374">
            <v>21.364000000000001</v>
          </cell>
          <cell r="O374">
            <v>147020</v>
          </cell>
          <cell r="P374">
            <v>147020</v>
          </cell>
          <cell r="Q374">
            <v>138198800</v>
          </cell>
          <cell r="R374">
            <v>6468769.8932784116</v>
          </cell>
          <cell r="S374">
            <v>6468769.8932784116</v>
          </cell>
          <cell r="T374">
            <v>138198800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PMFA00</v>
          </cell>
          <cell r="AB374" t="str">
            <v>M0FA11</v>
          </cell>
          <cell r="AC374">
            <v>57</v>
          </cell>
        </row>
        <row r="375">
          <cell r="A375" t="str">
            <v>63-D31</v>
          </cell>
          <cell r="B375" t="str">
            <v>N</v>
          </cell>
          <cell r="C375" t="str">
            <v>자재비</v>
          </cell>
          <cell r="D375" t="str">
            <v>기계</v>
          </cell>
          <cell r="E375" t="str">
            <v>A00</v>
          </cell>
          <cell r="F375" t="str">
            <v>Associate Unit</v>
          </cell>
          <cell r="G375" t="str">
            <v>VESSEL</v>
          </cell>
          <cell r="H375" t="str">
            <v>INR</v>
          </cell>
          <cell r="I375" t="str">
            <v>[63-D31] Deoctanizer Reflux Drum</v>
          </cell>
          <cell r="J375" t="str">
            <v>F</v>
          </cell>
          <cell r="K375" t="str">
            <v/>
          </cell>
          <cell r="L375" t="str">
            <v>SET</v>
          </cell>
          <cell r="M375">
            <v>1</v>
          </cell>
          <cell r="N375">
            <v>21.364000000000001</v>
          </cell>
          <cell r="O375">
            <v>36810</v>
          </cell>
          <cell r="P375">
            <v>36810</v>
          </cell>
          <cell r="Q375">
            <v>34601400</v>
          </cell>
          <cell r="R375">
            <v>1619612.4321288147</v>
          </cell>
          <cell r="S375">
            <v>1619612.4321288147</v>
          </cell>
          <cell r="T375">
            <v>34601400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 t="str">
            <v>PMFA00</v>
          </cell>
          <cell r="AB375" t="str">
            <v>M0FA11</v>
          </cell>
          <cell r="AC375">
            <v>58</v>
          </cell>
        </row>
        <row r="376">
          <cell r="A376" t="str">
            <v>64-D31</v>
          </cell>
          <cell r="B376" t="str">
            <v>N</v>
          </cell>
          <cell r="C376" t="str">
            <v>자재비</v>
          </cell>
          <cell r="D376" t="str">
            <v>기계</v>
          </cell>
          <cell r="E376" t="str">
            <v>A00</v>
          </cell>
          <cell r="F376" t="str">
            <v>Associate Unit</v>
          </cell>
          <cell r="G376" t="str">
            <v>VESSEL</v>
          </cell>
          <cell r="H376" t="str">
            <v>INR</v>
          </cell>
          <cell r="I376" t="str">
            <v>[64-D31] Second Stage Separator II</v>
          </cell>
          <cell r="J376" t="str">
            <v>F</v>
          </cell>
          <cell r="K376" t="str">
            <v/>
          </cell>
          <cell r="L376" t="str">
            <v>SET</v>
          </cell>
          <cell r="M376">
            <v>1</v>
          </cell>
          <cell r="N376">
            <v>21.364000000000001</v>
          </cell>
          <cell r="O376">
            <v>146810</v>
          </cell>
          <cell r="P376">
            <v>146810</v>
          </cell>
          <cell r="Q376">
            <v>138001400</v>
          </cell>
          <cell r="R376">
            <v>6459530.0505523309</v>
          </cell>
          <cell r="S376">
            <v>6459530.0505523309</v>
          </cell>
          <cell r="T376">
            <v>138001400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 t="str">
            <v>PMFA00</v>
          </cell>
          <cell r="AB376" t="str">
            <v>M0FA11</v>
          </cell>
          <cell r="AC376">
            <v>59</v>
          </cell>
        </row>
        <row r="377">
          <cell r="A377" t="str">
            <v>64-D32</v>
          </cell>
          <cell r="B377" t="str">
            <v>N</v>
          </cell>
          <cell r="C377" t="str">
            <v>자재비</v>
          </cell>
          <cell r="D377" t="str">
            <v>기계</v>
          </cell>
          <cell r="E377" t="str">
            <v>A00</v>
          </cell>
          <cell r="F377" t="str">
            <v>Associate Unit</v>
          </cell>
          <cell r="G377" t="str">
            <v>VESSEL</v>
          </cell>
          <cell r="H377" t="str">
            <v>INR</v>
          </cell>
          <cell r="I377" t="str">
            <v>[64-D32] Second Stage K.O. Drum</v>
          </cell>
          <cell r="J377" t="str">
            <v>F</v>
          </cell>
          <cell r="K377" t="str">
            <v/>
          </cell>
          <cell r="L377" t="str">
            <v>SET</v>
          </cell>
          <cell r="M377">
            <v>1</v>
          </cell>
          <cell r="N377">
            <v>21.364000000000001</v>
          </cell>
          <cell r="O377">
            <v>16450</v>
          </cell>
          <cell r="P377">
            <v>16450</v>
          </cell>
          <cell r="Q377">
            <v>15463000</v>
          </cell>
          <cell r="R377">
            <v>723787.6802096985</v>
          </cell>
          <cell r="S377">
            <v>723787.6802096985</v>
          </cell>
          <cell r="T377">
            <v>15463000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 t="str">
            <v>PMFA00</v>
          </cell>
          <cell r="AB377" t="str">
            <v>M0FA11</v>
          </cell>
          <cell r="AC377">
            <v>60</v>
          </cell>
        </row>
        <row r="378">
          <cell r="A378" t="str">
            <v>64-D33</v>
          </cell>
          <cell r="B378" t="str">
            <v>N</v>
          </cell>
          <cell r="C378" t="str">
            <v>자재비</v>
          </cell>
          <cell r="D378" t="str">
            <v>기계</v>
          </cell>
          <cell r="E378" t="str">
            <v>A00</v>
          </cell>
          <cell r="F378" t="str">
            <v>Associate Unit</v>
          </cell>
          <cell r="G378" t="str">
            <v>VESSEL</v>
          </cell>
          <cell r="H378" t="str">
            <v>INR</v>
          </cell>
          <cell r="I378" t="str">
            <v>[64-D33] Second Stage Separator I</v>
          </cell>
          <cell r="J378" t="str">
            <v>F</v>
          </cell>
          <cell r="K378" t="str">
            <v/>
          </cell>
          <cell r="L378" t="str">
            <v>SET</v>
          </cell>
          <cell r="M378">
            <v>1</v>
          </cell>
          <cell r="N378">
            <v>21.364000000000001</v>
          </cell>
          <cell r="O378">
            <v>98590</v>
          </cell>
          <cell r="P378">
            <v>98590</v>
          </cell>
          <cell r="Q378">
            <v>92674600</v>
          </cell>
          <cell r="R378">
            <v>4337886.163639768</v>
          </cell>
          <cell r="S378">
            <v>4337886.163639768</v>
          </cell>
          <cell r="T378">
            <v>92674600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 t="str">
            <v>PMFA00</v>
          </cell>
          <cell r="AB378" t="str">
            <v>M0FA11</v>
          </cell>
          <cell r="AC378">
            <v>61</v>
          </cell>
        </row>
        <row r="379">
          <cell r="A379" t="str">
            <v>65-D31</v>
          </cell>
          <cell r="B379" t="str">
            <v>N</v>
          </cell>
          <cell r="C379" t="str">
            <v>자재비</v>
          </cell>
          <cell r="D379" t="str">
            <v>기계</v>
          </cell>
          <cell r="E379" t="str">
            <v>A00</v>
          </cell>
          <cell r="F379" t="str">
            <v>Associate Unit</v>
          </cell>
          <cell r="G379" t="str">
            <v>VESSEL</v>
          </cell>
          <cell r="H379" t="str">
            <v>INR</v>
          </cell>
          <cell r="I379" t="str">
            <v>[65-D31] Depentanizer Reflux Drum</v>
          </cell>
          <cell r="J379" t="str">
            <v>F</v>
          </cell>
          <cell r="K379" t="str">
            <v/>
          </cell>
          <cell r="L379" t="str">
            <v>SET</v>
          </cell>
          <cell r="M379">
            <v>1</v>
          </cell>
          <cell r="N379">
            <v>21.364000000000001</v>
          </cell>
          <cell r="O379">
            <v>35570</v>
          </cell>
          <cell r="P379">
            <v>35570</v>
          </cell>
          <cell r="Q379">
            <v>33435800</v>
          </cell>
          <cell r="R379">
            <v>1565053.3607938588</v>
          </cell>
          <cell r="S379">
            <v>1565053.3607938588</v>
          </cell>
          <cell r="T379">
            <v>33435800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 t="str">
            <v>PMFA00</v>
          </cell>
          <cell r="AB379" t="str">
            <v>M0FA11</v>
          </cell>
          <cell r="AC379">
            <v>62</v>
          </cell>
        </row>
        <row r="380">
          <cell r="A380" t="str">
            <v>7-D40</v>
          </cell>
          <cell r="B380" t="str">
            <v>N</v>
          </cell>
          <cell r="C380" t="str">
            <v>자재비</v>
          </cell>
          <cell r="D380" t="str">
            <v>기계</v>
          </cell>
          <cell r="E380" t="str">
            <v>A00</v>
          </cell>
          <cell r="F380" t="str">
            <v>Associate Unit</v>
          </cell>
          <cell r="G380" t="str">
            <v>VESSEL</v>
          </cell>
          <cell r="H380" t="str">
            <v>INR</v>
          </cell>
          <cell r="I380" t="str">
            <v>[7-D40] Benzene Slop Drum</v>
          </cell>
          <cell r="J380" t="str">
            <v>F</v>
          </cell>
          <cell r="K380" t="str">
            <v/>
          </cell>
          <cell r="L380" t="str">
            <v>SET</v>
          </cell>
          <cell r="M380">
            <v>1</v>
          </cell>
          <cell r="N380">
            <v>21.364000000000001</v>
          </cell>
          <cell r="O380">
            <v>27450</v>
          </cell>
          <cell r="P380">
            <v>27450</v>
          </cell>
          <cell r="Q380">
            <v>25803000</v>
          </cell>
          <cell r="R380">
            <v>1207779.44205205</v>
          </cell>
          <cell r="S380">
            <v>1207779.44205205</v>
          </cell>
          <cell r="T380">
            <v>25803000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 t="str">
            <v>PMFA00</v>
          </cell>
          <cell r="AB380" t="str">
            <v>M0FA11</v>
          </cell>
          <cell r="AC380">
            <v>63</v>
          </cell>
        </row>
        <row r="381">
          <cell r="A381" t="str">
            <v>V-10</v>
          </cell>
          <cell r="B381" t="str">
            <v>N</v>
          </cell>
          <cell r="C381" t="str">
            <v>자재비</v>
          </cell>
          <cell r="D381" t="str">
            <v>기계</v>
          </cell>
          <cell r="E381" t="str">
            <v>A00</v>
          </cell>
          <cell r="F381" t="str">
            <v>Associate Unit</v>
          </cell>
          <cell r="G381" t="str">
            <v>VESSEL</v>
          </cell>
          <cell r="H381" t="str">
            <v>INR</v>
          </cell>
          <cell r="I381" t="str">
            <v>[V-10] Feed Vaporizer Drum</v>
          </cell>
          <cell r="J381" t="str">
            <v>F</v>
          </cell>
          <cell r="K381" t="str">
            <v/>
          </cell>
          <cell r="L381" t="str">
            <v>SET</v>
          </cell>
          <cell r="M381">
            <v>1</v>
          </cell>
          <cell r="N381">
            <v>21.364000000000001</v>
          </cell>
          <cell r="O381">
            <v>124700</v>
          </cell>
          <cell r="P381">
            <v>124700</v>
          </cell>
          <cell r="Q381">
            <v>117218000</v>
          </cell>
          <cell r="R381">
            <v>5486706.6092492044</v>
          </cell>
          <cell r="S381">
            <v>5486706.6092492044</v>
          </cell>
          <cell r="T381">
            <v>117218000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 t="str">
            <v>PMFA00</v>
          </cell>
          <cell r="AB381" t="str">
            <v>M0FA11</v>
          </cell>
          <cell r="AC381">
            <v>64</v>
          </cell>
        </row>
        <row r="382">
          <cell r="A382" t="str">
            <v>V-21</v>
          </cell>
          <cell r="B382" t="str">
            <v>N</v>
          </cell>
          <cell r="C382" t="str">
            <v>자재비</v>
          </cell>
          <cell r="D382" t="str">
            <v>기계</v>
          </cell>
          <cell r="E382" t="str">
            <v>A00</v>
          </cell>
          <cell r="F382" t="str">
            <v>Associate Unit</v>
          </cell>
          <cell r="G382" t="str">
            <v>VESSEL</v>
          </cell>
          <cell r="H382" t="str">
            <v>INR</v>
          </cell>
          <cell r="I382" t="str">
            <v>[V-21] Main Washer Accumulator</v>
          </cell>
          <cell r="J382" t="str">
            <v>F</v>
          </cell>
          <cell r="K382" t="str">
            <v/>
          </cell>
          <cell r="L382" t="str">
            <v>SET</v>
          </cell>
          <cell r="M382">
            <v>1</v>
          </cell>
          <cell r="N382">
            <v>21.364000000000001</v>
          </cell>
          <cell r="O382">
            <v>63300</v>
          </cell>
          <cell r="P382">
            <v>63300</v>
          </cell>
          <cell r="Q382">
            <v>59502000</v>
          </cell>
          <cell r="R382">
            <v>2785152.5931473505</v>
          </cell>
          <cell r="S382">
            <v>2785152.5931473505</v>
          </cell>
          <cell r="T382">
            <v>59502000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 t="str">
            <v>PMFA00</v>
          </cell>
          <cell r="AB382" t="str">
            <v>M0FA11</v>
          </cell>
          <cell r="AC382">
            <v>65</v>
          </cell>
        </row>
        <row r="383">
          <cell r="A383" t="str">
            <v>V-24</v>
          </cell>
          <cell r="B383" t="str">
            <v>N</v>
          </cell>
          <cell r="C383" t="str">
            <v>자재비</v>
          </cell>
          <cell r="D383" t="str">
            <v>기계</v>
          </cell>
          <cell r="E383" t="str">
            <v>A00</v>
          </cell>
          <cell r="F383" t="str">
            <v>Associate Unit</v>
          </cell>
          <cell r="G383" t="str">
            <v>VESSEL</v>
          </cell>
          <cell r="H383" t="str">
            <v>INR</v>
          </cell>
          <cell r="I383" t="str">
            <v>[V-24] After Washer Accumulator</v>
          </cell>
          <cell r="J383" t="str">
            <v>F</v>
          </cell>
          <cell r="K383" t="str">
            <v/>
          </cell>
          <cell r="L383" t="str">
            <v>SET</v>
          </cell>
          <cell r="M383">
            <v>1</v>
          </cell>
          <cell r="N383">
            <v>21.364000000000001</v>
          </cell>
          <cell r="O383">
            <v>56130</v>
          </cell>
          <cell r="P383">
            <v>56130</v>
          </cell>
          <cell r="Q383">
            <v>52762200</v>
          </cell>
          <cell r="R383">
            <v>2469677.9629282905</v>
          </cell>
          <cell r="S383">
            <v>2469677.9629282905</v>
          </cell>
          <cell r="T383">
            <v>52762200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 t="str">
            <v>PMFA00</v>
          </cell>
          <cell r="AB383" t="str">
            <v>M0FA11</v>
          </cell>
          <cell r="AC383">
            <v>66</v>
          </cell>
        </row>
        <row r="384">
          <cell r="A384" t="str">
            <v>V-32</v>
          </cell>
          <cell r="B384" t="str">
            <v>N</v>
          </cell>
          <cell r="C384" t="str">
            <v>자재비</v>
          </cell>
          <cell r="D384" t="str">
            <v>기계</v>
          </cell>
          <cell r="E384" t="str">
            <v>A00</v>
          </cell>
          <cell r="F384" t="str">
            <v>Associate Unit</v>
          </cell>
          <cell r="G384" t="str">
            <v>VESSEL</v>
          </cell>
          <cell r="H384" t="str">
            <v>INR</v>
          </cell>
          <cell r="I384" t="str">
            <v>[V-32] Separator Drum</v>
          </cell>
          <cell r="J384" t="str">
            <v>F</v>
          </cell>
          <cell r="K384" t="str">
            <v/>
          </cell>
          <cell r="L384" t="str">
            <v>SET</v>
          </cell>
          <cell r="M384">
            <v>1</v>
          </cell>
          <cell r="N384">
            <v>21.364000000000001</v>
          </cell>
          <cell r="O384">
            <v>14430</v>
          </cell>
          <cell r="P384">
            <v>14430</v>
          </cell>
          <cell r="Q384">
            <v>13564200</v>
          </cell>
          <cell r="R384">
            <v>634909.19303501211</v>
          </cell>
          <cell r="S384">
            <v>634909.19303501211</v>
          </cell>
          <cell r="T384">
            <v>13564200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 t="str">
            <v>PMFA00</v>
          </cell>
          <cell r="AB384" t="str">
            <v>M0FA11</v>
          </cell>
          <cell r="AC384">
            <v>67</v>
          </cell>
        </row>
        <row r="385">
          <cell r="A385" t="str">
            <v>V-37</v>
          </cell>
          <cell r="B385" t="str">
            <v>N</v>
          </cell>
          <cell r="C385" t="str">
            <v>자재비</v>
          </cell>
          <cell r="D385" t="str">
            <v>기계</v>
          </cell>
          <cell r="E385" t="str">
            <v>A00</v>
          </cell>
          <cell r="F385" t="str">
            <v>Associate Unit</v>
          </cell>
          <cell r="G385" t="str">
            <v>VESSEL</v>
          </cell>
          <cell r="H385" t="str">
            <v>INR</v>
          </cell>
          <cell r="I385" t="str">
            <v>[V-37] Acetylene Accumulator</v>
          </cell>
          <cell r="J385" t="str">
            <v>F</v>
          </cell>
          <cell r="K385" t="str">
            <v/>
          </cell>
          <cell r="L385" t="str">
            <v>SET</v>
          </cell>
          <cell r="M385">
            <v>1</v>
          </cell>
          <cell r="N385">
            <v>21.364000000000001</v>
          </cell>
          <cell r="O385">
            <v>12070</v>
          </cell>
          <cell r="P385">
            <v>12070</v>
          </cell>
          <cell r="Q385">
            <v>11345800</v>
          </cell>
          <cell r="R385">
            <v>531070.96049428941</v>
          </cell>
          <cell r="S385">
            <v>531070.96049428941</v>
          </cell>
          <cell r="T385">
            <v>11345800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 t="str">
            <v>PMFA00</v>
          </cell>
          <cell r="AB385" t="str">
            <v>M0FA11</v>
          </cell>
          <cell r="AC385">
            <v>68</v>
          </cell>
        </row>
        <row r="386">
          <cell r="A386" t="str">
            <v>V-45</v>
          </cell>
          <cell r="B386" t="str">
            <v>N</v>
          </cell>
          <cell r="C386" t="str">
            <v>자재비</v>
          </cell>
          <cell r="D386" t="str">
            <v>기계</v>
          </cell>
          <cell r="E386" t="str">
            <v>A00</v>
          </cell>
          <cell r="F386" t="str">
            <v>Associate Unit</v>
          </cell>
          <cell r="G386" t="str">
            <v>VESSEL</v>
          </cell>
          <cell r="H386" t="str">
            <v>INR</v>
          </cell>
          <cell r="I386" t="str">
            <v>[V-45] Butadiene Tower Accumulator</v>
          </cell>
          <cell r="J386" t="str">
            <v>F</v>
          </cell>
          <cell r="K386" t="str">
            <v/>
          </cell>
          <cell r="L386" t="str">
            <v>SET</v>
          </cell>
          <cell r="M386">
            <v>1</v>
          </cell>
          <cell r="N386">
            <v>21.364000000000001</v>
          </cell>
          <cell r="O386">
            <v>72820</v>
          </cell>
          <cell r="P386">
            <v>72820</v>
          </cell>
          <cell r="Q386">
            <v>68450800</v>
          </cell>
          <cell r="R386">
            <v>3204025.4633963676</v>
          </cell>
          <cell r="S386">
            <v>3204025.4633963676</v>
          </cell>
          <cell r="T386">
            <v>68450800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 t="str">
            <v>PMFA00</v>
          </cell>
          <cell r="AB386" t="str">
            <v>M0FA11</v>
          </cell>
          <cell r="AC386">
            <v>69</v>
          </cell>
        </row>
        <row r="387">
          <cell r="A387" t="str">
            <v>V-51</v>
          </cell>
          <cell r="B387" t="str">
            <v>N</v>
          </cell>
          <cell r="C387" t="str">
            <v>자재비</v>
          </cell>
          <cell r="D387" t="str">
            <v>기계</v>
          </cell>
          <cell r="E387" t="str">
            <v>A00</v>
          </cell>
          <cell r="F387" t="str">
            <v>Associate Unit</v>
          </cell>
          <cell r="G387" t="str">
            <v>VESSEL</v>
          </cell>
          <cell r="H387" t="str">
            <v>INR</v>
          </cell>
          <cell r="I387" t="str">
            <v>[V-51] Water Washer Accumulator</v>
          </cell>
          <cell r="J387" t="str">
            <v>F</v>
          </cell>
          <cell r="K387" t="str">
            <v/>
          </cell>
          <cell r="L387" t="str">
            <v>SET</v>
          </cell>
          <cell r="M387">
            <v>1</v>
          </cell>
          <cell r="N387">
            <v>21.364000000000001</v>
          </cell>
          <cell r="O387">
            <v>9900</v>
          </cell>
          <cell r="P387">
            <v>9900</v>
          </cell>
          <cell r="Q387">
            <v>9306000</v>
          </cell>
          <cell r="R387">
            <v>435592.58565811644</v>
          </cell>
          <cell r="S387">
            <v>435592.58565811644</v>
          </cell>
          <cell r="T387">
            <v>9306000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 t="str">
            <v>PMFA00</v>
          </cell>
          <cell r="AB387" t="str">
            <v>M0FA11</v>
          </cell>
          <cell r="AC387">
            <v>70</v>
          </cell>
        </row>
        <row r="388">
          <cell r="A388" t="str">
            <v>V-52</v>
          </cell>
          <cell r="B388" t="str">
            <v>N</v>
          </cell>
          <cell r="C388" t="str">
            <v>자재비</v>
          </cell>
          <cell r="D388" t="str">
            <v>기계</v>
          </cell>
          <cell r="E388" t="str">
            <v>A00</v>
          </cell>
          <cell r="F388" t="str">
            <v>Associate Unit</v>
          </cell>
          <cell r="G388" t="str">
            <v>VESSEL</v>
          </cell>
          <cell r="H388" t="str">
            <v>INR</v>
          </cell>
          <cell r="I388" t="str">
            <v>[V-52] Ejector Seal Drum</v>
          </cell>
          <cell r="J388" t="str">
            <v>F</v>
          </cell>
          <cell r="K388" t="str">
            <v/>
          </cell>
          <cell r="L388" t="str">
            <v>SET</v>
          </cell>
          <cell r="M388">
            <v>1</v>
          </cell>
          <cell r="N388">
            <v>21.364000000000001</v>
          </cell>
          <cell r="O388">
            <v>9900</v>
          </cell>
          <cell r="P388">
            <v>9900</v>
          </cell>
          <cell r="Q388">
            <v>9306000</v>
          </cell>
          <cell r="R388">
            <v>435592.58565811644</v>
          </cell>
          <cell r="S388">
            <v>435592.58565811644</v>
          </cell>
          <cell r="T388">
            <v>9306000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 t="str">
            <v>PMFA00</v>
          </cell>
          <cell r="AB388" t="str">
            <v>M0FA11</v>
          </cell>
          <cell r="AC388">
            <v>71</v>
          </cell>
        </row>
        <row r="389">
          <cell r="A389" t="str">
            <v>V-53</v>
          </cell>
          <cell r="B389" t="str">
            <v>N</v>
          </cell>
          <cell r="C389" t="str">
            <v>자재비</v>
          </cell>
          <cell r="D389" t="str">
            <v>기계</v>
          </cell>
          <cell r="E389" t="str">
            <v>A00</v>
          </cell>
          <cell r="F389" t="str">
            <v>Associate Unit</v>
          </cell>
          <cell r="G389" t="str">
            <v>VESSEL</v>
          </cell>
          <cell r="H389" t="str">
            <v>INR</v>
          </cell>
          <cell r="I389" t="str">
            <v>[V-53] Solvent Regeneration Vessel</v>
          </cell>
          <cell r="J389" t="str">
            <v>F</v>
          </cell>
          <cell r="K389" t="str">
            <v/>
          </cell>
          <cell r="L389" t="str">
            <v>SET</v>
          </cell>
          <cell r="M389">
            <v>1</v>
          </cell>
          <cell r="N389">
            <v>21.364000000000001</v>
          </cell>
          <cell r="O389">
            <v>85840</v>
          </cell>
          <cell r="P389">
            <v>85840</v>
          </cell>
          <cell r="Q389">
            <v>80689600</v>
          </cell>
          <cell r="R389">
            <v>3776895.7124134055</v>
          </cell>
          <cell r="S389">
            <v>3776895.7124134055</v>
          </cell>
          <cell r="T389">
            <v>80689600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 t="str">
            <v>PMFA00</v>
          </cell>
          <cell r="AB389" t="str">
            <v>M0FA11</v>
          </cell>
          <cell r="AC389">
            <v>72</v>
          </cell>
        </row>
        <row r="390">
          <cell r="A390" t="str">
            <v>V-55</v>
          </cell>
          <cell r="B390" t="str">
            <v>N</v>
          </cell>
          <cell r="C390" t="str">
            <v>자재비</v>
          </cell>
          <cell r="D390" t="str">
            <v>기계</v>
          </cell>
          <cell r="E390" t="str">
            <v>A00</v>
          </cell>
          <cell r="F390" t="str">
            <v>Associate Unit</v>
          </cell>
          <cell r="G390" t="str">
            <v>VESSEL</v>
          </cell>
          <cell r="H390" t="str">
            <v>INR</v>
          </cell>
          <cell r="I390" t="str">
            <v>[V-55] Blowdown Vessel</v>
          </cell>
          <cell r="J390" t="str">
            <v>F</v>
          </cell>
          <cell r="K390" t="str">
            <v/>
          </cell>
          <cell r="L390" t="str">
            <v>SET</v>
          </cell>
          <cell r="M390">
            <v>1</v>
          </cell>
          <cell r="N390">
            <v>21.364000000000001</v>
          </cell>
          <cell r="O390">
            <v>168850</v>
          </cell>
          <cell r="P390">
            <v>168850</v>
          </cell>
          <cell r="Q390">
            <v>158719000</v>
          </cell>
          <cell r="R390">
            <v>7429273.5442800969</v>
          </cell>
          <cell r="S390">
            <v>7429273.5442800969</v>
          </cell>
          <cell r="T390">
            <v>158719000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 t="str">
            <v>PMFA00</v>
          </cell>
          <cell r="AB390" t="str">
            <v>M0FA11</v>
          </cell>
          <cell r="AC390">
            <v>73</v>
          </cell>
        </row>
        <row r="391">
          <cell r="A391" t="str">
            <v>V-56</v>
          </cell>
          <cell r="B391" t="str">
            <v>N</v>
          </cell>
          <cell r="C391" t="str">
            <v>자재비</v>
          </cell>
          <cell r="D391" t="str">
            <v>기계</v>
          </cell>
          <cell r="E391" t="str">
            <v>A00</v>
          </cell>
          <cell r="F391" t="str">
            <v>Associate Unit</v>
          </cell>
          <cell r="G391" t="str">
            <v>VESSEL</v>
          </cell>
          <cell r="H391" t="str">
            <v>INR</v>
          </cell>
          <cell r="I391" t="str">
            <v>[V-56] NMP Slop Vessel</v>
          </cell>
          <cell r="J391" t="str">
            <v>F</v>
          </cell>
          <cell r="K391" t="str">
            <v/>
          </cell>
          <cell r="L391" t="str">
            <v>SET</v>
          </cell>
          <cell r="M391">
            <v>1</v>
          </cell>
          <cell r="N391">
            <v>21.364000000000001</v>
          </cell>
          <cell r="O391">
            <v>100650</v>
          </cell>
          <cell r="P391">
            <v>100650</v>
          </cell>
          <cell r="Q391">
            <v>94611000</v>
          </cell>
          <cell r="R391">
            <v>4428524.6208575172</v>
          </cell>
          <cell r="S391">
            <v>4428524.6208575172</v>
          </cell>
          <cell r="T391">
            <v>94611000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 t="str">
            <v>PMFA00</v>
          </cell>
          <cell r="AB391" t="str">
            <v>M0FA11</v>
          </cell>
          <cell r="AC391">
            <v>74</v>
          </cell>
        </row>
        <row r="392">
          <cell r="A392" t="str">
            <v>V-60</v>
          </cell>
          <cell r="B392" t="str">
            <v>N</v>
          </cell>
          <cell r="C392" t="str">
            <v>자재비</v>
          </cell>
          <cell r="D392" t="str">
            <v>기계</v>
          </cell>
          <cell r="E392" t="str">
            <v>A00</v>
          </cell>
          <cell r="F392" t="str">
            <v>Associate Unit</v>
          </cell>
          <cell r="G392" t="str">
            <v>VESSEL</v>
          </cell>
          <cell r="H392" t="str">
            <v>INR</v>
          </cell>
          <cell r="I392" t="str">
            <v>[V-60] Condensate Flash Tank</v>
          </cell>
          <cell r="J392" t="str">
            <v>F</v>
          </cell>
          <cell r="K392" t="str">
            <v/>
          </cell>
          <cell r="L392" t="str">
            <v>SET</v>
          </cell>
          <cell r="M392">
            <v>1</v>
          </cell>
          <cell r="N392">
            <v>21.364000000000001</v>
          </cell>
          <cell r="O392">
            <v>78670</v>
          </cell>
          <cell r="P392">
            <v>78670</v>
          </cell>
          <cell r="Q392">
            <v>73949800</v>
          </cell>
          <cell r="R392">
            <v>3461421.0821943455</v>
          </cell>
          <cell r="S392">
            <v>3461421.0821943455</v>
          </cell>
          <cell r="T392">
            <v>73949800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 t="str">
            <v>PMFA00</v>
          </cell>
          <cell r="AB392" t="str">
            <v>M0FA11</v>
          </cell>
          <cell r="AC392">
            <v>75</v>
          </cell>
        </row>
        <row r="393">
          <cell r="A393" t="str">
            <v>V-61</v>
          </cell>
          <cell r="B393" t="str">
            <v>N</v>
          </cell>
          <cell r="C393" t="str">
            <v>자재비</v>
          </cell>
          <cell r="D393" t="str">
            <v>기계</v>
          </cell>
          <cell r="E393" t="str">
            <v>A00</v>
          </cell>
          <cell r="F393" t="str">
            <v>Associate Unit</v>
          </cell>
          <cell r="G393" t="str">
            <v>VESSEL</v>
          </cell>
          <cell r="H393" t="str">
            <v>INR</v>
          </cell>
          <cell r="I393" t="str">
            <v>[V-61] Condensate Vessel</v>
          </cell>
          <cell r="J393" t="str">
            <v>F</v>
          </cell>
          <cell r="K393" t="str">
            <v/>
          </cell>
          <cell r="L393" t="str">
            <v>SET</v>
          </cell>
          <cell r="M393">
            <v>1</v>
          </cell>
          <cell r="N393">
            <v>21.364000000000001</v>
          </cell>
          <cell r="O393">
            <v>58860</v>
          </cell>
          <cell r="P393">
            <v>58860</v>
          </cell>
          <cell r="Q393">
            <v>55328400</v>
          </cell>
          <cell r="R393">
            <v>2589795.9183673467</v>
          </cell>
          <cell r="S393">
            <v>2589795.9183673467</v>
          </cell>
          <cell r="T393">
            <v>55328400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 t="str">
            <v>PMFA00</v>
          </cell>
          <cell r="AB393" t="str">
            <v>M0FA11</v>
          </cell>
          <cell r="AC393">
            <v>76</v>
          </cell>
        </row>
        <row r="394">
          <cell r="A394" t="str">
            <v>V-71</v>
          </cell>
          <cell r="B394" t="str">
            <v>N</v>
          </cell>
          <cell r="C394" t="str">
            <v>자재비</v>
          </cell>
          <cell r="D394" t="str">
            <v>기계</v>
          </cell>
          <cell r="E394" t="str">
            <v>A00</v>
          </cell>
          <cell r="F394" t="str">
            <v>Associate Unit</v>
          </cell>
          <cell r="G394" t="str">
            <v>VESSEL</v>
          </cell>
          <cell r="H394" t="str">
            <v>INR</v>
          </cell>
          <cell r="I394" t="str">
            <v>[V-71] Solvent Inhibitor Vessel</v>
          </cell>
          <cell r="J394" t="str">
            <v>F</v>
          </cell>
          <cell r="K394" t="str">
            <v/>
          </cell>
          <cell r="L394" t="str">
            <v>SET</v>
          </cell>
          <cell r="M394">
            <v>1</v>
          </cell>
          <cell r="N394">
            <v>21.364000000000001</v>
          </cell>
          <cell r="O394">
            <v>64240</v>
          </cell>
          <cell r="P394">
            <v>64240</v>
          </cell>
          <cell r="Q394">
            <v>60385600</v>
          </cell>
          <cell r="R394">
            <v>2826511.8891593334</v>
          </cell>
          <cell r="S394">
            <v>2826511.8891593334</v>
          </cell>
          <cell r="T394">
            <v>60385600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 t="str">
            <v>PMFA00</v>
          </cell>
          <cell r="AB394" t="str">
            <v>M0FA11</v>
          </cell>
          <cell r="AC394">
            <v>77</v>
          </cell>
        </row>
        <row r="395">
          <cell r="A395" t="str">
            <v>V-72</v>
          </cell>
          <cell r="B395" t="str">
            <v>N</v>
          </cell>
          <cell r="C395" t="str">
            <v>자재비</v>
          </cell>
          <cell r="D395" t="str">
            <v>기계</v>
          </cell>
          <cell r="E395" t="str">
            <v>A00</v>
          </cell>
          <cell r="F395" t="str">
            <v>Associate Unit</v>
          </cell>
          <cell r="G395" t="str">
            <v>VESSEL</v>
          </cell>
          <cell r="H395" t="str">
            <v>INR</v>
          </cell>
          <cell r="I395" t="str">
            <v>[V-72] Product Inhibitor Vessel</v>
          </cell>
          <cell r="J395" t="str">
            <v>F</v>
          </cell>
          <cell r="K395" t="str">
            <v/>
          </cell>
          <cell r="L395" t="str">
            <v>SET</v>
          </cell>
          <cell r="M395">
            <v>1</v>
          </cell>
          <cell r="N395">
            <v>21.364000000000001</v>
          </cell>
          <cell r="O395">
            <v>24240</v>
          </cell>
          <cell r="P395">
            <v>24240</v>
          </cell>
          <cell r="Q395">
            <v>22785600</v>
          </cell>
          <cell r="R395">
            <v>1066541.8460962367</v>
          </cell>
          <cell r="S395">
            <v>1066541.8460962367</v>
          </cell>
          <cell r="T395">
            <v>22785600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 t="str">
            <v>PMFA00</v>
          </cell>
          <cell r="AB395" t="str">
            <v>M0FA11</v>
          </cell>
          <cell r="AC395">
            <v>78</v>
          </cell>
        </row>
        <row r="396">
          <cell r="A396" t="str">
            <v>V-73</v>
          </cell>
          <cell r="B396" t="str">
            <v>N</v>
          </cell>
          <cell r="C396" t="str">
            <v>자재비</v>
          </cell>
          <cell r="D396" t="str">
            <v>기계</v>
          </cell>
          <cell r="E396" t="str">
            <v>A00</v>
          </cell>
          <cell r="F396" t="str">
            <v>Associate Unit</v>
          </cell>
          <cell r="G396" t="str">
            <v>VESSEL</v>
          </cell>
          <cell r="H396" t="str">
            <v>INR</v>
          </cell>
          <cell r="I396" t="str">
            <v>[V-73] Antifoam Agent Vessel</v>
          </cell>
          <cell r="J396" t="str">
            <v>F</v>
          </cell>
          <cell r="K396" t="str">
            <v/>
          </cell>
          <cell r="L396" t="str">
            <v>SET</v>
          </cell>
          <cell r="M396">
            <v>1</v>
          </cell>
          <cell r="N396">
            <v>21.364000000000001</v>
          </cell>
          <cell r="O396">
            <v>15770</v>
          </cell>
          <cell r="P396">
            <v>15770</v>
          </cell>
          <cell r="Q396">
            <v>14823800</v>
          </cell>
          <cell r="R396">
            <v>693868.18947762589</v>
          </cell>
          <cell r="S396">
            <v>693868.18947762589</v>
          </cell>
          <cell r="T396">
            <v>14823800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 t="str">
            <v>PMFA00</v>
          </cell>
          <cell r="AB396" t="str">
            <v>M0FA11</v>
          </cell>
          <cell r="AC396">
            <v>79</v>
          </cell>
        </row>
        <row r="397">
          <cell r="A397" t="str">
            <v>V-81</v>
          </cell>
          <cell r="B397" t="str">
            <v>N</v>
          </cell>
          <cell r="C397" t="str">
            <v>자재비</v>
          </cell>
          <cell r="D397" t="str">
            <v>기계</v>
          </cell>
          <cell r="E397" t="str">
            <v>A00</v>
          </cell>
          <cell r="F397" t="str">
            <v>Associate Unit</v>
          </cell>
          <cell r="G397" t="str">
            <v>VESSEL</v>
          </cell>
          <cell r="H397" t="str">
            <v>INR</v>
          </cell>
          <cell r="I397" t="str">
            <v>[V-81] NMP Storage Tank</v>
          </cell>
          <cell r="J397" t="str">
            <v>F</v>
          </cell>
          <cell r="K397" t="str">
            <v/>
          </cell>
          <cell r="L397" t="str">
            <v>SET</v>
          </cell>
          <cell r="M397">
            <v>1</v>
          </cell>
          <cell r="N397">
            <v>21.364000000000001</v>
          </cell>
          <cell r="O397">
            <v>114140</v>
          </cell>
          <cell r="P397">
            <v>114140</v>
          </cell>
          <cell r="Q397">
            <v>107291600</v>
          </cell>
          <cell r="R397">
            <v>5022074.5178805469</v>
          </cell>
          <cell r="S397">
            <v>5022074.5178805469</v>
          </cell>
          <cell r="T397">
            <v>107291600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 t="str">
            <v>PMFA00</v>
          </cell>
          <cell r="AB397" t="str">
            <v>M0FA11</v>
          </cell>
          <cell r="AC397">
            <v>80</v>
          </cell>
        </row>
        <row r="398">
          <cell r="A398" t="str">
            <v>V-91</v>
          </cell>
          <cell r="B398" t="str">
            <v>N</v>
          </cell>
          <cell r="C398" t="str">
            <v>자재비</v>
          </cell>
          <cell r="D398" t="str">
            <v>기계</v>
          </cell>
          <cell r="E398" t="str">
            <v>A00</v>
          </cell>
          <cell r="F398" t="str">
            <v>Associate Unit</v>
          </cell>
          <cell r="G398" t="str">
            <v>VESSEL</v>
          </cell>
          <cell r="H398" t="str">
            <v>INR</v>
          </cell>
          <cell r="I398" t="str">
            <v>[V-91] Predistillation Column Accumulator</v>
          </cell>
          <cell r="J398" t="str">
            <v>F</v>
          </cell>
          <cell r="K398" t="str">
            <v/>
          </cell>
          <cell r="L398" t="str">
            <v>SET</v>
          </cell>
          <cell r="M398">
            <v>1</v>
          </cell>
          <cell r="N398">
            <v>21.364000000000001</v>
          </cell>
          <cell r="O398">
            <v>43490</v>
          </cell>
          <cell r="P398">
            <v>43490</v>
          </cell>
          <cell r="Q398">
            <v>40880600</v>
          </cell>
          <cell r="R398">
            <v>1913527.4293203519</v>
          </cell>
          <cell r="S398">
            <v>1913527.4293203519</v>
          </cell>
          <cell r="T398">
            <v>40880600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 t="str">
            <v>PMFA00</v>
          </cell>
          <cell r="AB398" t="str">
            <v>M0FA11</v>
          </cell>
          <cell r="AC398">
            <v>81</v>
          </cell>
        </row>
        <row r="399">
          <cell r="A399" t="str">
            <v>V-01</v>
          </cell>
          <cell r="B399" t="str">
            <v>N</v>
          </cell>
          <cell r="C399" t="str">
            <v>자재비</v>
          </cell>
          <cell r="D399" t="str">
            <v>기계</v>
          </cell>
          <cell r="E399" t="str">
            <v>A00</v>
          </cell>
          <cell r="F399" t="str">
            <v>Associate Unit</v>
          </cell>
          <cell r="G399" t="str">
            <v>VESSEL</v>
          </cell>
          <cell r="H399" t="str">
            <v>INR</v>
          </cell>
          <cell r="I399" t="str">
            <v>[V-01] Raffinate Reflux Drum</v>
          </cell>
          <cell r="J399" t="str">
            <v>F</v>
          </cell>
          <cell r="K399" t="str">
            <v/>
          </cell>
          <cell r="L399" t="str">
            <v>SET</v>
          </cell>
          <cell r="M399">
            <v>1</v>
          </cell>
          <cell r="N399">
            <v>21.364000000000001</v>
          </cell>
          <cell r="O399">
            <v>73890</v>
          </cell>
          <cell r="P399">
            <v>73890</v>
          </cell>
          <cell r="Q399">
            <v>69456600</v>
          </cell>
          <cell r="R399">
            <v>3251104.6620483054</v>
          </cell>
          <cell r="S399">
            <v>3251104.6620483054</v>
          </cell>
          <cell r="T399">
            <v>69456600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 t="str">
            <v>PMFA00</v>
          </cell>
          <cell r="AB399" t="str">
            <v>M0FA11</v>
          </cell>
          <cell r="AC399">
            <v>82</v>
          </cell>
        </row>
        <row r="400">
          <cell r="A400" t="str">
            <v>V-02</v>
          </cell>
          <cell r="B400" t="str">
            <v>N</v>
          </cell>
          <cell r="C400" t="str">
            <v>자재비</v>
          </cell>
          <cell r="D400" t="str">
            <v>기계</v>
          </cell>
          <cell r="E400" t="str">
            <v>A00</v>
          </cell>
          <cell r="F400" t="str">
            <v>Associate Unit</v>
          </cell>
          <cell r="G400" t="str">
            <v>VESSEL</v>
          </cell>
          <cell r="H400" t="str">
            <v>INR</v>
          </cell>
          <cell r="I400" t="str">
            <v>[V-02] Benz. Reflux Drum</v>
          </cell>
          <cell r="J400" t="str">
            <v>F</v>
          </cell>
          <cell r="K400" t="str">
            <v/>
          </cell>
          <cell r="L400" t="str">
            <v>SET</v>
          </cell>
          <cell r="M400">
            <v>1</v>
          </cell>
          <cell r="N400">
            <v>21.364000000000001</v>
          </cell>
          <cell r="O400">
            <v>98910</v>
          </cell>
          <cell r="P400">
            <v>98910</v>
          </cell>
          <cell r="Q400">
            <v>92975400</v>
          </cell>
          <cell r="R400">
            <v>4351965.9239842724</v>
          </cell>
          <cell r="S400">
            <v>4351965.9239842724</v>
          </cell>
          <cell r="T400">
            <v>92975400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 t="str">
            <v>PMFA00</v>
          </cell>
          <cell r="AB400" t="str">
            <v>M0FA11</v>
          </cell>
          <cell r="AC400">
            <v>83</v>
          </cell>
        </row>
        <row r="401">
          <cell r="A401" t="str">
            <v>V-03</v>
          </cell>
          <cell r="B401" t="str">
            <v>N</v>
          </cell>
          <cell r="C401" t="str">
            <v>자재비</v>
          </cell>
          <cell r="D401" t="str">
            <v>기계</v>
          </cell>
          <cell r="E401" t="str">
            <v>A00</v>
          </cell>
          <cell r="F401" t="str">
            <v>Associate Unit</v>
          </cell>
          <cell r="G401" t="str">
            <v>VESSEL</v>
          </cell>
          <cell r="H401" t="str">
            <v>INR</v>
          </cell>
          <cell r="I401" t="str">
            <v>[V-03] Vacuum Unit Separator</v>
          </cell>
          <cell r="J401" t="str">
            <v>F</v>
          </cell>
          <cell r="K401" t="str">
            <v/>
          </cell>
          <cell r="L401" t="str">
            <v>SET</v>
          </cell>
          <cell r="M401">
            <v>1</v>
          </cell>
          <cell r="N401">
            <v>21.364000000000001</v>
          </cell>
          <cell r="O401">
            <v>7550</v>
          </cell>
          <cell r="P401">
            <v>7550</v>
          </cell>
          <cell r="Q401">
            <v>7097000</v>
          </cell>
          <cell r="R401">
            <v>332194.34562815953</v>
          </cell>
          <cell r="S401">
            <v>332194.34562815953</v>
          </cell>
          <cell r="T401">
            <v>7097000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 t="str">
            <v>PMFA00</v>
          </cell>
          <cell r="AB401" t="str">
            <v>M0FA11</v>
          </cell>
          <cell r="AC401">
            <v>84</v>
          </cell>
        </row>
        <row r="402">
          <cell r="A402" t="str">
            <v>V-04</v>
          </cell>
          <cell r="B402" t="str">
            <v>N</v>
          </cell>
          <cell r="C402" t="str">
            <v>자재비</v>
          </cell>
          <cell r="D402" t="str">
            <v>기계</v>
          </cell>
          <cell r="E402" t="str">
            <v>A00</v>
          </cell>
          <cell r="F402" t="str">
            <v>Associate Unit</v>
          </cell>
          <cell r="G402" t="str">
            <v>VESSEL</v>
          </cell>
          <cell r="H402" t="str">
            <v>INR</v>
          </cell>
          <cell r="I402" t="str">
            <v>[V-04] Recycle Drum</v>
          </cell>
          <cell r="J402" t="str">
            <v>F</v>
          </cell>
          <cell r="K402" t="str">
            <v/>
          </cell>
          <cell r="L402" t="str">
            <v>SET</v>
          </cell>
          <cell r="M402">
            <v>1</v>
          </cell>
          <cell r="N402">
            <v>21.364000000000001</v>
          </cell>
          <cell r="O402">
            <v>293050</v>
          </cell>
          <cell r="P402">
            <v>293050</v>
          </cell>
          <cell r="Q402">
            <v>275467000</v>
          </cell>
          <cell r="R402">
            <v>12893980.527991012</v>
          </cell>
          <cell r="S402">
            <v>12893980.527991012</v>
          </cell>
          <cell r="T402">
            <v>275467000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 t="str">
            <v>PMFA00</v>
          </cell>
          <cell r="AB402" t="str">
            <v>M0FA11</v>
          </cell>
          <cell r="AC402">
            <v>85</v>
          </cell>
        </row>
        <row r="403">
          <cell r="A403" t="str">
            <v>V-05</v>
          </cell>
          <cell r="B403" t="str">
            <v>N</v>
          </cell>
          <cell r="C403" t="str">
            <v>자재비</v>
          </cell>
          <cell r="D403" t="str">
            <v>기계</v>
          </cell>
          <cell r="E403" t="str">
            <v>A00</v>
          </cell>
          <cell r="F403" t="str">
            <v>Associate Unit</v>
          </cell>
          <cell r="G403" t="str">
            <v>VESSEL</v>
          </cell>
          <cell r="H403" t="str">
            <v>INR</v>
          </cell>
          <cell r="I403" t="str">
            <v>[V-05] NMP Slop Drum</v>
          </cell>
          <cell r="J403" t="str">
            <v>F</v>
          </cell>
          <cell r="K403" t="str">
            <v/>
          </cell>
          <cell r="L403" t="str">
            <v>SET</v>
          </cell>
          <cell r="M403">
            <v>1</v>
          </cell>
          <cell r="N403">
            <v>21.364000000000001</v>
          </cell>
          <cell r="O403">
            <v>18070</v>
          </cell>
          <cell r="P403">
            <v>18070</v>
          </cell>
          <cell r="Q403">
            <v>16985800</v>
          </cell>
          <cell r="R403">
            <v>795066.46695375396</v>
          </cell>
          <cell r="S403">
            <v>795066.46695375396</v>
          </cell>
          <cell r="T403">
            <v>16985800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 t="str">
            <v>PMFA00</v>
          </cell>
          <cell r="AB403" t="str">
            <v>M0FA11</v>
          </cell>
          <cell r="AC403">
            <v>86</v>
          </cell>
        </row>
        <row r="404">
          <cell r="A404" t="str">
            <v>V-06</v>
          </cell>
          <cell r="B404" t="str">
            <v>N</v>
          </cell>
          <cell r="C404" t="str">
            <v>자재비</v>
          </cell>
          <cell r="D404" t="str">
            <v>기계</v>
          </cell>
          <cell r="E404" t="str">
            <v>A00</v>
          </cell>
          <cell r="F404" t="str">
            <v>Associate Unit</v>
          </cell>
          <cell r="G404" t="str">
            <v>VESSEL</v>
          </cell>
          <cell r="H404" t="str">
            <v>INR</v>
          </cell>
          <cell r="I404" t="str">
            <v>[V-06] HC-Slop Drum</v>
          </cell>
          <cell r="J404" t="str">
            <v>F</v>
          </cell>
          <cell r="K404" t="str">
            <v/>
          </cell>
          <cell r="L404" t="str">
            <v>SET</v>
          </cell>
          <cell r="M404">
            <v>1</v>
          </cell>
          <cell r="N404">
            <v>21.364000000000001</v>
          </cell>
          <cell r="O404">
            <v>18070</v>
          </cell>
          <cell r="P404">
            <v>18070</v>
          </cell>
          <cell r="Q404">
            <v>16985800</v>
          </cell>
          <cell r="R404">
            <v>795066.46695375396</v>
          </cell>
          <cell r="S404">
            <v>795066.46695375396</v>
          </cell>
          <cell r="T404">
            <v>16985800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 t="str">
            <v>PMFA00</v>
          </cell>
          <cell r="AB404" t="str">
            <v>M0FA11</v>
          </cell>
          <cell r="AC404">
            <v>87</v>
          </cell>
        </row>
        <row r="405">
          <cell r="A405" t="str">
            <v>V-07</v>
          </cell>
          <cell r="B405" t="str">
            <v>N</v>
          </cell>
          <cell r="C405" t="str">
            <v>자재비</v>
          </cell>
          <cell r="D405" t="str">
            <v>기계</v>
          </cell>
          <cell r="E405" t="str">
            <v>A00</v>
          </cell>
          <cell r="F405" t="str">
            <v>Associate Unit</v>
          </cell>
          <cell r="G405" t="str">
            <v>VESSEL</v>
          </cell>
          <cell r="H405" t="str">
            <v>INR</v>
          </cell>
          <cell r="I405" t="str">
            <v>[V-07] Flare Blow Down Drum</v>
          </cell>
          <cell r="J405" t="str">
            <v>F</v>
          </cell>
          <cell r="K405" t="str">
            <v/>
          </cell>
          <cell r="L405" t="str">
            <v>SET</v>
          </cell>
          <cell r="M405">
            <v>1</v>
          </cell>
          <cell r="N405">
            <v>21.364000000000001</v>
          </cell>
          <cell r="O405">
            <v>134460</v>
          </cell>
          <cell r="P405">
            <v>134460</v>
          </cell>
          <cell r="Q405">
            <v>126392400</v>
          </cell>
          <cell r="R405">
            <v>5916139.2997565996</v>
          </cell>
          <cell r="S405">
            <v>5916139.2997565996</v>
          </cell>
          <cell r="T405">
            <v>126392400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 t="str">
            <v>PMFA00</v>
          </cell>
          <cell r="AB405" t="str">
            <v>M0FA11</v>
          </cell>
          <cell r="AC405">
            <v>88</v>
          </cell>
        </row>
        <row r="406">
          <cell r="A406" t="str">
            <v>61-S61A/S</v>
          </cell>
          <cell r="B406" t="str">
            <v>N</v>
          </cell>
          <cell r="C406" t="str">
            <v>자재비</v>
          </cell>
          <cell r="D406" t="str">
            <v>기계</v>
          </cell>
          <cell r="E406" t="str">
            <v>A00</v>
          </cell>
          <cell r="F406" t="str">
            <v>Associate Unit</v>
          </cell>
          <cell r="G406" t="str">
            <v>FILTER/SCREEN</v>
          </cell>
          <cell r="H406" t="str">
            <v>INR</v>
          </cell>
          <cell r="I406" t="str">
            <v>[61-S61 A/S] PGH Feed Filter</v>
          </cell>
          <cell r="J406" t="str">
            <v>F</v>
          </cell>
          <cell r="K406" t="str">
            <v/>
          </cell>
          <cell r="L406" t="str">
            <v>SET</v>
          </cell>
          <cell r="M406">
            <v>2</v>
          </cell>
          <cell r="N406">
            <v>21.364000000000001</v>
          </cell>
          <cell r="O406">
            <v>10350</v>
          </cell>
          <cell r="P406">
            <v>20700</v>
          </cell>
          <cell r="Q406">
            <v>19458000</v>
          </cell>
          <cell r="R406">
            <v>455392.24864257628</v>
          </cell>
          <cell r="S406">
            <v>910784.49728515255</v>
          </cell>
          <cell r="T406">
            <v>19458000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 t="str">
            <v>PMFF00</v>
          </cell>
          <cell r="AB406" t="str">
            <v>M0FF51</v>
          </cell>
          <cell r="AC406">
            <v>8</v>
          </cell>
        </row>
        <row r="407">
          <cell r="A407" t="str">
            <v>61-P71A/S</v>
          </cell>
          <cell r="B407" t="str">
            <v>N</v>
          </cell>
          <cell r="C407" t="str">
            <v>자재비</v>
          </cell>
          <cell r="D407" t="str">
            <v>기계</v>
          </cell>
          <cell r="E407" t="str">
            <v>A00</v>
          </cell>
          <cell r="F407" t="str">
            <v>Associate Unit</v>
          </cell>
          <cell r="G407" t="str">
            <v>CENTRIFUGAL PUMP</v>
          </cell>
          <cell r="H407" t="str">
            <v>USD</v>
          </cell>
          <cell r="I407" t="str">
            <v>[61-P71 A/S] Feed Pump Gasoline Hydrogenation I</v>
          </cell>
          <cell r="J407" t="str">
            <v>F</v>
          </cell>
          <cell r="K407" t="str">
            <v/>
          </cell>
          <cell r="L407" t="str">
            <v>SET</v>
          </cell>
          <cell r="M407">
            <v>2</v>
          </cell>
          <cell r="N407">
            <v>940</v>
          </cell>
          <cell r="O407">
            <v>426000</v>
          </cell>
          <cell r="P407">
            <v>852000</v>
          </cell>
          <cell r="Q407">
            <v>800880000</v>
          </cell>
          <cell r="R407">
            <v>426000</v>
          </cell>
          <cell r="S407">
            <v>852000</v>
          </cell>
          <cell r="T407">
            <v>800880000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 t="str">
            <v>PMGA10</v>
          </cell>
          <cell r="AB407" t="str">
            <v>M0GA11</v>
          </cell>
          <cell r="AC407">
            <v>43</v>
          </cell>
        </row>
        <row r="408">
          <cell r="A408" t="str">
            <v>61-P72A/S</v>
          </cell>
          <cell r="B408" t="str">
            <v>N</v>
          </cell>
          <cell r="C408" t="str">
            <v>자재비</v>
          </cell>
          <cell r="D408" t="str">
            <v>기계</v>
          </cell>
          <cell r="E408" t="str">
            <v>A00</v>
          </cell>
          <cell r="F408" t="str">
            <v>Associate Unit</v>
          </cell>
          <cell r="G408" t="str">
            <v>CENTRIFUGAL PUMP</v>
          </cell>
          <cell r="H408" t="str">
            <v>USD</v>
          </cell>
          <cell r="I408" t="str">
            <v>[61-P72 A/S] First Stage Quench Pump</v>
          </cell>
          <cell r="J408" t="str">
            <v>F</v>
          </cell>
          <cell r="K408" t="str">
            <v/>
          </cell>
          <cell r="L408" t="str">
            <v>SET</v>
          </cell>
          <cell r="M408">
            <v>2</v>
          </cell>
          <cell r="N408">
            <v>940</v>
          </cell>
          <cell r="O408">
            <v>546000</v>
          </cell>
          <cell r="P408">
            <v>1092000</v>
          </cell>
          <cell r="Q408">
            <v>1026480000</v>
          </cell>
          <cell r="R408">
            <v>546000</v>
          </cell>
          <cell r="S408">
            <v>1092000</v>
          </cell>
          <cell r="T408">
            <v>1026480000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PMGA10</v>
          </cell>
          <cell r="AB408" t="str">
            <v>M0GA11</v>
          </cell>
          <cell r="AC408">
            <v>44</v>
          </cell>
        </row>
        <row r="409">
          <cell r="A409" t="str">
            <v>62-P71A/S</v>
          </cell>
          <cell r="B409" t="str">
            <v>N</v>
          </cell>
          <cell r="C409" t="str">
            <v>자재비</v>
          </cell>
          <cell r="D409" t="str">
            <v>기계</v>
          </cell>
          <cell r="E409" t="str">
            <v>A00</v>
          </cell>
          <cell r="F409" t="str">
            <v>Associate Unit</v>
          </cell>
          <cell r="G409" t="str">
            <v>CENTRIFUGAL PUMP</v>
          </cell>
          <cell r="H409" t="str">
            <v>USD</v>
          </cell>
          <cell r="I409" t="str">
            <v>[62-P71 A/S] C7/C8 Pump</v>
          </cell>
          <cell r="J409" t="str">
            <v>F</v>
          </cell>
          <cell r="K409" t="str">
            <v/>
          </cell>
          <cell r="L409" t="str">
            <v>SET</v>
          </cell>
          <cell r="M409">
            <v>2</v>
          </cell>
          <cell r="N409">
            <v>940</v>
          </cell>
          <cell r="O409">
            <v>65000</v>
          </cell>
          <cell r="P409">
            <v>130000</v>
          </cell>
          <cell r="Q409">
            <v>122200000</v>
          </cell>
          <cell r="R409">
            <v>65000</v>
          </cell>
          <cell r="S409">
            <v>130000</v>
          </cell>
          <cell r="T409">
            <v>122200000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 t="str">
            <v>PMGA10</v>
          </cell>
          <cell r="AB409" t="str">
            <v>M0GA11</v>
          </cell>
          <cell r="AC409">
            <v>45</v>
          </cell>
        </row>
        <row r="410">
          <cell r="A410" t="str">
            <v>62-P72A/S</v>
          </cell>
          <cell r="B410" t="str">
            <v>N</v>
          </cell>
          <cell r="C410" t="str">
            <v>자재비</v>
          </cell>
          <cell r="D410" t="str">
            <v>기계</v>
          </cell>
          <cell r="E410" t="str">
            <v>A00</v>
          </cell>
          <cell r="F410" t="str">
            <v>Associate Unit</v>
          </cell>
          <cell r="G410" t="str">
            <v>CENTRIFUGAL PUMP</v>
          </cell>
          <cell r="H410" t="str">
            <v>USD</v>
          </cell>
          <cell r="I410" t="str">
            <v>[62-P72 A/S] C6 Pump</v>
          </cell>
          <cell r="J410" t="str">
            <v>F</v>
          </cell>
          <cell r="K410" t="str">
            <v/>
          </cell>
          <cell r="L410" t="str">
            <v>SET</v>
          </cell>
          <cell r="M410">
            <v>2</v>
          </cell>
          <cell r="N410">
            <v>940</v>
          </cell>
          <cell r="O410">
            <v>439000</v>
          </cell>
          <cell r="P410">
            <v>878000</v>
          </cell>
          <cell r="Q410">
            <v>825320000</v>
          </cell>
          <cell r="R410">
            <v>439000</v>
          </cell>
          <cell r="S410">
            <v>878000</v>
          </cell>
          <cell r="T410">
            <v>825320000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 t="str">
            <v>PMGA10</v>
          </cell>
          <cell r="AB410" t="str">
            <v>M0GA11</v>
          </cell>
          <cell r="AC410">
            <v>46</v>
          </cell>
        </row>
        <row r="411">
          <cell r="A411" t="str">
            <v>63-P71A/S</v>
          </cell>
          <cell r="B411" t="str">
            <v>N</v>
          </cell>
          <cell r="C411" t="str">
            <v>자재비</v>
          </cell>
          <cell r="D411" t="str">
            <v>기계</v>
          </cell>
          <cell r="E411" t="str">
            <v>A00</v>
          </cell>
          <cell r="F411" t="str">
            <v>Associate Unit</v>
          </cell>
          <cell r="G411" t="str">
            <v>CENTRIFUGAL PUMP</v>
          </cell>
          <cell r="H411" t="str">
            <v>USD</v>
          </cell>
          <cell r="I411" t="str">
            <v>[63-P71 A/S] Deoctanizer Bottom Pump</v>
          </cell>
          <cell r="J411" t="str">
            <v>F</v>
          </cell>
          <cell r="K411" t="str">
            <v/>
          </cell>
          <cell r="L411" t="str">
            <v>SET</v>
          </cell>
          <cell r="M411">
            <v>2</v>
          </cell>
          <cell r="N411">
            <v>940</v>
          </cell>
          <cell r="O411">
            <v>70000</v>
          </cell>
          <cell r="P411">
            <v>140000</v>
          </cell>
          <cell r="Q411">
            <v>131600000</v>
          </cell>
          <cell r="R411">
            <v>70000</v>
          </cell>
          <cell r="S411">
            <v>140000</v>
          </cell>
          <cell r="T411">
            <v>131600000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 t="str">
            <v>PMGA10</v>
          </cell>
          <cell r="AB411" t="str">
            <v>M0GA11</v>
          </cell>
          <cell r="AC411">
            <v>47</v>
          </cell>
        </row>
        <row r="412">
          <cell r="A412" t="str">
            <v>63-P72A/S</v>
          </cell>
          <cell r="B412" t="str">
            <v>N</v>
          </cell>
          <cell r="C412" t="str">
            <v>자재비</v>
          </cell>
          <cell r="D412" t="str">
            <v>기계</v>
          </cell>
          <cell r="E412" t="str">
            <v>A00</v>
          </cell>
          <cell r="F412" t="str">
            <v>Associate Unit</v>
          </cell>
          <cell r="G412" t="str">
            <v>CENTRIFUGAL PUMP</v>
          </cell>
          <cell r="H412" t="str">
            <v>USD</v>
          </cell>
          <cell r="I412" t="str">
            <v>[63-P72 A/S] Deoctanizer Reflux Pump</v>
          </cell>
          <cell r="J412" t="str">
            <v>F</v>
          </cell>
          <cell r="K412" t="str">
            <v/>
          </cell>
          <cell r="L412" t="str">
            <v>SET</v>
          </cell>
          <cell r="M412">
            <v>2</v>
          </cell>
          <cell r="N412">
            <v>940</v>
          </cell>
          <cell r="O412">
            <v>80000</v>
          </cell>
          <cell r="P412">
            <v>160000</v>
          </cell>
          <cell r="Q412">
            <v>150400000</v>
          </cell>
          <cell r="R412">
            <v>80000</v>
          </cell>
          <cell r="S412">
            <v>160000</v>
          </cell>
          <cell r="T412">
            <v>150400000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 t="str">
            <v>PMGA10</v>
          </cell>
          <cell r="AB412" t="str">
            <v>M0GA11</v>
          </cell>
          <cell r="AC412">
            <v>48</v>
          </cell>
        </row>
        <row r="413">
          <cell r="A413" t="str">
            <v>64-P71A/S</v>
          </cell>
          <cell r="B413" t="str">
            <v>N</v>
          </cell>
          <cell r="C413" t="str">
            <v>자재비</v>
          </cell>
          <cell r="D413" t="str">
            <v>기계</v>
          </cell>
          <cell r="E413" t="str">
            <v>A00</v>
          </cell>
          <cell r="F413" t="str">
            <v>Associate Unit</v>
          </cell>
          <cell r="G413" t="str">
            <v>CENTRIFUGAL PUMP</v>
          </cell>
          <cell r="H413" t="str">
            <v>USD</v>
          </cell>
          <cell r="I413" t="str">
            <v>[64-P71 A/S] Second Stage Liquid Recycle Pump</v>
          </cell>
          <cell r="J413" t="str">
            <v>F</v>
          </cell>
          <cell r="K413" t="str">
            <v/>
          </cell>
          <cell r="L413" t="str">
            <v>SET</v>
          </cell>
          <cell r="M413">
            <v>2</v>
          </cell>
          <cell r="N413">
            <v>940</v>
          </cell>
          <cell r="O413">
            <v>75000</v>
          </cell>
          <cell r="P413">
            <v>150000</v>
          </cell>
          <cell r="Q413">
            <v>141000000</v>
          </cell>
          <cell r="R413">
            <v>75000</v>
          </cell>
          <cell r="S413">
            <v>150000</v>
          </cell>
          <cell r="T413">
            <v>141000000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 t="str">
            <v>PMGA10</v>
          </cell>
          <cell r="AB413" t="str">
            <v>M0GA11</v>
          </cell>
          <cell r="AC413">
            <v>49</v>
          </cell>
        </row>
        <row r="414">
          <cell r="A414" t="str">
            <v>65-P71A/S</v>
          </cell>
          <cell r="B414" t="str">
            <v>N</v>
          </cell>
          <cell r="C414" t="str">
            <v>자재비</v>
          </cell>
          <cell r="D414" t="str">
            <v>기계</v>
          </cell>
          <cell r="E414" t="str">
            <v>A00</v>
          </cell>
          <cell r="F414" t="str">
            <v>Associate Unit</v>
          </cell>
          <cell r="G414" t="str">
            <v>CENTRIFUGAL PUMP</v>
          </cell>
          <cell r="H414" t="str">
            <v>USD</v>
          </cell>
          <cell r="I414" t="str">
            <v>[65-P71 A/S] Depentanizer Reflux Pump</v>
          </cell>
          <cell r="J414" t="str">
            <v>F</v>
          </cell>
          <cell r="K414" t="str">
            <v/>
          </cell>
          <cell r="L414" t="str">
            <v>SET</v>
          </cell>
          <cell r="M414">
            <v>2</v>
          </cell>
          <cell r="N414">
            <v>940</v>
          </cell>
          <cell r="O414">
            <v>80000</v>
          </cell>
          <cell r="P414">
            <v>160000</v>
          </cell>
          <cell r="Q414">
            <v>150400000</v>
          </cell>
          <cell r="R414">
            <v>80000</v>
          </cell>
          <cell r="S414">
            <v>160000</v>
          </cell>
          <cell r="T414">
            <v>150400000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 t="str">
            <v>PMGA10</v>
          </cell>
          <cell r="AB414" t="str">
            <v>M0GA11</v>
          </cell>
          <cell r="AC414">
            <v>50</v>
          </cell>
        </row>
        <row r="415">
          <cell r="A415" t="str">
            <v>97-P78</v>
          </cell>
          <cell r="B415" t="str">
            <v>N</v>
          </cell>
          <cell r="C415" t="str">
            <v>자재비</v>
          </cell>
          <cell r="D415" t="str">
            <v>기계</v>
          </cell>
          <cell r="E415" t="str">
            <v>A00</v>
          </cell>
          <cell r="F415" t="str">
            <v>Associate Unit</v>
          </cell>
          <cell r="G415" t="str">
            <v>CENTRIFUGAL PUMP</v>
          </cell>
          <cell r="H415" t="str">
            <v>USD</v>
          </cell>
          <cell r="I415" t="str">
            <v>[97-P78] Benznen Slop Pump</v>
          </cell>
          <cell r="J415" t="str">
            <v>F</v>
          </cell>
          <cell r="K415" t="str">
            <v/>
          </cell>
          <cell r="L415" t="str">
            <v>SET</v>
          </cell>
          <cell r="M415">
            <v>1</v>
          </cell>
          <cell r="N415">
            <v>940</v>
          </cell>
          <cell r="O415">
            <v>40000</v>
          </cell>
          <cell r="P415">
            <v>40000</v>
          </cell>
          <cell r="Q415">
            <v>37600000</v>
          </cell>
          <cell r="R415">
            <v>40000</v>
          </cell>
          <cell r="S415">
            <v>40000</v>
          </cell>
          <cell r="T415">
            <v>37600000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 t="str">
            <v>PMGA10</v>
          </cell>
          <cell r="AB415" t="str">
            <v>M0GA11</v>
          </cell>
          <cell r="AC415">
            <v>51</v>
          </cell>
        </row>
        <row r="416">
          <cell r="A416" t="str">
            <v>P-10A/B</v>
          </cell>
          <cell r="B416" t="str">
            <v>N</v>
          </cell>
          <cell r="C416" t="str">
            <v>자재비</v>
          </cell>
          <cell r="D416" t="str">
            <v>기계</v>
          </cell>
          <cell r="E416" t="str">
            <v>A00</v>
          </cell>
          <cell r="F416" t="str">
            <v>Associate Unit</v>
          </cell>
          <cell r="G416" t="str">
            <v>CENTRIFUGAL PUMP</v>
          </cell>
          <cell r="H416" t="str">
            <v>USD</v>
          </cell>
          <cell r="I416" t="str">
            <v>[P-10 A/B] TBC Recovery Pump</v>
          </cell>
          <cell r="J416" t="str">
            <v>F</v>
          </cell>
          <cell r="K416" t="str">
            <v/>
          </cell>
          <cell r="L416" t="str">
            <v>SET</v>
          </cell>
          <cell r="M416">
            <v>2</v>
          </cell>
          <cell r="N416">
            <v>940</v>
          </cell>
          <cell r="O416">
            <v>16500</v>
          </cell>
          <cell r="P416">
            <v>33000</v>
          </cell>
          <cell r="Q416">
            <v>31020000</v>
          </cell>
          <cell r="R416">
            <v>16500</v>
          </cell>
          <cell r="S416">
            <v>33000</v>
          </cell>
          <cell r="T416">
            <v>31020000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 t="str">
            <v>PMGA10</v>
          </cell>
          <cell r="AB416" t="str">
            <v>M0GA11</v>
          </cell>
          <cell r="AC416">
            <v>52</v>
          </cell>
        </row>
        <row r="417">
          <cell r="A417" t="str">
            <v>P-21A/B</v>
          </cell>
          <cell r="B417" t="str">
            <v>N</v>
          </cell>
          <cell r="C417" t="str">
            <v>자재비</v>
          </cell>
          <cell r="D417" t="str">
            <v>기계</v>
          </cell>
          <cell r="E417" t="str">
            <v>A00</v>
          </cell>
          <cell r="F417" t="str">
            <v>Associate Unit</v>
          </cell>
          <cell r="G417" t="str">
            <v>CENTRIFUGAL PUMP</v>
          </cell>
          <cell r="H417" t="str">
            <v>USD</v>
          </cell>
          <cell r="I417" t="str">
            <v>[P-21 A/B] Butene Pump</v>
          </cell>
          <cell r="J417" t="str">
            <v>F</v>
          </cell>
          <cell r="K417" t="str">
            <v/>
          </cell>
          <cell r="L417" t="str">
            <v>SET</v>
          </cell>
          <cell r="M417">
            <v>2</v>
          </cell>
          <cell r="N417">
            <v>940</v>
          </cell>
          <cell r="O417">
            <v>33000</v>
          </cell>
          <cell r="P417">
            <v>66000</v>
          </cell>
          <cell r="Q417">
            <v>62040000</v>
          </cell>
          <cell r="R417">
            <v>33000</v>
          </cell>
          <cell r="S417">
            <v>66000</v>
          </cell>
          <cell r="T417">
            <v>62040000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 t="str">
            <v>PMGA10</v>
          </cell>
          <cell r="AB417" t="str">
            <v>M0GA11</v>
          </cell>
          <cell r="AC417">
            <v>53</v>
          </cell>
        </row>
        <row r="418">
          <cell r="A418" t="str">
            <v>P-22A/B</v>
          </cell>
          <cell r="B418" t="str">
            <v>N</v>
          </cell>
          <cell r="C418" t="str">
            <v>자재비</v>
          </cell>
          <cell r="D418" t="str">
            <v>기계</v>
          </cell>
          <cell r="E418" t="str">
            <v>A00</v>
          </cell>
          <cell r="F418" t="str">
            <v>Associate Unit</v>
          </cell>
          <cell r="G418" t="str">
            <v>CENTRIFUGAL PUMP</v>
          </cell>
          <cell r="H418" t="str">
            <v>USD</v>
          </cell>
          <cell r="I418" t="str">
            <v>[P-22 A/B] Main Washer Pump</v>
          </cell>
          <cell r="J418" t="str">
            <v>F</v>
          </cell>
          <cell r="K418" t="str">
            <v/>
          </cell>
          <cell r="L418" t="str">
            <v>SET</v>
          </cell>
          <cell r="M418">
            <v>2</v>
          </cell>
          <cell r="N418">
            <v>940</v>
          </cell>
          <cell r="O418">
            <v>250000</v>
          </cell>
          <cell r="P418">
            <v>500000</v>
          </cell>
          <cell r="Q418">
            <v>470000000</v>
          </cell>
          <cell r="R418">
            <v>250000</v>
          </cell>
          <cell r="S418">
            <v>500000</v>
          </cell>
          <cell r="T418">
            <v>470000000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 t="str">
            <v>PMGA10</v>
          </cell>
          <cell r="AB418" t="str">
            <v>M0GA11</v>
          </cell>
          <cell r="AC418">
            <v>54</v>
          </cell>
        </row>
        <row r="419">
          <cell r="A419" t="str">
            <v>P-23A/B</v>
          </cell>
          <cell r="B419" t="str">
            <v>N</v>
          </cell>
          <cell r="C419" t="str">
            <v>자재비</v>
          </cell>
          <cell r="D419" t="str">
            <v>기계</v>
          </cell>
          <cell r="E419" t="str">
            <v>A00</v>
          </cell>
          <cell r="F419" t="str">
            <v>Associate Unit</v>
          </cell>
          <cell r="G419" t="str">
            <v>CENTRIFUGAL PUMP</v>
          </cell>
          <cell r="H419" t="str">
            <v>USD</v>
          </cell>
          <cell r="I419" t="str">
            <v>[P-23 A/B] Rectifier Pump</v>
          </cell>
          <cell r="J419" t="str">
            <v>F</v>
          </cell>
          <cell r="K419" t="str">
            <v/>
          </cell>
          <cell r="L419" t="str">
            <v>SET</v>
          </cell>
          <cell r="M419">
            <v>2</v>
          </cell>
          <cell r="N419">
            <v>940</v>
          </cell>
          <cell r="O419">
            <v>369600</v>
          </cell>
          <cell r="P419">
            <v>739200</v>
          </cell>
          <cell r="Q419">
            <v>694848000</v>
          </cell>
          <cell r="R419">
            <v>369600</v>
          </cell>
          <cell r="S419">
            <v>739200</v>
          </cell>
          <cell r="T419">
            <v>694848000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 t="str">
            <v>PMGA10</v>
          </cell>
          <cell r="AB419" t="str">
            <v>M0GA11</v>
          </cell>
          <cell r="AC419">
            <v>55</v>
          </cell>
        </row>
        <row r="420">
          <cell r="A420" t="str">
            <v>P-24A/B</v>
          </cell>
          <cell r="B420" t="str">
            <v>N</v>
          </cell>
          <cell r="C420" t="str">
            <v>자재비</v>
          </cell>
          <cell r="D420" t="str">
            <v>기계</v>
          </cell>
          <cell r="E420" t="str">
            <v>A00</v>
          </cell>
          <cell r="F420" t="str">
            <v>Associate Unit</v>
          </cell>
          <cell r="G420" t="str">
            <v>CENTRIFUGAL PUMP</v>
          </cell>
          <cell r="H420" t="str">
            <v>USD</v>
          </cell>
          <cell r="I420" t="str">
            <v>[P-24 A/B] Raw Butadiene Pump</v>
          </cell>
          <cell r="J420" t="str">
            <v>F</v>
          </cell>
          <cell r="K420" t="str">
            <v/>
          </cell>
          <cell r="L420" t="str">
            <v>SET</v>
          </cell>
          <cell r="M420">
            <v>2</v>
          </cell>
          <cell r="N420">
            <v>940</v>
          </cell>
          <cell r="O420">
            <v>24200</v>
          </cell>
          <cell r="P420">
            <v>48400</v>
          </cell>
          <cell r="Q420">
            <v>45496000</v>
          </cell>
          <cell r="R420">
            <v>24200</v>
          </cell>
          <cell r="S420">
            <v>48400</v>
          </cell>
          <cell r="T420">
            <v>45496000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 t="str">
            <v>PMGA10</v>
          </cell>
          <cell r="AB420" t="str">
            <v>M0GA11</v>
          </cell>
          <cell r="AC420">
            <v>56</v>
          </cell>
        </row>
        <row r="421">
          <cell r="A421" t="str">
            <v>P-30A/B</v>
          </cell>
          <cell r="B421" t="str">
            <v>N</v>
          </cell>
          <cell r="C421" t="str">
            <v>자재비</v>
          </cell>
          <cell r="D421" t="str">
            <v>기계</v>
          </cell>
          <cell r="E421" t="str">
            <v>A00</v>
          </cell>
          <cell r="F421" t="str">
            <v>Associate Unit</v>
          </cell>
          <cell r="G421" t="str">
            <v>CENTRIFUGAL PUMP</v>
          </cell>
          <cell r="H421" t="str">
            <v>USD</v>
          </cell>
          <cell r="I421" t="str">
            <v>[P-30 A/B] Degasser Feed Pump</v>
          </cell>
          <cell r="J421" t="str">
            <v>F</v>
          </cell>
          <cell r="K421" t="str">
            <v/>
          </cell>
          <cell r="L421" t="str">
            <v>SET</v>
          </cell>
          <cell r="M421">
            <v>2</v>
          </cell>
          <cell r="N421">
            <v>940</v>
          </cell>
          <cell r="O421">
            <v>80000</v>
          </cell>
          <cell r="P421">
            <v>160000</v>
          </cell>
          <cell r="Q421">
            <v>150400000</v>
          </cell>
          <cell r="R421">
            <v>80000</v>
          </cell>
          <cell r="S421">
            <v>160000</v>
          </cell>
          <cell r="T421">
            <v>150400000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 t="str">
            <v>PMGA10</v>
          </cell>
          <cell r="AB421" t="str">
            <v>M0GA11</v>
          </cell>
          <cell r="AC421">
            <v>57</v>
          </cell>
        </row>
        <row r="422">
          <cell r="A422" t="str">
            <v>P-32A/B</v>
          </cell>
          <cell r="B422" t="str">
            <v>N</v>
          </cell>
          <cell r="C422" t="str">
            <v>자재비</v>
          </cell>
          <cell r="D422" t="str">
            <v>기계</v>
          </cell>
          <cell r="E422" t="str">
            <v>A00</v>
          </cell>
          <cell r="F422" t="str">
            <v>Associate Unit</v>
          </cell>
          <cell r="G422" t="str">
            <v>CENTRIFUGAL PUMP</v>
          </cell>
          <cell r="H422" t="str">
            <v>USD</v>
          </cell>
          <cell r="I422" t="str">
            <v>[P-32 A/B] Waste Water Pump</v>
          </cell>
          <cell r="J422" t="str">
            <v>F</v>
          </cell>
          <cell r="K422" t="str">
            <v/>
          </cell>
          <cell r="L422" t="str">
            <v>SET</v>
          </cell>
          <cell r="M422">
            <v>2</v>
          </cell>
          <cell r="N422">
            <v>940</v>
          </cell>
          <cell r="O422">
            <v>45000</v>
          </cell>
          <cell r="P422">
            <v>90000</v>
          </cell>
          <cell r="Q422">
            <v>84600000</v>
          </cell>
          <cell r="R422">
            <v>45000</v>
          </cell>
          <cell r="S422">
            <v>90000</v>
          </cell>
          <cell r="T422">
            <v>84600000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 t="str">
            <v>PMGA10</v>
          </cell>
          <cell r="AB422" t="str">
            <v>M0GA11</v>
          </cell>
          <cell r="AC422">
            <v>58</v>
          </cell>
        </row>
        <row r="423">
          <cell r="A423" t="str">
            <v>P-33A/B</v>
          </cell>
          <cell r="B423" t="str">
            <v>N</v>
          </cell>
          <cell r="C423" t="str">
            <v>자재비</v>
          </cell>
          <cell r="D423" t="str">
            <v>기계</v>
          </cell>
          <cell r="E423" t="str">
            <v>A00</v>
          </cell>
          <cell r="F423" t="str">
            <v>Associate Unit</v>
          </cell>
          <cell r="G423" t="str">
            <v>CENTRIFUGAL PUMP</v>
          </cell>
          <cell r="H423" t="str">
            <v>USD</v>
          </cell>
          <cell r="I423" t="str">
            <v>[P-33 A/B] Degasser Pump</v>
          </cell>
          <cell r="J423" t="str">
            <v>F</v>
          </cell>
          <cell r="K423" t="str">
            <v/>
          </cell>
          <cell r="L423" t="str">
            <v>SET</v>
          </cell>
          <cell r="M423">
            <v>2</v>
          </cell>
          <cell r="N423">
            <v>940</v>
          </cell>
          <cell r="O423">
            <v>330000</v>
          </cell>
          <cell r="P423">
            <v>660000</v>
          </cell>
          <cell r="Q423">
            <v>620400000</v>
          </cell>
          <cell r="R423">
            <v>330000</v>
          </cell>
          <cell r="S423">
            <v>660000</v>
          </cell>
          <cell r="T423">
            <v>620400000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 t="str">
            <v>PMGA10</v>
          </cell>
          <cell r="AB423" t="str">
            <v>M0GA11</v>
          </cell>
          <cell r="AC423">
            <v>59</v>
          </cell>
        </row>
        <row r="424">
          <cell r="A424" t="str">
            <v>P-34A/B</v>
          </cell>
          <cell r="B424" t="str">
            <v>N</v>
          </cell>
          <cell r="C424" t="str">
            <v>자재비</v>
          </cell>
          <cell r="D424" t="str">
            <v>기계</v>
          </cell>
          <cell r="E424" t="str">
            <v>A00</v>
          </cell>
          <cell r="F424" t="str">
            <v>Associate Unit</v>
          </cell>
          <cell r="G424" t="str">
            <v>CENTRIFUGAL PUMP</v>
          </cell>
          <cell r="H424" t="str">
            <v>USD</v>
          </cell>
          <cell r="I424" t="str">
            <v>[P-34 A/B] Direct Cooler Pump</v>
          </cell>
          <cell r="J424" t="str">
            <v>F</v>
          </cell>
          <cell r="K424" t="str">
            <v/>
          </cell>
          <cell r="L424" t="str">
            <v>SET</v>
          </cell>
          <cell r="M424">
            <v>2</v>
          </cell>
          <cell r="N424">
            <v>940</v>
          </cell>
          <cell r="O424">
            <v>72000</v>
          </cell>
          <cell r="P424">
            <v>144000</v>
          </cell>
          <cell r="Q424">
            <v>135360000</v>
          </cell>
          <cell r="R424">
            <v>72000</v>
          </cell>
          <cell r="S424">
            <v>144000</v>
          </cell>
          <cell r="T424">
            <v>135360000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 t="str">
            <v>PMGA10</v>
          </cell>
          <cell r="AB424" t="str">
            <v>M0GA11</v>
          </cell>
          <cell r="AC424">
            <v>60</v>
          </cell>
        </row>
        <row r="425">
          <cell r="A425" t="str">
            <v>P-37A/B</v>
          </cell>
          <cell r="B425" t="str">
            <v>N</v>
          </cell>
          <cell r="C425" t="str">
            <v>자재비</v>
          </cell>
          <cell r="D425" t="str">
            <v>기계</v>
          </cell>
          <cell r="E425" t="str">
            <v>A00</v>
          </cell>
          <cell r="F425" t="str">
            <v>Associate Unit</v>
          </cell>
          <cell r="G425" t="str">
            <v>CENTRIFUGAL PUMP</v>
          </cell>
          <cell r="H425" t="str">
            <v>USD</v>
          </cell>
          <cell r="I425" t="str">
            <v>[P-37 A/B] C4 Acetylene Pump</v>
          </cell>
          <cell r="J425" t="str">
            <v>F</v>
          </cell>
          <cell r="K425" t="str">
            <v/>
          </cell>
          <cell r="L425" t="str">
            <v>SET</v>
          </cell>
          <cell r="M425">
            <v>2</v>
          </cell>
          <cell r="N425">
            <v>940</v>
          </cell>
          <cell r="O425">
            <v>12100</v>
          </cell>
          <cell r="P425">
            <v>24200</v>
          </cell>
          <cell r="Q425">
            <v>22748000</v>
          </cell>
          <cell r="R425">
            <v>12100</v>
          </cell>
          <cell r="S425">
            <v>24200</v>
          </cell>
          <cell r="T425">
            <v>22748000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 t="str">
            <v>PMGA10</v>
          </cell>
          <cell r="AB425" t="str">
            <v>M0GA11</v>
          </cell>
          <cell r="AC425">
            <v>61</v>
          </cell>
        </row>
        <row r="426">
          <cell r="A426" t="str">
            <v>P-44A/B</v>
          </cell>
          <cell r="B426" t="str">
            <v>N</v>
          </cell>
          <cell r="C426" t="str">
            <v>자재비</v>
          </cell>
          <cell r="D426" t="str">
            <v>기계</v>
          </cell>
          <cell r="E426" t="str">
            <v>A00</v>
          </cell>
          <cell r="F426" t="str">
            <v>Associate Unit</v>
          </cell>
          <cell r="G426" t="str">
            <v>CENTRIFUGAL PUMP</v>
          </cell>
          <cell r="H426" t="str">
            <v>USD</v>
          </cell>
          <cell r="I426" t="str">
            <v>[P-44 A/B] BD Product Pump</v>
          </cell>
          <cell r="J426" t="str">
            <v>F</v>
          </cell>
          <cell r="K426" t="str">
            <v/>
          </cell>
          <cell r="L426" t="str">
            <v>SET</v>
          </cell>
          <cell r="M426">
            <v>2</v>
          </cell>
          <cell r="N426">
            <v>940</v>
          </cell>
          <cell r="O426">
            <v>24200</v>
          </cell>
          <cell r="P426">
            <v>48400</v>
          </cell>
          <cell r="Q426">
            <v>45496000</v>
          </cell>
          <cell r="R426">
            <v>24200</v>
          </cell>
          <cell r="S426">
            <v>48400</v>
          </cell>
          <cell r="T426">
            <v>45496000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 t="str">
            <v>PMGA10</v>
          </cell>
          <cell r="AB426" t="str">
            <v>M0GA11</v>
          </cell>
          <cell r="AC426">
            <v>62</v>
          </cell>
        </row>
        <row r="427">
          <cell r="A427" t="str">
            <v>P-45A/B</v>
          </cell>
          <cell r="B427" t="str">
            <v>N</v>
          </cell>
          <cell r="C427" t="str">
            <v>자재비</v>
          </cell>
          <cell r="D427" t="str">
            <v>기계</v>
          </cell>
          <cell r="E427" t="str">
            <v>A00</v>
          </cell>
          <cell r="F427" t="str">
            <v>Associate Unit</v>
          </cell>
          <cell r="G427" t="str">
            <v>CENTRIFUGAL PUMP</v>
          </cell>
          <cell r="H427" t="str">
            <v>USD</v>
          </cell>
          <cell r="I427" t="str">
            <v>[P-45 A/B] Butadiene Reflux Pump</v>
          </cell>
          <cell r="J427" t="str">
            <v>F</v>
          </cell>
          <cell r="K427" t="str">
            <v/>
          </cell>
          <cell r="L427" t="str">
            <v>SET</v>
          </cell>
          <cell r="M427">
            <v>2</v>
          </cell>
          <cell r="N427">
            <v>940</v>
          </cell>
          <cell r="O427">
            <v>33000</v>
          </cell>
          <cell r="P427">
            <v>66000</v>
          </cell>
          <cell r="Q427">
            <v>62040000</v>
          </cell>
          <cell r="R427">
            <v>33000</v>
          </cell>
          <cell r="S427">
            <v>66000</v>
          </cell>
          <cell r="T427">
            <v>62040000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 t="str">
            <v>PMGA10</v>
          </cell>
          <cell r="AB427" t="str">
            <v>M0GA11</v>
          </cell>
          <cell r="AC427">
            <v>63</v>
          </cell>
        </row>
        <row r="428">
          <cell r="A428" t="str">
            <v>P-46A/B</v>
          </cell>
          <cell r="B428" t="str">
            <v>N</v>
          </cell>
          <cell r="C428" t="str">
            <v>자재비</v>
          </cell>
          <cell r="D428" t="str">
            <v>기계</v>
          </cell>
          <cell r="E428" t="str">
            <v>A00</v>
          </cell>
          <cell r="F428" t="str">
            <v>Associate Unit</v>
          </cell>
          <cell r="G428" t="str">
            <v>CENTRIFUGAL PUMP</v>
          </cell>
          <cell r="H428" t="str">
            <v>USD</v>
          </cell>
          <cell r="I428" t="str">
            <v>[P-46 A/B] C4/C5 HC Pump</v>
          </cell>
          <cell r="J428" t="str">
            <v>F</v>
          </cell>
          <cell r="K428" t="str">
            <v/>
          </cell>
          <cell r="L428" t="str">
            <v>SET</v>
          </cell>
          <cell r="M428">
            <v>2</v>
          </cell>
          <cell r="N428">
            <v>940</v>
          </cell>
          <cell r="O428">
            <v>35000</v>
          </cell>
          <cell r="P428">
            <v>70000</v>
          </cell>
          <cell r="Q428">
            <v>65800000</v>
          </cell>
          <cell r="R428">
            <v>35000</v>
          </cell>
          <cell r="S428">
            <v>70000</v>
          </cell>
          <cell r="T428">
            <v>65800000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 t="str">
            <v>PMGA10</v>
          </cell>
          <cell r="AB428" t="str">
            <v>M0GA11</v>
          </cell>
          <cell r="AC428">
            <v>64</v>
          </cell>
        </row>
        <row r="429">
          <cell r="A429" t="str">
            <v>P-51A/B</v>
          </cell>
          <cell r="B429" t="str">
            <v>N</v>
          </cell>
          <cell r="C429" t="str">
            <v>자재비</v>
          </cell>
          <cell r="D429" t="str">
            <v>기계</v>
          </cell>
          <cell r="E429" t="str">
            <v>A00</v>
          </cell>
          <cell r="F429" t="str">
            <v>Associate Unit</v>
          </cell>
          <cell r="G429" t="str">
            <v>CENTRIFUGAL PUMP</v>
          </cell>
          <cell r="H429" t="str">
            <v>USD</v>
          </cell>
          <cell r="I429" t="str">
            <v>[P-51 A/B] Solvent Return Pump</v>
          </cell>
          <cell r="J429" t="str">
            <v>F</v>
          </cell>
          <cell r="K429" t="str">
            <v/>
          </cell>
          <cell r="L429" t="str">
            <v>SET</v>
          </cell>
          <cell r="M429">
            <v>2</v>
          </cell>
          <cell r="N429">
            <v>940</v>
          </cell>
          <cell r="O429">
            <v>45000</v>
          </cell>
          <cell r="P429">
            <v>90000</v>
          </cell>
          <cell r="Q429">
            <v>84600000</v>
          </cell>
          <cell r="R429">
            <v>45000</v>
          </cell>
          <cell r="S429">
            <v>90000</v>
          </cell>
          <cell r="T429">
            <v>84600000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 t="str">
            <v>PMGA10</v>
          </cell>
          <cell r="AB429" t="str">
            <v>M0GA11</v>
          </cell>
          <cell r="AC429">
            <v>65</v>
          </cell>
        </row>
        <row r="430">
          <cell r="A430" t="str">
            <v>P-52A/B</v>
          </cell>
          <cell r="B430" t="str">
            <v>N</v>
          </cell>
          <cell r="C430" t="str">
            <v>자재비</v>
          </cell>
          <cell r="D430" t="str">
            <v>기계</v>
          </cell>
          <cell r="E430" t="str">
            <v>A00</v>
          </cell>
          <cell r="F430" t="str">
            <v>Associate Unit</v>
          </cell>
          <cell r="G430" t="str">
            <v>CENTRIFUGAL PUMP</v>
          </cell>
          <cell r="H430" t="str">
            <v>USD</v>
          </cell>
          <cell r="I430" t="str">
            <v>[P-52 A/B] Waste Water Pump</v>
          </cell>
          <cell r="J430" t="str">
            <v>F</v>
          </cell>
          <cell r="K430" t="str">
            <v/>
          </cell>
          <cell r="L430" t="str">
            <v>SET</v>
          </cell>
          <cell r="M430">
            <v>2</v>
          </cell>
          <cell r="N430">
            <v>940</v>
          </cell>
          <cell r="O430">
            <v>25000</v>
          </cell>
          <cell r="P430">
            <v>50000</v>
          </cell>
          <cell r="Q430">
            <v>47000000</v>
          </cell>
          <cell r="R430">
            <v>25000</v>
          </cell>
          <cell r="S430">
            <v>50000</v>
          </cell>
          <cell r="T430">
            <v>47000000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 t="str">
            <v>PMGA10</v>
          </cell>
          <cell r="AB430" t="str">
            <v>M0GA11</v>
          </cell>
          <cell r="AC430">
            <v>66</v>
          </cell>
        </row>
        <row r="431">
          <cell r="A431" t="str">
            <v>P-56</v>
          </cell>
          <cell r="B431" t="str">
            <v>N</v>
          </cell>
          <cell r="C431" t="str">
            <v>자재비</v>
          </cell>
          <cell r="D431" t="str">
            <v>기계</v>
          </cell>
          <cell r="E431" t="str">
            <v>A00</v>
          </cell>
          <cell r="F431" t="str">
            <v>Associate Unit</v>
          </cell>
          <cell r="G431" t="str">
            <v>CENTRIFUGAL PUMP</v>
          </cell>
          <cell r="H431" t="str">
            <v>USD</v>
          </cell>
          <cell r="I431" t="str">
            <v>[P-56] Solvent Slop Pump</v>
          </cell>
          <cell r="J431" t="str">
            <v>F</v>
          </cell>
          <cell r="K431" t="str">
            <v/>
          </cell>
          <cell r="L431" t="str">
            <v>SET</v>
          </cell>
          <cell r="M431">
            <v>1</v>
          </cell>
          <cell r="N431">
            <v>940</v>
          </cell>
          <cell r="O431">
            <v>42000</v>
          </cell>
          <cell r="P431">
            <v>42000</v>
          </cell>
          <cell r="Q431">
            <v>39480000</v>
          </cell>
          <cell r="R431">
            <v>42000</v>
          </cell>
          <cell r="S431">
            <v>42000</v>
          </cell>
          <cell r="T431">
            <v>39480000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 t="str">
            <v>PMGA10</v>
          </cell>
          <cell r="AB431" t="str">
            <v>M0GA11</v>
          </cell>
          <cell r="AC431">
            <v>67</v>
          </cell>
        </row>
        <row r="432">
          <cell r="A432" t="str">
            <v>P-61A/B</v>
          </cell>
          <cell r="B432" t="str">
            <v>N</v>
          </cell>
          <cell r="C432" t="str">
            <v>자재비</v>
          </cell>
          <cell r="D432" t="str">
            <v>기계</v>
          </cell>
          <cell r="E432" t="str">
            <v>A00</v>
          </cell>
          <cell r="F432" t="str">
            <v>Associate Unit</v>
          </cell>
          <cell r="G432" t="str">
            <v>CENTRIFUGAL PUMP</v>
          </cell>
          <cell r="H432" t="str">
            <v>USD</v>
          </cell>
          <cell r="I432" t="str">
            <v>[P-61 A/B] Condensate Recycle Pump</v>
          </cell>
          <cell r="J432" t="str">
            <v>F</v>
          </cell>
          <cell r="K432" t="str">
            <v/>
          </cell>
          <cell r="L432" t="str">
            <v>SET</v>
          </cell>
          <cell r="M432">
            <v>2</v>
          </cell>
          <cell r="N432">
            <v>940</v>
          </cell>
          <cell r="O432">
            <v>78000</v>
          </cell>
          <cell r="P432">
            <v>156000</v>
          </cell>
          <cell r="Q432">
            <v>146640000</v>
          </cell>
          <cell r="R432">
            <v>78000</v>
          </cell>
          <cell r="S432">
            <v>156000</v>
          </cell>
          <cell r="T432">
            <v>146640000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 t="str">
            <v>PMGA10</v>
          </cell>
          <cell r="AB432" t="str">
            <v>M0GA11</v>
          </cell>
          <cell r="AC432">
            <v>68</v>
          </cell>
        </row>
        <row r="433">
          <cell r="A433" t="str">
            <v>P-81</v>
          </cell>
          <cell r="B433" t="str">
            <v>N</v>
          </cell>
          <cell r="C433" t="str">
            <v>자재비</v>
          </cell>
          <cell r="D433" t="str">
            <v>기계</v>
          </cell>
          <cell r="E433" t="str">
            <v>A00</v>
          </cell>
          <cell r="F433" t="str">
            <v>Associate Unit</v>
          </cell>
          <cell r="G433" t="str">
            <v>CENTRIFUGAL PUMP</v>
          </cell>
          <cell r="H433" t="str">
            <v>USD</v>
          </cell>
          <cell r="I433" t="str">
            <v>[P-81] NMP Storage Pump</v>
          </cell>
          <cell r="J433" t="str">
            <v>F</v>
          </cell>
          <cell r="K433" t="str">
            <v/>
          </cell>
          <cell r="L433" t="str">
            <v>SET</v>
          </cell>
          <cell r="M433">
            <v>1</v>
          </cell>
          <cell r="N433">
            <v>940</v>
          </cell>
          <cell r="O433">
            <v>45000</v>
          </cell>
          <cell r="P433">
            <v>45000</v>
          </cell>
          <cell r="Q433">
            <v>42300000</v>
          </cell>
          <cell r="R433">
            <v>45000</v>
          </cell>
          <cell r="S433">
            <v>45000</v>
          </cell>
          <cell r="T433">
            <v>42300000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 t="str">
            <v>PMGA10</v>
          </cell>
          <cell r="AB433" t="str">
            <v>M0GA11</v>
          </cell>
          <cell r="AC433">
            <v>69</v>
          </cell>
        </row>
        <row r="434">
          <cell r="A434" t="str">
            <v>P-91A/B</v>
          </cell>
          <cell r="B434" t="str">
            <v>N</v>
          </cell>
          <cell r="C434" t="str">
            <v>자재비</v>
          </cell>
          <cell r="D434" t="str">
            <v>기계</v>
          </cell>
          <cell r="E434" t="str">
            <v>A00</v>
          </cell>
          <cell r="F434" t="str">
            <v>Associate Unit</v>
          </cell>
          <cell r="G434" t="str">
            <v>CENTRIFUGAL PUMP</v>
          </cell>
          <cell r="H434" t="str">
            <v>USD</v>
          </cell>
          <cell r="I434" t="str">
            <v>[P-91 A/B] Predistillation Reflux Pump</v>
          </cell>
          <cell r="J434" t="str">
            <v>F</v>
          </cell>
          <cell r="K434" t="str">
            <v/>
          </cell>
          <cell r="L434" t="str">
            <v>SET</v>
          </cell>
          <cell r="M434">
            <v>2</v>
          </cell>
          <cell r="N434">
            <v>940</v>
          </cell>
          <cell r="O434">
            <v>24200</v>
          </cell>
          <cell r="P434">
            <v>48400</v>
          </cell>
          <cell r="Q434">
            <v>45496000</v>
          </cell>
          <cell r="R434">
            <v>24200</v>
          </cell>
          <cell r="S434">
            <v>48400</v>
          </cell>
          <cell r="T434">
            <v>45496000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 t="str">
            <v>PMGA10</v>
          </cell>
          <cell r="AB434" t="str">
            <v>M0GA11</v>
          </cell>
          <cell r="AC434">
            <v>70</v>
          </cell>
        </row>
        <row r="435">
          <cell r="A435" t="str">
            <v>P-01A/B</v>
          </cell>
          <cell r="B435" t="str">
            <v>N</v>
          </cell>
          <cell r="C435" t="str">
            <v>자재비</v>
          </cell>
          <cell r="D435" t="str">
            <v>기계</v>
          </cell>
          <cell r="E435" t="str">
            <v>A00</v>
          </cell>
          <cell r="F435" t="str">
            <v>Associate Unit</v>
          </cell>
          <cell r="G435" t="str">
            <v>CENTRIFUGAL PUMP</v>
          </cell>
          <cell r="H435" t="str">
            <v>USD</v>
          </cell>
          <cell r="I435" t="str">
            <v>[P-01 A/B] EDC-Column Bottoms Pump</v>
          </cell>
          <cell r="J435" t="str">
            <v>F</v>
          </cell>
          <cell r="K435" t="str">
            <v/>
          </cell>
          <cell r="L435" t="str">
            <v>SET</v>
          </cell>
          <cell r="M435">
            <v>2</v>
          </cell>
          <cell r="N435">
            <v>940</v>
          </cell>
          <cell r="O435">
            <v>40700</v>
          </cell>
          <cell r="P435">
            <v>81400</v>
          </cell>
          <cell r="Q435">
            <v>76516000</v>
          </cell>
          <cell r="R435">
            <v>40700</v>
          </cell>
          <cell r="S435">
            <v>81400</v>
          </cell>
          <cell r="T435">
            <v>76516000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 t="str">
            <v>PMGA10</v>
          </cell>
          <cell r="AB435" t="str">
            <v>M0GA11</v>
          </cell>
          <cell r="AC435">
            <v>71</v>
          </cell>
        </row>
        <row r="436">
          <cell r="A436" t="str">
            <v>P-02A/B</v>
          </cell>
          <cell r="B436" t="str">
            <v>N</v>
          </cell>
          <cell r="C436" t="str">
            <v>자재비</v>
          </cell>
          <cell r="D436" t="str">
            <v>기계</v>
          </cell>
          <cell r="E436" t="str">
            <v>A00</v>
          </cell>
          <cell r="F436" t="str">
            <v>Associate Unit</v>
          </cell>
          <cell r="G436" t="str">
            <v>CENTRIFUGAL PUMP</v>
          </cell>
          <cell r="H436" t="str">
            <v>USD</v>
          </cell>
          <cell r="I436" t="str">
            <v>[P-02 A/B] Raff. Reflux Pump</v>
          </cell>
          <cell r="J436" t="str">
            <v>F</v>
          </cell>
          <cell r="K436" t="str">
            <v/>
          </cell>
          <cell r="L436" t="str">
            <v>SET</v>
          </cell>
          <cell r="M436">
            <v>2</v>
          </cell>
          <cell r="N436">
            <v>940</v>
          </cell>
          <cell r="O436">
            <v>60500</v>
          </cell>
          <cell r="P436">
            <v>121000</v>
          </cell>
          <cell r="Q436">
            <v>113740000</v>
          </cell>
          <cell r="R436">
            <v>60500</v>
          </cell>
          <cell r="S436">
            <v>121000</v>
          </cell>
          <cell r="T436">
            <v>113740000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 t="str">
            <v>PMGA10</v>
          </cell>
          <cell r="AB436" t="str">
            <v>M0GA11</v>
          </cell>
          <cell r="AC436">
            <v>72</v>
          </cell>
        </row>
        <row r="437">
          <cell r="A437" t="str">
            <v>P-03A/B</v>
          </cell>
          <cell r="B437" t="str">
            <v>N</v>
          </cell>
          <cell r="C437" t="str">
            <v>자재비</v>
          </cell>
          <cell r="D437" t="str">
            <v>기계</v>
          </cell>
          <cell r="E437" t="str">
            <v>A00</v>
          </cell>
          <cell r="F437" t="str">
            <v>Associate Unit</v>
          </cell>
          <cell r="G437" t="str">
            <v>CENTRIFUGAL PUMP</v>
          </cell>
          <cell r="H437" t="str">
            <v>USD</v>
          </cell>
          <cell r="I437" t="str">
            <v>[P-03 A/B] Benzene Stripper Reflux Pump</v>
          </cell>
          <cell r="J437" t="str">
            <v>F</v>
          </cell>
          <cell r="K437" t="str">
            <v/>
          </cell>
          <cell r="L437" t="str">
            <v>SET</v>
          </cell>
          <cell r="M437">
            <v>2</v>
          </cell>
          <cell r="N437">
            <v>940</v>
          </cell>
          <cell r="O437">
            <v>33000</v>
          </cell>
          <cell r="P437">
            <v>66000</v>
          </cell>
          <cell r="Q437">
            <v>62040000</v>
          </cell>
          <cell r="R437">
            <v>33000</v>
          </cell>
          <cell r="S437">
            <v>66000</v>
          </cell>
          <cell r="T437">
            <v>62040000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 t="str">
            <v>PMGA10</v>
          </cell>
          <cell r="AB437" t="str">
            <v>M0GA11</v>
          </cell>
          <cell r="AC437">
            <v>73</v>
          </cell>
        </row>
        <row r="438">
          <cell r="A438" t="str">
            <v>P-04A/B</v>
          </cell>
          <cell r="B438" t="str">
            <v>N</v>
          </cell>
          <cell r="C438" t="str">
            <v>자재비</v>
          </cell>
          <cell r="D438" t="str">
            <v>기계</v>
          </cell>
          <cell r="E438" t="str">
            <v>A00</v>
          </cell>
          <cell r="F438" t="str">
            <v>Associate Unit</v>
          </cell>
          <cell r="G438" t="str">
            <v>CENTRIFUGAL PUMP</v>
          </cell>
          <cell r="H438" t="str">
            <v>USD</v>
          </cell>
          <cell r="I438" t="str">
            <v>[P-04 A/B] Benzene Stripper Bottoms Pump</v>
          </cell>
          <cell r="J438" t="str">
            <v>F</v>
          </cell>
          <cell r="K438" t="str">
            <v/>
          </cell>
          <cell r="L438" t="str">
            <v>SET</v>
          </cell>
          <cell r="M438">
            <v>2</v>
          </cell>
          <cell r="N438">
            <v>940</v>
          </cell>
          <cell r="O438">
            <v>110000</v>
          </cell>
          <cell r="P438">
            <v>220000</v>
          </cell>
          <cell r="Q438">
            <v>206800000</v>
          </cell>
          <cell r="R438">
            <v>110000</v>
          </cell>
          <cell r="S438">
            <v>220000</v>
          </cell>
          <cell r="T438">
            <v>206800000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 t="str">
            <v>PMGA10</v>
          </cell>
          <cell r="AB438" t="str">
            <v>M0GA11</v>
          </cell>
          <cell r="AC438">
            <v>74</v>
          </cell>
        </row>
        <row r="439">
          <cell r="A439" t="str">
            <v>P-06A/B</v>
          </cell>
          <cell r="B439" t="str">
            <v>N</v>
          </cell>
          <cell r="C439" t="str">
            <v>자재비</v>
          </cell>
          <cell r="D439" t="str">
            <v>기계</v>
          </cell>
          <cell r="E439" t="str">
            <v>A00</v>
          </cell>
          <cell r="F439" t="str">
            <v>Associate Unit</v>
          </cell>
          <cell r="G439" t="str">
            <v>CENTRIFUGAL PUMP</v>
          </cell>
          <cell r="H439" t="str">
            <v>USD</v>
          </cell>
          <cell r="I439" t="str">
            <v>[P-06 A/B] Solvent Pump</v>
          </cell>
          <cell r="J439" t="str">
            <v>F</v>
          </cell>
          <cell r="K439" t="str">
            <v/>
          </cell>
          <cell r="L439" t="str">
            <v>SET</v>
          </cell>
          <cell r="M439">
            <v>2</v>
          </cell>
          <cell r="N439">
            <v>940</v>
          </cell>
          <cell r="O439">
            <v>16500</v>
          </cell>
          <cell r="P439">
            <v>33000</v>
          </cell>
          <cell r="Q439">
            <v>31020000</v>
          </cell>
          <cell r="R439">
            <v>16500</v>
          </cell>
          <cell r="S439">
            <v>33000</v>
          </cell>
          <cell r="T439">
            <v>31020000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 t="str">
            <v>PMGA10</v>
          </cell>
          <cell r="AB439" t="str">
            <v>M0GA11</v>
          </cell>
          <cell r="AC439">
            <v>75</v>
          </cell>
        </row>
        <row r="440">
          <cell r="A440" t="str">
            <v>P-08</v>
          </cell>
          <cell r="B440" t="str">
            <v>N</v>
          </cell>
          <cell r="C440" t="str">
            <v>자재비</v>
          </cell>
          <cell r="D440" t="str">
            <v>기계</v>
          </cell>
          <cell r="E440" t="str">
            <v>A00</v>
          </cell>
          <cell r="F440" t="str">
            <v>Associate Unit</v>
          </cell>
          <cell r="G440" t="str">
            <v>CENTRIFUGAL PUMP</v>
          </cell>
          <cell r="H440" t="str">
            <v>USD</v>
          </cell>
          <cell r="I440" t="str">
            <v>[P-08] NMP Slop Pump</v>
          </cell>
          <cell r="J440" t="str">
            <v>F</v>
          </cell>
          <cell r="K440" t="str">
            <v/>
          </cell>
          <cell r="L440" t="str">
            <v>SET</v>
          </cell>
          <cell r="M440">
            <v>1</v>
          </cell>
          <cell r="N440">
            <v>940</v>
          </cell>
          <cell r="O440">
            <v>30000</v>
          </cell>
          <cell r="P440">
            <v>30000</v>
          </cell>
          <cell r="Q440">
            <v>28200000</v>
          </cell>
          <cell r="R440">
            <v>30000</v>
          </cell>
          <cell r="S440">
            <v>30000</v>
          </cell>
          <cell r="T440">
            <v>28200000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 t="str">
            <v>PMGA10</v>
          </cell>
          <cell r="AB440" t="str">
            <v>M0GA11</v>
          </cell>
          <cell r="AC440">
            <v>76</v>
          </cell>
        </row>
        <row r="441">
          <cell r="A441" t="str">
            <v>P-09</v>
          </cell>
          <cell r="B441" t="str">
            <v>N</v>
          </cell>
          <cell r="C441" t="str">
            <v>자재비</v>
          </cell>
          <cell r="D441" t="str">
            <v>기계</v>
          </cell>
          <cell r="E441" t="str">
            <v>A00</v>
          </cell>
          <cell r="F441" t="str">
            <v>Associate Unit</v>
          </cell>
          <cell r="G441" t="str">
            <v>CENTRIFUGAL PUMP</v>
          </cell>
          <cell r="H441" t="str">
            <v>USD</v>
          </cell>
          <cell r="I441" t="str">
            <v>[P-09] HC Slop Pump</v>
          </cell>
          <cell r="J441" t="str">
            <v>F</v>
          </cell>
          <cell r="K441" t="str">
            <v/>
          </cell>
          <cell r="L441" t="str">
            <v>SET</v>
          </cell>
          <cell r="M441">
            <v>1</v>
          </cell>
          <cell r="N441">
            <v>940</v>
          </cell>
          <cell r="O441">
            <v>30000</v>
          </cell>
          <cell r="P441">
            <v>30000</v>
          </cell>
          <cell r="Q441">
            <v>28200000</v>
          </cell>
          <cell r="R441">
            <v>30000</v>
          </cell>
          <cell r="S441">
            <v>30000</v>
          </cell>
          <cell r="T441">
            <v>28200000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 t="str">
            <v>PMGA10</v>
          </cell>
          <cell r="AB441" t="str">
            <v>M0GA11</v>
          </cell>
          <cell r="AC441">
            <v>77</v>
          </cell>
        </row>
        <row r="442">
          <cell r="A442" t="str">
            <v>P-10</v>
          </cell>
          <cell r="B442" t="str">
            <v>N</v>
          </cell>
          <cell r="C442" t="str">
            <v>자재비</v>
          </cell>
          <cell r="D442" t="str">
            <v>기계</v>
          </cell>
          <cell r="E442" t="str">
            <v>A00</v>
          </cell>
          <cell r="F442" t="str">
            <v>Associate Unit</v>
          </cell>
          <cell r="G442" t="str">
            <v>CENTRIFUGAL PUMP</v>
          </cell>
          <cell r="H442" t="str">
            <v>USD</v>
          </cell>
          <cell r="I442" t="str">
            <v>[P-10] Recycle Pump</v>
          </cell>
          <cell r="J442" t="str">
            <v>F</v>
          </cell>
          <cell r="K442" t="str">
            <v/>
          </cell>
          <cell r="L442" t="str">
            <v>SET</v>
          </cell>
          <cell r="M442">
            <v>1</v>
          </cell>
          <cell r="N442">
            <v>940</v>
          </cell>
          <cell r="O442">
            <v>33000</v>
          </cell>
          <cell r="P442">
            <v>33000</v>
          </cell>
          <cell r="Q442">
            <v>31020000</v>
          </cell>
          <cell r="R442">
            <v>33000</v>
          </cell>
          <cell r="S442">
            <v>33000</v>
          </cell>
          <cell r="T442">
            <v>31020000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 t="str">
            <v>PMGA10</v>
          </cell>
          <cell r="AB442" t="str">
            <v>M0GA11</v>
          </cell>
          <cell r="AC442">
            <v>78</v>
          </cell>
        </row>
        <row r="443">
          <cell r="A443" t="str">
            <v>P-11</v>
          </cell>
          <cell r="B443" t="str">
            <v>N</v>
          </cell>
          <cell r="C443" t="str">
            <v>자재비</v>
          </cell>
          <cell r="D443" t="str">
            <v>기계</v>
          </cell>
          <cell r="E443" t="str">
            <v>A00</v>
          </cell>
          <cell r="F443" t="str">
            <v>Associate Unit</v>
          </cell>
          <cell r="G443" t="str">
            <v>CENTRIFUGAL PUMP</v>
          </cell>
          <cell r="H443" t="str">
            <v>USD</v>
          </cell>
          <cell r="I443" t="str">
            <v>[P-11] Pit Emptying Pump</v>
          </cell>
          <cell r="J443" t="str">
            <v>F</v>
          </cell>
          <cell r="K443" t="str">
            <v/>
          </cell>
          <cell r="L443" t="str">
            <v>SET</v>
          </cell>
          <cell r="M443">
            <v>1</v>
          </cell>
          <cell r="N443">
            <v>940</v>
          </cell>
          <cell r="O443">
            <v>10000</v>
          </cell>
          <cell r="P443">
            <v>10000</v>
          </cell>
          <cell r="Q443">
            <v>9400000</v>
          </cell>
          <cell r="R443">
            <v>10000</v>
          </cell>
          <cell r="S443">
            <v>10000</v>
          </cell>
          <cell r="T443">
            <v>9400000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 t="str">
            <v>PMGA10</v>
          </cell>
          <cell r="AB443" t="str">
            <v>M0GA11</v>
          </cell>
          <cell r="AC443">
            <v>79</v>
          </cell>
        </row>
        <row r="444">
          <cell r="A444" t="str">
            <v>P-05A/B</v>
          </cell>
          <cell r="B444" t="str">
            <v>N</v>
          </cell>
          <cell r="C444" t="str">
            <v>자재비</v>
          </cell>
          <cell r="D444" t="str">
            <v>기계</v>
          </cell>
          <cell r="E444" t="str">
            <v>A00</v>
          </cell>
          <cell r="F444" t="str">
            <v>Associate Unit</v>
          </cell>
          <cell r="G444" t="str">
            <v>CENTRIFUGAL PUMP</v>
          </cell>
          <cell r="H444" t="str">
            <v>USD</v>
          </cell>
          <cell r="I444" t="str">
            <v>[P-05 A/B] Vacuum Pump</v>
          </cell>
          <cell r="J444" t="str">
            <v>F</v>
          </cell>
          <cell r="K444" t="str">
            <v/>
          </cell>
          <cell r="L444" t="str">
            <v>SET</v>
          </cell>
          <cell r="M444">
            <v>2</v>
          </cell>
          <cell r="N444">
            <v>940</v>
          </cell>
          <cell r="O444">
            <v>561000</v>
          </cell>
          <cell r="P444">
            <v>1122000</v>
          </cell>
          <cell r="Q444">
            <v>1054680000</v>
          </cell>
          <cell r="R444">
            <v>561000</v>
          </cell>
          <cell r="S444">
            <v>1122000</v>
          </cell>
          <cell r="T444">
            <v>1054680000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 t="str">
            <v>PMGA10</v>
          </cell>
          <cell r="AB444" t="str">
            <v>M0GA11</v>
          </cell>
          <cell r="AC444">
            <v>80</v>
          </cell>
        </row>
        <row r="445">
          <cell r="A445" t="str">
            <v>P-36A/B</v>
          </cell>
          <cell r="B445" t="str">
            <v>N</v>
          </cell>
          <cell r="C445" t="str">
            <v>자재비</v>
          </cell>
          <cell r="D445" t="str">
            <v>기계</v>
          </cell>
          <cell r="E445" t="str">
            <v>A00</v>
          </cell>
          <cell r="F445" t="str">
            <v>Associate Unit</v>
          </cell>
          <cell r="G445" t="str">
            <v>RECIPROCATING, DIAPHRAM &amp; PLUNGER PUMP</v>
          </cell>
          <cell r="H445" t="str">
            <v>USD</v>
          </cell>
          <cell r="I445" t="str">
            <v>[P-36 A/B] Dimer Pump</v>
          </cell>
          <cell r="J445" t="str">
            <v>F</v>
          </cell>
          <cell r="K445" t="str">
            <v/>
          </cell>
          <cell r="L445" t="str">
            <v>SET</v>
          </cell>
          <cell r="M445">
            <v>2</v>
          </cell>
          <cell r="N445">
            <v>940</v>
          </cell>
          <cell r="O445">
            <v>10000</v>
          </cell>
          <cell r="P445">
            <v>20000</v>
          </cell>
          <cell r="Q445">
            <v>18800000</v>
          </cell>
          <cell r="R445">
            <v>10000</v>
          </cell>
          <cell r="S445">
            <v>20000</v>
          </cell>
          <cell r="T445">
            <v>18800000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 t="str">
            <v>PMGA20</v>
          </cell>
          <cell r="AB445" t="str">
            <v>M0GA21</v>
          </cell>
          <cell r="AC445">
            <v>5</v>
          </cell>
        </row>
        <row r="446">
          <cell r="A446" t="str">
            <v>P-71A/B</v>
          </cell>
          <cell r="B446" t="str">
            <v>N</v>
          </cell>
          <cell r="C446" t="str">
            <v>자재비</v>
          </cell>
          <cell r="D446" t="str">
            <v>기계</v>
          </cell>
          <cell r="E446" t="str">
            <v>A00</v>
          </cell>
          <cell r="F446" t="str">
            <v>Associate Unit</v>
          </cell>
          <cell r="G446" t="str">
            <v>RECIPROCATING, DIAPHRAM &amp; PLUNGER PUMP</v>
          </cell>
          <cell r="H446" t="str">
            <v>USD</v>
          </cell>
          <cell r="I446" t="str">
            <v>[P-71 A/B] Dosing Pump (2 Heads)</v>
          </cell>
          <cell r="J446" t="str">
            <v>F</v>
          </cell>
          <cell r="K446" t="str">
            <v/>
          </cell>
          <cell r="L446" t="str">
            <v>SET</v>
          </cell>
          <cell r="M446">
            <v>2</v>
          </cell>
          <cell r="N446">
            <v>940</v>
          </cell>
          <cell r="O446">
            <v>10000</v>
          </cell>
          <cell r="P446">
            <v>20000</v>
          </cell>
          <cell r="Q446">
            <v>18800000</v>
          </cell>
          <cell r="R446">
            <v>10000</v>
          </cell>
          <cell r="S446">
            <v>20000</v>
          </cell>
          <cell r="T446">
            <v>18800000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 t="str">
            <v>PMGA20</v>
          </cell>
          <cell r="AB446" t="str">
            <v>M0GA21</v>
          </cell>
          <cell r="AC446">
            <v>6</v>
          </cell>
        </row>
        <row r="447">
          <cell r="A447" t="str">
            <v>P-72A/B</v>
          </cell>
          <cell r="B447" t="str">
            <v>N</v>
          </cell>
          <cell r="C447" t="str">
            <v>자재비</v>
          </cell>
          <cell r="D447" t="str">
            <v>기계</v>
          </cell>
          <cell r="E447" t="str">
            <v>A00</v>
          </cell>
          <cell r="F447" t="str">
            <v>Associate Unit</v>
          </cell>
          <cell r="G447" t="str">
            <v>RECIPROCATING, DIAPHRAM &amp; PLUNGER PUMP</v>
          </cell>
          <cell r="H447" t="str">
            <v>USD</v>
          </cell>
          <cell r="I447" t="str">
            <v>[P-72 A/B] Dosing Pump (4 Heads)</v>
          </cell>
          <cell r="J447" t="str">
            <v>F</v>
          </cell>
          <cell r="K447" t="str">
            <v/>
          </cell>
          <cell r="L447" t="str">
            <v>SET</v>
          </cell>
          <cell r="M447">
            <v>2</v>
          </cell>
          <cell r="N447">
            <v>940</v>
          </cell>
          <cell r="O447">
            <v>10000</v>
          </cell>
          <cell r="P447">
            <v>20000</v>
          </cell>
          <cell r="Q447">
            <v>18800000</v>
          </cell>
          <cell r="R447">
            <v>10000</v>
          </cell>
          <cell r="S447">
            <v>20000</v>
          </cell>
          <cell r="T447">
            <v>18800000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 t="str">
            <v>PMGA20</v>
          </cell>
          <cell r="AB447" t="str">
            <v>M0GA21</v>
          </cell>
          <cell r="AC447">
            <v>7</v>
          </cell>
        </row>
        <row r="448">
          <cell r="A448" t="str">
            <v>P-73A/B</v>
          </cell>
          <cell r="B448" t="str">
            <v>N</v>
          </cell>
          <cell r="C448" t="str">
            <v>자재비</v>
          </cell>
          <cell r="D448" t="str">
            <v>기계</v>
          </cell>
          <cell r="E448" t="str">
            <v>A00</v>
          </cell>
          <cell r="F448" t="str">
            <v>Associate Unit</v>
          </cell>
          <cell r="G448" t="str">
            <v>RECIPROCATING, DIAPHRAM &amp; PLUNGER PUMP</v>
          </cell>
          <cell r="H448" t="str">
            <v>USD</v>
          </cell>
          <cell r="I448" t="str">
            <v>[P-73 A/B] Dosing Pump (1 Head)</v>
          </cell>
          <cell r="J448" t="str">
            <v>F</v>
          </cell>
          <cell r="K448" t="str">
            <v/>
          </cell>
          <cell r="L448" t="str">
            <v>SET</v>
          </cell>
          <cell r="M448">
            <v>2</v>
          </cell>
          <cell r="N448">
            <v>940</v>
          </cell>
          <cell r="O448">
            <v>10000</v>
          </cell>
          <cell r="P448">
            <v>20000</v>
          </cell>
          <cell r="Q448">
            <v>18800000</v>
          </cell>
          <cell r="R448">
            <v>10000</v>
          </cell>
          <cell r="S448">
            <v>20000</v>
          </cell>
          <cell r="T448">
            <v>18800000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 t="str">
            <v>PMGA20</v>
          </cell>
          <cell r="AB448" t="str">
            <v>M0GA21</v>
          </cell>
          <cell r="AC448">
            <v>8</v>
          </cell>
        </row>
        <row r="449">
          <cell r="A449" t="str">
            <v>64-C01A/S</v>
          </cell>
          <cell r="B449" t="str">
            <v>N</v>
          </cell>
          <cell r="C449" t="str">
            <v>자재비</v>
          </cell>
          <cell r="D449" t="str">
            <v>기계</v>
          </cell>
          <cell r="E449" t="str">
            <v>A00</v>
          </cell>
          <cell r="F449" t="str">
            <v>Associate Unit</v>
          </cell>
          <cell r="G449" t="str">
            <v>CENTRIFUGAL COMPRESSOR</v>
          </cell>
          <cell r="H449" t="str">
            <v>USD</v>
          </cell>
          <cell r="I449" t="str">
            <v>[64-C01 A/S] 2nd Stage Make-up and Recycle Compressor</v>
          </cell>
          <cell r="J449" t="str">
            <v>F</v>
          </cell>
          <cell r="K449" t="str">
            <v/>
          </cell>
          <cell r="L449" t="str">
            <v>SET</v>
          </cell>
          <cell r="M449">
            <v>2</v>
          </cell>
          <cell r="N449">
            <v>940</v>
          </cell>
          <cell r="O449">
            <v>2650000</v>
          </cell>
          <cell r="P449">
            <v>5300000</v>
          </cell>
          <cell r="Q449">
            <v>4982000000</v>
          </cell>
          <cell r="R449">
            <v>2650000</v>
          </cell>
          <cell r="S449">
            <v>5300000</v>
          </cell>
          <cell r="T449">
            <v>4982000000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 t="str">
            <v>PMGB10</v>
          </cell>
          <cell r="AB449" t="str">
            <v>M0GB11</v>
          </cell>
          <cell r="AC449">
            <v>5</v>
          </cell>
        </row>
        <row r="450">
          <cell r="A450" t="str">
            <v>C-31</v>
          </cell>
          <cell r="B450" t="str">
            <v>N</v>
          </cell>
          <cell r="C450" t="str">
            <v>자재비</v>
          </cell>
          <cell r="D450" t="str">
            <v>기계</v>
          </cell>
          <cell r="E450" t="str">
            <v>A00</v>
          </cell>
          <cell r="F450" t="str">
            <v>Associate Unit</v>
          </cell>
          <cell r="G450" t="str">
            <v>ROTARY &amp; SCREW COMPRESSOR</v>
          </cell>
          <cell r="H450" t="str">
            <v>USD</v>
          </cell>
          <cell r="I450" t="str">
            <v>[C-31] Recycle Gas Compressor</v>
          </cell>
          <cell r="J450" t="str">
            <v>F</v>
          </cell>
          <cell r="K450" t="str">
            <v/>
          </cell>
          <cell r="L450" t="str">
            <v>SET</v>
          </cell>
          <cell r="M450">
            <v>1</v>
          </cell>
          <cell r="N450">
            <v>940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 t="str">
            <v>PMGB30</v>
          </cell>
          <cell r="AB450" t="str">
            <v>M0GB31</v>
          </cell>
          <cell r="AC450">
            <v>1</v>
          </cell>
        </row>
        <row r="451">
          <cell r="A451" t="str">
            <v>MX-53</v>
          </cell>
          <cell r="B451" t="str">
            <v>N</v>
          </cell>
          <cell r="C451" t="str">
            <v>자재비</v>
          </cell>
          <cell r="D451" t="str">
            <v>기계</v>
          </cell>
          <cell r="E451" t="str">
            <v>A00</v>
          </cell>
          <cell r="F451" t="str">
            <v>Associate Unit</v>
          </cell>
          <cell r="G451" t="str">
            <v>MIXER</v>
          </cell>
          <cell r="H451" t="str">
            <v>USD</v>
          </cell>
          <cell r="I451" t="str">
            <v>[MX-53] Mixer for solvent regen. Vessel</v>
          </cell>
          <cell r="J451" t="str">
            <v>F</v>
          </cell>
          <cell r="K451" t="str">
            <v/>
          </cell>
          <cell r="L451" t="str">
            <v>SET</v>
          </cell>
          <cell r="M451">
            <v>1</v>
          </cell>
          <cell r="N451">
            <v>940</v>
          </cell>
          <cell r="O451">
            <v>104000</v>
          </cell>
          <cell r="P451">
            <v>104000</v>
          </cell>
          <cell r="Q451">
            <v>97760000</v>
          </cell>
          <cell r="R451">
            <v>104000</v>
          </cell>
          <cell r="S451">
            <v>104000</v>
          </cell>
          <cell r="T451">
            <v>97760000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 t="str">
            <v>PMGD10</v>
          </cell>
          <cell r="AB451" t="str">
            <v>M0GD11</v>
          </cell>
          <cell r="AC451">
            <v>4</v>
          </cell>
        </row>
        <row r="452">
          <cell r="A452" t="str">
            <v>85-Y02</v>
          </cell>
          <cell r="B452" t="str">
            <v>N</v>
          </cell>
          <cell r="C452" t="str">
            <v>자재비</v>
          </cell>
          <cell r="D452" t="str">
            <v>기계</v>
          </cell>
          <cell r="E452" t="str">
            <v>A00</v>
          </cell>
          <cell r="F452" t="str">
            <v>Associate Unit</v>
          </cell>
          <cell r="G452" t="str">
            <v>CHEMICAL INJECTION SYSTEM</v>
          </cell>
          <cell r="H452" t="str">
            <v>INR</v>
          </cell>
          <cell r="I452" t="str">
            <v>[85-Y02] DMDS Ⅱ Dosing Unit</v>
          </cell>
          <cell r="J452" t="str">
            <v>F</v>
          </cell>
          <cell r="K452" t="str">
            <v/>
          </cell>
          <cell r="L452" t="str">
            <v>SET</v>
          </cell>
          <cell r="M452">
            <v>1</v>
          </cell>
          <cell r="N452">
            <v>21.36</v>
          </cell>
          <cell r="O452">
            <v>2400000</v>
          </cell>
          <cell r="P452">
            <v>2400000</v>
          </cell>
          <cell r="Q452">
            <v>51273600</v>
          </cell>
          <cell r="R452">
            <v>2400000</v>
          </cell>
          <cell r="S452">
            <v>2400000</v>
          </cell>
          <cell r="T452">
            <v>51273600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 t="str">
            <v>PMPQ00</v>
          </cell>
          <cell r="AB452" t="str">
            <v>M0PQ11</v>
          </cell>
          <cell r="AC452">
            <v>2</v>
          </cell>
        </row>
        <row r="453">
          <cell r="A453" t="str">
            <v>85-Y04</v>
          </cell>
          <cell r="B453" t="str">
            <v>N</v>
          </cell>
          <cell r="C453" t="str">
            <v>자재비</v>
          </cell>
          <cell r="D453" t="str">
            <v>기계</v>
          </cell>
          <cell r="E453" t="str">
            <v>A00</v>
          </cell>
          <cell r="F453" t="str">
            <v>Associate Unit</v>
          </cell>
          <cell r="G453" t="str">
            <v>CHEMICAL INJECTION SYSTEM</v>
          </cell>
          <cell r="H453" t="str">
            <v>INR</v>
          </cell>
          <cell r="I453" t="str">
            <v>[85-Y04] Corrosion Inhibitor Dosing Unit Ⅱ</v>
          </cell>
          <cell r="J453" t="str">
            <v>F</v>
          </cell>
          <cell r="K453" t="str">
            <v/>
          </cell>
          <cell r="L453" t="str">
            <v>SET</v>
          </cell>
          <cell r="M453">
            <v>1</v>
          </cell>
          <cell r="N453">
            <v>21.36</v>
          </cell>
          <cell r="O453">
            <v>2200000</v>
          </cell>
          <cell r="P453">
            <v>2200000</v>
          </cell>
          <cell r="Q453">
            <v>47000800</v>
          </cell>
          <cell r="R453">
            <v>2200000</v>
          </cell>
          <cell r="S453">
            <v>2200000</v>
          </cell>
          <cell r="T453">
            <v>47000800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 t="str">
            <v>PMPQ00</v>
          </cell>
          <cell r="AB453" t="str">
            <v>M0PQ11</v>
          </cell>
          <cell r="AC453">
            <v>4</v>
          </cell>
        </row>
        <row r="454">
          <cell r="A454" t="str">
            <v>85-Y06</v>
          </cell>
          <cell r="B454" t="str">
            <v>N</v>
          </cell>
          <cell r="C454" t="str">
            <v>자재비</v>
          </cell>
          <cell r="D454" t="str">
            <v>기계</v>
          </cell>
          <cell r="E454" t="str">
            <v>A00</v>
          </cell>
          <cell r="F454" t="str">
            <v>Associate Unit</v>
          </cell>
          <cell r="G454" t="str">
            <v>CHEMICAL INJECTION SYSTEM</v>
          </cell>
          <cell r="H454" t="str">
            <v>INR</v>
          </cell>
          <cell r="I454" t="str">
            <v>[85-Y06] C4 Polymerisation Inhibitor Dosing Unit</v>
          </cell>
          <cell r="J454" t="str">
            <v>F</v>
          </cell>
          <cell r="K454" t="str">
            <v/>
          </cell>
          <cell r="L454" t="str">
            <v>SET</v>
          </cell>
          <cell r="M454">
            <v>1</v>
          </cell>
          <cell r="N454">
            <v>21.36</v>
          </cell>
          <cell r="O454">
            <v>2200000</v>
          </cell>
          <cell r="P454">
            <v>2200000</v>
          </cell>
          <cell r="Q454">
            <v>47000800</v>
          </cell>
          <cell r="R454">
            <v>2200000</v>
          </cell>
          <cell r="S454">
            <v>2200000</v>
          </cell>
          <cell r="T454">
            <v>47000800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 t="str">
            <v>PMPQ00</v>
          </cell>
          <cell r="AB454" t="str">
            <v>M0PQ11</v>
          </cell>
          <cell r="AC454">
            <v>6</v>
          </cell>
        </row>
        <row r="455">
          <cell r="A455" t="str">
            <v>85-Y08</v>
          </cell>
          <cell r="B455" t="str">
            <v>N</v>
          </cell>
          <cell r="C455" t="str">
            <v>자재비</v>
          </cell>
          <cell r="D455" t="str">
            <v>기계</v>
          </cell>
          <cell r="E455" t="str">
            <v>A00</v>
          </cell>
          <cell r="F455" t="str">
            <v>Associate Unit</v>
          </cell>
          <cell r="G455" t="str">
            <v>CHEMICAL INJECTION SYSTEM</v>
          </cell>
          <cell r="H455" t="str">
            <v>INR</v>
          </cell>
          <cell r="I455" t="str">
            <v>[85-Y08] Polymerisation Inhibitor Dosing Unit II</v>
          </cell>
          <cell r="J455" t="str">
            <v>F</v>
          </cell>
          <cell r="K455" t="str">
            <v/>
          </cell>
          <cell r="L455" t="str">
            <v>SET</v>
          </cell>
          <cell r="M455">
            <v>1</v>
          </cell>
          <cell r="N455">
            <v>21.36</v>
          </cell>
          <cell r="O455">
            <v>2200000</v>
          </cell>
          <cell r="P455">
            <v>2200000</v>
          </cell>
          <cell r="Q455">
            <v>47000800</v>
          </cell>
          <cell r="R455">
            <v>2200000</v>
          </cell>
          <cell r="S455">
            <v>2200000</v>
          </cell>
          <cell r="T455">
            <v>47000800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 t="str">
            <v>PMPQ00</v>
          </cell>
          <cell r="AB455" t="str">
            <v>M0PQ11</v>
          </cell>
          <cell r="AC455">
            <v>8</v>
          </cell>
        </row>
        <row r="456">
          <cell r="A456" t="str">
            <v>Z01</v>
          </cell>
          <cell r="B456" t="str">
            <v>N</v>
          </cell>
          <cell r="C456" t="str">
            <v>자재비</v>
          </cell>
          <cell r="D456" t="str">
            <v>기계</v>
          </cell>
          <cell r="E456" t="str">
            <v>A00</v>
          </cell>
          <cell r="F456" t="str">
            <v>Associate Unit</v>
          </cell>
          <cell r="G456" t="str">
            <v>MAINTENANCE EQUIPMENTS</v>
          </cell>
          <cell r="H456" t="str">
            <v>USD</v>
          </cell>
          <cell r="I456" t="str">
            <v>[Z01] 30ton Crane of R.G.Comp(C-31)</v>
          </cell>
          <cell r="J456" t="str">
            <v>F</v>
          </cell>
          <cell r="K456" t="str">
            <v/>
          </cell>
          <cell r="L456" t="str">
            <v>SET</v>
          </cell>
          <cell r="M456">
            <v>1</v>
          </cell>
          <cell r="N456">
            <v>940</v>
          </cell>
          <cell r="O456">
            <v>200000</v>
          </cell>
          <cell r="P456">
            <v>200000</v>
          </cell>
          <cell r="Q456">
            <v>188000000</v>
          </cell>
          <cell r="R456">
            <v>200000</v>
          </cell>
          <cell r="S456">
            <v>200000</v>
          </cell>
          <cell r="T456">
            <v>188000000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 t="str">
            <v>PMUM00</v>
          </cell>
          <cell r="AB456" t="str">
            <v>M0UM12</v>
          </cell>
          <cell r="AC456">
            <v>1</v>
          </cell>
        </row>
        <row r="457">
          <cell r="A457" t="str">
            <v>Z02</v>
          </cell>
          <cell r="B457" t="str">
            <v>N</v>
          </cell>
          <cell r="C457" t="str">
            <v>자재비</v>
          </cell>
          <cell r="D457" t="str">
            <v>기계</v>
          </cell>
          <cell r="E457" t="str">
            <v>A00</v>
          </cell>
          <cell r="F457" t="str">
            <v>Associate Unit</v>
          </cell>
          <cell r="G457" t="str">
            <v>MAINTENANCE EQUIPMENTS</v>
          </cell>
          <cell r="H457" t="str">
            <v>USD</v>
          </cell>
          <cell r="I457" t="str">
            <v>[Z02] 20ton Crane of 2nd R.G.Comp(64-C01A/S)</v>
          </cell>
          <cell r="J457" t="str">
            <v>F</v>
          </cell>
          <cell r="K457" t="str">
            <v/>
          </cell>
          <cell r="L457" t="str">
            <v>SET</v>
          </cell>
          <cell r="M457">
            <v>1</v>
          </cell>
          <cell r="N457">
            <v>940</v>
          </cell>
          <cell r="O457">
            <v>90000</v>
          </cell>
          <cell r="P457">
            <v>90000</v>
          </cell>
          <cell r="Q457">
            <v>84600000</v>
          </cell>
          <cell r="R457">
            <v>90000</v>
          </cell>
          <cell r="S457">
            <v>90000</v>
          </cell>
          <cell r="T457">
            <v>84600000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 t="str">
            <v>PMUM00</v>
          </cell>
          <cell r="AB457" t="str">
            <v>M0UM12</v>
          </cell>
          <cell r="AC457">
            <v>2</v>
          </cell>
        </row>
        <row r="458">
          <cell r="A458" t="str">
            <v>Z03</v>
          </cell>
          <cell r="B458" t="str">
            <v>N</v>
          </cell>
          <cell r="C458" t="str">
            <v>자재비</v>
          </cell>
          <cell r="D458" t="str">
            <v>기계</v>
          </cell>
          <cell r="E458" t="str">
            <v>A00</v>
          </cell>
          <cell r="F458" t="str">
            <v>Associate Unit</v>
          </cell>
          <cell r="G458" t="str">
            <v>MAINTENANCE EQUIPMENTS</v>
          </cell>
          <cell r="H458" t="str">
            <v>USD</v>
          </cell>
          <cell r="I458" t="str">
            <v>[Z03] 5tons of Mono-rail Hoist</v>
          </cell>
          <cell r="J458" t="str">
            <v>F</v>
          </cell>
          <cell r="K458" t="str">
            <v/>
          </cell>
          <cell r="L458" t="str">
            <v>SET</v>
          </cell>
          <cell r="M458">
            <v>1</v>
          </cell>
          <cell r="N458">
            <v>940</v>
          </cell>
          <cell r="O458">
            <v>10000</v>
          </cell>
          <cell r="P458">
            <v>10000</v>
          </cell>
          <cell r="Q458">
            <v>9400000</v>
          </cell>
          <cell r="R458">
            <v>10000</v>
          </cell>
          <cell r="S458">
            <v>10000</v>
          </cell>
          <cell r="T458">
            <v>9400000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 t="str">
            <v>PMUM00</v>
          </cell>
          <cell r="AB458" t="str">
            <v>M0UM13</v>
          </cell>
          <cell r="AC458">
            <v>1</v>
          </cell>
        </row>
        <row r="459">
          <cell r="A459" t="str">
            <v>Z04</v>
          </cell>
          <cell r="B459" t="str">
            <v>N</v>
          </cell>
          <cell r="C459" t="str">
            <v>자재비</v>
          </cell>
          <cell r="D459" t="str">
            <v>기계</v>
          </cell>
          <cell r="E459" t="str">
            <v>A00</v>
          </cell>
          <cell r="F459" t="str">
            <v>Associate Unit</v>
          </cell>
          <cell r="G459" t="str">
            <v>MAINTENANCE EQUIPMENTS</v>
          </cell>
          <cell r="H459" t="str">
            <v>USD</v>
          </cell>
          <cell r="I459" t="str">
            <v>[Z04] 3tons of Chain Block with Trolley</v>
          </cell>
          <cell r="J459" t="str">
            <v>F</v>
          </cell>
          <cell r="K459" t="str">
            <v/>
          </cell>
          <cell r="L459" t="str">
            <v>SET</v>
          </cell>
          <cell r="M459">
            <v>3</v>
          </cell>
          <cell r="N459">
            <v>940</v>
          </cell>
          <cell r="O459">
            <v>1000</v>
          </cell>
          <cell r="P459">
            <v>3000</v>
          </cell>
          <cell r="Q459">
            <v>2820000</v>
          </cell>
          <cell r="R459">
            <v>1000</v>
          </cell>
          <cell r="S459">
            <v>3000</v>
          </cell>
          <cell r="T459">
            <v>2820000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 t="str">
            <v>PMUM00</v>
          </cell>
          <cell r="AB459" t="str">
            <v>M0UM14</v>
          </cell>
          <cell r="AC459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re"/>
      <sheetName val="Conseil"/>
      <sheetName val="Heures"/>
      <sheetName val="Valorisation"/>
      <sheetName val="Taux"/>
      <sheetName val="Macro"/>
      <sheetName val="LEGEND"/>
      <sheetName val="사기도장"/>
      <sheetName val="간선계산"/>
      <sheetName val="Architecture Work"/>
      <sheetName val="M_F"/>
      <sheetName val="Backup"/>
      <sheetName val="Final(1)summary"/>
      <sheetName val="Equipment"/>
      <sheetName val="PIPE-HOT"/>
      <sheetName val="Resource"/>
      <sheetName val="A"/>
      <sheetName val="POW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 t="str">
            <v>Imprimé le : 05-Mar-2002 at 15:32</v>
          </cell>
        </row>
        <row r="6">
          <cell r="C6" t="str">
            <v>C:\TRAVAIL.XLS\SOHAR\SBDG2002.XLS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L"/>
    </sheetNames>
    <sheetDataSet>
      <sheetData sheetId="0">
        <row r="4">
          <cell r="A4" t="str">
            <v>PROJECT NAME: INTEGRATED PxPTA PROJECT, PTA UNIT, IOCL-PANIPAT</v>
          </cell>
          <cell r="Y4" t="str">
            <v>EIL JOB No.: 4935</v>
          </cell>
        </row>
        <row r="5">
          <cell r="A5" t="str">
            <v>PMC : ENGINEERS INDIA LIMITED</v>
          </cell>
          <cell r="Y5" t="str">
            <v>L&amp;T JOB NO. : VV1-30001</v>
          </cell>
        </row>
        <row r="6">
          <cell r="A6" t="str">
            <v>MPR: 10</v>
          </cell>
          <cell r="Y6" t="str">
            <v>PERIOD: 16-Nov-03 to 15-Dec-03</v>
          </cell>
        </row>
        <row r="8">
          <cell r="A8" t="str">
            <v>PROGRESS OF STRUCTURAL STEEL FABRICATION</v>
          </cell>
        </row>
        <row r="10">
          <cell r="A10" t="str">
            <v xml:space="preserve">SL.  </v>
          </cell>
          <cell r="B10" t="str">
            <v>WORK ORDER</v>
          </cell>
          <cell r="E10" t="str">
            <v>UOM</v>
          </cell>
          <cell r="F10" t="str">
            <v xml:space="preserve">WORK </v>
          </cell>
          <cell r="G10" t="str">
            <v>STATUS</v>
          </cell>
          <cell r="H10" t="str">
            <v>CUMUL.</v>
          </cell>
          <cell r="I10">
            <v>2003</v>
          </cell>
          <cell r="M10">
            <v>2004</v>
          </cell>
          <cell r="Y10" t="str">
            <v>REMARKS</v>
          </cell>
        </row>
        <row r="11">
          <cell r="A11" t="str">
            <v>NO.</v>
          </cell>
          <cell r="B11" t="str">
            <v>UNIT DESCRIPTION</v>
          </cell>
          <cell r="F11" t="str">
            <v>LOAD</v>
          </cell>
          <cell r="H11" t="str">
            <v>TO DATE</v>
          </cell>
          <cell r="I11">
            <v>37879</v>
          </cell>
          <cell r="J11">
            <v>37909</v>
          </cell>
          <cell r="K11">
            <v>37940</v>
          </cell>
          <cell r="L11">
            <v>37970</v>
          </cell>
          <cell r="M11">
            <v>38001</v>
          </cell>
          <cell r="N11">
            <v>38032</v>
          </cell>
          <cell r="O11">
            <v>38061</v>
          </cell>
          <cell r="P11">
            <v>38092</v>
          </cell>
          <cell r="Q11">
            <v>38122</v>
          </cell>
          <cell r="R11">
            <v>38153</v>
          </cell>
          <cell r="S11">
            <v>38183</v>
          </cell>
          <cell r="T11">
            <v>38214</v>
          </cell>
          <cell r="U11">
            <v>38245</v>
          </cell>
          <cell r="V11">
            <v>38275</v>
          </cell>
          <cell r="W11">
            <v>38306</v>
          </cell>
          <cell r="X11">
            <v>38336</v>
          </cell>
        </row>
        <row r="12">
          <cell r="A12">
            <v>1</v>
          </cell>
          <cell r="B12" t="str">
            <v>WAREHOUSE, DG SHED</v>
          </cell>
          <cell r="E12" t="str">
            <v>MT</v>
          </cell>
          <cell r="F12">
            <v>2710</v>
          </cell>
          <cell r="G12" t="str">
            <v>SCH.</v>
          </cell>
          <cell r="J12">
            <v>117</v>
          </cell>
          <cell r="K12">
            <v>334</v>
          </cell>
          <cell r="L12">
            <v>334</v>
          </cell>
          <cell r="M12">
            <v>334</v>
          </cell>
          <cell r="N12">
            <v>290</v>
          </cell>
          <cell r="O12">
            <v>234</v>
          </cell>
          <cell r="P12">
            <v>234</v>
          </cell>
          <cell r="Q12">
            <v>270</v>
          </cell>
          <cell r="R12">
            <v>288</v>
          </cell>
          <cell r="S12">
            <v>275</v>
          </cell>
        </row>
        <row r="13">
          <cell r="G13" t="str">
            <v>PROG.</v>
          </cell>
          <cell r="J13">
            <v>50</v>
          </cell>
          <cell r="K13">
            <v>300</v>
          </cell>
          <cell r="L13">
            <v>350</v>
          </cell>
          <cell r="M13">
            <v>150</v>
          </cell>
        </row>
        <row r="14">
          <cell r="G14" t="str">
            <v>ACT</v>
          </cell>
          <cell r="J14">
            <v>80.900000000000006</v>
          </cell>
          <cell r="K14">
            <v>224.82</v>
          </cell>
          <cell r="L14">
            <v>221</v>
          </cell>
        </row>
        <row r="15">
          <cell r="A15">
            <v>2</v>
          </cell>
          <cell r="B15" t="str">
            <v>PROCESS AREA</v>
          </cell>
          <cell r="E15" t="str">
            <v>MT</v>
          </cell>
          <cell r="F15">
            <v>3630</v>
          </cell>
          <cell r="G15" t="str">
            <v>SCH.</v>
          </cell>
          <cell r="I15">
            <v>45</v>
          </cell>
          <cell r="J15">
            <v>197</v>
          </cell>
          <cell r="K15">
            <v>344</v>
          </cell>
          <cell r="L15">
            <v>344</v>
          </cell>
          <cell r="M15">
            <v>348</v>
          </cell>
          <cell r="N15">
            <v>394</v>
          </cell>
          <cell r="O15">
            <v>449</v>
          </cell>
          <cell r="P15">
            <v>434</v>
          </cell>
          <cell r="Q15">
            <v>354</v>
          </cell>
          <cell r="R15">
            <v>313</v>
          </cell>
          <cell r="S15">
            <v>222</v>
          </cell>
          <cell r="T15">
            <v>186</v>
          </cell>
        </row>
        <row r="16">
          <cell r="G16" t="str">
            <v>PROG.</v>
          </cell>
          <cell r="K16">
            <v>50</v>
          </cell>
          <cell r="L16">
            <v>287</v>
          </cell>
          <cell r="M16">
            <v>250</v>
          </cell>
        </row>
        <row r="17">
          <cell r="G17" t="str">
            <v>ACT.</v>
          </cell>
          <cell r="K17">
            <v>100.34</v>
          </cell>
          <cell r="L17">
            <v>291</v>
          </cell>
        </row>
        <row r="18">
          <cell r="A18">
            <v>3</v>
          </cell>
          <cell r="B18" t="str">
            <v>SUB STATION</v>
          </cell>
          <cell r="E18" t="str">
            <v>MT</v>
          </cell>
          <cell r="F18">
            <v>22</v>
          </cell>
          <cell r="G18" t="str">
            <v>SCH.</v>
          </cell>
          <cell r="N18">
            <v>6</v>
          </cell>
          <cell r="O18">
            <v>8</v>
          </cell>
          <cell r="P18">
            <v>8</v>
          </cell>
        </row>
        <row r="19">
          <cell r="G19" t="str">
            <v>PROG.</v>
          </cell>
        </row>
        <row r="20">
          <cell r="G20" t="str">
            <v>ACT.</v>
          </cell>
        </row>
        <row r="21">
          <cell r="B21" t="str">
            <v>GRAND</v>
          </cell>
          <cell r="E21" t="str">
            <v>MT</v>
          </cell>
          <cell r="G21" t="str">
            <v>PROG.</v>
          </cell>
          <cell r="I21">
            <v>0</v>
          </cell>
          <cell r="J21">
            <v>50</v>
          </cell>
          <cell r="K21">
            <v>350</v>
          </cell>
          <cell r="L21">
            <v>637</v>
          </cell>
          <cell r="M21">
            <v>400</v>
          </cell>
        </row>
        <row r="22">
          <cell r="B22" t="str">
            <v>TOTAL</v>
          </cell>
          <cell r="G22" t="str">
            <v>ACT</v>
          </cell>
          <cell r="I22">
            <v>0</v>
          </cell>
          <cell r="J22">
            <v>80.900000000000006</v>
          </cell>
          <cell r="K22">
            <v>325.15999999999997</v>
          </cell>
          <cell r="L22">
            <v>512</v>
          </cell>
          <cell r="M22">
            <v>0</v>
          </cell>
        </row>
        <row r="24">
          <cell r="B24" t="str">
            <v>LEGENDS:</v>
          </cell>
        </row>
        <row r="25">
          <cell r="C25" t="str">
            <v>UOM : UNIT OF MEASUREMENT</v>
          </cell>
          <cell r="H25" t="str">
            <v>SCH. : SCHEDULE</v>
          </cell>
          <cell r="J25" t="str">
            <v>PROG. : PROGRAM</v>
          </cell>
          <cell r="M25" t="str">
            <v>ACT. : ACTUAL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arch"/>
      <sheetName val="Level 3_Engineering"/>
      <sheetName val="DCI Summary"/>
      <sheetName val="Plan and Actual"/>
      <sheetName val="Summary Status"/>
      <sheetName val="DCI_PR"/>
      <sheetName val="DCI_CV"/>
      <sheetName val="DCI_AR"/>
      <sheetName val="DCI_ST"/>
      <sheetName val="DCI_RO"/>
      <sheetName val="DCI_PP"/>
      <sheetName val="DCI_EL"/>
      <sheetName val="DCI_IN"/>
      <sheetName val="MCI_DATA"/>
      <sheetName val="S_PR"/>
      <sheetName val="S_CV"/>
      <sheetName val="S_AR"/>
      <sheetName val="S_ST"/>
      <sheetName val="S_RO"/>
      <sheetName val="S_PP"/>
      <sheetName val="S_EL"/>
      <sheetName val="S_IN"/>
    </sheetNames>
    <sheetDataSet>
      <sheetData sheetId="0" refreshError="1"/>
      <sheetData sheetId="1" refreshError="1"/>
      <sheetData sheetId="2"/>
      <sheetData sheetId="3">
        <row r="5">
          <cell r="J5">
            <v>40193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1D02"/>
      <sheetName val="X2D02"/>
      <sheetName val="X1POSD"/>
      <sheetName val="X2POSD"/>
    </sheetNames>
    <sheetDataSet>
      <sheetData sheetId="0">
        <row r="6">
          <cell r="C6" t="str">
            <v>NAPHTHA HYDROTREATING UNIT</v>
          </cell>
        </row>
        <row r="7">
          <cell r="C7" t="str">
            <v>PFD'S</v>
          </cell>
        </row>
        <row r="8">
          <cell r="A8" t="str">
            <v>903292-110-01</v>
          </cell>
          <cell r="B8">
            <v>3</v>
          </cell>
          <cell r="C8" t="str">
            <v>REACTOR &amp; COMPRESSOR SECTION</v>
          </cell>
          <cell r="D8" t="str">
            <v>R</v>
          </cell>
          <cell r="E8" t="str">
            <v>Y</v>
          </cell>
          <cell r="Q8">
            <v>90</v>
          </cell>
        </row>
        <row r="9">
          <cell r="A9" t="str">
            <v>903292-110-02</v>
          </cell>
          <cell r="B9">
            <v>2</v>
          </cell>
          <cell r="C9" t="str">
            <v>STRIPPER SECTION</v>
          </cell>
          <cell r="D9" t="str">
            <v>R</v>
          </cell>
          <cell r="E9" t="str">
            <v>Y</v>
          </cell>
          <cell r="Q9">
            <v>90</v>
          </cell>
        </row>
        <row r="10">
          <cell r="A10" t="str">
            <v>903292-110-03</v>
          </cell>
          <cell r="B10">
            <v>1</v>
          </cell>
          <cell r="C10" t="str">
            <v>MATERIAL BALANCE</v>
          </cell>
          <cell r="D10" t="str">
            <v>R</v>
          </cell>
          <cell r="E10" t="str">
            <v>Y</v>
          </cell>
          <cell r="Q10">
            <v>90</v>
          </cell>
        </row>
        <row r="11">
          <cell r="C11" t="str">
            <v>MATERIAL SELECTION DIAGRAM</v>
          </cell>
        </row>
        <row r="12">
          <cell r="A12" t="str">
            <v>903292-115-01</v>
          </cell>
          <cell r="B12">
            <v>1</v>
          </cell>
          <cell r="C12" t="str">
            <v>REACTOR &amp; COMPRESSOR SECTION</v>
          </cell>
          <cell r="D12" t="str">
            <v>I</v>
          </cell>
          <cell r="E12" t="str">
            <v>Y</v>
          </cell>
          <cell r="Q12">
            <v>90</v>
          </cell>
        </row>
        <row r="13">
          <cell r="A13" t="str">
            <v>903292-115-02</v>
          </cell>
          <cell r="B13">
            <v>2</v>
          </cell>
          <cell r="C13" t="str">
            <v>STRIPPER SECTION</v>
          </cell>
          <cell r="D13" t="str">
            <v>I</v>
          </cell>
          <cell r="E13" t="str">
            <v>Y</v>
          </cell>
          <cell r="Q13">
            <v>90</v>
          </cell>
        </row>
        <row r="14">
          <cell r="C14" t="str">
            <v>PROCESS P&amp;ID's</v>
          </cell>
        </row>
        <row r="15">
          <cell r="A15" t="str">
            <v>903292-120-01</v>
          </cell>
          <cell r="B15">
            <v>3</v>
          </cell>
          <cell r="C15" t="str">
            <v>LEGEND AND INSTRUMENT IDENTIFICATION</v>
          </cell>
          <cell r="D15" t="str">
            <v>A</v>
          </cell>
          <cell r="E15" t="str">
            <v>Y</v>
          </cell>
          <cell r="F15">
            <v>0.2</v>
          </cell>
          <cell r="G15">
            <v>37779</v>
          </cell>
          <cell r="H15">
            <v>37771</v>
          </cell>
          <cell r="I15">
            <v>37807</v>
          </cell>
          <cell r="J15">
            <v>37805</v>
          </cell>
          <cell r="K15">
            <v>37855</v>
          </cell>
          <cell r="M15">
            <v>38017</v>
          </cell>
          <cell r="O15">
            <v>38107</v>
          </cell>
          <cell r="Q15">
            <v>93</v>
          </cell>
          <cell r="R15">
            <v>2</v>
          </cell>
        </row>
        <row r="16">
          <cell r="A16" t="str">
            <v>903292-120-02</v>
          </cell>
          <cell r="B16">
            <v>4</v>
          </cell>
          <cell r="C16" t="str">
            <v>GENERAL DETAILS AND NOTES</v>
          </cell>
          <cell r="D16" t="str">
            <v>A</v>
          </cell>
          <cell r="E16" t="str">
            <v>Y</v>
          </cell>
          <cell r="F16">
            <v>0.2</v>
          </cell>
          <cell r="G16">
            <v>37779</v>
          </cell>
          <cell r="H16">
            <v>37771</v>
          </cell>
          <cell r="I16">
            <v>37807</v>
          </cell>
          <cell r="J16">
            <v>37805</v>
          </cell>
          <cell r="K16">
            <v>37855</v>
          </cell>
          <cell r="M16">
            <v>38017</v>
          </cell>
          <cell r="O16">
            <v>38107</v>
          </cell>
          <cell r="Q16">
            <v>93</v>
          </cell>
          <cell r="R16">
            <v>2</v>
          </cell>
        </row>
        <row r="17">
          <cell r="A17" t="str">
            <v>903292-120-03</v>
          </cell>
          <cell r="B17">
            <v>4</v>
          </cell>
          <cell r="C17" t="str">
            <v>UNIT SPECIFIC DETAILS AND NOTES</v>
          </cell>
          <cell r="D17" t="str">
            <v>A</v>
          </cell>
          <cell r="E17" t="str">
            <v>Y</v>
          </cell>
          <cell r="F17">
            <v>0.2</v>
          </cell>
          <cell r="G17">
            <v>37779</v>
          </cell>
          <cell r="H17">
            <v>37771</v>
          </cell>
          <cell r="I17">
            <v>37807</v>
          </cell>
          <cell r="J17">
            <v>37805</v>
          </cell>
          <cell r="K17">
            <v>37855</v>
          </cell>
          <cell r="M17">
            <v>38017</v>
          </cell>
          <cell r="O17">
            <v>38107</v>
          </cell>
          <cell r="Q17">
            <v>93</v>
          </cell>
          <cell r="R17">
            <v>2</v>
          </cell>
        </row>
        <row r="18">
          <cell r="A18" t="str">
            <v>903292-120-04</v>
          </cell>
          <cell r="B18">
            <v>3</v>
          </cell>
          <cell r="C18" t="str">
            <v>CAUSE &amp; EFFECT TABLE</v>
          </cell>
          <cell r="D18" t="str">
            <v>A</v>
          </cell>
          <cell r="E18" t="str">
            <v>Y</v>
          </cell>
          <cell r="F18">
            <v>0.2</v>
          </cell>
          <cell r="G18">
            <v>37779</v>
          </cell>
          <cell r="H18">
            <v>37771</v>
          </cell>
          <cell r="I18">
            <v>37807</v>
          </cell>
          <cell r="J18">
            <v>37805</v>
          </cell>
          <cell r="K18">
            <v>37855</v>
          </cell>
          <cell r="M18">
            <v>38017</v>
          </cell>
          <cell r="O18">
            <v>38107</v>
          </cell>
          <cell r="Q18">
            <v>93</v>
          </cell>
          <cell r="R18">
            <v>2</v>
          </cell>
        </row>
        <row r="19">
          <cell r="A19" t="str">
            <v>903292-120-05</v>
          </cell>
          <cell r="B19">
            <v>5</v>
          </cell>
          <cell r="C19" t="str">
            <v>SULFUR AND INHIBITOR INJECTION</v>
          </cell>
          <cell r="D19" t="str">
            <v>A</v>
          </cell>
          <cell r="E19" t="str">
            <v>Y</v>
          </cell>
          <cell r="F19">
            <v>0.2</v>
          </cell>
          <cell r="G19">
            <v>37779</v>
          </cell>
          <cell r="H19">
            <v>37771</v>
          </cell>
          <cell r="I19">
            <v>37807</v>
          </cell>
          <cell r="J19">
            <v>37805</v>
          </cell>
          <cell r="K19">
            <v>37855</v>
          </cell>
          <cell r="M19">
            <v>38017</v>
          </cell>
          <cell r="O19">
            <v>38107</v>
          </cell>
          <cell r="Q19">
            <v>93</v>
          </cell>
          <cell r="R19">
            <v>2</v>
          </cell>
        </row>
        <row r="20">
          <cell r="A20" t="str">
            <v>903292-120-06</v>
          </cell>
          <cell r="B20">
            <v>5</v>
          </cell>
          <cell r="C20" t="str">
            <v>FEED SURGE DRUM</v>
          </cell>
          <cell r="D20" t="str">
            <v>A</v>
          </cell>
          <cell r="E20" t="str">
            <v>Y</v>
          </cell>
          <cell r="F20">
            <v>0.2</v>
          </cell>
          <cell r="G20">
            <v>37779</v>
          </cell>
          <cell r="H20">
            <v>37771</v>
          </cell>
          <cell r="I20">
            <v>37807</v>
          </cell>
          <cell r="J20">
            <v>37805</v>
          </cell>
          <cell r="K20">
            <v>37855</v>
          </cell>
          <cell r="M20">
            <v>38017</v>
          </cell>
          <cell r="O20">
            <v>38107</v>
          </cell>
          <cell r="Q20">
            <v>93</v>
          </cell>
          <cell r="R20">
            <v>2</v>
          </cell>
        </row>
        <row r="21">
          <cell r="A21" t="str">
            <v>903292-120-07</v>
          </cell>
          <cell r="B21">
            <v>3</v>
          </cell>
          <cell r="C21" t="str">
            <v>CHARGE HEATER</v>
          </cell>
          <cell r="D21" t="str">
            <v>A</v>
          </cell>
          <cell r="E21" t="str">
            <v>Y</v>
          </cell>
          <cell r="F21">
            <v>0.2</v>
          </cell>
          <cell r="G21">
            <v>37779</v>
          </cell>
          <cell r="H21">
            <v>37771</v>
          </cell>
          <cell r="I21">
            <v>37807</v>
          </cell>
          <cell r="J21">
            <v>37805</v>
          </cell>
          <cell r="K21">
            <v>37855</v>
          </cell>
          <cell r="M21">
            <v>38017</v>
          </cell>
          <cell r="O21">
            <v>38107</v>
          </cell>
          <cell r="Q21">
            <v>93</v>
          </cell>
          <cell r="R21">
            <v>2</v>
          </cell>
        </row>
        <row r="22">
          <cell r="A22" t="str">
            <v>903292-120-08</v>
          </cell>
          <cell r="B22">
            <v>1</v>
          </cell>
          <cell r="C22" t="str">
            <v>REACTOR</v>
          </cell>
          <cell r="D22" t="str">
            <v>A</v>
          </cell>
          <cell r="E22" t="str">
            <v>Y</v>
          </cell>
          <cell r="F22">
            <v>0.2</v>
          </cell>
          <cell r="G22">
            <v>37779</v>
          </cell>
          <cell r="H22">
            <v>37771</v>
          </cell>
          <cell r="I22">
            <v>37807</v>
          </cell>
          <cell r="J22">
            <v>37805</v>
          </cell>
          <cell r="K22">
            <v>37855</v>
          </cell>
          <cell r="M22">
            <v>38017</v>
          </cell>
          <cell r="O22">
            <v>38107</v>
          </cell>
          <cell r="Q22">
            <v>100</v>
          </cell>
          <cell r="R22">
            <v>2</v>
          </cell>
        </row>
        <row r="23">
          <cell r="A23" t="str">
            <v>903292-120-09</v>
          </cell>
          <cell r="B23">
            <v>5</v>
          </cell>
          <cell r="C23" t="str">
            <v>COMBINED FEED EXCHANGER</v>
          </cell>
          <cell r="D23" t="str">
            <v>A</v>
          </cell>
          <cell r="E23" t="str">
            <v>Y</v>
          </cell>
          <cell r="F23">
            <v>0.2</v>
          </cell>
          <cell r="G23">
            <v>37779</v>
          </cell>
          <cell r="H23">
            <v>37771</v>
          </cell>
          <cell r="I23">
            <v>37807</v>
          </cell>
          <cell r="J23">
            <v>37805</v>
          </cell>
          <cell r="K23">
            <v>37855</v>
          </cell>
          <cell r="M23">
            <v>38017</v>
          </cell>
          <cell r="O23">
            <v>38107</v>
          </cell>
          <cell r="Q23">
            <v>93</v>
          </cell>
          <cell r="R23">
            <v>2</v>
          </cell>
        </row>
        <row r="24">
          <cell r="A24" t="str">
            <v>903292-120-10</v>
          </cell>
          <cell r="B24">
            <v>5</v>
          </cell>
          <cell r="C24" t="str">
            <v>PRODUCTS CONDENSER</v>
          </cell>
          <cell r="D24" t="str">
            <v>A</v>
          </cell>
          <cell r="E24" t="str">
            <v>Y</v>
          </cell>
          <cell r="F24">
            <v>0.2</v>
          </cell>
          <cell r="G24">
            <v>37779</v>
          </cell>
          <cell r="H24">
            <v>37771</v>
          </cell>
          <cell r="I24">
            <v>37807</v>
          </cell>
          <cell r="J24">
            <v>37805</v>
          </cell>
          <cell r="K24">
            <v>37855</v>
          </cell>
          <cell r="M24">
            <v>38017</v>
          </cell>
          <cell r="O24">
            <v>38107</v>
          </cell>
          <cell r="Q24">
            <v>93</v>
          </cell>
          <cell r="R24">
            <v>2</v>
          </cell>
        </row>
        <row r="25">
          <cell r="A25" t="str">
            <v>903292-120-11</v>
          </cell>
          <cell r="B25">
            <v>5</v>
          </cell>
          <cell r="C25" t="str">
            <v>SEPARATOR</v>
          </cell>
          <cell r="D25" t="str">
            <v>A</v>
          </cell>
          <cell r="E25" t="str">
            <v>Y</v>
          </cell>
          <cell r="F25">
            <v>0.2</v>
          </cell>
          <cell r="G25">
            <v>37779</v>
          </cell>
          <cell r="H25">
            <v>37771</v>
          </cell>
          <cell r="I25">
            <v>37807</v>
          </cell>
          <cell r="J25">
            <v>37805</v>
          </cell>
          <cell r="K25">
            <v>37855</v>
          </cell>
          <cell r="M25">
            <v>38017</v>
          </cell>
          <cell r="O25">
            <v>38107</v>
          </cell>
          <cell r="Q25">
            <v>93</v>
          </cell>
          <cell r="R25">
            <v>2</v>
          </cell>
        </row>
        <row r="26">
          <cell r="A26" t="str">
            <v>903292-120-12</v>
          </cell>
          <cell r="B26">
            <v>4</v>
          </cell>
          <cell r="C26" t="str">
            <v>RECYCLE COMPRESSOR SUCTION DRUM</v>
          </cell>
          <cell r="D26" t="str">
            <v>A</v>
          </cell>
          <cell r="E26" t="str">
            <v>Y</v>
          </cell>
          <cell r="F26">
            <v>0.2</v>
          </cell>
          <cell r="G26">
            <v>37779</v>
          </cell>
          <cell r="H26">
            <v>37771</v>
          </cell>
          <cell r="I26">
            <v>37807</v>
          </cell>
          <cell r="J26">
            <v>37805</v>
          </cell>
          <cell r="K26">
            <v>37855</v>
          </cell>
          <cell r="M26">
            <v>38017</v>
          </cell>
          <cell r="O26">
            <v>38107</v>
          </cell>
          <cell r="Q26">
            <v>93</v>
          </cell>
          <cell r="R26">
            <v>2</v>
          </cell>
        </row>
        <row r="27">
          <cell r="A27" t="str">
            <v>903292-120-13</v>
          </cell>
          <cell r="B27">
            <v>5</v>
          </cell>
          <cell r="C27" t="str">
            <v>RECYCLE COMPRESSORS</v>
          </cell>
          <cell r="D27" t="str">
            <v>A</v>
          </cell>
          <cell r="E27" t="str">
            <v>Y</v>
          </cell>
          <cell r="F27">
            <v>0.2</v>
          </cell>
          <cell r="G27">
            <v>37779</v>
          </cell>
          <cell r="H27">
            <v>37771</v>
          </cell>
          <cell r="I27">
            <v>37807</v>
          </cell>
          <cell r="J27">
            <v>37805</v>
          </cell>
          <cell r="K27">
            <v>37855</v>
          </cell>
          <cell r="M27">
            <v>38017</v>
          </cell>
          <cell r="O27">
            <v>38107</v>
          </cell>
          <cell r="Q27">
            <v>93</v>
          </cell>
          <cell r="R27">
            <v>2</v>
          </cell>
        </row>
        <row r="28">
          <cell r="A28" t="str">
            <v>903292-120-14</v>
          </cell>
          <cell r="B28">
            <v>5</v>
          </cell>
          <cell r="C28" t="str">
            <v>STRIPPER BOTTOMS</v>
          </cell>
          <cell r="D28" t="str">
            <v>A</v>
          </cell>
          <cell r="E28" t="str">
            <v>Y</v>
          </cell>
          <cell r="F28">
            <v>0.2</v>
          </cell>
          <cell r="G28">
            <v>37779</v>
          </cell>
          <cell r="H28">
            <v>37771</v>
          </cell>
          <cell r="I28">
            <v>37807</v>
          </cell>
          <cell r="J28">
            <v>37805</v>
          </cell>
          <cell r="K28">
            <v>37855</v>
          </cell>
          <cell r="M28">
            <v>38017</v>
          </cell>
          <cell r="O28">
            <v>38107</v>
          </cell>
          <cell r="Q28">
            <v>93</v>
          </cell>
          <cell r="R28">
            <v>2</v>
          </cell>
        </row>
        <row r="29">
          <cell r="A29" t="str">
            <v>903292-120-15</v>
          </cell>
          <cell r="B29">
            <v>5</v>
          </cell>
          <cell r="C29" t="str">
            <v>STRIPPER</v>
          </cell>
          <cell r="D29" t="str">
            <v>A</v>
          </cell>
          <cell r="E29" t="str">
            <v>Y</v>
          </cell>
          <cell r="F29">
            <v>0.2</v>
          </cell>
          <cell r="G29">
            <v>37779</v>
          </cell>
          <cell r="H29">
            <v>37771</v>
          </cell>
          <cell r="I29">
            <v>37807</v>
          </cell>
          <cell r="J29">
            <v>37805</v>
          </cell>
          <cell r="K29">
            <v>37855</v>
          </cell>
          <cell r="M29">
            <v>38017</v>
          </cell>
          <cell r="O29">
            <v>38107</v>
          </cell>
          <cell r="Q29">
            <v>93</v>
          </cell>
          <cell r="R29">
            <v>2</v>
          </cell>
        </row>
        <row r="30">
          <cell r="A30" t="str">
            <v>903292-120-16</v>
          </cell>
          <cell r="B30">
            <v>5</v>
          </cell>
          <cell r="C30" t="str">
            <v>STRIPPER RECEIVER</v>
          </cell>
          <cell r="D30" t="str">
            <v>A</v>
          </cell>
          <cell r="E30" t="str">
            <v>Y</v>
          </cell>
          <cell r="F30">
            <v>0.2</v>
          </cell>
          <cell r="G30">
            <v>37779</v>
          </cell>
          <cell r="H30">
            <v>37771</v>
          </cell>
          <cell r="I30">
            <v>37807</v>
          </cell>
          <cell r="J30">
            <v>37805</v>
          </cell>
          <cell r="K30">
            <v>37855</v>
          </cell>
          <cell r="M30">
            <v>38017</v>
          </cell>
          <cell r="O30">
            <v>38107</v>
          </cell>
          <cell r="Q30">
            <v>93</v>
          </cell>
          <cell r="R30">
            <v>2</v>
          </cell>
        </row>
        <row r="31">
          <cell r="A31" t="str">
            <v>903292-120-17</v>
          </cell>
          <cell r="B31">
            <v>3</v>
          </cell>
          <cell r="C31" t="str">
            <v>STRIPPER INHIBITOR INJECTION</v>
          </cell>
          <cell r="D31" t="str">
            <v>A</v>
          </cell>
          <cell r="E31" t="str">
            <v>Y</v>
          </cell>
          <cell r="F31">
            <v>0.2</v>
          </cell>
          <cell r="G31">
            <v>37779</v>
          </cell>
          <cell r="H31">
            <v>37771</v>
          </cell>
          <cell r="I31">
            <v>37807</v>
          </cell>
          <cell r="J31">
            <v>37805</v>
          </cell>
          <cell r="K31">
            <v>37855</v>
          </cell>
          <cell r="M31">
            <v>38017</v>
          </cell>
          <cell r="O31">
            <v>38107</v>
          </cell>
          <cell r="Q31">
            <v>93</v>
          </cell>
          <cell r="R31">
            <v>2</v>
          </cell>
        </row>
        <row r="32">
          <cell r="A32" t="str">
            <v>903292-120-18</v>
          </cell>
          <cell r="B32">
            <v>5</v>
          </cell>
          <cell r="C32" t="str">
            <v>CHARGE HEATER FIRING</v>
          </cell>
          <cell r="D32" t="str">
            <v>A</v>
          </cell>
          <cell r="E32" t="str">
            <v>Y</v>
          </cell>
          <cell r="F32">
            <v>0.2</v>
          </cell>
          <cell r="G32">
            <v>37779</v>
          </cell>
          <cell r="H32">
            <v>37771</v>
          </cell>
          <cell r="I32">
            <v>37807</v>
          </cell>
          <cell r="J32">
            <v>37805</v>
          </cell>
          <cell r="K32">
            <v>37855</v>
          </cell>
          <cell r="M32">
            <v>38017</v>
          </cell>
          <cell r="O32">
            <v>38107</v>
          </cell>
          <cell r="Q32">
            <v>93</v>
          </cell>
          <cell r="R32">
            <v>2</v>
          </cell>
        </row>
        <row r="33">
          <cell r="A33" t="str">
            <v>6318-02-41-01-1123</v>
          </cell>
          <cell r="B33">
            <v>0</v>
          </cell>
          <cell r="C33" t="str">
            <v>CONTROL VALVE &amp; VENT  &amp; DRAIN DETAILS</v>
          </cell>
          <cell r="D33" t="str">
            <v>A</v>
          </cell>
          <cell r="E33" t="str">
            <v>Y</v>
          </cell>
          <cell r="F33">
            <v>0.2</v>
          </cell>
          <cell r="G33">
            <v>37779</v>
          </cell>
          <cell r="H33">
            <v>37771</v>
          </cell>
          <cell r="I33">
            <v>37807</v>
          </cell>
          <cell r="J33">
            <v>37805</v>
          </cell>
          <cell r="K33">
            <v>37855</v>
          </cell>
          <cell r="M33">
            <v>38017</v>
          </cell>
          <cell r="O33">
            <v>38107</v>
          </cell>
          <cell r="Q33">
            <v>93</v>
          </cell>
          <cell r="R33">
            <v>2</v>
          </cell>
        </row>
        <row r="34">
          <cell r="A34" t="str">
            <v>6318-02-41-01-1124</v>
          </cell>
          <cell r="B34">
            <v>0</v>
          </cell>
          <cell r="C34" t="str">
            <v>PUMP VENT &amp; DRAIN DETAILS</v>
          </cell>
          <cell r="D34" t="str">
            <v>A</v>
          </cell>
          <cell r="E34" t="str">
            <v>Y</v>
          </cell>
          <cell r="F34">
            <v>0.2</v>
          </cell>
          <cell r="G34">
            <v>37779</v>
          </cell>
          <cell r="H34">
            <v>37771</v>
          </cell>
          <cell r="I34">
            <v>37807</v>
          </cell>
          <cell r="J34">
            <v>37805</v>
          </cell>
          <cell r="K34">
            <v>37855</v>
          </cell>
          <cell r="M34">
            <v>38017</v>
          </cell>
          <cell r="O34">
            <v>38107</v>
          </cell>
          <cell r="Q34">
            <v>93</v>
          </cell>
          <cell r="R34">
            <v>2</v>
          </cell>
        </row>
        <row r="35">
          <cell r="A35" t="str">
            <v>6318-02-41-01-1125</v>
          </cell>
          <cell r="B35">
            <v>0</v>
          </cell>
          <cell r="C35" t="str">
            <v>LEVEL INSTRUMENT VENT &amp; DRAIN DETAILS</v>
          </cell>
          <cell r="D35" t="str">
            <v>A</v>
          </cell>
          <cell r="E35" t="str">
            <v>Y</v>
          </cell>
          <cell r="F35">
            <v>0.2</v>
          </cell>
          <cell r="G35">
            <v>37779</v>
          </cell>
          <cell r="H35">
            <v>37771</v>
          </cell>
          <cell r="I35">
            <v>37807</v>
          </cell>
          <cell r="J35">
            <v>37805</v>
          </cell>
          <cell r="K35">
            <v>37855</v>
          </cell>
          <cell r="M35">
            <v>38017</v>
          </cell>
          <cell r="O35">
            <v>38107</v>
          </cell>
          <cell r="Q35">
            <v>93</v>
          </cell>
          <cell r="R35">
            <v>2</v>
          </cell>
        </row>
        <row r="36">
          <cell r="A36" t="str">
            <v>6318-02-41-01-1126</v>
          </cell>
          <cell r="B36">
            <v>0</v>
          </cell>
          <cell r="C36" t="str">
            <v>SAMPLE CONNECTION DETAILS</v>
          </cell>
          <cell r="D36" t="str">
            <v>A</v>
          </cell>
          <cell r="E36" t="str">
            <v>Y</v>
          </cell>
          <cell r="F36">
            <v>0.2</v>
          </cell>
          <cell r="G36">
            <v>37779</v>
          </cell>
          <cell r="H36">
            <v>37771</v>
          </cell>
          <cell r="I36">
            <v>37807</v>
          </cell>
          <cell r="J36">
            <v>37805</v>
          </cell>
          <cell r="K36">
            <v>37855</v>
          </cell>
          <cell r="M36">
            <v>38017</v>
          </cell>
          <cell r="O36">
            <v>38107</v>
          </cell>
          <cell r="Q36">
            <v>93</v>
          </cell>
          <cell r="R36">
            <v>2</v>
          </cell>
        </row>
        <row r="37">
          <cell r="A37" t="str">
            <v>6318-02-41-01-1127</v>
          </cell>
          <cell r="B37">
            <v>0</v>
          </cell>
          <cell r="C37" t="str">
            <v>LOW POINT DRAIN DETAILS</v>
          </cell>
          <cell r="D37" t="str">
            <v>A</v>
          </cell>
          <cell r="E37" t="str">
            <v>Y</v>
          </cell>
          <cell r="F37">
            <v>0.2</v>
          </cell>
          <cell r="G37">
            <v>37779</v>
          </cell>
          <cell r="H37">
            <v>37771</v>
          </cell>
          <cell r="I37">
            <v>37807</v>
          </cell>
          <cell r="J37">
            <v>37805</v>
          </cell>
          <cell r="K37">
            <v>37855</v>
          </cell>
          <cell r="M37">
            <v>38017</v>
          </cell>
          <cell r="O37">
            <v>38107</v>
          </cell>
          <cell r="Q37">
            <v>93</v>
          </cell>
          <cell r="R37">
            <v>2</v>
          </cell>
        </row>
        <row r="38">
          <cell r="A38" t="str">
            <v>6318-02-41-01-1128</v>
          </cell>
          <cell r="B38">
            <v>0</v>
          </cell>
          <cell r="C38" t="str">
            <v>PUMP SEAL PLANS-I</v>
          </cell>
          <cell r="D38" t="str">
            <v>A</v>
          </cell>
          <cell r="E38" t="str">
            <v>Y</v>
          </cell>
          <cell r="F38">
            <v>0.2</v>
          </cell>
          <cell r="G38">
            <v>37779</v>
          </cell>
          <cell r="H38">
            <v>37771</v>
          </cell>
          <cell r="I38">
            <v>37807</v>
          </cell>
          <cell r="J38">
            <v>37805</v>
          </cell>
          <cell r="K38">
            <v>37855</v>
          </cell>
          <cell r="M38">
            <v>38017</v>
          </cell>
          <cell r="O38">
            <v>38107</v>
          </cell>
          <cell r="Q38">
            <v>93</v>
          </cell>
          <cell r="R38">
            <v>2</v>
          </cell>
        </row>
        <row r="39">
          <cell r="A39" t="str">
            <v>6318-02-41-01-1129</v>
          </cell>
          <cell r="B39">
            <v>0</v>
          </cell>
          <cell r="C39" t="str">
            <v>PUMP SEAL PLANS-II</v>
          </cell>
          <cell r="D39" t="str">
            <v>A</v>
          </cell>
          <cell r="E39" t="str">
            <v>Y</v>
          </cell>
          <cell r="F39">
            <v>0.2</v>
          </cell>
          <cell r="G39">
            <v>37779</v>
          </cell>
          <cell r="H39">
            <v>37771</v>
          </cell>
          <cell r="I39">
            <v>37807</v>
          </cell>
          <cell r="J39">
            <v>37805</v>
          </cell>
          <cell r="K39">
            <v>37855</v>
          </cell>
          <cell r="M39">
            <v>38017</v>
          </cell>
          <cell r="O39">
            <v>38107</v>
          </cell>
          <cell r="Q39">
            <v>93</v>
          </cell>
          <cell r="R39">
            <v>2</v>
          </cell>
        </row>
        <row r="40">
          <cell r="C40" t="str">
            <v>Other Deliverables</v>
          </cell>
        </row>
        <row r="41">
          <cell r="A41" t="str">
            <v>6318-01-02-EL-1001</v>
          </cell>
          <cell r="B41">
            <v>1</v>
          </cell>
          <cell r="C41" t="str">
            <v>EQUIPMENT LIST</v>
          </cell>
          <cell r="D41" t="str">
            <v>I</v>
          </cell>
          <cell r="E41" t="str">
            <v>N</v>
          </cell>
          <cell r="F41">
            <v>0.2</v>
          </cell>
          <cell r="G41">
            <v>37802</v>
          </cell>
          <cell r="H41">
            <v>37802</v>
          </cell>
          <cell r="I41">
            <v>37830</v>
          </cell>
          <cell r="J41">
            <v>37823</v>
          </cell>
          <cell r="K41">
            <v>37863</v>
          </cell>
          <cell r="O41">
            <v>38107</v>
          </cell>
          <cell r="Q41">
            <v>100</v>
          </cell>
          <cell r="R41">
            <v>2</v>
          </cell>
        </row>
        <row r="42">
          <cell r="C42" t="str">
            <v>EQUIPMENT DATASHEETS (Note 1)</v>
          </cell>
          <cell r="D42" t="str">
            <v>A</v>
          </cell>
          <cell r="E42" t="str">
            <v>N</v>
          </cell>
          <cell r="F42">
            <v>1.47</v>
          </cell>
          <cell r="G42">
            <v>37820</v>
          </cell>
          <cell r="H42">
            <v>37806</v>
          </cell>
          <cell r="I42">
            <v>37848</v>
          </cell>
          <cell r="J42">
            <v>37826</v>
          </cell>
          <cell r="K42">
            <v>37863</v>
          </cell>
          <cell r="O42">
            <v>38107</v>
          </cell>
          <cell r="Q42">
            <v>90</v>
          </cell>
          <cell r="R42">
            <v>2</v>
          </cell>
        </row>
        <row r="43">
          <cell r="C43" t="str">
            <v>CONTROL VALVE DATASHEETS (Note 1)</v>
          </cell>
          <cell r="D43" t="str">
            <v>A</v>
          </cell>
          <cell r="E43" t="str">
            <v>N</v>
          </cell>
          <cell r="F43">
            <v>0.6</v>
          </cell>
          <cell r="G43">
            <v>37817</v>
          </cell>
          <cell r="H43">
            <v>37809</v>
          </cell>
          <cell r="I43">
            <v>37845</v>
          </cell>
          <cell r="K43">
            <v>37863</v>
          </cell>
          <cell r="O43">
            <v>38107</v>
          </cell>
          <cell r="Q43">
            <v>90</v>
          </cell>
          <cell r="R43">
            <v>2</v>
          </cell>
        </row>
        <row r="44">
          <cell r="C44" t="str">
            <v>SAFETY VALVE DATASHEETS (Note 1)</v>
          </cell>
          <cell r="D44" t="str">
            <v>A</v>
          </cell>
          <cell r="E44" t="str">
            <v>N</v>
          </cell>
          <cell r="F44">
            <v>0.25</v>
          </cell>
          <cell r="G44">
            <v>37824</v>
          </cell>
          <cell r="H44">
            <v>37809</v>
          </cell>
          <cell r="I44">
            <v>37852</v>
          </cell>
          <cell r="K44">
            <v>37863</v>
          </cell>
          <cell r="O44">
            <v>38107</v>
          </cell>
          <cell r="Q44">
            <v>90</v>
          </cell>
          <cell r="R44">
            <v>2</v>
          </cell>
        </row>
        <row r="45">
          <cell r="C45" t="str">
            <v>FLOW INSTRUMENTS/ANALYSERS (Note-1)</v>
          </cell>
          <cell r="D45" t="str">
            <v>R</v>
          </cell>
          <cell r="E45" t="str">
            <v>N</v>
          </cell>
          <cell r="F45">
            <v>0.6</v>
          </cell>
          <cell r="G45">
            <v>37833</v>
          </cell>
          <cell r="H45">
            <v>37832</v>
          </cell>
          <cell r="I45">
            <v>37861</v>
          </cell>
          <cell r="K45">
            <v>37863</v>
          </cell>
          <cell r="O45">
            <v>38107</v>
          </cell>
        </row>
        <row r="46">
          <cell r="C46" t="str">
            <v>OTHER INSTRUMENT DATASHEETS (Note 1)</v>
          </cell>
          <cell r="D46" t="str">
            <v>I</v>
          </cell>
          <cell r="E46" t="str">
            <v>N</v>
          </cell>
          <cell r="F46">
            <v>0.6</v>
          </cell>
          <cell r="G46">
            <v>37833</v>
          </cell>
          <cell r="H46">
            <v>37832</v>
          </cell>
          <cell r="I46">
            <v>37861</v>
          </cell>
          <cell r="K46">
            <v>37863</v>
          </cell>
          <cell r="O46">
            <v>38107</v>
          </cell>
          <cell r="Q46">
            <v>90</v>
          </cell>
        </row>
        <row r="47">
          <cell r="A47" t="str">
            <v>6318-01-02-LS-1100</v>
          </cell>
          <cell r="B47">
            <v>0</v>
          </cell>
          <cell r="C47" t="str">
            <v>LINE SCHEDULES</v>
          </cell>
          <cell r="D47" t="str">
            <v>I</v>
          </cell>
          <cell r="E47" t="str">
            <v>N</v>
          </cell>
          <cell r="F47">
            <v>0.6</v>
          </cell>
          <cell r="G47">
            <v>37833</v>
          </cell>
          <cell r="H47">
            <v>37826</v>
          </cell>
          <cell r="I47">
            <v>37861</v>
          </cell>
          <cell r="K47">
            <v>37863</v>
          </cell>
          <cell r="O47">
            <v>38107</v>
          </cell>
          <cell r="Q47">
            <v>90</v>
          </cell>
          <cell r="R47">
            <v>2</v>
          </cell>
        </row>
        <row r="48">
          <cell r="C48" t="str">
            <v>FLARE LOAD SUMMARY (Part of CCR Pt)</v>
          </cell>
          <cell r="D48" t="str">
            <v>A</v>
          </cell>
          <cell r="E48" t="str">
            <v>N</v>
          </cell>
          <cell r="F48">
            <v>0.2</v>
          </cell>
          <cell r="G48">
            <v>37817</v>
          </cell>
          <cell r="H48">
            <v>37811</v>
          </cell>
          <cell r="I48">
            <v>37845</v>
          </cell>
          <cell r="K48">
            <v>37863</v>
          </cell>
          <cell r="O48">
            <v>38107</v>
          </cell>
          <cell r="Q48">
            <v>90</v>
          </cell>
        </row>
        <row r="49">
          <cell r="A49" t="str">
            <v>6318-01-02-SM-1001</v>
          </cell>
          <cell r="C49" t="str">
            <v>UTILITY SUMMARY</v>
          </cell>
          <cell r="D49" t="str">
            <v>R</v>
          </cell>
          <cell r="E49" t="str">
            <v>N</v>
          </cell>
          <cell r="F49">
            <v>0.2</v>
          </cell>
          <cell r="G49">
            <v>37823</v>
          </cell>
          <cell r="H49">
            <v>37842</v>
          </cell>
          <cell r="I49">
            <v>37851</v>
          </cell>
          <cell r="K49">
            <v>37863</v>
          </cell>
          <cell r="O49">
            <v>38107</v>
          </cell>
          <cell r="Q49">
            <v>90</v>
          </cell>
        </row>
        <row r="50">
          <cell r="C50" t="str">
            <v>EFFLUENT SUMMARY(Part of CCR Pt)</v>
          </cell>
          <cell r="D50" t="str">
            <v>I</v>
          </cell>
          <cell r="E50" t="str">
            <v>N</v>
          </cell>
          <cell r="F50">
            <v>0.2</v>
          </cell>
          <cell r="G50">
            <v>37823</v>
          </cell>
          <cell r="H50">
            <v>37832</v>
          </cell>
          <cell r="I50">
            <v>37851</v>
          </cell>
          <cell r="K50">
            <v>37863</v>
          </cell>
          <cell r="O50">
            <v>38107</v>
          </cell>
          <cell r="Q50">
            <v>90</v>
          </cell>
        </row>
        <row r="51">
          <cell r="A51" t="str">
            <v>6318-01-02-SM-1004</v>
          </cell>
          <cell r="C51" t="str">
            <v>CATALYST &amp; CHEMICALS SUMMARY</v>
          </cell>
          <cell r="D51" t="str">
            <v>I</v>
          </cell>
          <cell r="E51" t="str">
            <v>N</v>
          </cell>
          <cell r="F51">
            <v>0.2</v>
          </cell>
          <cell r="G51">
            <v>37823</v>
          </cell>
          <cell r="H51">
            <v>37831</v>
          </cell>
          <cell r="I51">
            <v>37851</v>
          </cell>
          <cell r="K51">
            <v>37863</v>
          </cell>
          <cell r="O51">
            <v>38107</v>
          </cell>
          <cell r="Q51">
            <v>90</v>
          </cell>
        </row>
        <row r="52">
          <cell r="A52">
            <v>0</v>
          </cell>
          <cell r="B52">
            <v>0</v>
          </cell>
          <cell r="C52" t="str">
            <v>BATTERY LIMIT CONDITIONS (Part of CCR Pt)</v>
          </cell>
          <cell r="D52" t="str">
            <v>A</v>
          </cell>
          <cell r="E52" t="str">
            <v>N</v>
          </cell>
          <cell r="F52">
            <v>0.2</v>
          </cell>
          <cell r="G52">
            <v>37809</v>
          </cell>
          <cell r="H52">
            <v>37812</v>
          </cell>
          <cell r="I52">
            <v>37837</v>
          </cell>
          <cell r="K52">
            <v>37863</v>
          </cell>
          <cell r="O52">
            <v>38107</v>
          </cell>
          <cell r="Q52">
            <v>90</v>
          </cell>
        </row>
        <row r="53">
          <cell r="C53" t="str">
            <v>OXYGEN STRIPPING FACILITY</v>
          </cell>
        </row>
        <row r="54">
          <cell r="A54" t="str">
            <v>6318-02-41-PDB-01</v>
          </cell>
          <cell r="B54">
            <v>1</v>
          </cell>
          <cell r="C54" t="str">
            <v>BASIC ENGG DESIGN BASIS</v>
          </cell>
          <cell r="D54" t="str">
            <v>A</v>
          </cell>
          <cell r="E54" t="str">
            <v>N</v>
          </cell>
          <cell r="F54">
            <v>4.75</v>
          </cell>
          <cell r="G54">
            <v>37857</v>
          </cell>
          <cell r="H54">
            <v>37814</v>
          </cell>
          <cell r="I54">
            <v>37893</v>
          </cell>
          <cell r="J54">
            <v>37827</v>
          </cell>
          <cell r="K54">
            <v>37921</v>
          </cell>
          <cell r="L54">
            <v>37844</v>
          </cell>
          <cell r="O54">
            <v>38107</v>
          </cell>
          <cell r="Q54">
            <v>0</v>
          </cell>
        </row>
        <row r="55">
          <cell r="A55" t="str">
            <v>6318-02-41-01-04</v>
          </cell>
          <cell r="B55">
            <v>0</v>
          </cell>
          <cell r="C55" t="str">
            <v>PFD</v>
          </cell>
          <cell r="D55" t="str">
            <v>R</v>
          </cell>
          <cell r="E55" t="str">
            <v>N</v>
          </cell>
          <cell r="F55">
            <v>6.16</v>
          </cell>
          <cell r="G55">
            <v>37857</v>
          </cell>
          <cell r="H55">
            <v>37830</v>
          </cell>
          <cell r="I55">
            <v>37893</v>
          </cell>
          <cell r="K55">
            <v>37921</v>
          </cell>
          <cell r="O55">
            <v>38107</v>
          </cell>
          <cell r="Q55">
            <v>0</v>
          </cell>
        </row>
        <row r="56">
          <cell r="C56" t="str">
            <v>P&amp;ID's</v>
          </cell>
        </row>
        <row r="57">
          <cell r="A57" t="str">
            <v>6318-02-41-01-1119</v>
          </cell>
          <cell r="B57">
            <v>0</v>
          </cell>
          <cell r="C57" t="str">
            <v>OXYGEN STRIPPER BOTTOM</v>
          </cell>
          <cell r="D57" t="str">
            <v>A</v>
          </cell>
          <cell r="E57" t="str">
            <v>N</v>
          </cell>
          <cell r="F57">
            <v>3.88</v>
          </cell>
          <cell r="G57">
            <v>37865</v>
          </cell>
          <cell r="I57">
            <v>37893</v>
          </cell>
          <cell r="K57">
            <v>37921</v>
          </cell>
          <cell r="M57">
            <v>38017</v>
          </cell>
          <cell r="O57">
            <v>38107</v>
          </cell>
          <cell r="Q57">
            <v>0</v>
          </cell>
        </row>
        <row r="58">
          <cell r="A58" t="str">
            <v>6318-02-41-01-1120</v>
          </cell>
          <cell r="B58">
            <v>0</v>
          </cell>
          <cell r="C58" t="str">
            <v>OXYGEN STRIPPER</v>
          </cell>
          <cell r="D58" t="str">
            <v>A</v>
          </cell>
          <cell r="E58" t="str">
            <v>N</v>
          </cell>
          <cell r="F58">
            <v>3.88</v>
          </cell>
          <cell r="G58">
            <v>37865</v>
          </cell>
          <cell r="I58">
            <v>37893</v>
          </cell>
          <cell r="K58">
            <v>37921</v>
          </cell>
          <cell r="M58">
            <v>38017</v>
          </cell>
          <cell r="O58">
            <v>38107</v>
          </cell>
          <cell r="Q58">
            <v>0</v>
          </cell>
        </row>
        <row r="59">
          <cell r="A59" t="str">
            <v>6318-02-41-01-1121</v>
          </cell>
          <cell r="B59">
            <v>0</v>
          </cell>
          <cell r="C59" t="str">
            <v>OXYGEN STRIPPER OVERHEAD DRUM</v>
          </cell>
          <cell r="D59" t="str">
            <v>A</v>
          </cell>
          <cell r="E59" t="str">
            <v>N</v>
          </cell>
          <cell r="F59">
            <v>3.88</v>
          </cell>
          <cell r="G59">
            <v>37865</v>
          </cell>
          <cell r="I59">
            <v>37893</v>
          </cell>
          <cell r="K59">
            <v>37921</v>
          </cell>
          <cell r="M59">
            <v>38017</v>
          </cell>
          <cell r="O59">
            <v>38107</v>
          </cell>
          <cell r="Q59">
            <v>0</v>
          </cell>
        </row>
        <row r="60">
          <cell r="C60" t="str">
            <v>INSTRUMENT DATA SHEETS</v>
          </cell>
          <cell r="D60" t="str">
            <v>A</v>
          </cell>
          <cell r="E60" t="str">
            <v>N</v>
          </cell>
          <cell r="F60">
            <v>4.1100000000000003</v>
          </cell>
          <cell r="G60">
            <v>37865</v>
          </cell>
          <cell r="I60">
            <v>37893</v>
          </cell>
          <cell r="K60">
            <v>37921</v>
          </cell>
          <cell r="O60">
            <v>38107</v>
          </cell>
          <cell r="Q60">
            <v>0</v>
          </cell>
        </row>
        <row r="61">
          <cell r="C61" t="str">
            <v>EQUIPMENT DATA SHEETS</v>
          </cell>
          <cell r="D61" t="str">
            <v>A</v>
          </cell>
          <cell r="E61" t="str">
            <v>N</v>
          </cell>
          <cell r="F61">
            <v>6.03</v>
          </cell>
          <cell r="G61">
            <v>37865</v>
          </cell>
          <cell r="I61">
            <v>37893</v>
          </cell>
          <cell r="K61">
            <v>37921</v>
          </cell>
          <cell r="O61">
            <v>38107</v>
          </cell>
          <cell r="Q61">
            <v>0</v>
          </cell>
        </row>
        <row r="62">
          <cell r="C62" t="str">
            <v>LINE SCHEDULE</v>
          </cell>
          <cell r="D62" t="str">
            <v>A</v>
          </cell>
          <cell r="E62" t="str">
            <v>N</v>
          </cell>
          <cell r="F62">
            <v>3.08</v>
          </cell>
          <cell r="G62">
            <v>37865</v>
          </cell>
          <cell r="I62">
            <v>37893</v>
          </cell>
          <cell r="K62">
            <v>37921</v>
          </cell>
          <cell r="O62">
            <v>38107</v>
          </cell>
          <cell r="Q62">
            <v>0</v>
          </cell>
        </row>
        <row r="63">
          <cell r="C63" t="str">
            <v>MATERIAL SELECTION DIAGRAM</v>
          </cell>
          <cell r="D63" t="str">
            <v>I</v>
          </cell>
          <cell r="E63" t="str">
            <v>N</v>
          </cell>
          <cell r="F63">
            <v>3.5</v>
          </cell>
          <cell r="G63">
            <v>37865</v>
          </cell>
          <cell r="I63">
            <v>37893</v>
          </cell>
          <cell r="K63">
            <v>37921</v>
          </cell>
          <cell r="O63">
            <v>38107</v>
          </cell>
          <cell r="Q63">
            <v>0</v>
          </cell>
        </row>
        <row r="64">
          <cell r="A64" t="str">
            <v>6318-02-41-01-05</v>
          </cell>
          <cell r="C64" t="str">
            <v>PROCESS DESCRIPTION</v>
          </cell>
          <cell r="D64" t="str">
            <v>I</v>
          </cell>
          <cell r="E64" t="str">
            <v>N</v>
          </cell>
          <cell r="F64">
            <v>1.1399999999999999</v>
          </cell>
          <cell r="G64">
            <v>37865</v>
          </cell>
          <cell r="I64">
            <v>37893</v>
          </cell>
          <cell r="K64">
            <v>37921</v>
          </cell>
          <cell r="O64">
            <v>38107</v>
          </cell>
          <cell r="Q64">
            <v>0</v>
          </cell>
        </row>
        <row r="65">
          <cell r="A65" t="str">
            <v>6318-01-02-SM-1001</v>
          </cell>
          <cell r="B65">
            <v>0</v>
          </cell>
          <cell r="C65" t="str">
            <v>STREAM SUMMARY</v>
          </cell>
          <cell r="D65" t="str">
            <v>A</v>
          </cell>
          <cell r="E65" t="str">
            <v>N</v>
          </cell>
          <cell r="F65">
            <v>1.1399999999999999</v>
          </cell>
          <cell r="G65">
            <v>37865</v>
          </cell>
          <cell r="I65">
            <v>37893</v>
          </cell>
          <cell r="K65">
            <v>37921</v>
          </cell>
          <cell r="O65">
            <v>38107</v>
          </cell>
        </row>
        <row r="66">
          <cell r="C66" t="str">
            <v>CCR REGENERATION UNIT</v>
          </cell>
        </row>
        <row r="67">
          <cell r="C67" t="str">
            <v>PROCESS P&amp;ID's</v>
          </cell>
        </row>
        <row r="68">
          <cell r="A68" t="str">
            <v>903294-120-01</v>
          </cell>
          <cell r="B68">
            <v>3</v>
          </cell>
          <cell r="C68" t="str">
            <v>LEGEND AND INSTRUMENT IDENTIFICATION</v>
          </cell>
          <cell r="D68" t="str">
            <v>A</v>
          </cell>
          <cell r="E68" t="str">
            <v>Y</v>
          </cell>
          <cell r="F68">
            <v>0.2</v>
          </cell>
          <cell r="G68">
            <v>37779</v>
          </cell>
          <cell r="H68">
            <v>37771</v>
          </cell>
          <cell r="I68">
            <v>37807</v>
          </cell>
          <cell r="J68">
            <v>37805</v>
          </cell>
        </row>
        <row r="69">
          <cell r="A69" t="str">
            <v>903294-120-02</v>
          </cell>
          <cell r="B69">
            <v>3</v>
          </cell>
          <cell r="C69" t="str">
            <v>GENERAL DETAILS AND NOTES</v>
          </cell>
          <cell r="D69" t="str">
            <v>A</v>
          </cell>
          <cell r="E69" t="str">
            <v>Y</v>
          </cell>
          <cell r="F69">
            <v>0.2</v>
          </cell>
          <cell r="G69">
            <v>37779</v>
          </cell>
          <cell r="H69">
            <v>37771</v>
          </cell>
          <cell r="I69">
            <v>37807</v>
          </cell>
          <cell r="J69">
            <v>37805</v>
          </cell>
        </row>
        <row r="70">
          <cell r="A70" t="str">
            <v>903294-120-03</v>
          </cell>
          <cell r="B70">
            <v>5</v>
          </cell>
          <cell r="C70" t="str">
            <v>UNIT SPECIFIC DETAILS AND NOTES</v>
          </cell>
          <cell r="D70" t="str">
            <v>A</v>
          </cell>
          <cell r="E70" t="str">
            <v>Y</v>
          </cell>
          <cell r="F70">
            <v>0.2</v>
          </cell>
          <cell r="G70">
            <v>37779</v>
          </cell>
          <cell r="H70">
            <v>37771</v>
          </cell>
          <cell r="I70">
            <v>37807</v>
          </cell>
          <cell r="J70">
            <v>37805</v>
          </cell>
        </row>
        <row r="71">
          <cell r="A71" t="str">
            <v>903294-120-04</v>
          </cell>
          <cell r="B71">
            <v>1</v>
          </cell>
          <cell r="C71" t="str">
            <v>UNIT SPECIFIC INSTRUMENTATION</v>
          </cell>
          <cell r="D71" t="str">
            <v>A</v>
          </cell>
          <cell r="E71" t="str">
            <v>Y</v>
          </cell>
          <cell r="F71">
            <v>0.2</v>
          </cell>
          <cell r="G71">
            <v>37779</v>
          </cell>
          <cell r="H71">
            <v>37771</v>
          </cell>
          <cell r="I71">
            <v>37807</v>
          </cell>
          <cell r="J71">
            <v>37805</v>
          </cell>
        </row>
        <row r="72">
          <cell r="A72" t="str">
            <v>903294-120-05</v>
          </cell>
          <cell r="B72">
            <v>4</v>
          </cell>
          <cell r="C72" t="str">
            <v>REDUCTION GAS HEATERS</v>
          </cell>
          <cell r="D72" t="str">
            <v>A</v>
          </cell>
          <cell r="E72" t="str">
            <v>Y</v>
          </cell>
          <cell r="F72">
            <v>0.2</v>
          </cell>
          <cell r="G72">
            <v>37779</v>
          </cell>
          <cell r="H72">
            <v>37771</v>
          </cell>
          <cell r="I72">
            <v>37807</v>
          </cell>
          <cell r="J72">
            <v>37805</v>
          </cell>
        </row>
        <row r="73">
          <cell r="A73" t="str">
            <v>903294-120-06</v>
          </cell>
          <cell r="B73">
            <v>4</v>
          </cell>
          <cell r="C73" t="str">
            <v>REACTORS</v>
          </cell>
          <cell r="D73" t="str">
            <v>A</v>
          </cell>
          <cell r="E73" t="str">
            <v>Y</v>
          </cell>
          <cell r="F73">
            <v>0.2</v>
          </cell>
          <cell r="G73">
            <v>37779</v>
          </cell>
          <cell r="H73">
            <v>37771</v>
          </cell>
          <cell r="I73">
            <v>37807</v>
          </cell>
          <cell r="J73">
            <v>37805</v>
          </cell>
        </row>
        <row r="74">
          <cell r="A74" t="str">
            <v>903294-120-07</v>
          </cell>
          <cell r="B74">
            <v>3</v>
          </cell>
          <cell r="C74" t="str">
            <v>DISENGAGING HOPPER</v>
          </cell>
          <cell r="D74" t="str">
            <v>A</v>
          </cell>
          <cell r="E74" t="str">
            <v>Y</v>
          </cell>
          <cell r="F74">
            <v>0.2</v>
          </cell>
          <cell r="G74">
            <v>37779</v>
          </cell>
          <cell r="H74">
            <v>37771</v>
          </cell>
          <cell r="I74">
            <v>37807</v>
          </cell>
          <cell r="J74">
            <v>37805</v>
          </cell>
        </row>
        <row r="75">
          <cell r="A75" t="str">
            <v>903294-120-08</v>
          </cell>
          <cell r="B75">
            <v>4</v>
          </cell>
          <cell r="C75" t="str">
            <v>FINES AND LIFT BLOWER</v>
          </cell>
          <cell r="D75" t="str">
            <v>A</v>
          </cell>
          <cell r="E75" t="str">
            <v>Y</v>
          </cell>
          <cell r="F75">
            <v>0.2</v>
          </cell>
          <cell r="G75">
            <v>37779</v>
          </cell>
          <cell r="H75">
            <v>37771</v>
          </cell>
          <cell r="I75">
            <v>37807</v>
          </cell>
          <cell r="J75">
            <v>37805</v>
          </cell>
        </row>
        <row r="76">
          <cell r="A76" t="str">
            <v>903294-120-09</v>
          </cell>
          <cell r="B76">
            <v>4</v>
          </cell>
          <cell r="C76" t="str">
            <v>AIR DRIER AND REGENERATION COOLER</v>
          </cell>
          <cell r="D76" t="str">
            <v>A</v>
          </cell>
          <cell r="E76" t="str">
            <v>Y</v>
          </cell>
          <cell r="F76">
            <v>0.2</v>
          </cell>
          <cell r="G76">
            <v>37779</v>
          </cell>
          <cell r="H76">
            <v>37771</v>
          </cell>
          <cell r="I76">
            <v>37807</v>
          </cell>
          <cell r="J76">
            <v>37805</v>
          </cell>
        </row>
        <row r="77">
          <cell r="A77" t="str">
            <v>903294-120-10</v>
          </cell>
          <cell r="B77">
            <v>4</v>
          </cell>
          <cell r="C77" t="str">
            <v>REGENERATION HEATER</v>
          </cell>
          <cell r="D77" t="str">
            <v>A</v>
          </cell>
          <cell r="E77" t="str">
            <v>Y</v>
          </cell>
          <cell r="F77">
            <v>0.2</v>
          </cell>
          <cell r="G77">
            <v>37779</v>
          </cell>
          <cell r="H77">
            <v>37771</v>
          </cell>
          <cell r="I77">
            <v>37807</v>
          </cell>
          <cell r="J77">
            <v>37805</v>
          </cell>
        </row>
        <row r="78">
          <cell r="A78" t="str">
            <v>903294-120-11</v>
          </cell>
          <cell r="B78">
            <v>3</v>
          </cell>
          <cell r="C78" t="str">
            <v>CHLORIDE INJECTION AND AIR HEATER</v>
          </cell>
          <cell r="D78" t="str">
            <v>A</v>
          </cell>
          <cell r="E78" t="str">
            <v>Y</v>
          </cell>
          <cell r="F78">
            <v>0.2</v>
          </cell>
          <cell r="G78">
            <v>37779</v>
          </cell>
          <cell r="H78">
            <v>37771</v>
          </cell>
          <cell r="I78">
            <v>37807</v>
          </cell>
          <cell r="J78">
            <v>37805</v>
          </cell>
        </row>
        <row r="79">
          <cell r="A79" t="str">
            <v>903294-120-12</v>
          </cell>
          <cell r="B79">
            <v>4</v>
          </cell>
          <cell r="C79" t="str">
            <v>REGENERATION TOWER</v>
          </cell>
          <cell r="D79" t="str">
            <v>A</v>
          </cell>
          <cell r="E79" t="str">
            <v>Y</v>
          </cell>
          <cell r="F79">
            <v>0.2</v>
          </cell>
          <cell r="G79">
            <v>37779</v>
          </cell>
          <cell r="H79">
            <v>37771</v>
          </cell>
          <cell r="I79">
            <v>37807</v>
          </cell>
          <cell r="J79">
            <v>37805</v>
          </cell>
        </row>
        <row r="80">
          <cell r="A80" t="str">
            <v>903294-120-13</v>
          </cell>
          <cell r="B80">
            <v>4</v>
          </cell>
          <cell r="C80" t="str">
            <v>NITROGEN SEAL DRUM</v>
          </cell>
          <cell r="D80" t="str">
            <v>A</v>
          </cell>
          <cell r="E80" t="str">
            <v>Y</v>
          </cell>
          <cell r="F80">
            <v>0.2</v>
          </cell>
          <cell r="G80">
            <v>37779</v>
          </cell>
          <cell r="H80">
            <v>37771</v>
          </cell>
          <cell r="I80">
            <v>37807</v>
          </cell>
          <cell r="J80">
            <v>37805</v>
          </cell>
        </row>
        <row r="81">
          <cell r="A81" t="str">
            <v>903294-120-14</v>
          </cell>
          <cell r="B81">
            <v>4</v>
          </cell>
          <cell r="C81" t="str">
            <v>LOCK HOPPER</v>
          </cell>
          <cell r="D81" t="str">
            <v>A</v>
          </cell>
          <cell r="E81" t="str">
            <v>Y</v>
          </cell>
          <cell r="F81">
            <v>0.2</v>
          </cell>
          <cell r="G81">
            <v>37779</v>
          </cell>
          <cell r="H81">
            <v>37771</v>
          </cell>
          <cell r="I81">
            <v>37807</v>
          </cell>
          <cell r="J81">
            <v>37805</v>
          </cell>
        </row>
        <row r="82">
          <cell r="A82" t="str">
            <v>903294-120-15</v>
          </cell>
          <cell r="B82">
            <v>4</v>
          </cell>
          <cell r="C82" t="str">
            <v>BOOSTER GAS</v>
          </cell>
          <cell r="D82" t="str">
            <v>A</v>
          </cell>
          <cell r="E82" t="str">
            <v>Y</v>
          </cell>
          <cell r="F82">
            <v>0.2</v>
          </cell>
          <cell r="G82">
            <v>37779</v>
          </cell>
          <cell r="H82">
            <v>37771</v>
          </cell>
          <cell r="I82">
            <v>37807</v>
          </cell>
          <cell r="J82">
            <v>37805</v>
          </cell>
        </row>
        <row r="83">
          <cell r="A83" t="str">
            <v>903294-120-16</v>
          </cell>
          <cell r="B83">
            <v>4</v>
          </cell>
          <cell r="C83" t="str">
            <v>WATER INJECTION</v>
          </cell>
          <cell r="D83" t="str">
            <v>A</v>
          </cell>
          <cell r="E83" t="str">
            <v>Y</v>
          </cell>
          <cell r="F83">
            <v>0.2</v>
          </cell>
          <cell r="G83">
            <v>37779</v>
          </cell>
          <cell r="H83">
            <v>37771</v>
          </cell>
          <cell r="I83">
            <v>37807</v>
          </cell>
          <cell r="J83">
            <v>37805</v>
          </cell>
        </row>
        <row r="84">
          <cell r="A84" t="str">
            <v>903294-120-17</v>
          </cell>
          <cell r="B84">
            <v>4</v>
          </cell>
          <cell r="C84" t="str">
            <v>CAUSTIC INJECTION</v>
          </cell>
          <cell r="D84" t="str">
            <v>A</v>
          </cell>
          <cell r="E84" t="str">
            <v>Y</v>
          </cell>
          <cell r="F84">
            <v>0.2</v>
          </cell>
          <cell r="G84">
            <v>37779</v>
          </cell>
          <cell r="H84">
            <v>37771</v>
          </cell>
          <cell r="I84">
            <v>37807</v>
          </cell>
          <cell r="J84">
            <v>37805</v>
          </cell>
        </row>
        <row r="85">
          <cell r="A85" t="str">
            <v>903294-120-18</v>
          </cell>
          <cell r="B85">
            <v>4</v>
          </cell>
          <cell r="C85" t="str">
            <v>VENT GAS WASH TOWER</v>
          </cell>
          <cell r="D85" t="str">
            <v>A</v>
          </cell>
          <cell r="E85" t="str">
            <v>Y</v>
          </cell>
          <cell r="F85">
            <v>0.2</v>
          </cell>
          <cell r="G85">
            <v>37779</v>
          </cell>
          <cell r="H85">
            <v>37771</v>
          </cell>
          <cell r="I85">
            <v>37807</v>
          </cell>
          <cell r="J85">
            <v>37805</v>
          </cell>
        </row>
        <row r="86">
          <cell r="C86" t="str">
            <v>Other Deliverables</v>
          </cell>
        </row>
        <row r="87">
          <cell r="A87" t="str">
            <v>6318-03-02-EL-1001</v>
          </cell>
          <cell r="B87">
            <v>1</v>
          </cell>
          <cell r="C87" t="str">
            <v>EQUIPMENT LIST</v>
          </cell>
          <cell r="D87" t="str">
            <v>I</v>
          </cell>
          <cell r="E87" t="str">
            <v>N</v>
          </cell>
          <cell r="F87">
            <v>0.2</v>
          </cell>
          <cell r="G87">
            <v>37802</v>
          </cell>
          <cell r="H87">
            <v>37802</v>
          </cell>
          <cell r="I87">
            <v>37830</v>
          </cell>
          <cell r="J87">
            <v>37823</v>
          </cell>
          <cell r="K87">
            <v>37863</v>
          </cell>
          <cell r="Q87">
            <v>100</v>
          </cell>
        </row>
        <row r="88">
          <cell r="C88" t="str">
            <v>EQUIPMENT DATASHEETS (Note 1)</v>
          </cell>
          <cell r="D88" t="str">
            <v>A</v>
          </cell>
          <cell r="E88" t="str">
            <v>N</v>
          </cell>
          <cell r="F88">
            <v>0.6</v>
          </cell>
          <cell r="G88">
            <v>37820</v>
          </cell>
          <cell r="H88">
            <v>37806</v>
          </cell>
          <cell r="I88">
            <v>37848</v>
          </cell>
          <cell r="J88">
            <v>37826</v>
          </cell>
          <cell r="K88">
            <v>37863</v>
          </cell>
          <cell r="Q88">
            <v>100</v>
          </cell>
          <cell r="R88">
            <v>1</v>
          </cell>
        </row>
        <row r="89">
          <cell r="A89" t="str">
            <v>6318-03-02-DS-2401</v>
          </cell>
          <cell r="B89">
            <v>0</v>
          </cell>
          <cell r="C89" t="str">
            <v>CONTROL VALVE DATASHEETS (Note 1)</v>
          </cell>
          <cell r="D89" t="str">
            <v>A</v>
          </cell>
          <cell r="E89" t="str">
            <v>N</v>
          </cell>
          <cell r="F89">
            <v>0.6</v>
          </cell>
          <cell r="G89">
            <v>37817</v>
          </cell>
          <cell r="H89">
            <v>37809</v>
          </cell>
          <cell r="I89">
            <v>37845</v>
          </cell>
          <cell r="K89">
            <v>37863</v>
          </cell>
          <cell r="Q89">
            <v>100</v>
          </cell>
          <cell r="R89">
            <v>1</v>
          </cell>
        </row>
        <row r="90">
          <cell r="C90" t="str">
            <v>SAFETY VALVE DATASHEETS (Note 1)</v>
          </cell>
          <cell r="D90" t="str">
            <v>A</v>
          </cell>
          <cell r="E90" t="str">
            <v>N</v>
          </cell>
          <cell r="F90">
            <v>0.25</v>
          </cell>
          <cell r="G90">
            <v>37824</v>
          </cell>
          <cell r="H90">
            <v>37809</v>
          </cell>
          <cell r="I90">
            <v>37852</v>
          </cell>
          <cell r="K90">
            <v>37863</v>
          </cell>
          <cell r="Q90">
            <v>100</v>
          </cell>
        </row>
        <row r="91">
          <cell r="C91" t="str">
            <v>FLOW INSTRUMENTS</v>
          </cell>
          <cell r="D91" t="str">
            <v>R</v>
          </cell>
          <cell r="E91" t="str">
            <v>N</v>
          </cell>
          <cell r="F91">
            <v>0.6</v>
          </cell>
          <cell r="G91">
            <v>37833</v>
          </cell>
          <cell r="H91">
            <v>37831</v>
          </cell>
          <cell r="I91">
            <v>37861</v>
          </cell>
          <cell r="K91">
            <v>37863</v>
          </cell>
        </row>
        <row r="92">
          <cell r="C92" t="str">
            <v>OTHER INSTRUMENT DATASHEETS (Note 1)</v>
          </cell>
          <cell r="D92" t="str">
            <v>I</v>
          </cell>
          <cell r="E92" t="str">
            <v>N</v>
          </cell>
          <cell r="F92">
            <v>0.6</v>
          </cell>
          <cell r="G92">
            <v>37833</v>
          </cell>
          <cell r="H92">
            <v>37831</v>
          </cell>
          <cell r="I92">
            <v>37861</v>
          </cell>
          <cell r="K92">
            <v>37863</v>
          </cell>
          <cell r="Q92">
            <v>100</v>
          </cell>
        </row>
        <row r="93">
          <cell r="A93" t="str">
            <v>6318-03-02-LS-1100</v>
          </cell>
          <cell r="C93" t="str">
            <v>LINE SCHEDULES</v>
          </cell>
          <cell r="D93" t="str">
            <v>I</v>
          </cell>
          <cell r="E93" t="str">
            <v>N</v>
          </cell>
          <cell r="F93">
            <v>0.6</v>
          </cell>
          <cell r="G93">
            <v>37833</v>
          </cell>
          <cell r="H93">
            <v>37825</v>
          </cell>
          <cell r="I93">
            <v>37861</v>
          </cell>
          <cell r="K93">
            <v>37863</v>
          </cell>
          <cell r="Q93">
            <v>100</v>
          </cell>
          <cell r="R93">
            <v>2</v>
          </cell>
        </row>
        <row r="94">
          <cell r="C94" t="str">
            <v>FLARE LOAD SUMMARY (Part of CCR Pt)</v>
          </cell>
          <cell r="D94" t="str">
            <v>A</v>
          </cell>
          <cell r="E94" t="str">
            <v>N</v>
          </cell>
          <cell r="F94">
            <v>0.2</v>
          </cell>
          <cell r="G94">
            <v>37817</v>
          </cell>
          <cell r="H94">
            <v>37811</v>
          </cell>
          <cell r="I94">
            <v>37845</v>
          </cell>
          <cell r="K94">
            <v>37863</v>
          </cell>
          <cell r="Q94">
            <v>100</v>
          </cell>
        </row>
        <row r="95">
          <cell r="C95" t="str">
            <v>UTILITY SUMMARY</v>
          </cell>
          <cell r="D95" t="str">
            <v>I</v>
          </cell>
          <cell r="E95" t="str">
            <v>N</v>
          </cell>
          <cell r="F95">
            <v>0.2</v>
          </cell>
          <cell r="G95">
            <v>37823</v>
          </cell>
          <cell r="I95">
            <v>37851</v>
          </cell>
          <cell r="K95">
            <v>37863</v>
          </cell>
          <cell r="Q95">
            <v>100</v>
          </cell>
        </row>
        <row r="96">
          <cell r="C96" t="str">
            <v>EFFLUENT SUMMARY (Part of CCR Pt)</v>
          </cell>
          <cell r="D96" t="str">
            <v>I</v>
          </cell>
          <cell r="E96" t="str">
            <v>N</v>
          </cell>
          <cell r="F96">
            <v>0.2</v>
          </cell>
          <cell r="G96">
            <v>37823</v>
          </cell>
          <cell r="H96">
            <v>37831</v>
          </cell>
          <cell r="I96">
            <v>37851</v>
          </cell>
          <cell r="K96">
            <v>37863</v>
          </cell>
          <cell r="Q96">
            <v>100</v>
          </cell>
        </row>
        <row r="97">
          <cell r="A97" t="str">
            <v>6318-03-02-SM-1004</v>
          </cell>
          <cell r="B97">
            <v>1</v>
          </cell>
          <cell r="C97" t="str">
            <v>CATALYST &amp; CHEMICALS SUMMARY</v>
          </cell>
          <cell r="D97" t="str">
            <v>I</v>
          </cell>
          <cell r="E97" t="str">
            <v>N</v>
          </cell>
          <cell r="F97">
            <v>0.2</v>
          </cell>
          <cell r="G97">
            <v>37823</v>
          </cell>
          <cell r="H97">
            <v>37832</v>
          </cell>
          <cell r="I97">
            <v>37851</v>
          </cell>
          <cell r="K97">
            <v>37863</v>
          </cell>
          <cell r="Q97">
            <v>100</v>
          </cell>
        </row>
        <row r="98">
          <cell r="C98" t="str">
            <v>BATTERY LIMIT CONDITIONS (Part of CCR Pt)</v>
          </cell>
          <cell r="D98" t="str">
            <v>A</v>
          </cell>
          <cell r="E98" t="str">
            <v>N</v>
          </cell>
          <cell r="F98">
            <v>0.2</v>
          </cell>
          <cell r="G98">
            <v>37809</v>
          </cell>
          <cell r="H98">
            <v>37812</v>
          </cell>
          <cell r="I98">
            <v>37837</v>
          </cell>
          <cell r="K98">
            <v>37863</v>
          </cell>
          <cell r="Q98">
            <v>100</v>
          </cell>
        </row>
        <row r="99">
          <cell r="C99" t="str">
            <v>CCR PLATFORMING UNIT</v>
          </cell>
        </row>
        <row r="100">
          <cell r="C100" t="str">
            <v>PFD's</v>
          </cell>
        </row>
        <row r="101">
          <cell r="A101" t="str">
            <v>903293-110-01</v>
          </cell>
          <cell r="B101">
            <v>2</v>
          </cell>
          <cell r="C101" t="str">
            <v>REACTOR SECTION</v>
          </cell>
          <cell r="D101" t="str">
            <v>R</v>
          </cell>
          <cell r="E101" t="str">
            <v>N</v>
          </cell>
        </row>
        <row r="102">
          <cell r="A102" t="str">
            <v>903293-110-02</v>
          </cell>
          <cell r="B102">
            <v>2</v>
          </cell>
          <cell r="C102" t="str">
            <v>RECONTACT SECTION</v>
          </cell>
          <cell r="D102" t="str">
            <v>R</v>
          </cell>
          <cell r="E102" t="str">
            <v>N</v>
          </cell>
        </row>
        <row r="103">
          <cell r="A103" t="str">
            <v>903293-110-03</v>
          </cell>
          <cell r="B103">
            <v>2</v>
          </cell>
          <cell r="C103" t="str">
            <v>NET GAS CHLORIDE HEATER SECTION</v>
          </cell>
          <cell r="D103" t="str">
            <v>R</v>
          </cell>
          <cell r="E103" t="str">
            <v>N</v>
          </cell>
        </row>
        <row r="104">
          <cell r="A104" t="str">
            <v>903293-110-04</v>
          </cell>
          <cell r="B104">
            <v>2</v>
          </cell>
          <cell r="C104" t="str">
            <v>DEBUTANIZER SECTION</v>
          </cell>
          <cell r="D104" t="str">
            <v>R</v>
          </cell>
          <cell r="E104" t="str">
            <v>N</v>
          </cell>
        </row>
        <row r="105">
          <cell r="A105" t="str">
            <v>903293-110-05</v>
          </cell>
          <cell r="B105">
            <v>2</v>
          </cell>
          <cell r="C105" t="str">
            <v>DEETHANIZER &amp; CHEM COND. &amp; SULFIDE INJECTION SECTION</v>
          </cell>
          <cell r="D105" t="str">
            <v>R</v>
          </cell>
          <cell r="E105" t="str">
            <v>N</v>
          </cell>
        </row>
        <row r="106">
          <cell r="A106" t="str">
            <v>903293-110-06</v>
          </cell>
          <cell r="B106">
            <v>2</v>
          </cell>
          <cell r="C106" t="str">
            <v>CONVECTION SECTION</v>
          </cell>
          <cell r="D106" t="str">
            <v>R</v>
          </cell>
          <cell r="E106" t="str">
            <v>N</v>
          </cell>
        </row>
        <row r="107">
          <cell r="A107" t="str">
            <v>903293-110-07</v>
          </cell>
          <cell r="B107">
            <v>2</v>
          </cell>
          <cell r="C107" t="str">
            <v>STEAM HEADER CONTROL SECTION</v>
          </cell>
          <cell r="D107" t="str">
            <v>R</v>
          </cell>
          <cell r="E107" t="str">
            <v>N</v>
          </cell>
        </row>
        <row r="108">
          <cell r="A108" t="str">
            <v>903293-110-08</v>
          </cell>
          <cell r="B108">
            <v>0</v>
          </cell>
          <cell r="C108" t="str">
            <v>MATERIAL BALANCE</v>
          </cell>
          <cell r="D108" t="str">
            <v>R</v>
          </cell>
          <cell r="E108" t="str">
            <v>N</v>
          </cell>
        </row>
        <row r="109">
          <cell r="C109" t="str">
            <v>MATERIAL SELECTION DIAGRAM</v>
          </cell>
          <cell r="D109">
            <v>0</v>
          </cell>
        </row>
        <row r="110">
          <cell r="A110" t="str">
            <v>903293-115-01</v>
          </cell>
          <cell r="B110">
            <v>1</v>
          </cell>
          <cell r="C110" t="str">
            <v>REACTOR SECTION</v>
          </cell>
          <cell r="D110" t="str">
            <v>I</v>
          </cell>
          <cell r="E110" t="str">
            <v>Y</v>
          </cell>
        </row>
        <row r="111">
          <cell r="A111" t="str">
            <v>903293-115-02</v>
          </cell>
          <cell r="B111">
            <v>1</v>
          </cell>
          <cell r="C111" t="str">
            <v>RECONTACT SECTION</v>
          </cell>
          <cell r="D111" t="str">
            <v>I</v>
          </cell>
          <cell r="E111" t="str">
            <v>Y</v>
          </cell>
        </row>
        <row r="112">
          <cell r="A112" t="str">
            <v>903293-115-03</v>
          </cell>
          <cell r="B112">
            <v>1</v>
          </cell>
          <cell r="C112" t="str">
            <v>NET GAS CHLORIDE HEATER SECTION</v>
          </cell>
          <cell r="D112" t="str">
            <v>I</v>
          </cell>
          <cell r="E112" t="str">
            <v>Y</v>
          </cell>
        </row>
        <row r="113">
          <cell r="A113" t="str">
            <v>903293-115-04</v>
          </cell>
          <cell r="B113">
            <v>1</v>
          </cell>
          <cell r="C113" t="str">
            <v>DEBUTANIZER SECTION</v>
          </cell>
          <cell r="D113" t="str">
            <v>I</v>
          </cell>
          <cell r="E113" t="str">
            <v>Y</v>
          </cell>
        </row>
        <row r="114">
          <cell r="A114" t="str">
            <v>903293-115-05</v>
          </cell>
          <cell r="B114">
            <v>1</v>
          </cell>
          <cell r="C114" t="str">
            <v>DEETHANIZER &amp; CHEM COND. &amp; SULFIDE INJECTION SECTION</v>
          </cell>
          <cell r="D114" t="str">
            <v>I</v>
          </cell>
          <cell r="E114" t="str">
            <v>Y</v>
          </cell>
        </row>
        <row r="115">
          <cell r="A115" t="str">
            <v>903293-115-06</v>
          </cell>
          <cell r="B115">
            <v>0</v>
          </cell>
          <cell r="C115" t="str">
            <v>CONVECTION SECTION</v>
          </cell>
          <cell r="D115" t="str">
            <v>I</v>
          </cell>
          <cell r="E115" t="str">
            <v>Y</v>
          </cell>
        </row>
        <row r="116">
          <cell r="A116" t="str">
            <v>903293-115-07</v>
          </cell>
          <cell r="B116">
            <v>0</v>
          </cell>
          <cell r="C116" t="str">
            <v>STEAM HEADER CONTROL SECTION</v>
          </cell>
          <cell r="D116" t="str">
            <v>I</v>
          </cell>
          <cell r="E116" t="str">
            <v>Y</v>
          </cell>
        </row>
        <row r="117">
          <cell r="C117" t="str">
            <v>PROCESS P&amp;ID's</v>
          </cell>
        </row>
        <row r="118">
          <cell r="A118" t="str">
            <v>903293-120-01</v>
          </cell>
          <cell r="B118">
            <v>4</v>
          </cell>
          <cell r="C118" t="str">
            <v>LEGEND AND INSTRUMENT IDENTIFICATION</v>
          </cell>
          <cell r="D118" t="str">
            <v>A</v>
          </cell>
          <cell r="E118" t="str">
            <v>Y</v>
          </cell>
          <cell r="F118">
            <v>0.2</v>
          </cell>
          <cell r="G118">
            <v>37779</v>
          </cell>
          <cell r="H118">
            <v>37782</v>
          </cell>
          <cell r="I118">
            <v>37807</v>
          </cell>
          <cell r="J118">
            <v>37806</v>
          </cell>
          <cell r="K118">
            <v>37855</v>
          </cell>
          <cell r="M118">
            <v>38017</v>
          </cell>
          <cell r="O118">
            <v>38107</v>
          </cell>
          <cell r="Q118">
            <v>93</v>
          </cell>
          <cell r="R118">
            <v>2</v>
          </cell>
        </row>
        <row r="119">
          <cell r="A119" t="str">
            <v>903293-120-02</v>
          </cell>
          <cell r="B119">
            <v>4</v>
          </cell>
          <cell r="C119" t="str">
            <v>GENERAL DETAILS AND NOTES</v>
          </cell>
          <cell r="D119" t="str">
            <v>A</v>
          </cell>
          <cell r="E119" t="str">
            <v>Y</v>
          </cell>
          <cell r="F119">
            <v>0.2</v>
          </cell>
          <cell r="G119">
            <v>37779</v>
          </cell>
          <cell r="H119">
            <v>37782</v>
          </cell>
          <cell r="I119">
            <v>37807</v>
          </cell>
          <cell r="J119">
            <v>37806</v>
          </cell>
          <cell r="K119">
            <v>37855</v>
          </cell>
          <cell r="M119">
            <v>38017</v>
          </cell>
          <cell r="O119">
            <v>38107</v>
          </cell>
          <cell r="Q119">
            <v>93</v>
          </cell>
          <cell r="R119">
            <v>2</v>
          </cell>
        </row>
        <row r="120">
          <cell r="A120" t="str">
            <v>903293-120-03</v>
          </cell>
          <cell r="B120">
            <v>4</v>
          </cell>
          <cell r="C120" t="str">
            <v>UNIT SPECIFIC DETAILS AND NOTES</v>
          </cell>
          <cell r="D120" t="str">
            <v>A</v>
          </cell>
          <cell r="E120" t="str">
            <v>Y</v>
          </cell>
          <cell r="F120">
            <v>0.2</v>
          </cell>
          <cell r="G120">
            <v>37779</v>
          </cell>
          <cell r="H120">
            <v>37782</v>
          </cell>
          <cell r="I120">
            <v>37807</v>
          </cell>
          <cell r="J120">
            <v>37806</v>
          </cell>
          <cell r="K120">
            <v>37855</v>
          </cell>
          <cell r="M120">
            <v>38017</v>
          </cell>
          <cell r="O120">
            <v>38107</v>
          </cell>
          <cell r="Q120">
            <v>93</v>
          </cell>
          <cell r="R120">
            <v>2</v>
          </cell>
        </row>
        <row r="121">
          <cell r="A121" t="str">
            <v>903293-120-04</v>
          </cell>
          <cell r="B121">
            <v>5</v>
          </cell>
          <cell r="C121" t="str">
            <v>CAUSE AND EFFECT TABLE</v>
          </cell>
          <cell r="D121" t="str">
            <v>A</v>
          </cell>
          <cell r="E121" t="str">
            <v>Y</v>
          </cell>
          <cell r="F121">
            <v>0.2</v>
          </cell>
          <cell r="G121">
            <v>37779</v>
          </cell>
          <cell r="H121">
            <v>37782</v>
          </cell>
          <cell r="I121">
            <v>37807</v>
          </cell>
          <cell r="J121">
            <v>37806</v>
          </cell>
          <cell r="K121">
            <v>37855</v>
          </cell>
          <cell r="M121">
            <v>38017</v>
          </cell>
          <cell r="O121">
            <v>38107</v>
          </cell>
          <cell r="Q121">
            <v>93</v>
          </cell>
          <cell r="R121">
            <v>2</v>
          </cell>
        </row>
        <row r="122">
          <cell r="A122" t="str">
            <v>903293-120-05</v>
          </cell>
          <cell r="B122">
            <v>4</v>
          </cell>
          <cell r="C122" t="str">
            <v>CHARGE HEATER</v>
          </cell>
          <cell r="D122" t="str">
            <v>A</v>
          </cell>
          <cell r="E122" t="str">
            <v>Y</v>
          </cell>
          <cell r="F122">
            <v>0.2</v>
          </cell>
          <cell r="G122">
            <v>37779</v>
          </cell>
          <cell r="H122">
            <v>37782</v>
          </cell>
          <cell r="I122">
            <v>37807</v>
          </cell>
          <cell r="J122">
            <v>37806</v>
          </cell>
          <cell r="K122">
            <v>37855</v>
          </cell>
          <cell r="M122">
            <v>38017</v>
          </cell>
          <cell r="O122">
            <v>38107</v>
          </cell>
          <cell r="Q122">
            <v>93</v>
          </cell>
          <cell r="R122">
            <v>2</v>
          </cell>
        </row>
        <row r="123">
          <cell r="A123" t="str">
            <v>903293-120-06</v>
          </cell>
          <cell r="B123">
            <v>3</v>
          </cell>
          <cell r="C123" t="str">
            <v>NO-1 INTERHEATER</v>
          </cell>
          <cell r="D123" t="str">
            <v>A</v>
          </cell>
          <cell r="E123" t="str">
            <v>Y</v>
          </cell>
          <cell r="F123">
            <v>0.2</v>
          </cell>
          <cell r="G123">
            <v>37779</v>
          </cell>
          <cell r="H123">
            <v>37782</v>
          </cell>
          <cell r="I123">
            <v>37807</v>
          </cell>
          <cell r="J123">
            <v>37806</v>
          </cell>
          <cell r="K123">
            <v>37855</v>
          </cell>
          <cell r="M123">
            <v>38017</v>
          </cell>
          <cell r="O123">
            <v>38107</v>
          </cell>
          <cell r="Q123">
            <v>93</v>
          </cell>
          <cell r="R123">
            <v>2</v>
          </cell>
        </row>
        <row r="124">
          <cell r="A124" t="str">
            <v>903293-120-07</v>
          </cell>
          <cell r="B124">
            <v>3</v>
          </cell>
          <cell r="C124" t="str">
            <v>NO-2 INTERHEATER</v>
          </cell>
          <cell r="D124" t="str">
            <v>A</v>
          </cell>
          <cell r="E124" t="str">
            <v>Y</v>
          </cell>
          <cell r="F124">
            <v>0.2</v>
          </cell>
          <cell r="G124">
            <v>37779</v>
          </cell>
          <cell r="H124">
            <v>37782</v>
          </cell>
          <cell r="I124">
            <v>37807</v>
          </cell>
          <cell r="J124">
            <v>37806</v>
          </cell>
          <cell r="K124">
            <v>37855</v>
          </cell>
          <cell r="M124">
            <v>38017</v>
          </cell>
          <cell r="O124">
            <v>38107</v>
          </cell>
          <cell r="Q124">
            <v>93</v>
          </cell>
          <cell r="R124">
            <v>2</v>
          </cell>
        </row>
        <row r="125">
          <cell r="A125" t="str">
            <v>903293-120-08</v>
          </cell>
          <cell r="B125">
            <v>3</v>
          </cell>
          <cell r="C125" t="str">
            <v>NO-3 INTERHEATER</v>
          </cell>
          <cell r="D125" t="str">
            <v>A</v>
          </cell>
          <cell r="E125" t="str">
            <v>Y</v>
          </cell>
          <cell r="F125">
            <v>0.2</v>
          </cell>
          <cell r="G125">
            <v>37779</v>
          </cell>
          <cell r="H125">
            <v>37782</v>
          </cell>
          <cell r="I125">
            <v>37807</v>
          </cell>
          <cell r="J125">
            <v>37806</v>
          </cell>
          <cell r="K125">
            <v>37855</v>
          </cell>
          <cell r="M125">
            <v>38017</v>
          </cell>
          <cell r="O125">
            <v>38107</v>
          </cell>
          <cell r="Q125">
            <v>93</v>
          </cell>
          <cell r="R125">
            <v>2</v>
          </cell>
        </row>
        <row r="126">
          <cell r="A126" t="str">
            <v>903293-120-09</v>
          </cell>
          <cell r="B126">
            <v>3</v>
          </cell>
          <cell r="C126" t="str">
            <v>REACTORS</v>
          </cell>
          <cell r="D126" t="str">
            <v>A</v>
          </cell>
          <cell r="E126" t="str">
            <v>Y</v>
          </cell>
          <cell r="F126">
            <v>0.2</v>
          </cell>
          <cell r="G126">
            <v>37779</v>
          </cell>
          <cell r="H126">
            <v>37782</v>
          </cell>
          <cell r="I126">
            <v>37807</v>
          </cell>
          <cell r="J126">
            <v>37806</v>
          </cell>
          <cell r="K126">
            <v>37855</v>
          </cell>
          <cell r="M126">
            <v>38017</v>
          </cell>
          <cell r="O126">
            <v>38107</v>
          </cell>
          <cell r="Q126">
            <v>93</v>
          </cell>
          <cell r="R126">
            <v>2</v>
          </cell>
        </row>
        <row r="127">
          <cell r="A127" t="str">
            <v>903293-120-10</v>
          </cell>
          <cell r="B127">
            <v>5</v>
          </cell>
          <cell r="C127" t="str">
            <v>COMBINED FEED EXCHANGER</v>
          </cell>
          <cell r="D127" t="str">
            <v>A</v>
          </cell>
          <cell r="E127" t="str">
            <v>Y</v>
          </cell>
          <cell r="F127">
            <v>0.2</v>
          </cell>
          <cell r="G127">
            <v>37779</v>
          </cell>
          <cell r="H127">
            <v>37782</v>
          </cell>
          <cell r="I127">
            <v>37807</v>
          </cell>
          <cell r="J127">
            <v>37806</v>
          </cell>
          <cell r="K127">
            <v>37855</v>
          </cell>
          <cell r="M127">
            <v>38017</v>
          </cell>
          <cell r="O127">
            <v>38107</v>
          </cell>
          <cell r="Q127">
            <v>93</v>
          </cell>
          <cell r="R127">
            <v>2</v>
          </cell>
        </row>
        <row r="128">
          <cell r="A128" t="str">
            <v>903293-120-11</v>
          </cell>
          <cell r="B128">
            <v>5</v>
          </cell>
          <cell r="C128" t="str">
            <v>CHEMICAL, CONDENSATE &amp; SULFIDE INJECTION</v>
          </cell>
          <cell r="D128" t="str">
            <v>A</v>
          </cell>
          <cell r="E128" t="str">
            <v>Y</v>
          </cell>
          <cell r="F128">
            <v>0.2</v>
          </cell>
          <cell r="G128">
            <v>37779</v>
          </cell>
          <cell r="H128">
            <v>37782</v>
          </cell>
          <cell r="I128">
            <v>37807</v>
          </cell>
          <cell r="J128">
            <v>37806</v>
          </cell>
          <cell r="K128">
            <v>37855</v>
          </cell>
          <cell r="M128">
            <v>38017</v>
          </cell>
          <cell r="O128">
            <v>38107</v>
          </cell>
          <cell r="Q128">
            <v>93</v>
          </cell>
          <cell r="R128">
            <v>2</v>
          </cell>
        </row>
        <row r="129">
          <cell r="A129" t="str">
            <v>903293-120-12</v>
          </cell>
          <cell r="B129">
            <v>4</v>
          </cell>
          <cell r="C129" t="str">
            <v>SEPARATOR</v>
          </cell>
          <cell r="D129" t="str">
            <v>A</v>
          </cell>
          <cell r="E129" t="str">
            <v>Y</v>
          </cell>
          <cell r="F129">
            <v>0.2</v>
          </cell>
          <cell r="G129">
            <v>37779</v>
          </cell>
          <cell r="H129">
            <v>37782</v>
          </cell>
          <cell r="I129">
            <v>37807</v>
          </cell>
          <cell r="J129">
            <v>37806</v>
          </cell>
          <cell r="K129">
            <v>37855</v>
          </cell>
          <cell r="M129">
            <v>38017</v>
          </cell>
          <cell r="O129">
            <v>38107</v>
          </cell>
          <cell r="Q129">
            <v>93</v>
          </cell>
          <cell r="R129">
            <v>2</v>
          </cell>
        </row>
        <row r="130">
          <cell r="A130" t="str">
            <v>903293-120-13</v>
          </cell>
          <cell r="B130">
            <v>5</v>
          </cell>
          <cell r="C130" t="str">
            <v>RECYCLE COMPRESSOR</v>
          </cell>
          <cell r="D130" t="str">
            <v>A</v>
          </cell>
          <cell r="E130" t="str">
            <v>Y</v>
          </cell>
          <cell r="F130">
            <v>0.2</v>
          </cell>
          <cell r="G130">
            <v>37779</v>
          </cell>
          <cell r="H130">
            <v>37782</v>
          </cell>
          <cell r="I130">
            <v>37807</v>
          </cell>
          <cell r="J130">
            <v>37806</v>
          </cell>
          <cell r="K130">
            <v>37855</v>
          </cell>
          <cell r="M130">
            <v>38017</v>
          </cell>
          <cell r="O130">
            <v>38107</v>
          </cell>
          <cell r="Q130">
            <v>93</v>
          </cell>
          <cell r="R130">
            <v>2</v>
          </cell>
        </row>
        <row r="131">
          <cell r="A131" t="str">
            <v>903293-120-14</v>
          </cell>
          <cell r="B131">
            <v>5</v>
          </cell>
          <cell r="C131" t="str">
            <v>RECONTACT DRUM NO. 1</v>
          </cell>
          <cell r="D131" t="str">
            <v>A</v>
          </cell>
          <cell r="E131" t="str">
            <v>Y</v>
          </cell>
          <cell r="F131">
            <v>0.2</v>
          </cell>
          <cell r="G131">
            <v>37779</v>
          </cell>
          <cell r="H131">
            <v>37782</v>
          </cell>
          <cell r="I131">
            <v>37807</v>
          </cell>
          <cell r="J131">
            <v>37806</v>
          </cell>
          <cell r="K131">
            <v>37855</v>
          </cell>
          <cell r="M131">
            <v>38017</v>
          </cell>
          <cell r="O131">
            <v>38107</v>
          </cell>
          <cell r="Q131">
            <v>93</v>
          </cell>
          <cell r="R131">
            <v>2</v>
          </cell>
        </row>
        <row r="132">
          <cell r="A132" t="str">
            <v>903293-120-15</v>
          </cell>
          <cell r="B132">
            <v>5</v>
          </cell>
          <cell r="C132" t="str">
            <v>RECOVERY PLUS SYSTEM</v>
          </cell>
          <cell r="D132" t="str">
            <v>A</v>
          </cell>
          <cell r="E132" t="str">
            <v>Y</v>
          </cell>
          <cell r="F132">
            <v>0.2</v>
          </cell>
          <cell r="G132">
            <v>37779</v>
          </cell>
          <cell r="H132">
            <v>37782</v>
          </cell>
          <cell r="I132">
            <v>37807</v>
          </cell>
          <cell r="J132">
            <v>37806</v>
          </cell>
          <cell r="K132">
            <v>37855</v>
          </cell>
          <cell r="M132">
            <v>38017</v>
          </cell>
          <cell r="O132">
            <v>38107</v>
          </cell>
          <cell r="Q132">
            <v>93</v>
          </cell>
          <cell r="R132">
            <v>2</v>
          </cell>
        </row>
        <row r="133">
          <cell r="A133" t="str">
            <v>903293-120-16</v>
          </cell>
          <cell r="B133">
            <v>4</v>
          </cell>
          <cell r="C133" t="str">
            <v>FUEL GAS CHLORIDE TREATERS</v>
          </cell>
          <cell r="D133" t="str">
            <v>A</v>
          </cell>
          <cell r="E133" t="str">
            <v>Y</v>
          </cell>
          <cell r="F133">
            <v>0.2</v>
          </cell>
          <cell r="G133">
            <v>37779</v>
          </cell>
          <cell r="H133">
            <v>37782</v>
          </cell>
          <cell r="I133">
            <v>37807</v>
          </cell>
          <cell r="J133">
            <v>37806</v>
          </cell>
          <cell r="K133">
            <v>37855</v>
          </cell>
          <cell r="M133">
            <v>38017</v>
          </cell>
          <cell r="O133">
            <v>38107</v>
          </cell>
          <cell r="Q133">
            <v>93</v>
          </cell>
          <cell r="R133">
            <v>2</v>
          </cell>
        </row>
        <row r="134">
          <cell r="A134" t="str">
            <v>903293-120-17</v>
          </cell>
          <cell r="B134">
            <v>5</v>
          </cell>
          <cell r="C134" t="str">
            <v>NET GAS COMPRESSOR</v>
          </cell>
          <cell r="D134" t="str">
            <v>A</v>
          </cell>
          <cell r="E134" t="str">
            <v>Y</v>
          </cell>
          <cell r="F134">
            <v>0.2</v>
          </cell>
          <cell r="G134">
            <v>37779</v>
          </cell>
          <cell r="H134">
            <v>37782</v>
          </cell>
          <cell r="I134">
            <v>37807</v>
          </cell>
          <cell r="J134">
            <v>37806</v>
          </cell>
          <cell r="K134">
            <v>37855</v>
          </cell>
          <cell r="M134">
            <v>38017</v>
          </cell>
          <cell r="O134">
            <v>38107</v>
          </cell>
          <cell r="Q134">
            <v>93</v>
          </cell>
          <cell r="R134">
            <v>2</v>
          </cell>
        </row>
        <row r="135">
          <cell r="A135" t="str">
            <v>903293-120-18</v>
          </cell>
          <cell r="B135">
            <v>4</v>
          </cell>
          <cell r="C135" t="str">
            <v>NET GAS COMPRESSOR</v>
          </cell>
          <cell r="D135" t="str">
            <v>A</v>
          </cell>
          <cell r="E135" t="str">
            <v>Y</v>
          </cell>
          <cell r="F135">
            <v>0.2</v>
          </cell>
          <cell r="G135">
            <v>37779</v>
          </cell>
          <cell r="H135">
            <v>37782</v>
          </cell>
          <cell r="I135">
            <v>37807</v>
          </cell>
          <cell r="J135">
            <v>37806</v>
          </cell>
          <cell r="K135">
            <v>37855</v>
          </cell>
          <cell r="M135">
            <v>38017</v>
          </cell>
          <cell r="O135">
            <v>38107</v>
          </cell>
          <cell r="Q135">
            <v>93</v>
          </cell>
          <cell r="R135">
            <v>2</v>
          </cell>
        </row>
        <row r="136">
          <cell r="A136" t="str">
            <v>903293-120-19</v>
          </cell>
          <cell r="B136">
            <v>5</v>
          </cell>
          <cell r="C136" t="str">
            <v>RECONTACT DRUM NO. 2</v>
          </cell>
          <cell r="D136" t="str">
            <v>A</v>
          </cell>
          <cell r="E136" t="str">
            <v>Y</v>
          </cell>
          <cell r="F136">
            <v>0.2</v>
          </cell>
          <cell r="G136">
            <v>37779</v>
          </cell>
          <cell r="H136">
            <v>37782</v>
          </cell>
          <cell r="I136">
            <v>37807</v>
          </cell>
          <cell r="J136">
            <v>37806</v>
          </cell>
          <cell r="K136">
            <v>37855</v>
          </cell>
          <cell r="M136">
            <v>38017</v>
          </cell>
          <cell r="O136">
            <v>38107</v>
          </cell>
          <cell r="Q136">
            <v>93</v>
          </cell>
          <cell r="R136">
            <v>2</v>
          </cell>
        </row>
        <row r="137">
          <cell r="A137" t="str">
            <v>903293-120-20</v>
          </cell>
          <cell r="B137">
            <v>5</v>
          </cell>
          <cell r="C137" t="str">
            <v>DISCHARGE DRUM</v>
          </cell>
          <cell r="D137" t="str">
            <v>A</v>
          </cell>
          <cell r="E137" t="str">
            <v>Y</v>
          </cell>
          <cell r="F137">
            <v>0.2</v>
          </cell>
          <cell r="G137">
            <v>37779</v>
          </cell>
          <cell r="H137">
            <v>37782</v>
          </cell>
          <cell r="I137">
            <v>37807</v>
          </cell>
          <cell r="J137">
            <v>37806</v>
          </cell>
          <cell r="K137">
            <v>37855</v>
          </cell>
          <cell r="M137">
            <v>38017</v>
          </cell>
          <cell r="O137">
            <v>38107</v>
          </cell>
          <cell r="Q137">
            <v>93</v>
          </cell>
          <cell r="R137">
            <v>2</v>
          </cell>
        </row>
        <row r="138">
          <cell r="A138" t="str">
            <v>903293-120-21</v>
          </cell>
          <cell r="B138">
            <v>5</v>
          </cell>
          <cell r="C138" t="str">
            <v>NET GAS CHLORIDE TREATERS</v>
          </cell>
          <cell r="D138" t="str">
            <v>A</v>
          </cell>
          <cell r="E138" t="str">
            <v>Y</v>
          </cell>
          <cell r="F138">
            <v>0.2</v>
          </cell>
          <cell r="G138">
            <v>37779</v>
          </cell>
          <cell r="H138">
            <v>37782</v>
          </cell>
          <cell r="I138">
            <v>37807</v>
          </cell>
          <cell r="J138">
            <v>37806</v>
          </cell>
          <cell r="K138">
            <v>37855</v>
          </cell>
          <cell r="M138">
            <v>38017</v>
          </cell>
          <cell r="O138">
            <v>38107</v>
          </cell>
          <cell r="Q138">
            <v>93</v>
          </cell>
          <cell r="R138">
            <v>2</v>
          </cell>
        </row>
        <row r="139">
          <cell r="A139" t="str">
            <v>903293-120-22</v>
          </cell>
          <cell r="B139">
            <v>4</v>
          </cell>
          <cell r="C139" t="str">
            <v>DEBUTANISER FEED BOTTOMS</v>
          </cell>
          <cell r="D139" t="str">
            <v>A</v>
          </cell>
          <cell r="E139" t="str">
            <v>Y</v>
          </cell>
          <cell r="F139">
            <v>0.2</v>
          </cell>
          <cell r="G139">
            <v>37779</v>
          </cell>
          <cell r="H139">
            <v>37782</v>
          </cell>
          <cell r="I139">
            <v>37807</v>
          </cell>
          <cell r="J139">
            <v>37806</v>
          </cell>
          <cell r="K139">
            <v>37855</v>
          </cell>
          <cell r="M139">
            <v>38017</v>
          </cell>
          <cell r="O139">
            <v>38107</v>
          </cell>
          <cell r="Q139">
            <v>93</v>
          </cell>
          <cell r="R139">
            <v>2</v>
          </cell>
        </row>
        <row r="140">
          <cell r="A140" t="str">
            <v>903293-120-23</v>
          </cell>
          <cell r="B140">
            <v>5</v>
          </cell>
          <cell r="C140" t="str">
            <v>DEBUTANISER</v>
          </cell>
          <cell r="D140" t="str">
            <v>A</v>
          </cell>
          <cell r="E140" t="str">
            <v>Y</v>
          </cell>
          <cell r="F140">
            <v>0.2</v>
          </cell>
          <cell r="G140">
            <v>37779</v>
          </cell>
          <cell r="H140">
            <v>37782</v>
          </cell>
          <cell r="I140">
            <v>37807</v>
          </cell>
          <cell r="J140">
            <v>37806</v>
          </cell>
          <cell r="K140">
            <v>37855</v>
          </cell>
          <cell r="M140">
            <v>38017</v>
          </cell>
          <cell r="O140">
            <v>38107</v>
          </cell>
          <cell r="Q140">
            <v>93</v>
          </cell>
          <cell r="R140">
            <v>2</v>
          </cell>
        </row>
        <row r="141">
          <cell r="A141" t="str">
            <v>903293-120-24</v>
          </cell>
          <cell r="B141">
            <v>5</v>
          </cell>
          <cell r="C141" t="str">
            <v>LPG CHLORIDE TREATERS</v>
          </cell>
          <cell r="D141" t="str">
            <v>A</v>
          </cell>
          <cell r="E141" t="str">
            <v>Y</v>
          </cell>
          <cell r="F141">
            <v>0.2</v>
          </cell>
          <cell r="G141">
            <v>37779</v>
          </cell>
          <cell r="H141">
            <v>37782</v>
          </cell>
          <cell r="I141">
            <v>37807</v>
          </cell>
          <cell r="J141">
            <v>37806</v>
          </cell>
          <cell r="K141">
            <v>37855</v>
          </cell>
          <cell r="M141">
            <v>38017</v>
          </cell>
          <cell r="O141">
            <v>38107</v>
          </cell>
          <cell r="Q141">
            <v>93</v>
          </cell>
          <cell r="R141">
            <v>2</v>
          </cell>
        </row>
        <row r="142">
          <cell r="A142" t="str">
            <v>903293-120-25</v>
          </cell>
          <cell r="B142">
            <v>5</v>
          </cell>
          <cell r="C142" t="str">
            <v>DEBUTANISER RECEIVER</v>
          </cell>
          <cell r="D142" t="str">
            <v>A</v>
          </cell>
          <cell r="E142" t="str">
            <v>Y</v>
          </cell>
          <cell r="F142">
            <v>0.2</v>
          </cell>
          <cell r="G142">
            <v>37779</v>
          </cell>
          <cell r="H142">
            <v>37782</v>
          </cell>
          <cell r="I142">
            <v>37807</v>
          </cell>
          <cell r="J142">
            <v>37806</v>
          </cell>
          <cell r="K142">
            <v>37855</v>
          </cell>
          <cell r="M142">
            <v>38017</v>
          </cell>
          <cell r="O142">
            <v>38107</v>
          </cell>
          <cell r="Q142">
            <v>93</v>
          </cell>
          <cell r="R142">
            <v>2</v>
          </cell>
        </row>
        <row r="143">
          <cell r="A143" t="str">
            <v>903293-120-26</v>
          </cell>
          <cell r="B143">
            <v>5</v>
          </cell>
          <cell r="C143" t="str">
            <v>DEBUTANISER FEED BOTTOMS</v>
          </cell>
          <cell r="D143" t="str">
            <v>A</v>
          </cell>
          <cell r="E143" t="str">
            <v>Y</v>
          </cell>
          <cell r="F143">
            <v>0.2</v>
          </cell>
          <cell r="G143">
            <v>37779</v>
          </cell>
          <cell r="H143">
            <v>37782</v>
          </cell>
          <cell r="I143">
            <v>37807</v>
          </cell>
          <cell r="J143">
            <v>37806</v>
          </cell>
          <cell r="K143">
            <v>37855</v>
          </cell>
          <cell r="M143">
            <v>38017</v>
          </cell>
          <cell r="O143">
            <v>38107</v>
          </cell>
          <cell r="Q143">
            <v>93</v>
          </cell>
          <cell r="R143">
            <v>2</v>
          </cell>
        </row>
        <row r="144">
          <cell r="A144" t="str">
            <v>903293-120-27</v>
          </cell>
          <cell r="B144">
            <v>5</v>
          </cell>
          <cell r="C144" t="str">
            <v>DEETHANISER</v>
          </cell>
          <cell r="D144" t="str">
            <v>A</v>
          </cell>
          <cell r="E144" t="str">
            <v>Y</v>
          </cell>
          <cell r="F144">
            <v>0.2</v>
          </cell>
          <cell r="G144">
            <v>37779</v>
          </cell>
          <cell r="H144">
            <v>37782</v>
          </cell>
          <cell r="I144">
            <v>37807</v>
          </cell>
          <cell r="J144">
            <v>37806</v>
          </cell>
          <cell r="K144">
            <v>37855</v>
          </cell>
          <cell r="M144">
            <v>38017</v>
          </cell>
          <cell r="O144">
            <v>38107</v>
          </cell>
          <cell r="Q144">
            <v>93</v>
          </cell>
          <cell r="R144">
            <v>2</v>
          </cell>
        </row>
        <row r="145">
          <cell r="A145" t="str">
            <v>903293-120-28</v>
          </cell>
          <cell r="B145">
            <v>4</v>
          </cell>
          <cell r="C145" t="str">
            <v>DEETHANISER RECEIVER</v>
          </cell>
          <cell r="D145" t="str">
            <v>A</v>
          </cell>
          <cell r="E145" t="str">
            <v>Y</v>
          </cell>
          <cell r="F145">
            <v>0.2</v>
          </cell>
          <cell r="G145">
            <v>37779</v>
          </cell>
          <cell r="H145">
            <v>37782</v>
          </cell>
          <cell r="I145">
            <v>37807</v>
          </cell>
          <cell r="J145">
            <v>37806</v>
          </cell>
          <cell r="K145">
            <v>37855</v>
          </cell>
          <cell r="M145">
            <v>38017</v>
          </cell>
          <cell r="O145">
            <v>38107</v>
          </cell>
          <cell r="Q145">
            <v>93</v>
          </cell>
          <cell r="R145">
            <v>2</v>
          </cell>
        </row>
        <row r="146">
          <cell r="A146" t="str">
            <v>903293-120-29</v>
          </cell>
          <cell r="B146">
            <v>4</v>
          </cell>
          <cell r="C146" t="str">
            <v>DEBUTANISER REBOILER STEAM GENERATOR</v>
          </cell>
          <cell r="D146" t="str">
            <v>A</v>
          </cell>
          <cell r="E146" t="str">
            <v>Y</v>
          </cell>
          <cell r="F146">
            <v>0.2</v>
          </cell>
          <cell r="G146">
            <v>37779</v>
          </cell>
          <cell r="H146">
            <v>37782</v>
          </cell>
          <cell r="I146">
            <v>37807</v>
          </cell>
          <cell r="J146">
            <v>37806</v>
          </cell>
          <cell r="K146">
            <v>37855</v>
          </cell>
          <cell r="M146">
            <v>38017</v>
          </cell>
          <cell r="O146">
            <v>38107</v>
          </cell>
          <cell r="Q146">
            <v>93</v>
          </cell>
          <cell r="R146">
            <v>2</v>
          </cell>
        </row>
        <row r="147">
          <cell r="A147" t="str">
            <v>903293-120-30</v>
          </cell>
          <cell r="B147">
            <v>4</v>
          </cell>
          <cell r="C147" t="str">
            <v>STEAM  DISENGAGING DRUM</v>
          </cell>
          <cell r="D147" t="str">
            <v>A</v>
          </cell>
          <cell r="E147" t="str">
            <v>Y</v>
          </cell>
          <cell r="F147">
            <v>0.2</v>
          </cell>
          <cell r="G147">
            <v>37779</v>
          </cell>
          <cell r="H147">
            <v>37782</v>
          </cell>
          <cell r="I147">
            <v>37807</v>
          </cell>
          <cell r="J147">
            <v>37806</v>
          </cell>
          <cell r="K147">
            <v>37855</v>
          </cell>
          <cell r="M147">
            <v>38017</v>
          </cell>
          <cell r="O147">
            <v>38107</v>
          </cell>
          <cell r="Q147">
            <v>93</v>
          </cell>
          <cell r="R147">
            <v>2</v>
          </cell>
        </row>
        <row r="148">
          <cell r="A148" t="str">
            <v>903293-120-31</v>
          </cell>
          <cell r="B148">
            <v>5</v>
          </cell>
          <cell r="C148" t="str">
            <v>CONVECTION DRUM</v>
          </cell>
          <cell r="D148" t="str">
            <v>A</v>
          </cell>
          <cell r="E148" t="str">
            <v>Y</v>
          </cell>
          <cell r="F148">
            <v>0.2</v>
          </cell>
          <cell r="G148">
            <v>37779</v>
          </cell>
          <cell r="H148">
            <v>37782</v>
          </cell>
          <cell r="I148">
            <v>37807</v>
          </cell>
          <cell r="J148">
            <v>37806</v>
          </cell>
          <cell r="K148">
            <v>37855</v>
          </cell>
          <cell r="M148">
            <v>38017</v>
          </cell>
          <cell r="O148">
            <v>38107</v>
          </cell>
          <cell r="Q148">
            <v>93</v>
          </cell>
          <cell r="R148">
            <v>2</v>
          </cell>
        </row>
        <row r="149">
          <cell r="A149" t="str">
            <v>903293-120-32</v>
          </cell>
          <cell r="B149">
            <v>5</v>
          </cell>
          <cell r="C149" t="str">
            <v>FUEL GAS COALESCER</v>
          </cell>
          <cell r="D149" t="str">
            <v>A</v>
          </cell>
          <cell r="E149" t="str">
            <v>Y</v>
          </cell>
          <cell r="F149">
            <v>0.2</v>
          </cell>
          <cell r="G149">
            <v>37779</v>
          </cell>
          <cell r="H149">
            <v>37782</v>
          </cell>
          <cell r="I149">
            <v>37807</v>
          </cell>
          <cell r="J149">
            <v>37806</v>
          </cell>
          <cell r="K149">
            <v>37855</v>
          </cell>
          <cell r="M149">
            <v>38017</v>
          </cell>
          <cell r="O149">
            <v>38107</v>
          </cell>
          <cell r="Q149">
            <v>93</v>
          </cell>
          <cell r="R149">
            <v>2</v>
          </cell>
        </row>
        <row r="150">
          <cell r="A150" t="str">
            <v>903293-120-33</v>
          </cell>
          <cell r="B150">
            <v>4</v>
          </cell>
          <cell r="C150" t="str">
            <v>CHARGE HEATER FIRING</v>
          </cell>
          <cell r="D150" t="str">
            <v>A</v>
          </cell>
          <cell r="E150" t="str">
            <v>Y</v>
          </cell>
          <cell r="F150">
            <v>0.2</v>
          </cell>
          <cell r="G150">
            <v>37779</v>
          </cell>
          <cell r="H150">
            <v>37782</v>
          </cell>
          <cell r="I150">
            <v>37807</v>
          </cell>
          <cell r="J150">
            <v>37806</v>
          </cell>
          <cell r="K150">
            <v>37855</v>
          </cell>
          <cell r="M150">
            <v>38017</v>
          </cell>
          <cell r="O150">
            <v>38107</v>
          </cell>
          <cell r="Q150">
            <v>93</v>
          </cell>
          <cell r="R150">
            <v>2</v>
          </cell>
        </row>
        <row r="151">
          <cell r="A151" t="str">
            <v>903293-120-34</v>
          </cell>
          <cell r="B151">
            <v>4</v>
          </cell>
          <cell r="C151" t="str">
            <v>NO. 1 INTERHEATER FIRING</v>
          </cell>
          <cell r="D151" t="str">
            <v>A</v>
          </cell>
          <cell r="E151" t="str">
            <v>Y</v>
          </cell>
          <cell r="F151">
            <v>0.2</v>
          </cell>
          <cell r="G151">
            <v>37779</v>
          </cell>
          <cell r="H151">
            <v>37782</v>
          </cell>
          <cell r="I151">
            <v>37807</v>
          </cell>
          <cell r="J151">
            <v>37806</v>
          </cell>
          <cell r="K151">
            <v>37855</v>
          </cell>
          <cell r="M151">
            <v>38017</v>
          </cell>
          <cell r="O151">
            <v>38107</v>
          </cell>
          <cell r="Q151">
            <v>93</v>
          </cell>
          <cell r="R151">
            <v>2</v>
          </cell>
        </row>
        <row r="152">
          <cell r="A152" t="str">
            <v>903293-120-35</v>
          </cell>
          <cell r="B152">
            <v>4</v>
          </cell>
          <cell r="C152" t="str">
            <v>NO. 2 INTERHEATER FIRING</v>
          </cell>
          <cell r="D152" t="str">
            <v>A</v>
          </cell>
          <cell r="E152" t="str">
            <v>Y</v>
          </cell>
          <cell r="F152">
            <v>0.2</v>
          </cell>
          <cell r="G152">
            <v>37779</v>
          </cell>
          <cell r="H152">
            <v>37782</v>
          </cell>
          <cell r="I152">
            <v>37807</v>
          </cell>
          <cell r="J152">
            <v>37806</v>
          </cell>
          <cell r="K152">
            <v>37855</v>
          </cell>
          <cell r="M152">
            <v>38017</v>
          </cell>
          <cell r="O152">
            <v>38107</v>
          </cell>
          <cell r="Q152">
            <v>93</v>
          </cell>
          <cell r="R152">
            <v>2</v>
          </cell>
        </row>
        <row r="153">
          <cell r="A153" t="str">
            <v>903293-120-36</v>
          </cell>
          <cell r="B153">
            <v>4</v>
          </cell>
          <cell r="C153" t="str">
            <v>NO. 3 INTERHEATER FIRING</v>
          </cell>
          <cell r="D153" t="str">
            <v>A</v>
          </cell>
          <cell r="E153" t="str">
            <v>Y</v>
          </cell>
          <cell r="F153">
            <v>0.2</v>
          </cell>
          <cell r="G153">
            <v>37779</v>
          </cell>
          <cell r="H153">
            <v>37782</v>
          </cell>
          <cell r="I153">
            <v>37807</v>
          </cell>
          <cell r="J153">
            <v>37806</v>
          </cell>
          <cell r="K153">
            <v>37855</v>
          </cell>
          <cell r="M153">
            <v>38017</v>
          </cell>
          <cell r="O153">
            <v>38107</v>
          </cell>
          <cell r="Q153">
            <v>93</v>
          </cell>
          <cell r="R153">
            <v>2</v>
          </cell>
        </row>
        <row r="154">
          <cell r="A154" t="str">
            <v>903293-120-37</v>
          </cell>
          <cell r="B154">
            <v>3</v>
          </cell>
          <cell r="C154" t="str">
            <v>STEAM HEADER CONTROL SECTION</v>
          </cell>
          <cell r="D154" t="str">
            <v>A</v>
          </cell>
          <cell r="E154" t="str">
            <v>Y</v>
          </cell>
          <cell r="F154">
            <v>0.2</v>
          </cell>
          <cell r="G154">
            <v>37779</v>
          </cell>
          <cell r="H154">
            <v>37782</v>
          </cell>
          <cell r="I154">
            <v>37807</v>
          </cell>
          <cell r="J154">
            <v>37806</v>
          </cell>
          <cell r="K154">
            <v>37855</v>
          </cell>
          <cell r="M154">
            <v>38017</v>
          </cell>
          <cell r="O154">
            <v>38107</v>
          </cell>
          <cell r="Q154">
            <v>93</v>
          </cell>
          <cell r="R154">
            <v>2</v>
          </cell>
        </row>
        <row r="155">
          <cell r="A155" t="str">
            <v>6318-02-41-02-1138</v>
          </cell>
          <cell r="B155">
            <v>0</v>
          </cell>
          <cell r="C155" t="str">
            <v>PSA FEED GAS COMPRESSOR</v>
          </cell>
          <cell r="D155" t="str">
            <v>A</v>
          </cell>
          <cell r="E155" t="str">
            <v>Y</v>
          </cell>
          <cell r="F155">
            <v>0.2</v>
          </cell>
          <cell r="G155">
            <v>37779</v>
          </cell>
          <cell r="H155">
            <v>37782</v>
          </cell>
          <cell r="I155">
            <v>37807</v>
          </cell>
          <cell r="J155">
            <v>37806</v>
          </cell>
          <cell r="K155">
            <v>37855</v>
          </cell>
          <cell r="M155">
            <v>38017</v>
          </cell>
          <cell r="O155">
            <v>38107</v>
          </cell>
          <cell r="Q155">
            <v>93</v>
          </cell>
          <cell r="R155">
            <v>2</v>
          </cell>
        </row>
        <row r="156">
          <cell r="A156" t="str">
            <v>6318-02-41-02-1139</v>
          </cell>
          <cell r="B156">
            <v>0</v>
          </cell>
          <cell r="C156" t="str">
            <v>PSA SYSTEM</v>
          </cell>
          <cell r="D156" t="str">
            <v>A</v>
          </cell>
          <cell r="E156" t="str">
            <v>Y</v>
          </cell>
          <cell r="F156">
            <v>0.2</v>
          </cell>
          <cell r="G156">
            <v>37779</v>
          </cell>
          <cell r="H156">
            <v>37782</v>
          </cell>
          <cell r="I156">
            <v>37807</v>
          </cell>
          <cell r="J156">
            <v>37806</v>
          </cell>
          <cell r="K156">
            <v>37855</v>
          </cell>
          <cell r="M156">
            <v>38017</v>
          </cell>
          <cell r="O156">
            <v>38107</v>
          </cell>
          <cell r="Q156">
            <v>93</v>
          </cell>
          <cell r="R156">
            <v>2</v>
          </cell>
        </row>
        <row r="157">
          <cell r="A157" t="str">
            <v>6318-02-41-02-1140</v>
          </cell>
          <cell r="B157">
            <v>0</v>
          </cell>
          <cell r="C157" t="str">
            <v>PSA OFF GAS COMPRESSOR</v>
          </cell>
          <cell r="D157" t="str">
            <v>A</v>
          </cell>
          <cell r="E157" t="str">
            <v>Y</v>
          </cell>
          <cell r="F157">
            <v>0.2</v>
          </cell>
          <cell r="G157">
            <v>37779</v>
          </cell>
          <cell r="H157">
            <v>37782</v>
          </cell>
          <cell r="I157">
            <v>37807</v>
          </cell>
          <cell r="J157">
            <v>37806</v>
          </cell>
          <cell r="K157">
            <v>37855</v>
          </cell>
          <cell r="M157">
            <v>38017</v>
          </cell>
          <cell r="O157">
            <v>38107</v>
          </cell>
          <cell r="Q157">
            <v>93</v>
          </cell>
          <cell r="R157">
            <v>2</v>
          </cell>
        </row>
        <row r="158">
          <cell r="C158" t="str">
            <v>ISBL Utility Distribution P&amp;IDs for NHT, CCR_Pt and CCR_Rg</v>
          </cell>
        </row>
        <row r="159">
          <cell r="A159" t="str">
            <v>6318-02-41-02-1141</v>
          </cell>
          <cell r="B159">
            <v>2</v>
          </cell>
          <cell r="C159" t="str">
            <v>HP/MP STEAM &amp; CONDENSATE DISTRIBUTION</v>
          </cell>
          <cell r="D159" t="str">
            <v>A</v>
          </cell>
          <cell r="E159" t="str">
            <v>N</v>
          </cell>
          <cell r="F159">
            <v>0.2</v>
          </cell>
          <cell r="G159">
            <v>37785</v>
          </cell>
          <cell r="H159">
            <v>37782</v>
          </cell>
          <cell r="I159">
            <v>37813</v>
          </cell>
          <cell r="J159">
            <v>37806</v>
          </cell>
          <cell r="K159">
            <v>37855</v>
          </cell>
          <cell r="M159">
            <v>38017</v>
          </cell>
          <cell r="O159">
            <v>38107</v>
          </cell>
          <cell r="Q159">
            <v>93</v>
          </cell>
          <cell r="R159">
            <v>2</v>
          </cell>
        </row>
        <row r="160">
          <cell r="A160" t="str">
            <v>6318-02-41-02-1142</v>
          </cell>
          <cell r="B160">
            <v>2</v>
          </cell>
          <cell r="C160" t="str">
            <v>BFW &amp; DMW DISTRIBUTION</v>
          </cell>
          <cell r="D160" t="str">
            <v>A</v>
          </cell>
          <cell r="E160" t="str">
            <v>N</v>
          </cell>
          <cell r="F160">
            <v>0.2</v>
          </cell>
          <cell r="G160">
            <v>37785</v>
          </cell>
          <cell r="H160">
            <v>37782</v>
          </cell>
          <cell r="I160">
            <v>37813</v>
          </cell>
          <cell r="J160">
            <v>37806</v>
          </cell>
          <cell r="K160">
            <v>37855</v>
          </cell>
          <cell r="M160">
            <v>38017</v>
          </cell>
          <cell r="O160">
            <v>38107</v>
          </cell>
          <cell r="Q160">
            <v>93</v>
          </cell>
          <cell r="R160">
            <v>2</v>
          </cell>
        </row>
        <row r="161">
          <cell r="A161" t="str">
            <v>6318-02-41-02-1143</v>
          </cell>
          <cell r="B161">
            <v>2</v>
          </cell>
          <cell r="C161" t="str">
            <v xml:space="preserve">PLANT AIR, INSTRUMENT AIR, NITROGEN,LP STEAM &amp; SERVICE WATER DISTRBN </v>
          </cell>
          <cell r="D161" t="str">
            <v>A</v>
          </cell>
          <cell r="E161" t="str">
            <v>N</v>
          </cell>
          <cell r="F161">
            <v>0.2</v>
          </cell>
          <cell r="G161">
            <v>37785</v>
          </cell>
          <cell r="H161">
            <v>37782</v>
          </cell>
          <cell r="I161">
            <v>37813</v>
          </cell>
          <cell r="J161">
            <v>37806</v>
          </cell>
          <cell r="K161">
            <v>37855</v>
          </cell>
          <cell r="M161">
            <v>38017</v>
          </cell>
          <cell r="O161">
            <v>38107</v>
          </cell>
          <cell r="Q161">
            <v>93</v>
          </cell>
          <cell r="R161">
            <v>2</v>
          </cell>
        </row>
        <row r="162">
          <cell r="A162" t="str">
            <v>6318-02-41-02-1144</v>
          </cell>
          <cell r="B162">
            <v>2</v>
          </cell>
          <cell r="C162" t="str">
            <v>COOLING WATER &amp; BEARING COOLING WATER DISTRIBUTION</v>
          </cell>
          <cell r="D162" t="str">
            <v>A</v>
          </cell>
          <cell r="E162" t="str">
            <v>N</v>
          </cell>
          <cell r="F162">
            <v>0.2</v>
          </cell>
          <cell r="G162">
            <v>37785</v>
          </cell>
          <cell r="H162">
            <v>37782</v>
          </cell>
          <cell r="I162">
            <v>37813</v>
          </cell>
          <cell r="J162">
            <v>37806</v>
          </cell>
          <cell r="K162">
            <v>37855</v>
          </cell>
          <cell r="M162">
            <v>38017</v>
          </cell>
          <cell r="O162">
            <v>38107</v>
          </cell>
          <cell r="Q162">
            <v>93</v>
          </cell>
          <cell r="R162">
            <v>2</v>
          </cell>
        </row>
        <row r="163">
          <cell r="A163" t="str">
            <v>6318-02-41-02-1145</v>
          </cell>
          <cell r="B163">
            <v>2</v>
          </cell>
          <cell r="C163" t="str">
            <v>CLOSED BLOWDOWN SYSTEM</v>
          </cell>
          <cell r="D163" t="str">
            <v>A</v>
          </cell>
          <cell r="E163" t="str">
            <v>N</v>
          </cell>
          <cell r="F163">
            <v>0.2</v>
          </cell>
          <cell r="G163">
            <v>37785</v>
          </cell>
          <cell r="H163">
            <v>37782</v>
          </cell>
          <cell r="I163">
            <v>37813</v>
          </cell>
          <cell r="J163">
            <v>37806</v>
          </cell>
          <cell r="K163">
            <v>37855</v>
          </cell>
          <cell r="M163">
            <v>38017</v>
          </cell>
          <cell r="O163">
            <v>38107</v>
          </cell>
          <cell r="Q163">
            <v>93</v>
          </cell>
          <cell r="R163">
            <v>2</v>
          </cell>
        </row>
        <row r="164">
          <cell r="A164" t="str">
            <v>6318-02-41-02-1146</v>
          </cell>
          <cell r="B164">
            <v>2</v>
          </cell>
          <cell r="C164" t="str">
            <v>FLARE SYSTEM</v>
          </cell>
          <cell r="D164" t="str">
            <v>A</v>
          </cell>
          <cell r="E164" t="str">
            <v>N</v>
          </cell>
          <cell r="F164">
            <v>0.2</v>
          </cell>
          <cell r="G164">
            <v>37785</v>
          </cell>
          <cell r="H164">
            <v>37782</v>
          </cell>
          <cell r="I164">
            <v>37813</v>
          </cell>
          <cell r="J164">
            <v>37806</v>
          </cell>
          <cell r="K164">
            <v>37855</v>
          </cell>
          <cell r="M164">
            <v>38017</v>
          </cell>
          <cell r="O164">
            <v>38107</v>
          </cell>
          <cell r="Q164">
            <v>93</v>
          </cell>
          <cell r="R164">
            <v>2</v>
          </cell>
        </row>
        <row r="165">
          <cell r="A165" t="str">
            <v>6318-02-41-02-1147</v>
          </cell>
          <cell r="B165">
            <v>2</v>
          </cell>
          <cell r="C165" t="str">
            <v>FUEL GAS DISTRIBUTION</v>
          </cell>
          <cell r="D165" t="str">
            <v>A</v>
          </cell>
          <cell r="E165" t="str">
            <v>N</v>
          </cell>
          <cell r="F165">
            <v>0.2</v>
          </cell>
          <cell r="G165">
            <v>37785</v>
          </cell>
          <cell r="H165">
            <v>37782</v>
          </cell>
          <cell r="I165">
            <v>37813</v>
          </cell>
          <cell r="J165">
            <v>37806</v>
          </cell>
          <cell r="K165">
            <v>37855</v>
          </cell>
          <cell r="M165">
            <v>38017</v>
          </cell>
          <cell r="O165">
            <v>38107</v>
          </cell>
          <cell r="Q165">
            <v>93</v>
          </cell>
          <cell r="R165">
            <v>2</v>
          </cell>
        </row>
        <row r="166">
          <cell r="A166" t="str">
            <v>6318-02-41-02-1148</v>
          </cell>
          <cell r="B166">
            <v>1</v>
          </cell>
          <cell r="C166" t="str">
            <v>CONDENSATE HANDLING SYSTEM</v>
          </cell>
          <cell r="D166" t="str">
            <v>A</v>
          </cell>
          <cell r="E166" t="str">
            <v>N</v>
          </cell>
          <cell r="F166">
            <v>0.2</v>
          </cell>
          <cell r="G166">
            <v>37785</v>
          </cell>
          <cell r="H166">
            <v>37782</v>
          </cell>
          <cell r="I166">
            <v>37813</v>
          </cell>
          <cell r="J166">
            <v>37806</v>
          </cell>
          <cell r="K166">
            <v>37855</v>
          </cell>
          <cell r="M166">
            <v>38017</v>
          </cell>
          <cell r="O166">
            <v>38107</v>
          </cell>
          <cell r="Q166">
            <v>93</v>
          </cell>
          <cell r="R166">
            <v>2</v>
          </cell>
        </row>
        <row r="167">
          <cell r="A167" t="str">
            <v>6318-02-41-02-1151</v>
          </cell>
          <cell r="B167">
            <v>0</v>
          </cell>
          <cell r="C167" t="str">
            <v>PUMP SEAL PLANS-I</v>
          </cell>
          <cell r="D167" t="str">
            <v>A</v>
          </cell>
          <cell r="E167" t="str">
            <v>N</v>
          </cell>
          <cell r="F167">
            <v>0.2</v>
          </cell>
          <cell r="G167">
            <v>37785</v>
          </cell>
          <cell r="H167">
            <v>37782</v>
          </cell>
          <cell r="I167">
            <v>37813</v>
          </cell>
          <cell r="J167">
            <v>37806</v>
          </cell>
          <cell r="K167">
            <v>37855</v>
          </cell>
          <cell r="M167">
            <v>38017</v>
          </cell>
          <cell r="O167">
            <v>38107</v>
          </cell>
          <cell r="Q167">
            <v>93</v>
          </cell>
          <cell r="R167">
            <v>2</v>
          </cell>
        </row>
        <row r="168">
          <cell r="A168" t="str">
            <v>6318-02-41-02-1152</v>
          </cell>
          <cell r="B168">
            <v>0</v>
          </cell>
          <cell r="C168" t="str">
            <v>PUMP SEAL PLANS-II</v>
          </cell>
          <cell r="D168" t="str">
            <v>A</v>
          </cell>
          <cell r="E168" t="str">
            <v>N</v>
          </cell>
          <cell r="F168">
            <v>0.2</v>
          </cell>
          <cell r="G168">
            <v>37785</v>
          </cell>
          <cell r="H168">
            <v>37782</v>
          </cell>
          <cell r="I168">
            <v>37813</v>
          </cell>
          <cell r="J168">
            <v>37806</v>
          </cell>
          <cell r="K168">
            <v>37855</v>
          </cell>
          <cell r="M168">
            <v>38017</v>
          </cell>
          <cell r="O168">
            <v>38107</v>
          </cell>
          <cell r="Q168">
            <v>93</v>
          </cell>
          <cell r="R168">
            <v>2</v>
          </cell>
        </row>
        <row r="169">
          <cell r="A169" t="str">
            <v>6318-02-41-02-1153</v>
          </cell>
          <cell r="B169">
            <v>0</v>
          </cell>
          <cell r="C169" t="str">
            <v>CONTROL VALVE VENT &amp; DRAIN DETAILS</v>
          </cell>
          <cell r="D169" t="str">
            <v>A</v>
          </cell>
          <cell r="E169" t="str">
            <v>N</v>
          </cell>
          <cell r="F169">
            <v>0.2</v>
          </cell>
          <cell r="G169">
            <v>37785</v>
          </cell>
          <cell r="H169">
            <v>37782</v>
          </cell>
          <cell r="I169">
            <v>37813</v>
          </cell>
          <cell r="J169">
            <v>37806</v>
          </cell>
          <cell r="K169">
            <v>37855</v>
          </cell>
          <cell r="M169">
            <v>38017</v>
          </cell>
          <cell r="O169">
            <v>38107</v>
          </cell>
          <cell r="Q169">
            <v>93</v>
          </cell>
          <cell r="R169">
            <v>2</v>
          </cell>
        </row>
        <row r="170">
          <cell r="A170" t="str">
            <v>6318-02-41-02-1154</v>
          </cell>
          <cell r="B170">
            <v>0</v>
          </cell>
          <cell r="C170" t="str">
            <v>PUMP VENT &amp; DRAIN DETAILS</v>
          </cell>
          <cell r="D170" t="str">
            <v>A</v>
          </cell>
          <cell r="E170" t="str">
            <v>N</v>
          </cell>
          <cell r="F170">
            <v>0.2</v>
          </cell>
          <cell r="G170">
            <v>37785</v>
          </cell>
          <cell r="H170">
            <v>37782</v>
          </cell>
          <cell r="I170">
            <v>37813</v>
          </cell>
          <cell r="J170">
            <v>37806</v>
          </cell>
          <cell r="K170">
            <v>37855</v>
          </cell>
          <cell r="M170">
            <v>38017</v>
          </cell>
          <cell r="O170">
            <v>38107</v>
          </cell>
          <cell r="Q170">
            <v>93</v>
          </cell>
          <cell r="R170">
            <v>2</v>
          </cell>
        </row>
        <row r="171">
          <cell r="A171" t="str">
            <v>6318-02-41-02-1155</v>
          </cell>
          <cell r="B171">
            <v>0</v>
          </cell>
          <cell r="C171" t="str">
            <v>LEVEL INST. VENT &amp; DRAIN DETAILS</v>
          </cell>
          <cell r="D171" t="str">
            <v>A</v>
          </cell>
          <cell r="E171" t="str">
            <v>N</v>
          </cell>
          <cell r="F171">
            <v>0.2</v>
          </cell>
          <cell r="G171">
            <v>37785</v>
          </cell>
          <cell r="H171">
            <v>37782</v>
          </cell>
          <cell r="I171">
            <v>37813</v>
          </cell>
          <cell r="J171">
            <v>37806</v>
          </cell>
          <cell r="K171">
            <v>37855</v>
          </cell>
          <cell r="M171">
            <v>38017</v>
          </cell>
          <cell r="O171">
            <v>38107</v>
          </cell>
          <cell r="Q171">
            <v>93</v>
          </cell>
          <cell r="R171">
            <v>2</v>
          </cell>
        </row>
        <row r="172">
          <cell r="A172" t="str">
            <v>6318-02-41-02-1156</v>
          </cell>
          <cell r="B172">
            <v>0</v>
          </cell>
          <cell r="C172" t="str">
            <v>SAMPLE CONNNECTION DETAILS</v>
          </cell>
          <cell r="D172" t="str">
            <v>A</v>
          </cell>
          <cell r="E172" t="str">
            <v>N</v>
          </cell>
          <cell r="F172">
            <v>0.2</v>
          </cell>
          <cell r="G172">
            <v>37785</v>
          </cell>
          <cell r="H172">
            <v>37782</v>
          </cell>
          <cell r="I172">
            <v>37813</v>
          </cell>
          <cell r="J172">
            <v>37806</v>
          </cell>
          <cell r="K172">
            <v>37855</v>
          </cell>
          <cell r="M172">
            <v>38017</v>
          </cell>
          <cell r="O172">
            <v>38107</v>
          </cell>
          <cell r="Q172">
            <v>93</v>
          </cell>
          <cell r="R172">
            <v>2</v>
          </cell>
        </row>
        <row r="173">
          <cell r="A173" t="str">
            <v>6318-02-41-02-1157</v>
          </cell>
          <cell r="B173">
            <v>0</v>
          </cell>
          <cell r="C173" t="str">
            <v>LOW POINT DRAIN DETAILS</v>
          </cell>
          <cell r="D173" t="str">
            <v>A</v>
          </cell>
          <cell r="E173" t="str">
            <v>N</v>
          </cell>
          <cell r="F173">
            <v>0.2</v>
          </cell>
          <cell r="G173">
            <v>37785</v>
          </cell>
          <cell r="H173">
            <v>37782</v>
          </cell>
          <cell r="I173">
            <v>37813</v>
          </cell>
          <cell r="J173">
            <v>37806</v>
          </cell>
          <cell r="K173">
            <v>37855</v>
          </cell>
          <cell r="M173">
            <v>38017</v>
          </cell>
          <cell r="O173">
            <v>38107</v>
          </cell>
          <cell r="Q173">
            <v>93</v>
          </cell>
          <cell r="R173">
            <v>2</v>
          </cell>
        </row>
        <row r="174">
          <cell r="C174" t="str">
            <v>Other Deliverables</v>
          </cell>
        </row>
        <row r="175">
          <cell r="A175" t="str">
            <v>6318-02-02-EL-1001</v>
          </cell>
          <cell r="C175" t="str">
            <v>EQUIPMENT LIST</v>
          </cell>
          <cell r="D175" t="str">
            <v>I</v>
          </cell>
          <cell r="E175" t="str">
            <v>N</v>
          </cell>
          <cell r="F175">
            <v>0.2</v>
          </cell>
          <cell r="G175">
            <v>37802</v>
          </cell>
          <cell r="H175">
            <v>37802</v>
          </cell>
          <cell r="I175">
            <v>37830</v>
          </cell>
          <cell r="J175">
            <v>37823</v>
          </cell>
          <cell r="K175">
            <v>37863</v>
          </cell>
          <cell r="O175">
            <v>38107</v>
          </cell>
          <cell r="Q175">
            <v>100</v>
          </cell>
        </row>
        <row r="176">
          <cell r="C176" t="str">
            <v>EQUIPMENT DATASHEETS (Note 1)</v>
          </cell>
          <cell r="D176" t="str">
            <v>A</v>
          </cell>
          <cell r="E176" t="str">
            <v>N</v>
          </cell>
          <cell r="F176">
            <v>1.47</v>
          </cell>
          <cell r="G176">
            <v>37820</v>
          </cell>
          <cell r="H176">
            <v>37806</v>
          </cell>
          <cell r="I176">
            <v>37848</v>
          </cell>
          <cell r="J176">
            <v>37826</v>
          </cell>
          <cell r="K176">
            <v>37863</v>
          </cell>
          <cell r="O176">
            <v>38107</v>
          </cell>
          <cell r="Q176">
            <v>100</v>
          </cell>
          <cell r="R176">
            <v>2</v>
          </cell>
        </row>
        <row r="177">
          <cell r="C177" t="str">
            <v>CONTROL VALVE DATASHEETS (Note 1)</v>
          </cell>
          <cell r="D177" t="str">
            <v>A</v>
          </cell>
          <cell r="E177" t="str">
            <v>N</v>
          </cell>
          <cell r="F177">
            <v>1.47</v>
          </cell>
          <cell r="G177">
            <v>37817</v>
          </cell>
          <cell r="H177">
            <v>37809</v>
          </cell>
          <cell r="I177">
            <v>37845</v>
          </cell>
          <cell r="K177">
            <v>37863</v>
          </cell>
          <cell r="O177">
            <v>38107</v>
          </cell>
          <cell r="Q177">
            <v>100</v>
          </cell>
          <cell r="R177">
            <v>2</v>
          </cell>
        </row>
        <row r="178">
          <cell r="C178" t="str">
            <v>SAFETY VALVE DATASHEETS (Note 1)</v>
          </cell>
          <cell r="D178" t="str">
            <v>A</v>
          </cell>
          <cell r="E178" t="str">
            <v>N</v>
          </cell>
          <cell r="F178">
            <v>0.6</v>
          </cell>
          <cell r="G178">
            <v>37824</v>
          </cell>
          <cell r="H178">
            <v>37809</v>
          </cell>
          <cell r="I178">
            <v>37852</v>
          </cell>
          <cell r="K178">
            <v>37863</v>
          </cell>
          <cell r="O178">
            <v>38107</v>
          </cell>
          <cell r="Q178">
            <v>100</v>
          </cell>
          <cell r="R178">
            <v>2</v>
          </cell>
        </row>
        <row r="179">
          <cell r="C179" t="str">
            <v>FLOW ISNTRUMENTS/ANALYSERS</v>
          </cell>
          <cell r="D179" t="str">
            <v>R</v>
          </cell>
          <cell r="E179" t="str">
            <v>N</v>
          </cell>
          <cell r="F179">
            <v>1.47</v>
          </cell>
          <cell r="G179">
            <v>37833</v>
          </cell>
          <cell r="H179">
            <v>37831</v>
          </cell>
          <cell r="I179">
            <v>37861</v>
          </cell>
          <cell r="K179">
            <v>37863</v>
          </cell>
          <cell r="O179">
            <v>38107</v>
          </cell>
        </row>
        <row r="180">
          <cell r="C180" t="str">
            <v>OTHER INSTRUMENT DATASHEETS (Note 1)</v>
          </cell>
          <cell r="D180" t="str">
            <v>I</v>
          </cell>
          <cell r="E180" t="str">
            <v>N</v>
          </cell>
          <cell r="F180">
            <v>1.47</v>
          </cell>
          <cell r="G180">
            <v>37833</v>
          </cell>
          <cell r="H180">
            <v>37831</v>
          </cell>
          <cell r="I180">
            <v>37861</v>
          </cell>
          <cell r="K180">
            <v>37863</v>
          </cell>
          <cell r="O180">
            <v>38107</v>
          </cell>
          <cell r="Q180">
            <v>100</v>
          </cell>
        </row>
        <row r="181">
          <cell r="A181" t="str">
            <v>6318-02-02-LS-1100</v>
          </cell>
          <cell r="B181">
            <v>0</v>
          </cell>
          <cell r="C181" t="str">
            <v>LINE SCHEDULES</v>
          </cell>
          <cell r="D181" t="str">
            <v>I</v>
          </cell>
          <cell r="E181" t="str">
            <v>N</v>
          </cell>
          <cell r="F181">
            <v>1.47</v>
          </cell>
          <cell r="G181">
            <v>37833</v>
          </cell>
          <cell r="H181">
            <v>37825</v>
          </cell>
          <cell r="I181">
            <v>37861</v>
          </cell>
          <cell r="K181">
            <v>37863</v>
          </cell>
          <cell r="O181">
            <v>38107</v>
          </cell>
          <cell r="Q181">
            <v>100</v>
          </cell>
          <cell r="R181">
            <v>2</v>
          </cell>
        </row>
        <row r="182">
          <cell r="A182" t="str">
            <v>6318-02-02-SM-1003</v>
          </cell>
          <cell r="B182">
            <v>1</v>
          </cell>
          <cell r="C182" t="str">
            <v>FLARE LOAD SUMMARY (INCLUDES NHT/ CCR Rg)</v>
          </cell>
          <cell r="D182" t="str">
            <v>A</v>
          </cell>
          <cell r="E182" t="str">
            <v>N</v>
          </cell>
          <cell r="F182">
            <v>0.2</v>
          </cell>
          <cell r="G182">
            <v>37817</v>
          </cell>
          <cell r="H182">
            <v>37811</v>
          </cell>
          <cell r="I182">
            <v>37845</v>
          </cell>
          <cell r="K182">
            <v>37863</v>
          </cell>
          <cell r="O182">
            <v>38107</v>
          </cell>
          <cell r="Q182">
            <v>100</v>
          </cell>
        </row>
        <row r="183">
          <cell r="A183" t="str">
            <v>6318-02-02-SM-1001</v>
          </cell>
          <cell r="B183">
            <v>1</v>
          </cell>
          <cell r="C183" t="str">
            <v>UTILITY SUMMARY</v>
          </cell>
          <cell r="D183" t="str">
            <v>R</v>
          </cell>
          <cell r="E183" t="str">
            <v>N</v>
          </cell>
          <cell r="F183">
            <v>0.2</v>
          </cell>
          <cell r="G183">
            <v>37823</v>
          </cell>
          <cell r="I183">
            <v>37851</v>
          </cell>
          <cell r="K183">
            <v>37863</v>
          </cell>
          <cell r="O183">
            <v>38107</v>
          </cell>
          <cell r="Q183">
            <v>100</v>
          </cell>
        </row>
        <row r="184">
          <cell r="A184" t="str">
            <v>6318-00-02-SM-1002</v>
          </cell>
          <cell r="B184">
            <v>1</v>
          </cell>
          <cell r="C184" t="str">
            <v>EFFLUENT SUMMARY</v>
          </cell>
          <cell r="D184" t="str">
            <v>I</v>
          </cell>
          <cell r="E184" t="str">
            <v>N</v>
          </cell>
          <cell r="F184">
            <v>0.2</v>
          </cell>
          <cell r="G184">
            <v>37823</v>
          </cell>
          <cell r="H184">
            <v>37831</v>
          </cell>
          <cell r="I184">
            <v>37851</v>
          </cell>
          <cell r="K184">
            <v>37863</v>
          </cell>
          <cell r="O184">
            <v>38107</v>
          </cell>
          <cell r="Q184">
            <v>100</v>
          </cell>
        </row>
        <row r="185">
          <cell r="A185" t="str">
            <v>6318-02-02-SM-1004</v>
          </cell>
          <cell r="B185">
            <v>1</v>
          </cell>
          <cell r="C185" t="str">
            <v>CATALYST &amp; CHEMICALS SUMMARY</v>
          </cell>
          <cell r="D185" t="str">
            <v>I</v>
          </cell>
          <cell r="E185" t="str">
            <v>N</v>
          </cell>
          <cell r="F185">
            <v>0.2</v>
          </cell>
          <cell r="G185">
            <v>37823</v>
          </cell>
          <cell r="H185">
            <v>37832</v>
          </cell>
          <cell r="I185">
            <v>37851</v>
          </cell>
          <cell r="K185">
            <v>37863</v>
          </cell>
          <cell r="O185">
            <v>38107</v>
          </cell>
          <cell r="Q185">
            <v>100</v>
          </cell>
        </row>
        <row r="186">
          <cell r="A186" t="str">
            <v>6318-02-02-BL-1001</v>
          </cell>
          <cell r="B186">
            <v>2</v>
          </cell>
          <cell r="C186" t="str">
            <v>BATTERY LIMIT CONDITIONS (INCLUDES NHT/ CCR Rg)</v>
          </cell>
          <cell r="D186" t="str">
            <v>A</v>
          </cell>
          <cell r="E186" t="str">
            <v>N</v>
          </cell>
          <cell r="F186">
            <v>0.2</v>
          </cell>
          <cell r="G186">
            <v>37809</v>
          </cell>
          <cell r="H186">
            <v>37812</v>
          </cell>
          <cell r="I186">
            <v>37837</v>
          </cell>
          <cell r="K186">
            <v>37863</v>
          </cell>
          <cell r="O186">
            <v>38107</v>
          </cell>
          <cell r="Q186">
            <v>100</v>
          </cell>
        </row>
        <row r="188">
          <cell r="C188" t="str">
            <v>BENZENE TOLUENE FRACTIONATION UNIT</v>
          </cell>
        </row>
        <row r="189">
          <cell r="C189" t="str">
            <v>PFD's</v>
          </cell>
        </row>
        <row r="190">
          <cell r="A190" t="str">
            <v>903341-110-01</v>
          </cell>
          <cell r="B190">
            <v>2</v>
          </cell>
          <cell r="C190" t="str">
            <v>CLAY TREATING SECTION</v>
          </cell>
          <cell r="D190" t="str">
            <v>R</v>
          </cell>
          <cell r="E190" t="str">
            <v>N</v>
          </cell>
        </row>
        <row r="191">
          <cell r="A191" t="str">
            <v>903341-110-02</v>
          </cell>
          <cell r="B191">
            <v>2</v>
          </cell>
          <cell r="C191" t="str">
            <v>BENZENE COLUMN SECTION</v>
          </cell>
          <cell r="D191" t="str">
            <v>R</v>
          </cell>
          <cell r="E191" t="str">
            <v>N</v>
          </cell>
        </row>
        <row r="192">
          <cell r="A192" t="str">
            <v>903341-110-03</v>
          </cell>
          <cell r="B192">
            <v>2</v>
          </cell>
          <cell r="C192" t="str">
            <v>TOULENE COLUMN SECTION</v>
          </cell>
          <cell r="D192" t="str">
            <v>R</v>
          </cell>
          <cell r="E192" t="str">
            <v>N</v>
          </cell>
        </row>
        <row r="193">
          <cell r="C193" t="str">
            <v>MATERIAL SELECTION DIAGRAM</v>
          </cell>
        </row>
        <row r="194">
          <cell r="A194" t="str">
            <v>903341-115-01</v>
          </cell>
          <cell r="B194">
            <v>0</v>
          </cell>
          <cell r="C194" t="str">
            <v>CLAY TREATING SECTION</v>
          </cell>
          <cell r="D194" t="str">
            <v>I</v>
          </cell>
          <cell r="E194" t="str">
            <v>Y</v>
          </cell>
        </row>
        <row r="195">
          <cell r="A195" t="str">
            <v>903341-115-02</v>
          </cell>
          <cell r="B195">
            <v>1</v>
          </cell>
          <cell r="C195" t="str">
            <v>BENZENE COLUMN SECTION</v>
          </cell>
          <cell r="D195" t="str">
            <v>I</v>
          </cell>
          <cell r="E195" t="str">
            <v>Y</v>
          </cell>
        </row>
        <row r="196">
          <cell r="A196" t="str">
            <v>903341-115-03</v>
          </cell>
          <cell r="B196">
            <v>1</v>
          </cell>
          <cell r="C196" t="str">
            <v>TOULENE COLUMN SECTION</v>
          </cell>
          <cell r="D196" t="str">
            <v>I</v>
          </cell>
          <cell r="E196" t="str">
            <v>Y</v>
          </cell>
        </row>
        <row r="198">
          <cell r="C198" t="str">
            <v>PROCESS P&amp;ID's</v>
          </cell>
        </row>
        <row r="199">
          <cell r="A199" t="str">
            <v>903341-120-01</v>
          </cell>
          <cell r="B199">
            <v>4</v>
          </cell>
          <cell r="C199" t="str">
            <v>LEGEND AND INSTRUMENT IDENTIFICATION</v>
          </cell>
          <cell r="D199" t="str">
            <v>A</v>
          </cell>
          <cell r="E199" t="str">
            <v>Y</v>
          </cell>
          <cell r="F199">
            <v>0.2</v>
          </cell>
          <cell r="G199">
            <v>37779</v>
          </cell>
          <cell r="H199">
            <v>37771</v>
          </cell>
          <cell r="I199">
            <v>37807</v>
          </cell>
          <cell r="J199">
            <v>37806</v>
          </cell>
          <cell r="K199">
            <v>37855</v>
          </cell>
          <cell r="M199">
            <v>38017</v>
          </cell>
          <cell r="O199">
            <v>38107</v>
          </cell>
          <cell r="Q199">
            <v>93</v>
          </cell>
          <cell r="R199">
            <v>2</v>
          </cell>
        </row>
        <row r="200">
          <cell r="A200" t="str">
            <v>903341-120-02</v>
          </cell>
          <cell r="B200">
            <v>4</v>
          </cell>
          <cell r="C200" t="str">
            <v>GENERAL DETAILS AND NOTES</v>
          </cell>
          <cell r="D200" t="str">
            <v>A</v>
          </cell>
          <cell r="E200" t="str">
            <v>Y</v>
          </cell>
          <cell r="F200">
            <v>0.2</v>
          </cell>
          <cell r="G200">
            <v>37779</v>
          </cell>
          <cell r="H200">
            <v>37771</v>
          </cell>
          <cell r="I200">
            <v>37807</v>
          </cell>
          <cell r="J200">
            <v>37806</v>
          </cell>
          <cell r="K200">
            <v>37855</v>
          </cell>
          <cell r="M200">
            <v>38017</v>
          </cell>
          <cell r="O200">
            <v>38107</v>
          </cell>
          <cell r="Q200">
            <v>93</v>
          </cell>
          <cell r="R200">
            <v>2</v>
          </cell>
        </row>
        <row r="201">
          <cell r="A201" t="str">
            <v>903341-120-03</v>
          </cell>
          <cell r="B201">
            <v>4</v>
          </cell>
          <cell r="C201" t="str">
            <v>UNIT SPECIFIC DETAILS AND NOTES</v>
          </cell>
          <cell r="D201" t="str">
            <v>A</v>
          </cell>
          <cell r="E201" t="str">
            <v>Y</v>
          </cell>
          <cell r="F201">
            <v>0.2</v>
          </cell>
          <cell r="G201">
            <v>37779</v>
          </cell>
          <cell r="H201">
            <v>37771</v>
          </cell>
          <cell r="I201">
            <v>37807</v>
          </cell>
          <cell r="J201">
            <v>37806</v>
          </cell>
          <cell r="K201">
            <v>37855</v>
          </cell>
          <cell r="M201">
            <v>38017</v>
          </cell>
          <cell r="O201">
            <v>38107</v>
          </cell>
          <cell r="Q201">
            <v>93</v>
          </cell>
          <cell r="R201">
            <v>2</v>
          </cell>
        </row>
        <row r="202">
          <cell r="A202" t="str">
            <v>903341-120-04</v>
          </cell>
          <cell r="B202">
            <v>5</v>
          </cell>
          <cell r="C202" t="str">
            <v>CLAY TREATER CHARGE TANK</v>
          </cell>
          <cell r="D202" t="str">
            <v>A</v>
          </cell>
          <cell r="E202" t="str">
            <v>Y</v>
          </cell>
          <cell r="F202">
            <v>0.2</v>
          </cell>
          <cell r="G202">
            <v>37779</v>
          </cell>
          <cell r="H202">
            <v>37771</v>
          </cell>
          <cell r="I202">
            <v>37807</v>
          </cell>
          <cell r="J202">
            <v>37806</v>
          </cell>
          <cell r="K202">
            <v>37855</v>
          </cell>
          <cell r="M202">
            <v>38017</v>
          </cell>
          <cell r="O202">
            <v>38107</v>
          </cell>
          <cell r="Q202">
            <v>93</v>
          </cell>
          <cell r="R202">
            <v>2</v>
          </cell>
        </row>
        <row r="203">
          <cell r="A203" t="str">
            <v>903341-120-05</v>
          </cell>
          <cell r="B203">
            <v>5</v>
          </cell>
          <cell r="C203" t="str">
            <v>CLAY TREATER EXCHANGER</v>
          </cell>
          <cell r="D203" t="str">
            <v>A</v>
          </cell>
          <cell r="E203" t="str">
            <v>Y</v>
          </cell>
          <cell r="F203">
            <v>0.2</v>
          </cell>
          <cell r="G203">
            <v>37779</v>
          </cell>
          <cell r="H203">
            <v>37771</v>
          </cell>
          <cell r="I203">
            <v>37807</v>
          </cell>
          <cell r="J203">
            <v>37806</v>
          </cell>
          <cell r="K203">
            <v>37855</v>
          </cell>
          <cell r="M203">
            <v>38017</v>
          </cell>
          <cell r="O203">
            <v>38107</v>
          </cell>
          <cell r="Q203">
            <v>93</v>
          </cell>
          <cell r="R203">
            <v>2</v>
          </cell>
        </row>
        <row r="204">
          <cell r="A204" t="str">
            <v>903341-120-06</v>
          </cell>
          <cell r="B204">
            <v>3</v>
          </cell>
          <cell r="C204" t="str">
            <v>CLAY TREATERS</v>
          </cell>
          <cell r="D204" t="str">
            <v>A</v>
          </cell>
          <cell r="E204" t="str">
            <v>Y</v>
          </cell>
          <cell r="F204">
            <v>0.2</v>
          </cell>
          <cell r="G204">
            <v>37779</v>
          </cell>
          <cell r="H204">
            <v>37771</v>
          </cell>
          <cell r="I204">
            <v>37807</v>
          </cell>
          <cell r="J204">
            <v>37806</v>
          </cell>
          <cell r="K204">
            <v>37855</v>
          </cell>
          <cell r="M204">
            <v>38017</v>
          </cell>
          <cell r="O204">
            <v>38107</v>
          </cell>
          <cell r="Q204">
            <v>93</v>
          </cell>
          <cell r="R204">
            <v>2</v>
          </cell>
        </row>
        <row r="205">
          <cell r="A205" t="str">
            <v>903341-120-07</v>
          </cell>
          <cell r="B205">
            <v>5</v>
          </cell>
          <cell r="C205" t="str">
            <v>BENZENE COLUMN</v>
          </cell>
          <cell r="D205" t="str">
            <v>A</v>
          </cell>
          <cell r="E205" t="str">
            <v>Y</v>
          </cell>
          <cell r="F205">
            <v>0.2</v>
          </cell>
          <cell r="G205">
            <v>37779</v>
          </cell>
          <cell r="H205">
            <v>37771</v>
          </cell>
          <cell r="I205">
            <v>37807</v>
          </cell>
          <cell r="J205">
            <v>37806</v>
          </cell>
          <cell r="K205">
            <v>37855</v>
          </cell>
          <cell r="M205">
            <v>38017</v>
          </cell>
          <cell r="O205">
            <v>38107</v>
          </cell>
          <cell r="Q205">
            <v>93</v>
          </cell>
          <cell r="R205">
            <v>2</v>
          </cell>
        </row>
        <row r="206">
          <cell r="A206" t="str">
            <v>903341-120-08</v>
          </cell>
          <cell r="B206">
            <v>4</v>
          </cell>
          <cell r="C206" t="str">
            <v>BENZENE COLUMN REFLUX-PRODUCT</v>
          </cell>
          <cell r="D206" t="str">
            <v>A</v>
          </cell>
          <cell r="E206" t="str">
            <v>Y</v>
          </cell>
          <cell r="F206">
            <v>0.2</v>
          </cell>
          <cell r="G206">
            <v>37779</v>
          </cell>
          <cell r="H206">
            <v>37771</v>
          </cell>
          <cell r="I206">
            <v>37807</v>
          </cell>
          <cell r="J206">
            <v>37806</v>
          </cell>
          <cell r="K206">
            <v>37855</v>
          </cell>
          <cell r="M206">
            <v>38017</v>
          </cell>
          <cell r="O206">
            <v>38107</v>
          </cell>
          <cell r="Q206">
            <v>93</v>
          </cell>
          <cell r="R206">
            <v>2</v>
          </cell>
        </row>
        <row r="207">
          <cell r="A207" t="str">
            <v>903341-120-09</v>
          </cell>
          <cell r="B207">
            <v>5</v>
          </cell>
          <cell r="C207" t="str">
            <v>BENZENE COLUMN RECIEVER</v>
          </cell>
          <cell r="D207" t="str">
            <v>A</v>
          </cell>
          <cell r="E207" t="str">
            <v>Y</v>
          </cell>
          <cell r="F207">
            <v>0.2</v>
          </cell>
          <cell r="G207">
            <v>37779</v>
          </cell>
          <cell r="H207">
            <v>37771</v>
          </cell>
          <cell r="I207">
            <v>37807</v>
          </cell>
          <cell r="J207">
            <v>37806</v>
          </cell>
          <cell r="K207">
            <v>37855</v>
          </cell>
          <cell r="M207">
            <v>38017</v>
          </cell>
          <cell r="O207">
            <v>38107</v>
          </cell>
          <cell r="Q207">
            <v>93</v>
          </cell>
          <cell r="R207">
            <v>2</v>
          </cell>
        </row>
        <row r="208">
          <cell r="A208" t="str">
            <v>903341-120-10</v>
          </cell>
          <cell r="B208">
            <v>5</v>
          </cell>
          <cell r="C208" t="str">
            <v>TOLUENE COLUMN</v>
          </cell>
          <cell r="D208" t="str">
            <v>A</v>
          </cell>
          <cell r="E208" t="str">
            <v>Y</v>
          </cell>
          <cell r="F208">
            <v>0.2</v>
          </cell>
          <cell r="G208">
            <v>37779</v>
          </cell>
          <cell r="H208">
            <v>37771</v>
          </cell>
          <cell r="I208">
            <v>37807</v>
          </cell>
          <cell r="J208">
            <v>37806</v>
          </cell>
          <cell r="K208">
            <v>37855</v>
          </cell>
          <cell r="M208">
            <v>38017</v>
          </cell>
          <cell r="O208">
            <v>38107</v>
          </cell>
          <cell r="Q208">
            <v>93</v>
          </cell>
          <cell r="R208">
            <v>2</v>
          </cell>
        </row>
        <row r="209">
          <cell r="A209" t="str">
            <v>903295-120-11</v>
          </cell>
          <cell r="B209">
            <v>4</v>
          </cell>
          <cell r="C209" t="str">
            <v>TOLUENE COLUMN RECEIVER</v>
          </cell>
          <cell r="D209" t="str">
            <v>A</v>
          </cell>
          <cell r="E209" t="str">
            <v>Y</v>
          </cell>
          <cell r="F209">
            <v>0.2</v>
          </cell>
          <cell r="G209">
            <v>37779</v>
          </cell>
          <cell r="H209">
            <v>37771</v>
          </cell>
          <cell r="I209">
            <v>37807</v>
          </cell>
          <cell r="J209">
            <v>37806</v>
          </cell>
          <cell r="K209">
            <v>37855</v>
          </cell>
          <cell r="M209">
            <v>38017</v>
          </cell>
          <cell r="O209">
            <v>38107</v>
          </cell>
          <cell r="Q209">
            <v>93</v>
          </cell>
          <cell r="R209">
            <v>2</v>
          </cell>
        </row>
        <row r="210">
          <cell r="A210" t="str">
            <v>6318-02-41-09-1112</v>
          </cell>
          <cell r="B210">
            <v>0</v>
          </cell>
          <cell r="C210" t="str">
            <v>PUMP SEAL PLANS-I</v>
          </cell>
          <cell r="D210" t="str">
            <v>A</v>
          </cell>
          <cell r="E210" t="str">
            <v>Y</v>
          </cell>
          <cell r="F210">
            <v>0.2</v>
          </cell>
          <cell r="G210">
            <v>37779</v>
          </cell>
          <cell r="H210">
            <v>37771</v>
          </cell>
          <cell r="I210">
            <v>37807</v>
          </cell>
          <cell r="J210">
            <v>37806</v>
          </cell>
          <cell r="K210">
            <v>37855</v>
          </cell>
          <cell r="M210">
            <v>38017</v>
          </cell>
          <cell r="O210">
            <v>38107</v>
          </cell>
          <cell r="Q210">
            <v>93</v>
          </cell>
          <cell r="R210">
            <v>2</v>
          </cell>
        </row>
        <row r="211">
          <cell r="A211" t="str">
            <v>6318-02-41-09-1113</v>
          </cell>
          <cell r="B211">
            <v>0</v>
          </cell>
          <cell r="C211" t="str">
            <v>PUMP SEAL PLANS-II</v>
          </cell>
          <cell r="D211" t="str">
            <v>A</v>
          </cell>
          <cell r="E211" t="str">
            <v>Y</v>
          </cell>
          <cell r="F211">
            <v>0.2</v>
          </cell>
          <cell r="G211">
            <v>37779</v>
          </cell>
          <cell r="H211">
            <v>37771</v>
          </cell>
          <cell r="I211">
            <v>37807</v>
          </cell>
          <cell r="J211">
            <v>37806</v>
          </cell>
          <cell r="K211">
            <v>37855</v>
          </cell>
          <cell r="M211">
            <v>38017</v>
          </cell>
          <cell r="O211">
            <v>38107</v>
          </cell>
          <cell r="Q211">
            <v>93</v>
          </cell>
          <cell r="R211">
            <v>2</v>
          </cell>
        </row>
        <row r="212">
          <cell r="A212" t="str">
            <v>6318-02-41-09-1114</v>
          </cell>
          <cell r="B212">
            <v>0</v>
          </cell>
          <cell r="C212" t="str">
            <v>CONTROL VALVE &amp; VENT  &amp; DRAIN DETAILS</v>
          </cell>
          <cell r="D212" t="str">
            <v>A</v>
          </cell>
          <cell r="E212" t="str">
            <v>Y</v>
          </cell>
          <cell r="F212">
            <v>0.2</v>
          </cell>
          <cell r="G212">
            <v>37779</v>
          </cell>
          <cell r="H212">
            <v>37771</v>
          </cell>
          <cell r="I212">
            <v>37807</v>
          </cell>
          <cell r="J212">
            <v>37806</v>
          </cell>
          <cell r="K212">
            <v>37855</v>
          </cell>
          <cell r="M212">
            <v>38017</v>
          </cell>
          <cell r="O212">
            <v>38107</v>
          </cell>
          <cell r="Q212">
            <v>93</v>
          </cell>
          <cell r="R212">
            <v>2</v>
          </cell>
        </row>
        <row r="213">
          <cell r="A213" t="str">
            <v>6318-02-41-09-1115</v>
          </cell>
          <cell r="B213">
            <v>0</v>
          </cell>
          <cell r="C213" t="str">
            <v>PUMP VENT &amp; DRAIN DETAILS</v>
          </cell>
          <cell r="D213" t="str">
            <v>A</v>
          </cell>
          <cell r="E213" t="str">
            <v>Y</v>
          </cell>
          <cell r="F213">
            <v>0.2</v>
          </cell>
          <cell r="G213">
            <v>37779</v>
          </cell>
          <cell r="H213">
            <v>37771</v>
          </cell>
          <cell r="I213">
            <v>37807</v>
          </cell>
          <cell r="J213">
            <v>37806</v>
          </cell>
          <cell r="K213">
            <v>37855</v>
          </cell>
          <cell r="M213">
            <v>38017</v>
          </cell>
          <cell r="O213">
            <v>38107</v>
          </cell>
          <cell r="Q213">
            <v>93</v>
          </cell>
          <cell r="R213">
            <v>2</v>
          </cell>
        </row>
        <row r="214">
          <cell r="A214" t="str">
            <v>6318-02-41-09-1116</v>
          </cell>
          <cell r="B214">
            <v>0</v>
          </cell>
          <cell r="C214" t="str">
            <v>LEVEL INSTRUMENT VENT &amp; DRAIN DETAILS</v>
          </cell>
          <cell r="D214" t="str">
            <v>A</v>
          </cell>
          <cell r="E214" t="str">
            <v>Y</v>
          </cell>
          <cell r="F214">
            <v>0.2</v>
          </cell>
          <cell r="G214">
            <v>37779</v>
          </cell>
          <cell r="H214">
            <v>37771</v>
          </cell>
          <cell r="I214">
            <v>37807</v>
          </cell>
          <cell r="J214">
            <v>37806</v>
          </cell>
          <cell r="K214">
            <v>37855</v>
          </cell>
          <cell r="M214">
            <v>38017</v>
          </cell>
          <cell r="O214">
            <v>38107</v>
          </cell>
          <cell r="Q214">
            <v>93</v>
          </cell>
          <cell r="R214">
            <v>2</v>
          </cell>
        </row>
        <row r="215">
          <cell r="A215" t="str">
            <v>6318-02-41-09-1117</v>
          </cell>
          <cell r="B215">
            <v>0</v>
          </cell>
          <cell r="C215" t="str">
            <v>SAMPLE CONNECTION DETAILS</v>
          </cell>
          <cell r="D215" t="str">
            <v>A</v>
          </cell>
          <cell r="E215" t="str">
            <v>Y</v>
          </cell>
          <cell r="F215">
            <v>0.2</v>
          </cell>
          <cell r="G215">
            <v>37779</v>
          </cell>
          <cell r="H215">
            <v>37771</v>
          </cell>
          <cell r="I215">
            <v>37807</v>
          </cell>
          <cell r="J215">
            <v>37806</v>
          </cell>
          <cell r="K215">
            <v>37855</v>
          </cell>
          <cell r="M215">
            <v>38017</v>
          </cell>
          <cell r="O215">
            <v>38107</v>
          </cell>
          <cell r="Q215">
            <v>93</v>
          </cell>
          <cell r="R215">
            <v>2</v>
          </cell>
        </row>
        <row r="216">
          <cell r="A216" t="str">
            <v>6318-02-41-09-1118</v>
          </cell>
          <cell r="B216">
            <v>0</v>
          </cell>
          <cell r="C216" t="str">
            <v>LOW POINT DRAIN DETAILS</v>
          </cell>
          <cell r="D216" t="str">
            <v>A</v>
          </cell>
          <cell r="E216" t="str">
            <v>Y</v>
          </cell>
          <cell r="F216">
            <v>0.2</v>
          </cell>
          <cell r="G216">
            <v>37779</v>
          </cell>
          <cell r="H216">
            <v>37771</v>
          </cell>
          <cell r="I216">
            <v>37807</v>
          </cell>
          <cell r="J216">
            <v>37806</v>
          </cell>
          <cell r="K216">
            <v>37855</v>
          </cell>
          <cell r="M216">
            <v>38017</v>
          </cell>
          <cell r="O216">
            <v>38107</v>
          </cell>
          <cell r="Q216">
            <v>93</v>
          </cell>
          <cell r="R216">
            <v>2</v>
          </cell>
        </row>
        <row r="217">
          <cell r="C217" t="str">
            <v>Other Deliverables</v>
          </cell>
        </row>
        <row r="218">
          <cell r="A218" t="str">
            <v>6318-09-02-EL-1001</v>
          </cell>
          <cell r="B218">
            <v>0</v>
          </cell>
          <cell r="C218" t="str">
            <v>EQUIPMENT LIST</v>
          </cell>
          <cell r="D218" t="str">
            <v>I</v>
          </cell>
          <cell r="E218" t="str">
            <v>N</v>
          </cell>
          <cell r="F218">
            <v>0.2</v>
          </cell>
          <cell r="G218">
            <v>37802</v>
          </cell>
          <cell r="H218">
            <v>37802</v>
          </cell>
          <cell r="I218">
            <v>37830</v>
          </cell>
          <cell r="J218">
            <v>37823</v>
          </cell>
          <cell r="K218">
            <v>37863</v>
          </cell>
          <cell r="O218">
            <v>38107</v>
          </cell>
          <cell r="Q218">
            <v>100</v>
          </cell>
          <cell r="R218">
            <v>2</v>
          </cell>
        </row>
        <row r="219">
          <cell r="C219" t="str">
            <v>EQUIPMENT DATASHEETS (Note 1)</v>
          </cell>
          <cell r="D219" t="str">
            <v>A</v>
          </cell>
          <cell r="E219" t="str">
            <v>N</v>
          </cell>
          <cell r="F219">
            <v>0.28999999999999998</v>
          </cell>
          <cell r="G219">
            <v>37820</v>
          </cell>
          <cell r="H219">
            <v>37806</v>
          </cell>
          <cell r="I219">
            <v>37848</v>
          </cell>
          <cell r="J219">
            <v>37826</v>
          </cell>
          <cell r="K219">
            <v>37863</v>
          </cell>
          <cell r="O219">
            <v>38107</v>
          </cell>
          <cell r="Q219">
            <v>100</v>
          </cell>
          <cell r="R219">
            <v>2</v>
          </cell>
        </row>
        <row r="220">
          <cell r="C220" t="str">
            <v>CONTROL VALVE DATASHEETS (Note 1)</v>
          </cell>
          <cell r="D220" t="str">
            <v>A</v>
          </cell>
          <cell r="E220" t="str">
            <v>N</v>
          </cell>
          <cell r="F220">
            <v>0.28999999999999998</v>
          </cell>
          <cell r="G220">
            <v>37817</v>
          </cell>
          <cell r="H220">
            <v>37809</v>
          </cell>
          <cell r="I220">
            <v>37845</v>
          </cell>
          <cell r="K220">
            <v>37863</v>
          </cell>
          <cell r="O220">
            <v>38107</v>
          </cell>
          <cell r="Q220">
            <v>100</v>
          </cell>
        </row>
        <row r="221">
          <cell r="C221" t="str">
            <v>SAFETY VALVE DATASHEETS (Note 1)</v>
          </cell>
          <cell r="D221" t="str">
            <v>A</v>
          </cell>
          <cell r="E221" t="str">
            <v>N</v>
          </cell>
          <cell r="F221">
            <v>0.15</v>
          </cell>
          <cell r="G221">
            <v>37824</v>
          </cell>
          <cell r="H221">
            <v>37809</v>
          </cell>
          <cell r="I221">
            <v>37852</v>
          </cell>
          <cell r="K221">
            <v>37863</v>
          </cell>
          <cell r="O221">
            <v>38107</v>
          </cell>
          <cell r="Q221">
            <v>100</v>
          </cell>
        </row>
        <row r="222">
          <cell r="C222" t="str">
            <v>OTHER INSTRUMENT DATASHEETS (Note 1)</v>
          </cell>
          <cell r="D222" t="str">
            <v>I</v>
          </cell>
          <cell r="E222" t="str">
            <v>N</v>
          </cell>
          <cell r="F222">
            <v>0.28999999999999998</v>
          </cell>
          <cell r="G222">
            <v>37833</v>
          </cell>
          <cell r="H222">
            <v>37831</v>
          </cell>
          <cell r="I222">
            <v>37861</v>
          </cell>
          <cell r="K222">
            <v>37863</v>
          </cell>
          <cell r="O222">
            <v>38107</v>
          </cell>
          <cell r="Q222">
            <v>100</v>
          </cell>
        </row>
        <row r="223">
          <cell r="C223" t="str">
            <v>ANALYSERS/ DETECTORS/ FLOW INSTRUMENTS</v>
          </cell>
          <cell r="D223" t="str">
            <v>R</v>
          </cell>
          <cell r="E223" t="str">
            <v>N</v>
          </cell>
          <cell r="F223">
            <v>0.28999999999999998</v>
          </cell>
          <cell r="G223">
            <v>37833</v>
          </cell>
          <cell r="H223">
            <v>37831</v>
          </cell>
          <cell r="I223">
            <v>37861</v>
          </cell>
          <cell r="K223">
            <v>37863</v>
          </cell>
          <cell r="O223">
            <v>38107</v>
          </cell>
        </row>
        <row r="224">
          <cell r="A224" t="str">
            <v>6318-09-02-SM-1100</v>
          </cell>
          <cell r="B224">
            <v>0</v>
          </cell>
          <cell r="C224" t="str">
            <v>LINE SCHEDULES</v>
          </cell>
          <cell r="D224" t="str">
            <v>I</v>
          </cell>
          <cell r="E224" t="str">
            <v>N</v>
          </cell>
          <cell r="F224">
            <v>0.28999999999999998</v>
          </cell>
          <cell r="G224">
            <v>37833</v>
          </cell>
          <cell r="H224">
            <v>37825</v>
          </cell>
          <cell r="I224">
            <v>37861</v>
          </cell>
          <cell r="K224">
            <v>37863</v>
          </cell>
          <cell r="O224">
            <v>38107</v>
          </cell>
          <cell r="Q224">
            <v>100</v>
          </cell>
          <cell r="R224">
            <v>2</v>
          </cell>
        </row>
        <row r="225">
          <cell r="A225" t="str">
            <v>6318-09-02-SM-1003</v>
          </cell>
          <cell r="B225">
            <v>1</v>
          </cell>
          <cell r="C225" t="str">
            <v>FLARE LOAD SUMMARY</v>
          </cell>
          <cell r="D225" t="str">
            <v>A</v>
          </cell>
          <cell r="E225" t="str">
            <v>N</v>
          </cell>
          <cell r="F225">
            <v>0.2</v>
          </cell>
          <cell r="G225">
            <v>37817</v>
          </cell>
          <cell r="H225">
            <v>37811</v>
          </cell>
          <cell r="I225">
            <v>37845</v>
          </cell>
          <cell r="K225">
            <v>37863</v>
          </cell>
          <cell r="O225">
            <v>38107</v>
          </cell>
          <cell r="Q225">
            <v>100</v>
          </cell>
        </row>
        <row r="226">
          <cell r="A226" t="str">
            <v>6318-09-02-SM-1001</v>
          </cell>
          <cell r="B226">
            <v>1</v>
          </cell>
          <cell r="C226" t="str">
            <v>UTILITY SUMMARY</v>
          </cell>
          <cell r="D226" t="str">
            <v>R</v>
          </cell>
          <cell r="E226" t="str">
            <v>N</v>
          </cell>
          <cell r="F226">
            <v>0.2</v>
          </cell>
          <cell r="G226">
            <v>37823</v>
          </cell>
          <cell r="I226">
            <v>37851</v>
          </cell>
          <cell r="K226">
            <v>37863</v>
          </cell>
          <cell r="O226">
            <v>38107</v>
          </cell>
          <cell r="Q226">
            <v>100</v>
          </cell>
        </row>
        <row r="227">
          <cell r="A227" t="str">
            <v>6318-09-02-SM-1002</v>
          </cell>
          <cell r="B227">
            <v>1</v>
          </cell>
          <cell r="C227" t="str">
            <v>EFFLUENT SUMMARY</v>
          </cell>
          <cell r="D227" t="str">
            <v>I</v>
          </cell>
          <cell r="E227" t="str">
            <v>N</v>
          </cell>
          <cell r="F227">
            <v>0.2</v>
          </cell>
          <cell r="G227">
            <v>37823</v>
          </cell>
          <cell r="H227">
            <v>37831</v>
          </cell>
          <cell r="I227">
            <v>37851</v>
          </cell>
          <cell r="K227">
            <v>37863</v>
          </cell>
          <cell r="O227">
            <v>38107</v>
          </cell>
          <cell r="Q227">
            <v>100</v>
          </cell>
        </row>
        <row r="228">
          <cell r="A228" t="str">
            <v>6318-09-02-SM-1004</v>
          </cell>
          <cell r="B228">
            <v>1</v>
          </cell>
          <cell r="C228" t="str">
            <v>CATALYST &amp; CHEMICALS SUMMARY</v>
          </cell>
          <cell r="D228" t="str">
            <v>I</v>
          </cell>
          <cell r="E228" t="str">
            <v>N</v>
          </cell>
          <cell r="F228">
            <v>0.2</v>
          </cell>
          <cell r="G228">
            <v>37823</v>
          </cell>
          <cell r="H228">
            <v>37832</v>
          </cell>
          <cell r="I228">
            <v>37851</v>
          </cell>
          <cell r="K228">
            <v>37863</v>
          </cell>
          <cell r="O228">
            <v>38107</v>
          </cell>
          <cell r="Q228">
            <v>100</v>
          </cell>
        </row>
        <row r="229">
          <cell r="A229" t="str">
            <v>6318-09-02-BL-1001</v>
          </cell>
          <cell r="B229">
            <v>1</v>
          </cell>
          <cell r="C229" t="str">
            <v xml:space="preserve">BATTERY LIMIT CONDITIONS </v>
          </cell>
          <cell r="D229" t="str">
            <v>A</v>
          </cell>
          <cell r="E229" t="str">
            <v>N</v>
          </cell>
          <cell r="F229">
            <v>0.2</v>
          </cell>
          <cell r="G229">
            <v>37809</v>
          </cell>
          <cell r="H229">
            <v>37812</v>
          </cell>
          <cell r="I229">
            <v>37837</v>
          </cell>
          <cell r="K229">
            <v>37863</v>
          </cell>
          <cell r="O229">
            <v>38107</v>
          </cell>
          <cell r="Q229">
            <v>100</v>
          </cell>
        </row>
        <row r="230">
          <cell r="C230" t="str">
            <v>SHELL SULFOLANE UNIT</v>
          </cell>
        </row>
        <row r="231">
          <cell r="C231" t="str">
            <v>PFD's</v>
          </cell>
        </row>
        <row r="232">
          <cell r="A232" t="str">
            <v>903295-110-01</v>
          </cell>
          <cell r="B232">
            <v>2</v>
          </cell>
          <cell r="C232" t="str">
            <v>SOLVENT STORAGE &amp; SUMP TANK SECTION</v>
          </cell>
          <cell r="D232" t="str">
            <v>R</v>
          </cell>
          <cell r="E232" t="str">
            <v>N</v>
          </cell>
        </row>
        <row r="233">
          <cell r="A233" t="str">
            <v>903295-110-02</v>
          </cell>
          <cell r="B233">
            <v>2</v>
          </cell>
          <cell r="C233" t="str">
            <v>EXTRACTION &amp; RAFFINATE WATER WASH SECTION</v>
          </cell>
          <cell r="D233" t="str">
            <v>R</v>
          </cell>
          <cell r="E233" t="str">
            <v>N</v>
          </cell>
        </row>
        <row r="234">
          <cell r="A234" t="str">
            <v>903295-110-03</v>
          </cell>
          <cell r="B234">
            <v>2</v>
          </cell>
          <cell r="C234" t="str">
            <v>STRIPPER SECTION</v>
          </cell>
          <cell r="D234" t="str">
            <v>R</v>
          </cell>
          <cell r="E234" t="str">
            <v>N</v>
          </cell>
        </row>
        <row r="235">
          <cell r="A235" t="str">
            <v>903295-110-04</v>
          </cell>
          <cell r="B235">
            <v>2</v>
          </cell>
          <cell r="C235" t="str">
            <v>RECOVERY COLUMN SECTION</v>
          </cell>
          <cell r="D235" t="str">
            <v>R</v>
          </cell>
          <cell r="E235" t="str">
            <v>N</v>
          </cell>
        </row>
        <row r="236">
          <cell r="A236" t="str">
            <v>903295-110-05</v>
          </cell>
          <cell r="B236">
            <v>2</v>
          </cell>
          <cell r="C236" t="str">
            <v>WATER STRIPPER COLUMN</v>
          </cell>
          <cell r="D236" t="str">
            <v>R</v>
          </cell>
          <cell r="E236" t="str">
            <v>N</v>
          </cell>
        </row>
        <row r="237">
          <cell r="A237" t="str">
            <v>903295-110-06</v>
          </cell>
          <cell r="B237">
            <v>1</v>
          </cell>
          <cell r="C237" t="str">
            <v>VACUUM SECTION</v>
          </cell>
          <cell r="D237" t="str">
            <v>R</v>
          </cell>
          <cell r="E237" t="str">
            <v>N</v>
          </cell>
        </row>
        <row r="238">
          <cell r="C238" t="str">
            <v>MATERIAL SELECTION DIAGRAM</v>
          </cell>
        </row>
        <row r="239">
          <cell r="A239" t="str">
            <v>903293-115-01</v>
          </cell>
          <cell r="B239">
            <v>1</v>
          </cell>
          <cell r="C239" t="str">
            <v>SOLVENT STORAGE &amp; SUMP TANK SECTION</v>
          </cell>
          <cell r="D239" t="str">
            <v>I</v>
          </cell>
          <cell r="E239" t="str">
            <v>N</v>
          </cell>
        </row>
        <row r="240">
          <cell r="A240" t="str">
            <v>903293-115-02</v>
          </cell>
          <cell r="B240">
            <v>1</v>
          </cell>
          <cell r="C240" t="str">
            <v>EXTRACTION &amp; RAFFINATE WATER WASH SECTION</v>
          </cell>
          <cell r="D240" t="str">
            <v>I</v>
          </cell>
          <cell r="E240" t="str">
            <v>N</v>
          </cell>
        </row>
        <row r="241">
          <cell r="A241" t="str">
            <v>903293-115-03</v>
          </cell>
          <cell r="B241">
            <v>0</v>
          </cell>
          <cell r="C241" t="str">
            <v>STRIPPER SECTION</v>
          </cell>
          <cell r="D241" t="str">
            <v>I</v>
          </cell>
          <cell r="E241" t="str">
            <v>N</v>
          </cell>
        </row>
        <row r="242">
          <cell r="A242" t="str">
            <v>903293-115-04</v>
          </cell>
          <cell r="B242">
            <v>0</v>
          </cell>
          <cell r="C242" t="str">
            <v>RECOVERY COLUMN SECTION</v>
          </cell>
          <cell r="D242" t="str">
            <v>I</v>
          </cell>
          <cell r="E242" t="str">
            <v>N</v>
          </cell>
        </row>
        <row r="243">
          <cell r="A243" t="str">
            <v>903293-115-05</v>
          </cell>
          <cell r="B243">
            <v>0</v>
          </cell>
          <cell r="C243" t="str">
            <v>WATER STRIPPER SECTION</v>
          </cell>
          <cell r="D243" t="str">
            <v>I</v>
          </cell>
          <cell r="E243" t="str">
            <v>N</v>
          </cell>
        </row>
        <row r="244">
          <cell r="A244" t="str">
            <v>903293-115-06</v>
          </cell>
          <cell r="B244">
            <v>0</v>
          </cell>
          <cell r="C244" t="str">
            <v>VACUUM SECTION</v>
          </cell>
          <cell r="D244" t="str">
            <v>I</v>
          </cell>
          <cell r="E244" t="str">
            <v>N</v>
          </cell>
        </row>
        <row r="246">
          <cell r="C246" t="str">
            <v>PROCESS P&amp;ID's</v>
          </cell>
        </row>
        <row r="247">
          <cell r="A247" t="str">
            <v>903295-120-01</v>
          </cell>
          <cell r="B247">
            <v>4</v>
          </cell>
          <cell r="C247" t="str">
            <v>LEGEND AND INSTRUMENT IDENTIFICATION</v>
          </cell>
          <cell r="D247" t="str">
            <v>A</v>
          </cell>
          <cell r="E247" t="str">
            <v>Y</v>
          </cell>
          <cell r="F247">
            <v>0.2</v>
          </cell>
          <cell r="G247">
            <v>37779</v>
          </cell>
          <cell r="H247">
            <v>37778</v>
          </cell>
          <cell r="I247">
            <v>37807</v>
          </cell>
          <cell r="J247">
            <v>37806</v>
          </cell>
          <cell r="K247">
            <v>37855</v>
          </cell>
          <cell r="M247">
            <v>38017</v>
          </cell>
          <cell r="O247">
            <v>38107</v>
          </cell>
          <cell r="Q247">
            <v>93</v>
          </cell>
          <cell r="R247">
            <v>2</v>
          </cell>
        </row>
        <row r="248">
          <cell r="A248" t="str">
            <v>903295-120-02</v>
          </cell>
          <cell r="B248">
            <v>4</v>
          </cell>
          <cell r="C248" t="str">
            <v>GENERAL DETAILS AND NOTES</v>
          </cell>
          <cell r="D248" t="str">
            <v>A</v>
          </cell>
          <cell r="E248" t="str">
            <v>Y</v>
          </cell>
          <cell r="F248">
            <v>0.2</v>
          </cell>
          <cell r="G248">
            <v>37779</v>
          </cell>
          <cell r="H248">
            <v>37778</v>
          </cell>
          <cell r="I248">
            <v>37807</v>
          </cell>
          <cell r="J248">
            <v>37806</v>
          </cell>
          <cell r="K248">
            <v>37855</v>
          </cell>
          <cell r="M248">
            <v>38017</v>
          </cell>
          <cell r="O248">
            <v>38107</v>
          </cell>
          <cell r="Q248">
            <v>93</v>
          </cell>
          <cell r="R248">
            <v>2</v>
          </cell>
        </row>
        <row r="249">
          <cell r="A249" t="str">
            <v>903295-120-03</v>
          </cell>
          <cell r="B249">
            <v>4</v>
          </cell>
          <cell r="C249" t="str">
            <v>UNIT SPECIFIC DETAILS AND NOTES</v>
          </cell>
          <cell r="D249" t="str">
            <v>A</v>
          </cell>
          <cell r="E249" t="str">
            <v>Y</v>
          </cell>
          <cell r="F249">
            <v>0.2</v>
          </cell>
          <cell r="G249">
            <v>37779</v>
          </cell>
          <cell r="H249">
            <v>37778</v>
          </cell>
          <cell r="I249">
            <v>37807</v>
          </cell>
          <cell r="J249">
            <v>37806</v>
          </cell>
          <cell r="K249">
            <v>37855</v>
          </cell>
          <cell r="M249">
            <v>38017</v>
          </cell>
          <cell r="O249">
            <v>38107</v>
          </cell>
          <cell r="Q249">
            <v>93</v>
          </cell>
          <cell r="R249">
            <v>2</v>
          </cell>
        </row>
        <row r="250">
          <cell r="A250" t="str">
            <v>903295-120-04</v>
          </cell>
          <cell r="B250">
            <v>1</v>
          </cell>
          <cell r="C250" t="str">
            <v>CAUSE &amp; EFFECT TABLE</v>
          </cell>
          <cell r="D250" t="str">
            <v>A</v>
          </cell>
          <cell r="E250" t="str">
            <v>Y</v>
          </cell>
          <cell r="F250">
            <v>0.2</v>
          </cell>
          <cell r="G250">
            <v>37779</v>
          </cell>
          <cell r="H250">
            <v>37778</v>
          </cell>
          <cell r="I250">
            <v>37807</v>
          </cell>
          <cell r="J250">
            <v>37806</v>
          </cell>
          <cell r="K250">
            <v>37855</v>
          </cell>
          <cell r="M250">
            <v>38017</v>
          </cell>
          <cell r="O250">
            <v>38107</v>
          </cell>
          <cell r="Q250">
            <v>93</v>
          </cell>
          <cell r="R250">
            <v>2</v>
          </cell>
        </row>
        <row r="251">
          <cell r="A251" t="str">
            <v>903295-120-05</v>
          </cell>
          <cell r="B251">
            <v>4</v>
          </cell>
          <cell r="C251" t="str">
            <v>SULFOLANE FEED TANK</v>
          </cell>
          <cell r="D251" t="str">
            <v>A</v>
          </cell>
          <cell r="E251" t="str">
            <v>Y</v>
          </cell>
          <cell r="F251">
            <v>0.2</v>
          </cell>
          <cell r="G251">
            <v>37779</v>
          </cell>
          <cell r="H251">
            <v>37778</v>
          </cell>
          <cell r="I251">
            <v>37807</v>
          </cell>
          <cell r="J251">
            <v>37806</v>
          </cell>
          <cell r="K251">
            <v>37855</v>
          </cell>
          <cell r="M251">
            <v>38017</v>
          </cell>
          <cell r="O251">
            <v>38107</v>
          </cell>
          <cell r="Q251">
            <v>93</v>
          </cell>
          <cell r="R251">
            <v>2</v>
          </cell>
        </row>
        <row r="252">
          <cell r="A252" t="str">
            <v>903295-120-06</v>
          </cell>
          <cell r="B252">
            <v>3</v>
          </cell>
          <cell r="C252" t="str">
            <v>RAINDECK EXTRACTOR</v>
          </cell>
          <cell r="D252" t="str">
            <v>A</v>
          </cell>
          <cell r="E252" t="str">
            <v>Y</v>
          </cell>
          <cell r="F252">
            <v>0.2</v>
          </cell>
          <cell r="G252">
            <v>37779</v>
          </cell>
          <cell r="H252">
            <v>37778</v>
          </cell>
          <cell r="I252">
            <v>37807</v>
          </cell>
          <cell r="J252">
            <v>37806</v>
          </cell>
          <cell r="K252">
            <v>37855</v>
          </cell>
          <cell r="M252">
            <v>38017</v>
          </cell>
          <cell r="O252">
            <v>38107</v>
          </cell>
          <cell r="Q252">
            <v>93</v>
          </cell>
          <cell r="R252">
            <v>2</v>
          </cell>
        </row>
        <row r="253">
          <cell r="A253" t="str">
            <v>903295-120-07</v>
          </cell>
          <cell r="B253">
            <v>4</v>
          </cell>
          <cell r="C253" t="str">
            <v>RAFFINATE WASH WATER RECYCLE</v>
          </cell>
          <cell r="D253" t="str">
            <v>A</v>
          </cell>
          <cell r="E253" t="str">
            <v>Y</v>
          </cell>
          <cell r="F253">
            <v>0.2</v>
          </cell>
          <cell r="G253">
            <v>37779</v>
          </cell>
          <cell r="H253">
            <v>37778</v>
          </cell>
          <cell r="I253">
            <v>37807</v>
          </cell>
          <cell r="J253">
            <v>37806</v>
          </cell>
          <cell r="K253">
            <v>37855</v>
          </cell>
          <cell r="M253">
            <v>38017</v>
          </cell>
          <cell r="O253">
            <v>38107</v>
          </cell>
          <cell r="Q253">
            <v>93</v>
          </cell>
          <cell r="R253">
            <v>2</v>
          </cell>
        </row>
        <row r="254">
          <cell r="A254" t="str">
            <v>903295-120-08</v>
          </cell>
          <cell r="B254">
            <v>4</v>
          </cell>
          <cell r="C254" t="str">
            <v>LEAN-RICH SOLVENT EXCHANGE</v>
          </cell>
          <cell r="D254" t="str">
            <v>A</v>
          </cell>
          <cell r="E254" t="str">
            <v>Y</v>
          </cell>
          <cell r="F254">
            <v>0.2</v>
          </cell>
          <cell r="G254">
            <v>37779</v>
          </cell>
          <cell r="H254">
            <v>37778</v>
          </cell>
          <cell r="I254">
            <v>37807</v>
          </cell>
          <cell r="J254">
            <v>37806</v>
          </cell>
          <cell r="K254">
            <v>37855</v>
          </cell>
          <cell r="M254">
            <v>38017</v>
          </cell>
          <cell r="O254">
            <v>38107</v>
          </cell>
          <cell r="Q254">
            <v>93</v>
          </cell>
          <cell r="R254">
            <v>2</v>
          </cell>
        </row>
        <row r="255">
          <cell r="A255" t="str">
            <v>903295-120-09</v>
          </cell>
          <cell r="B255">
            <v>3</v>
          </cell>
          <cell r="C255" t="str">
            <v>RAFFINATE WATER WASH COLUMN</v>
          </cell>
          <cell r="D255" t="str">
            <v>A</v>
          </cell>
          <cell r="E255" t="str">
            <v>Y</v>
          </cell>
          <cell r="F255">
            <v>0.2</v>
          </cell>
          <cell r="G255">
            <v>37779</v>
          </cell>
          <cell r="H255">
            <v>37778</v>
          </cell>
          <cell r="I255">
            <v>37807</v>
          </cell>
          <cell r="J255">
            <v>37806</v>
          </cell>
          <cell r="K255">
            <v>37855</v>
          </cell>
          <cell r="M255">
            <v>38017</v>
          </cell>
          <cell r="O255">
            <v>38107</v>
          </cell>
          <cell r="Q255">
            <v>93</v>
          </cell>
          <cell r="R255">
            <v>2</v>
          </cell>
        </row>
        <row r="256">
          <cell r="A256" t="str">
            <v>903295-120-10</v>
          </cell>
          <cell r="B256">
            <v>3</v>
          </cell>
          <cell r="C256" t="str">
            <v>RAFFINATE PUMPS</v>
          </cell>
          <cell r="D256" t="str">
            <v>A</v>
          </cell>
          <cell r="E256" t="str">
            <v>Y</v>
          </cell>
          <cell r="F256">
            <v>0.2</v>
          </cell>
          <cell r="G256">
            <v>37779</v>
          </cell>
          <cell r="H256">
            <v>37778</v>
          </cell>
          <cell r="I256">
            <v>37807</v>
          </cell>
          <cell r="J256">
            <v>37806</v>
          </cell>
          <cell r="K256">
            <v>37855</v>
          </cell>
          <cell r="M256">
            <v>38017</v>
          </cell>
          <cell r="O256">
            <v>38107</v>
          </cell>
          <cell r="Q256">
            <v>93</v>
          </cell>
          <cell r="R256">
            <v>2</v>
          </cell>
        </row>
        <row r="257">
          <cell r="A257" t="str">
            <v>903295-120-11</v>
          </cell>
          <cell r="B257">
            <v>3</v>
          </cell>
          <cell r="C257" t="str">
            <v>STRIPPER</v>
          </cell>
          <cell r="D257" t="str">
            <v>A</v>
          </cell>
          <cell r="E257" t="str">
            <v>Y</v>
          </cell>
          <cell r="F257">
            <v>0.2</v>
          </cell>
          <cell r="G257">
            <v>37779</v>
          </cell>
          <cell r="H257">
            <v>37778</v>
          </cell>
          <cell r="I257">
            <v>37807</v>
          </cell>
          <cell r="J257">
            <v>37806</v>
          </cell>
          <cell r="K257">
            <v>37855</v>
          </cell>
          <cell r="M257">
            <v>38017</v>
          </cell>
          <cell r="O257">
            <v>38107</v>
          </cell>
          <cell r="Q257">
            <v>93</v>
          </cell>
          <cell r="R257">
            <v>2</v>
          </cell>
        </row>
        <row r="258">
          <cell r="A258" t="str">
            <v>903295-120-12</v>
          </cell>
          <cell r="B258">
            <v>5</v>
          </cell>
          <cell r="C258" t="str">
            <v>STRIPPER RECEIVER</v>
          </cell>
          <cell r="D258" t="str">
            <v>A</v>
          </cell>
          <cell r="E258" t="str">
            <v>Y</v>
          </cell>
          <cell r="F258">
            <v>0.2</v>
          </cell>
          <cell r="G258">
            <v>37779</v>
          </cell>
          <cell r="H258">
            <v>37778</v>
          </cell>
          <cell r="I258">
            <v>37807</v>
          </cell>
          <cell r="J258">
            <v>37806</v>
          </cell>
          <cell r="K258">
            <v>37855</v>
          </cell>
          <cell r="M258">
            <v>38017</v>
          </cell>
          <cell r="O258">
            <v>38107</v>
          </cell>
          <cell r="Q258">
            <v>93</v>
          </cell>
          <cell r="R258">
            <v>2</v>
          </cell>
        </row>
        <row r="259">
          <cell r="A259" t="str">
            <v>903295-120-13</v>
          </cell>
          <cell r="B259">
            <v>3</v>
          </cell>
          <cell r="C259" t="str">
            <v>MEA ADDITION</v>
          </cell>
          <cell r="D259" t="str">
            <v>A</v>
          </cell>
          <cell r="E259" t="str">
            <v>Y</v>
          </cell>
          <cell r="F259">
            <v>0.2</v>
          </cell>
          <cell r="G259">
            <v>37779</v>
          </cell>
          <cell r="H259">
            <v>37778</v>
          </cell>
          <cell r="I259">
            <v>37807</v>
          </cell>
          <cell r="J259">
            <v>37806</v>
          </cell>
          <cell r="K259">
            <v>37855</v>
          </cell>
          <cell r="M259">
            <v>38017</v>
          </cell>
          <cell r="O259">
            <v>38107</v>
          </cell>
          <cell r="Q259">
            <v>93</v>
          </cell>
          <cell r="R259">
            <v>2</v>
          </cell>
        </row>
        <row r="260">
          <cell r="A260" t="str">
            <v>903295-120-14</v>
          </cell>
          <cell r="B260">
            <v>3</v>
          </cell>
          <cell r="C260" t="str">
            <v>RECOVERY COLUMN REBOILER</v>
          </cell>
          <cell r="D260" t="str">
            <v>A</v>
          </cell>
          <cell r="E260" t="str">
            <v>Y</v>
          </cell>
          <cell r="F260">
            <v>0.2</v>
          </cell>
          <cell r="G260">
            <v>37779</v>
          </cell>
          <cell r="H260">
            <v>37778</v>
          </cell>
          <cell r="I260">
            <v>37807</v>
          </cell>
          <cell r="J260">
            <v>37806</v>
          </cell>
          <cell r="K260">
            <v>37855</v>
          </cell>
          <cell r="M260">
            <v>38017</v>
          </cell>
          <cell r="O260">
            <v>38107</v>
          </cell>
          <cell r="Q260">
            <v>93</v>
          </cell>
          <cell r="R260">
            <v>2</v>
          </cell>
        </row>
        <row r="261">
          <cell r="A261" t="str">
            <v>903295-120-15</v>
          </cell>
          <cell r="B261">
            <v>3</v>
          </cell>
          <cell r="C261" t="str">
            <v>RECOVERY COLUMN</v>
          </cell>
          <cell r="D261" t="str">
            <v>A</v>
          </cell>
          <cell r="E261" t="str">
            <v>Y</v>
          </cell>
          <cell r="F261">
            <v>0.2</v>
          </cell>
          <cell r="G261">
            <v>37779</v>
          </cell>
          <cell r="H261">
            <v>37778</v>
          </cell>
          <cell r="I261">
            <v>37807</v>
          </cell>
          <cell r="J261">
            <v>37806</v>
          </cell>
          <cell r="K261">
            <v>37855</v>
          </cell>
          <cell r="M261">
            <v>38017</v>
          </cell>
          <cell r="O261">
            <v>38107</v>
          </cell>
          <cell r="Q261">
            <v>93</v>
          </cell>
          <cell r="R261">
            <v>2</v>
          </cell>
        </row>
        <row r="262">
          <cell r="A262" t="str">
            <v>903295-120-16</v>
          </cell>
          <cell r="B262">
            <v>3</v>
          </cell>
          <cell r="C262" t="str">
            <v>SOLVENT REGENERATOR</v>
          </cell>
          <cell r="D262" t="str">
            <v>A</v>
          </cell>
          <cell r="E262" t="str">
            <v>Y</v>
          </cell>
          <cell r="F262">
            <v>0.2</v>
          </cell>
          <cell r="G262">
            <v>37779</v>
          </cell>
          <cell r="H262">
            <v>37778</v>
          </cell>
          <cell r="I262">
            <v>37807</v>
          </cell>
          <cell r="J262">
            <v>37806</v>
          </cell>
          <cell r="K262">
            <v>37855</v>
          </cell>
          <cell r="M262">
            <v>38017</v>
          </cell>
          <cell r="O262">
            <v>38107</v>
          </cell>
          <cell r="Q262">
            <v>93</v>
          </cell>
          <cell r="R262">
            <v>2</v>
          </cell>
        </row>
        <row r="263">
          <cell r="A263" t="str">
            <v>903295-120-17</v>
          </cell>
          <cell r="B263">
            <v>4</v>
          </cell>
          <cell r="C263" t="str">
            <v>WATER STRIPPER</v>
          </cell>
          <cell r="D263" t="str">
            <v>A</v>
          </cell>
          <cell r="E263" t="str">
            <v>Y</v>
          </cell>
          <cell r="F263">
            <v>0.2</v>
          </cell>
          <cell r="G263">
            <v>37779</v>
          </cell>
          <cell r="H263">
            <v>37778</v>
          </cell>
          <cell r="I263">
            <v>37807</v>
          </cell>
          <cell r="J263">
            <v>37806</v>
          </cell>
          <cell r="K263">
            <v>37855</v>
          </cell>
          <cell r="M263">
            <v>38017</v>
          </cell>
          <cell r="O263">
            <v>38107</v>
          </cell>
          <cell r="Q263">
            <v>93</v>
          </cell>
          <cell r="R263">
            <v>2</v>
          </cell>
        </row>
        <row r="264">
          <cell r="A264" t="str">
            <v>903295-120-18</v>
          </cell>
          <cell r="B264">
            <v>5</v>
          </cell>
          <cell r="C264" t="str">
            <v>RECOVERY COLUMN RECEIVER</v>
          </cell>
          <cell r="D264" t="str">
            <v>A</v>
          </cell>
          <cell r="E264" t="str">
            <v>Y</v>
          </cell>
          <cell r="F264">
            <v>0.2</v>
          </cell>
          <cell r="G264">
            <v>37779</v>
          </cell>
          <cell r="H264">
            <v>37778</v>
          </cell>
          <cell r="I264">
            <v>37807</v>
          </cell>
          <cell r="J264">
            <v>37806</v>
          </cell>
          <cell r="K264">
            <v>37855</v>
          </cell>
          <cell r="M264">
            <v>38017</v>
          </cell>
          <cell r="O264">
            <v>38107</v>
          </cell>
          <cell r="Q264">
            <v>93</v>
          </cell>
          <cell r="R264">
            <v>2</v>
          </cell>
        </row>
        <row r="265">
          <cell r="A265" t="str">
            <v>903295-120-19</v>
          </cell>
          <cell r="B265">
            <v>3</v>
          </cell>
          <cell r="C265" t="str">
            <v>RECOVERY COLUMN OVHD. PUMPS</v>
          </cell>
          <cell r="D265" t="str">
            <v>A</v>
          </cell>
          <cell r="E265" t="str">
            <v>Y</v>
          </cell>
          <cell r="F265">
            <v>0.2</v>
          </cell>
          <cell r="G265">
            <v>37779</v>
          </cell>
          <cell r="H265">
            <v>37778</v>
          </cell>
          <cell r="I265">
            <v>37807</v>
          </cell>
          <cell r="J265">
            <v>37806</v>
          </cell>
          <cell r="K265">
            <v>37855</v>
          </cell>
          <cell r="M265">
            <v>38017</v>
          </cell>
          <cell r="O265">
            <v>38107</v>
          </cell>
          <cell r="Q265">
            <v>93</v>
          </cell>
          <cell r="R265">
            <v>2</v>
          </cell>
        </row>
        <row r="266">
          <cell r="A266" t="str">
            <v>903295-120-20</v>
          </cell>
          <cell r="B266">
            <v>4</v>
          </cell>
          <cell r="C266" t="str">
            <v>EJECTOR CONDENSATE DRUM</v>
          </cell>
          <cell r="D266" t="str">
            <v>A</v>
          </cell>
          <cell r="E266" t="str">
            <v>Y</v>
          </cell>
          <cell r="F266">
            <v>0.2</v>
          </cell>
          <cell r="G266">
            <v>37779</v>
          </cell>
          <cell r="H266">
            <v>37778</v>
          </cell>
          <cell r="I266">
            <v>37807</v>
          </cell>
          <cell r="J266">
            <v>37806</v>
          </cell>
          <cell r="K266">
            <v>37855</v>
          </cell>
          <cell r="M266">
            <v>38017</v>
          </cell>
          <cell r="O266">
            <v>38107</v>
          </cell>
          <cell r="Q266">
            <v>93</v>
          </cell>
          <cell r="R266">
            <v>2</v>
          </cell>
        </row>
        <row r="267">
          <cell r="A267" t="str">
            <v>903295-120-21</v>
          </cell>
          <cell r="B267">
            <v>4</v>
          </cell>
          <cell r="C267" t="str">
            <v>PLANT SOLVENT STORAGE</v>
          </cell>
          <cell r="D267" t="str">
            <v>A</v>
          </cell>
          <cell r="E267" t="str">
            <v>Y</v>
          </cell>
          <cell r="F267">
            <v>0.2</v>
          </cell>
          <cell r="G267">
            <v>37779</v>
          </cell>
          <cell r="H267">
            <v>37778</v>
          </cell>
          <cell r="I267">
            <v>37807</v>
          </cell>
          <cell r="J267">
            <v>37806</v>
          </cell>
          <cell r="K267">
            <v>37855</v>
          </cell>
          <cell r="M267">
            <v>38017</v>
          </cell>
          <cell r="O267">
            <v>38107</v>
          </cell>
          <cell r="Q267">
            <v>93</v>
          </cell>
          <cell r="R267">
            <v>2</v>
          </cell>
        </row>
        <row r="268">
          <cell r="A268" t="str">
            <v>903295-120-22</v>
          </cell>
          <cell r="B268">
            <v>4</v>
          </cell>
          <cell r="C268" t="str">
            <v>WET SOLVENT STORAGE</v>
          </cell>
          <cell r="D268" t="str">
            <v>A</v>
          </cell>
          <cell r="E268" t="str">
            <v>Y</v>
          </cell>
          <cell r="F268">
            <v>0.2</v>
          </cell>
          <cell r="G268">
            <v>37779</v>
          </cell>
          <cell r="H268">
            <v>37778</v>
          </cell>
          <cell r="I268">
            <v>37807</v>
          </cell>
          <cell r="J268">
            <v>37806</v>
          </cell>
          <cell r="K268">
            <v>37855</v>
          </cell>
          <cell r="M268">
            <v>38017</v>
          </cell>
          <cell r="O268">
            <v>38107</v>
          </cell>
          <cell r="Q268">
            <v>93</v>
          </cell>
          <cell r="R268">
            <v>2</v>
          </cell>
        </row>
        <row r="269">
          <cell r="A269" t="str">
            <v>903295-120-23</v>
          </cell>
          <cell r="B269">
            <v>5</v>
          </cell>
          <cell r="C269" t="str">
            <v>VENT AND SUMP TANK</v>
          </cell>
          <cell r="D269" t="str">
            <v>A</v>
          </cell>
          <cell r="E269" t="str">
            <v>Y</v>
          </cell>
          <cell r="F269">
            <v>0.2</v>
          </cell>
          <cell r="G269">
            <v>37779</v>
          </cell>
          <cell r="H269">
            <v>37778</v>
          </cell>
          <cell r="I269">
            <v>37807</v>
          </cell>
          <cell r="J269">
            <v>37806</v>
          </cell>
          <cell r="K269">
            <v>37855</v>
          </cell>
          <cell r="M269">
            <v>38017</v>
          </cell>
          <cell r="O269">
            <v>38107</v>
          </cell>
          <cell r="Q269">
            <v>93</v>
          </cell>
          <cell r="R269">
            <v>2</v>
          </cell>
        </row>
        <row r="270">
          <cell r="A270" t="str">
            <v>6318-02-41-04-1124</v>
          </cell>
          <cell r="B270">
            <v>0</v>
          </cell>
          <cell r="C270" t="str">
            <v>PUMP SEAL PLANS-I</v>
          </cell>
          <cell r="D270" t="str">
            <v>A</v>
          </cell>
          <cell r="E270" t="str">
            <v>N</v>
          </cell>
          <cell r="F270">
            <v>0.2</v>
          </cell>
          <cell r="G270">
            <v>37785</v>
          </cell>
          <cell r="H270">
            <v>37778</v>
          </cell>
          <cell r="I270">
            <v>37813</v>
          </cell>
          <cell r="J270">
            <v>37806</v>
          </cell>
          <cell r="K270">
            <v>37855</v>
          </cell>
          <cell r="M270">
            <v>38017</v>
          </cell>
          <cell r="O270">
            <v>38107</v>
          </cell>
          <cell r="Q270">
            <v>93</v>
          </cell>
          <cell r="R270">
            <v>2</v>
          </cell>
        </row>
        <row r="271">
          <cell r="A271" t="str">
            <v>6318-02-41-04-1125</v>
          </cell>
          <cell r="B271">
            <v>0</v>
          </cell>
          <cell r="C271" t="str">
            <v>PUMP SEAL PLANS-II</v>
          </cell>
          <cell r="D271" t="str">
            <v>A</v>
          </cell>
          <cell r="E271" t="str">
            <v>N</v>
          </cell>
          <cell r="F271">
            <v>0.2</v>
          </cell>
          <cell r="G271">
            <v>37785</v>
          </cell>
          <cell r="H271">
            <v>37778</v>
          </cell>
          <cell r="I271">
            <v>37813</v>
          </cell>
          <cell r="J271">
            <v>37806</v>
          </cell>
          <cell r="K271">
            <v>37855</v>
          </cell>
          <cell r="M271">
            <v>38017</v>
          </cell>
          <cell r="O271">
            <v>38107</v>
          </cell>
          <cell r="Q271">
            <v>93</v>
          </cell>
          <cell r="R271">
            <v>2</v>
          </cell>
        </row>
        <row r="272">
          <cell r="A272" t="str">
            <v>6318-02-41-04-1126</v>
          </cell>
          <cell r="B272">
            <v>0</v>
          </cell>
          <cell r="C272" t="str">
            <v>CONTROL VALVE VENT &amp; DRAIN DETAILS</v>
          </cell>
          <cell r="D272" t="str">
            <v>A</v>
          </cell>
          <cell r="E272" t="str">
            <v>N</v>
          </cell>
          <cell r="F272">
            <v>0.2</v>
          </cell>
          <cell r="G272">
            <v>37785</v>
          </cell>
          <cell r="H272">
            <v>37778</v>
          </cell>
          <cell r="I272">
            <v>37813</v>
          </cell>
          <cell r="J272">
            <v>37806</v>
          </cell>
          <cell r="K272">
            <v>37855</v>
          </cell>
          <cell r="M272">
            <v>38017</v>
          </cell>
          <cell r="O272">
            <v>38107</v>
          </cell>
          <cell r="Q272">
            <v>93</v>
          </cell>
          <cell r="R272">
            <v>2</v>
          </cell>
        </row>
        <row r="273">
          <cell r="A273" t="str">
            <v>6318-02-41-04-1127</v>
          </cell>
          <cell r="B273">
            <v>0</v>
          </cell>
          <cell r="C273" t="str">
            <v>PUMP VENT &amp; DRAIN DETAILS</v>
          </cell>
          <cell r="D273" t="str">
            <v>A</v>
          </cell>
          <cell r="E273" t="str">
            <v>N</v>
          </cell>
          <cell r="F273">
            <v>0.2</v>
          </cell>
          <cell r="G273">
            <v>37785</v>
          </cell>
          <cell r="H273">
            <v>37778</v>
          </cell>
          <cell r="I273">
            <v>37813</v>
          </cell>
          <cell r="J273">
            <v>37806</v>
          </cell>
          <cell r="K273">
            <v>37855</v>
          </cell>
          <cell r="M273">
            <v>38017</v>
          </cell>
          <cell r="O273">
            <v>38107</v>
          </cell>
          <cell r="Q273">
            <v>93</v>
          </cell>
          <cell r="R273">
            <v>2</v>
          </cell>
        </row>
        <row r="274">
          <cell r="A274" t="str">
            <v>6318-02-41-04-1128</v>
          </cell>
          <cell r="B274">
            <v>0</v>
          </cell>
          <cell r="C274" t="str">
            <v>LEVEL INST. VENT &amp; DRAIN DETAILS</v>
          </cell>
          <cell r="D274" t="str">
            <v>A</v>
          </cell>
          <cell r="E274" t="str">
            <v>N</v>
          </cell>
          <cell r="F274">
            <v>0.2</v>
          </cell>
          <cell r="G274">
            <v>37785</v>
          </cell>
          <cell r="H274">
            <v>37778</v>
          </cell>
          <cell r="I274">
            <v>37813</v>
          </cell>
          <cell r="J274">
            <v>37806</v>
          </cell>
          <cell r="K274">
            <v>37855</v>
          </cell>
          <cell r="M274">
            <v>38017</v>
          </cell>
          <cell r="O274">
            <v>38107</v>
          </cell>
          <cell r="Q274">
            <v>93</v>
          </cell>
          <cell r="R274">
            <v>2</v>
          </cell>
        </row>
        <row r="275">
          <cell r="A275" t="str">
            <v>6318-02-41-04-1129</v>
          </cell>
          <cell r="B275">
            <v>0</v>
          </cell>
          <cell r="C275" t="str">
            <v>SAMPLE CONNNECTION DETAILS</v>
          </cell>
          <cell r="D275" t="str">
            <v>A</v>
          </cell>
          <cell r="E275" t="str">
            <v>N</v>
          </cell>
          <cell r="F275">
            <v>0.2</v>
          </cell>
          <cell r="G275">
            <v>37785</v>
          </cell>
          <cell r="H275">
            <v>37778</v>
          </cell>
          <cell r="I275">
            <v>37813</v>
          </cell>
          <cell r="J275">
            <v>37806</v>
          </cell>
          <cell r="K275">
            <v>37855</v>
          </cell>
          <cell r="M275">
            <v>38017</v>
          </cell>
          <cell r="O275">
            <v>38107</v>
          </cell>
          <cell r="Q275">
            <v>93</v>
          </cell>
          <cell r="R275">
            <v>2</v>
          </cell>
        </row>
        <row r="276">
          <cell r="C276" t="str">
            <v>OTHER DELIVERABLES</v>
          </cell>
        </row>
        <row r="277">
          <cell r="A277" t="str">
            <v>6318-04-02-EL-1001</v>
          </cell>
          <cell r="B277">
            <v>0</v>
          </cell>
          <cell r="C277" t="str">
            <v>EQUIPMENT LIST</v>
          </cell>
          <cell r="D277" t="str">
            <v>I</v>
          </cell>
          <cell r="E277" t="str">
            <v>N</v>
          </cell>
          <cell r="F277">
            <v>0.2</v>
          </cell>
          <cell r="G277">
            <v>37824</v>
          </cell>
          <cell r="H277">
            <v>37802</v>
          </cell>
          <cell r="I277">
            <v>37852</v>
          </cell>
          <cell r="J277">
            <v>37823</v>
          </cell>
          <cell r="K277">
            <v>37863</v>
          </cell>
          <cell r="O277">
            <v>38107</v>
          </cell>
          <cell r="Q277">
            <v>100</v>
          </cell>
        </row>
        <row r="278">
          <cell r="C278" t="str">
            <v>EQUIPMENT DATASHEETS (Note 1)</v>
          </cell>
          <cell r="D278" t="str">
            <v>A</v>
          </cell>
          <cell r="E278" t="str">
            <v>N</v>
          </cell>
          <cell r="F278">
            <v>0.99</v>
          </cell>
          <cell r="G278">
            <v>37820</v>
          </cell>
          <cell r="H278">
            <v>37817</v>
          </cell>
          <cell r="I278">
            <v>37848</v>
          </cell>
          <cell r="J278">
            <v>37826</v>
          </cell>
          <cell r="K278">
            <v>37863</v>
          </cell>
          <cell r="O278">
            <v>38107</v>
          </cell>
          <cell r="Q278">
            <v>100</v>
          </cell>
          <cell r="R278">
            <v>2</v>
          </cell>
        </row>
        <row r="279">
          <cell r="C279" t="str">
            <v>CONTROL VALVE DATASHEETS (Note 1)</v>
          </cell>
          <cell r="D279" t="str">
            <v>A</v>
          </cell>
          <cell r="E279" t="str">
            <v>N</v>
          </cell>
          <cell r="F279">
            <v>0.99</v>
          </cell>
          <cell r="G279">
            <v>37833</v>
          </cell>
          <cell r="H279">
            <v>37809</v>
          </cell>
          <cell r="I279">
            <v>37861</v>
          </cell>
          <cell r="K279">
            <v>37863</v>
          </cell>
          <cell r="O279">
            <v>38107</v>
          </cell>
          <cell r="Q279">
            <v>100</v>
          </cell>
        </row>
        <row r="280">
          <cell r="C280" t="str">
            <v>SAFETY VALVE DATASHEETS (Note 1)</v>
          </cell>
          <cell r="D280" t="str">
            <v>A</v>
          </cell>
          <cell r="E280" t="str">
            <v>N</v>
          </cell>
          <cell r="F280">
            <v>0.38</v>
          </cell>
          <cell r="G280">
            <v>37833</v>
          </cell>
          <cell r="H280">
            <v>37809</v>
          </cell>
          <cell r="I280">
            <v>37861</v>
          </cell>
          <cell r="K280">
            <v>37863</v>
          </cell>
          <cell r="O280">
            <v>38107</v>
          </cell>
          <cell r="Q280">
            <v>100</v>
          </cell>
        </row>
        <row r="281">
          <cell r="C281" t="str">
            <v>OTHER INSTRUMENT DATASHEETS (Note 1)</v>
          </cell>
          <cell r="D281" t="str">
            <v>I</v>
          </cell>
          <cell r="E281" t="str">
            <v>N</v>
          </cell>
          <cell r="F281">
            <v>0.99</v>
          </cell>
          <cell r="G281">
            <v>37833</v>
          </cell>
          <cell r="H281">
            <v>37831</v>
          </cell>
          <cell r="I281">
            <v>37861</v>
          </cell>
          <cell r="K281">
            <v>37863</v>
          </cell>
          <cell r="O281">
            <v>38107</v>
          </cell>
          <cell r="Q281">
            <v>100</v>
          </cell>
        </row>
        <row r="282">
          <cell r="C282" t="str">
            <v>ANALYSERS/DETECTORS/ FLOW INSTRUMENTS</v>
          </cell>
          <cell r="D282" t="str">
            <v>R</v>
          </cell>
          <cell r="E282" t="str">
            <v>N</v>
          </cell>
          <cell r="F282">
            <v>0.99</v>
          </cell>
          <cell r="G282">
            <v>37833</v>
          </cell>
          <cell r="H282">
            <v>37831</v>
          </cell>
          <cell r="I282">
            <v>37861</v>
          </cell>
          <cell r="K282">
            <v>37863</v>
          </cell>
          <cell r="O282">
            <v>38107</v>
          </cell>
          <cell r="Q282">
            <v>100</v>
          </cell>
        </row>
        <row r="283">
          <cell r="A283" t="str">
            <v>6318-04-02-LS-1100</v>
          </cell>
          <cell r="B283">
            <v>0</v>
          </cell>
          <cell r="C283" t="str">
            <v>LINE SCHEDULES</v>
          </cell>
          <cell r="D283" t="str">
            <v>I</v>
          </cell>
          <cell r="E283" t="str">
            <v>N</v>
          </cell>
          <cell r="F283">
            <v>0.99</v>
          </cell>
          <cell r="G283">
            <v>37833</v>
          </cell>
          <cell r="H283">
            <v>37825</v>
          </cell>
          <cell r="I283">
            <v>37861</v>
          </cell>
          <cell r="K283">
            <v>37863</v>
          </cell>
          <cell r="O283">
            <v>38107</v>
          </cell>
          <cell r="Q283">
            <v>100</v>
          </cell>
          <cell r="R283">
            <v>2</v>
          </cell>
        </row>
        <row r="284">
          <cell r="A284" t="str">
            <v>6318-04-02-SM-1003</v>
          </cell>
          <cell r="B284">
            <v>1</v>
          </cell>
          <cell r="C284" t="str">
            <v>FLARE LOAD SUMMARY</v>
          </cell>
          <cell r="D284" t="str">
            <v>A</v>
          </cell>
          <cell r="E284" t="str">
            <v>N</v>
          </cell>
          <cell r="F284">
            <v>0.2</v>
          </cell>
          <cell r="G284">
            <v>37817</v>
          </cell>
          <cell r="H284">
            <v>37811</v>
          </cell>
          <cell r="I284">
            <v>37845</v>
          </cell>
          <cell r="K284">
            <v>37863</v>
          </cell>
          <cell r="O284">
            <v>38107</v>
          </cell>
          <cell r="Q284">
            <v>100</v>
          </cell>
        </row>
        <row r="285">
          <cell r="A285" t="str">
            <v>6318-04-02-SM-1001</v>
          </cell>
          <cell r="B285">
            <v>1</v>
          </cell>
          <cell r="C285" t="str">
            <v>UTILITY SUMMARY</v>
          </cell>
          <cell r="D285" t="str">
            <v>R</v>
          </cell>
          <cell r="E285" t="str">
            <v>N</v>
          </cell>
          <cell r="F285">
            <v>0.2</v>
          </cell>
          <cell r="G285">
            <v>37823</v>
          </cell>
          <cell r="I285">
            <v>37851</v>
          </cell>
          <cell r="K285">
            <v>37863</v>
          </cell>
          <cell r="O285">
            <v>38107</v>
          </cell>
          <cell r="Q285">
            <v>100</v>
          </cell>
        </row>
        <row r="286">
          <cell r="A286" t="str">
            <v>6318-04-02-SM-1002</v>
          </cell>
          <cell r="B286">
            <v>1</v>
          </cell>
          <cell r="C286" t="str">
            <v>EFFLUENT SUMMARY</v>
          </cell>
          <cell r="D286" t="str">
            <v>I</v>
          </cell>
          <cell r="E286" t="str">
            <v>N</v>
          </cell>
          <cell r="F286">
            <v>0.2</v>
          </cell>
          <cell r="G286">
            <v>37823</v>
          </cell>
          <cell r="H286">
            <v>37831</v>
          </cell>
          <cell r="I286">
            <v>37851</v>
          </cell>
          <cell r="K286">
            <v>37863</v>
          </cell>
          <cell r="O286">
            <v>38107</v>
          </cell>
          <cell r="Q286">
            <v>100</v>
          </cell>
        </row>
        <row r="287">
          <cell r="A287" t="str">
            <v>6318-04-02-SM-1004</v>
          </cell>
          <cell r="B287">
            <v>0</v>
          </cell>
          <cell r="C287" t="str">
            <v>CATALYST &amp; CHEMICALS SUMMARY</v>
          </cell>
          <cell r="D287" t="str">
            <v>I</v>
          </cell>
          <cell r="E287" t="str">
            <v>N</v>
          </cell>
          <cell r="F287">
            <v>0.2</v>
          </cell>
          <cell r="G287">
            <v>37823</v>
          </cell>
          <cell r="H287">
            <v>37832</v>
          </cell>
          <cell r="I287">
            <v>37851</v>
          </cell>
          <cell r="K287">
            <v>37863</v>
          </cell>
          <cell r="O287">
            <v>38107</v>
          </cell>
          <cell r="Q287">
            <v>100</v>
          </cell>
        </row>
        <row r="288">
          <cell r="A288" t="str">
            <v>6318-04-02-BL-1001</v>
          </cell>
          <cell r="B288">
            <v>2</v>
          </cell>
          <cell r="C288" t="str">
            <v>BATTERY LIMIT CONDITIONS</v>
          </cell>
          <cell r="D288" t="str">
            <v>A</v>
          </cell>
          <cell r="E288" t="str">
            <v>N</v>
          </cell>
          <cell r="F288">
            <v>0.2</v>
          </cell>
          <cell r="G288">
            <v>37809</v>
          </cell>
          <cell r="H288">
            <v>37812</v>
          </cell>
          <cell r="I288">
            <v>37837</v>
          </cell>
          <cell r="K288">
            <v>37863</v>
          </cell>
          <cell r="O288">
            <v>38107</v>
          </cell>
          <cell r="Q288">
            <v>100</v>
          </cell>
          <cell r="R288">
            <v>2</v>
          </cell>
        </row>
        <row r="289">
          <cell r="C289" t="str">
            <v>ISBL Utility Distribution P&amp;IDs for Sulfolane and BTF Units</v>
          </cell>
        </row>
        <row r="290">
          <cell r="A290" t="str">
            <v>6318-02-41-04-1141</v>
          </cell>
          <cell r="B290">
            <v>1</v>
          </cell>
          <cell r="C290" t="str">
            <v>HP STEAM, MP STEAM,HP CONDENSATE, MP CONDENSATE, LP CONDENSATE DISTRIBUTION</v>
          </cell>
          <cell r="D290" t="str">
            <v>A</v>
          </cell>
          <cell r="E290" t="str">
            <v>N</v>
          </cell>
          <cell r="F290">
            <v>0.2</v>
          </cell>
          <cell r="G290">
            <v>37785</v>
          </cell>
          <cell r="H290">
            <v>37778</v>
          </cell>
          <cell r="I290">
            <v>37813</v>
          </cell>
          <cell r="J290">
            <v>37806</v>
          </cell>
          <cell r="K290">
            <v>37855</v>
          </cell>
          <cell r="M290">
            <v>38017</v>
          </cell>
          <cell r="O290">
            <v>38107</v>
          </cell>
          <cell r="Q290">
            <v>93</v>
          </cell>
          <cell r="R290">
            <v>2</v>
          </cell>
        </row>
        <row r="291">
          <cell r="A291" t="str">
            <v>6318-02-41-04-1142</v>
          </cell>
          <cell r="B291">
            <v>1</v>
          </cell>
          <cell r="C291" t="str">
            <v>BOILER FEED WATER DISTRIBUTION &amp; FUEL GAS DISTRIBUTION</v>
          </cell>
          <cell r="D291" t="str">
            <v>A</v>
          </cell>
          <cell r="E291" t="str">
            <v>N</v>
          </cell>
          <cell r="F291">
            <v>0.2</v>
          </cell>
          <cell r="G291">
            <v>37785</v>
          </cell>
          <cell r="H291">
            <v>37778</v>
          </cell>
          <cell r="I291">
            <v>37813</v>
          </cell>
          <cell r="J291">
            <v>37806</v>
          </cell>
          <cell r="K291">
            <v>37855</v>
          </cell>
          <cell r="M291">
            <v>38017</v>
          </cell>
          <cell r="O291">
            <v>38107</v>
          </cell>
          <cell r="Q291">
            <v>93</v>
          </cell>
          <cell r="R291">
            <v>2</v>
          </cell>
        </row>
        <row r="292">
          <cell r="A292" t="str">
            <v>6318-02-41-04-1143</v>
          </cell>
          <cell r="B292">
            <v>2</v>
          </cell>
          <cell r="C292" t="str">
            <v>PLANT AIR, INSTRUMENT AIR,NITROGEN,LP STEAM &amp; SERVICE WATER DISTRIBUTION</v>
          </cell>
          <cell r="D292" t="str">
            <v>A</v>
          </cell>
          <cell r="E292" t="str">
            <v>N</v>
          </cell>
          <cell r="F292">
            <v>0.2</v>
          </cell>
          <cell r="G292">
            <v>37785</v>
          </cell>
          <cell r="H292">
            <v>37778</v>
          </cell>
          <cell r="I292">
            <v>37813</v>
          </cell>
          <cell r="J292">
            <v>37806</v>
          </cell>
          <cell r="K292">
            <v>37855</v>
          </cell>
          <cell r="M292">
            <v>38017</v>
          </cell>
          <cell r="O292">
            <v>38107</v>
          </cell>
          <cell r="Q292">
            <v>93</v>
          </cell>
          <cell r="R292">
            <v>2</v>
          </cell>
        </row>
        <row r="293">
          <cell r="A293" t="str">
            <v>6318-02-41-04-1144</v>
          </cell>
          <cell r="B293">
            <v>2</v>
          </cell>
          <cell r="C293" t="str">
            <v>COOLING WATER &amp; BEARING COOLING WATER DISTRIBUTION</v>
          </cell>
          <cell r="D293" t="str">
            <v>A</v>
          </cell>
          <cell r="E293" t="str">
            <v>N</v>
          </cell>
          <cell r="F293">
            <v>0.2</v>
          </cell>
          <cell r="G293">
            <v>37785</v>
          </cell>
          <cell r="H293">
            <v>37778</v>
          </cell>
          <cell r="I293">
            <v>37813</v>
          </cell>
          <cell r="J293">
            <v>37806</v>
          </cell>
          <cell r="K293">
            <v>37855</v>
          </cell>
          <cell r="M293">
            <v>38017</v>
          </cell>
          <cell r="O293">
            <v>38107</v>
          </cell>
          <cell r="Q293">
            <v>93</v>
          </cell>
          <cell r="R293">
            <v>2</v>
          </cell>
        </row>
        <row r="294">
          <cell r="A294" t="str">
            <v>6318-02-41-04-1145</v>
          </cell>
          <cell r="B294">
            <v>2</v>
          </cell>
          <cell r="C294" t="str">
            <v>CLOSED BLOW DOWN DISTRIBUTION</v>
          </cell>
          <cell r="D294" t="str">
            <v>A</v>
          </cell>
          <cell r="E294" t="str">
            <v>N</v>
          </cell>
          <cell r="F294">
            <v>0.2</v>
          </cell>
          <cell r="G294">
            <v>37785</v>
          </cell>
          <cell r="H294">
            <v>37778</v>
          </cell>
          <cell r="I294">
            <v>37813</v>
          </cell>
          <cell r="J294">
            <v>37806</v>
          </cell>
          <cell r="K294">
            <v>37855</v>
          </cell>
          <cell r="M294">
            <v>38017</v>
          </cell>
          <cell r="O294">
            <v>38107</v>
          </cell>
          <cell r="Q294">
            <v>93</v>
          </cell>
          <cell r="R294">
            <v>2</v>
          </cell>
        </row>
        <row r="295">
          <cell r="A295" t="str">
            <v>6318-02-41-04-1146</v>
          </cell>
          <cell r="B295">
            <v>1</v>
          </cell>
          <cell r="C295" t="str">
            <v>FLARE DISTRIBUTION</v>
          </cell>
          <cell r="D295" t="str">
            <v>A</v>
          </cell>
          <cell r="E295" t="str">
            <v>N</v>
          </cell>
          <cell r="F295">
            <v>0.2</v>
          </cell>
          <cell r="G295">
            <v>37785</v>
          </cell>
          <cell r="H295">
            <v>37778</v>
          </cell>
          <cell r="I295">
            <v>37813</v>
          </cell>
          <cell r="J295">
            <v>37806</v>
          </cell>
          <cell r="K295">
            <v>37855</v>
          </cell>
          <cell r="M295">
            <v>38017</v>
          </cell>
          <cell r="O295">
            <v>38107</v>
          </cell>
          <cell r="Q295">
            <v>93</v>
          </cell>
          <cell r="R295">
            <v>2</v>
          </cell>
        </row>
      </sheetData>
      <sheetData sheetId="1">
        <row r="6">
          <cell r="C6" t="str">
            <v>PAREX UNIT</v>
          </cell>
        </row>
        <row r="7">
          <cell r="C7" t="str">
            <v>PFD's</v>
          </cell>
        </row>
        <row r="8">
          <cell r="A8" t="str">
            <v>903297-110-01</v>
          </cell>
          <cell r="B8">
            <v>2</v>
          </cell>
          <cell r="C8" t="str">
            <v>ADSORBENT CHAMBER SECTION</v>
          </cell>
          <cell r="D8" t="str">
            <v>R</v>
          </cell>
          <cell r="E8" t="str">
            <v>N</v>
          </cell>
        </row>
        <row r="9">
          <cell r="A9" t="str">
            <v>903297-110-02</v>
          </cell>
          <cell r="B9">
            <v>2</v>
          </cell>
          <cell r="C9" t="str">
            <v>RAFFINATE COLUMN SECTION</v>
          </cell>
          <cell r="D9" t="str">
            <v>R</v>
          </cell>
          <cell r="E9" t="str">
            <v>N</v>
          </cell>
        </row>
        <row r="10">
          <cell r="A10" t="str">
            <v>903297-110-03</v>
          </cell>
          <cell r="B10">
            <v>2</v>
          </cell>
          <cell r="C10" t="str">
            <v>RAFFINATE COLUMN RECEIVER SECTION</v>
          </cell>
          <cell r="D10" t="str">
            <v>R</v>
          </cell>
          <cell r="E10" t="str">
            <v>N</v>
          </cell>
        </row>
        <row r="11">
          <cell r="A11" t="str">
            <v>903297-110-04</v>
          </cell>
          <cell r="B11">
            <v>3</v>
          </cell>
          <cell r="C11" t="str">
            <v>EXTRACT COLUMN SECTION</v>
          </cell>
          <cell r="D11" t="str">
            <v>R</v>
          </cell>
          <cell r="E11" t="str">
            <v>N</v>
          </cell>
        </row>
        <row r="12">
          <cell r="A12" t="str">
            <v>903297-110-05</v>
          </cell>
          <cell r="B12">
            <v>2</v>
          </cell>
          <cell r="C12" t="str">
            <v>FINISHING COLUMN SECTION</v>
          </cell>
          <cell r="D12" t="str">
            <v>R</v>
          </cell>
          <cell r="E12" t="str">
            <v>N</v>
          </cell>
        </row>
        <row r="13">
          <cell r="A13" t="str">
            <v>903297-110-06</v>
          </cell>
          <cell r="B13">
            <v>2</v>
          </cell>
          <cell r="C13" t="str">
            <v>FINISHING COLUMN RECEIVER SECTION</v>
          </cell>
          <cell r="D13" t="str">
            <v>R</v>
          </cell>
          <cell r="E13" t="str">
            <v>N</v>
          </cell>
        </row>
        <row r="14">
          <cell r="A14" t="str">
            <v>903297-110-07</v>
          </cell>
          <cell r="B14">
            <v>2</v>
          </cell>
          <cell r="C14" t="str">
            <v>DESORBENT RERUN COLUMN SECTION</v>
          </cell>
          <cell r="D14" t="str">
            <v>R</v>
          </cell>
          <cell r="E14" t="str">
            <v>N</v>
          </cell>
        </row>
        <row r="15">
          <cell r="C15" t="str">
            <v>MATERIAL SELECTION DIAGRAM</v>
          </cell>
        </row>
        <row r="16">
          <cell r="A16" t="str">
            <v>903297-115-01</v>
          </cell>
          <cell r="B16">
            <v>0</v>
          </cell>
          <cell r="C16" t="str">
            <v>ADSORBENT CHAMBER SECTION</v>
          </cell>
          <cell r="D16" t="str">
            <v>I</v>
          </cell>
          <cell r="E16" t="str">
            <v>N</v>
          </cell>
        </row>
        <row r="17">
          <cell r="A17" t="str">
            <v>903297-115-02</v>
          </cell>
          <cell r="B17">
            <v>0</v>
          </cell>
          <cell r="C17" t="str">
            <v>RAFFINATE COLUMN SECTION</v>
          </cell>
          <cell r="D17" t="str">
            <v>I</v>
          </cell>
          <cell r="E17" t="str">
            <v>N</v>
          </cell>
        </row>
        <row r="18">
          <cell r="A18" t="str">
            <v>903297-115-03</v>
          </cell>
          <cell r="B18">
            <v>0</v>
          </cell>
          <cell r="C18" t="str">
            <v>RAFFINATE COLUMN RECEIVER SECTION</v>
          </cell>
          <cell r="D18" t="str">
            <v>I</v>
          </cell>
          <cell r="E18" t="str">
            <v>N</v>
          </cell>
        </row>
        <row r="19">
          <cell r="A19" t="str">
            <v>903297-115-04</v>
          </cell>
          <cell r="B19">
            <v>0</v>
          </cell>
          <cell r="C19" t="str">
            <v>EXTRACT COLUMN SECTION</v>
          </cell>
          <cell r="D19" t="str">
            <v>I</v>
          </cell>
          <cell r="E19" t="str">
            <v>N</v>
          </cell>
        </row>
        <row r="20">
          <cell r="A20" t="str">
            <v>903297-115-05</v>
          </cell>
          <cell r="B20">
            <v>0</v>
          </cell>
          <cell r="C20" t="str">
            <v>FINISHING COLUMN SECTION</v>
          </cell>
          <cell r="D20" t="str">
            <v>I</v>
          </cell>
          <cell r="E20" t="str">
            <v>N</v>
          </cell>
        </row>
        <row r="21">
          <cell r="A21" t="str">
            <v>903297-115-06</v>
          </cell>
          <cell r="B21">
            <v>0</v>
          </cell>
          <cell r="C21" t="str">
            <v>FINISHING COLUMN RECEIVER SECTION</v>
          </cell>
          <cell r="D21" t="str">
            <v>I</v>
          </cell>
          <cell r="E21" t="str">
            <v>N</v>
          </cell>
        </row>
        <row r="22">
          <cell r="A22" t="str">
            <v>903297-115-07</v>
          </cell>
          <cell r="B22">
            <v>0</v>
          </cell>
          <cell r="C22" t="str">
            <v>DESORBENT RERUN COLUMN SECTION</v>
          </cell>
          <cell r="D22" t="str">
            <v>I</v>
          </cell>
          <cell r="E22" t="str">
            <v>N</v>
          </cell>
        </row>
        <row r="23">
          <cell r="C23" t="str">
            <v>PROCESS P&amp;ID's</v>
          </cell>
        </row>
        <row r="24">
          <cell r="A24" t="str">
            <v>903297-120-01</v>
          </cell>
          <cell r="B24">
            <v>3</v>
          </cell>
          <cell r="C24" t="str">
            <v>LEGEND &amp; INSTRUMENT IDENTIFICATION</v>
          </cell>
          <cell r="D24" t="str">
            <v>A</v>
          </cell>
          <cell r="E24" t="str">
            <v>Y</v>
          </cell>
          <cell r="F24">
            <v>0.37</v>
          </cell>
          <cell r="G24">
            <v>37779</v>
          </cell>
          <cell r="H24">
            <v>37776</v>
          </cell>
          <cell r="I24">
            <v>37807</v>
          </cell>
          <cell r="J24">
            <v>37806</v>
          </cell>
          <cell r="K24">
            <v>37855</v>
          </cell>
          <cell r="M24">
            <v>38017</v>
          </cell>
          <cell r="O24">
            <v>38107</v>
          </cell>
          <cell r="Q24">
            <v>90</v>
          </cell>
          <cell r="R24">
            <v>2</v>
          </cell>
        </row>
        <row r="25">
          <cell r="A25" t="str">
            <v>903297-120-02</v>
          </cell>
          <cell r="B25">
            <v>4</v>
          </cell>
          <cell r="C25" t="str">
            <v>GENERAL DETAILS AND NOTES</v>
          </cell>
          <cell r="D25" t="str">
            <v>A</v>
          </cell>
          <cell r="E25" t="str">
            <v>Y</v>
          </cell>
          <cell r="F25">
            <v>0.37</v>
          </cell>
          <cell r="G25">
            <v>37779</v>
          </cell>
          <cell r="H25">
            <v>37776</v>
          </cell>
          <cell r="I25">
            <v>37807</v>
          </cell>
          <cell r="J25">
            <v>37806</v>
          </cell>
          <cell r="K25">
            <v>37855</v>
          </cell>
          <cell r="M25">
            <v>38017</v>
          </cell>
          <cell r="O25">
            <v>38107</v>
          </cell>
          <cell r="Q25">
            <v>90</v>
          </cell>
          <cell r="R25">
            <v>2</v>
          </cell>
        </row>
        <row r="26">
          <cell r="A26" t="str">
            <v>903297-120-03</v>
          </cell>
          <cell r="B26">
            <v>5</v>
          </cell>
          <cell r="C26" t="str">
            <v>UNIT SPECIFIC DETAILS AND NOTES</v>
          </cell>
          <cell r="D26" t="str">
            <v>A</v>
          </cell>
          <cell r="E26" t="str">
            <v>Y</v>
          </cell>
          <cell r="F26">
            <v>0.37</v>
          </cell>
          <cell r="G26">
            <v>37779</v>
          </cell>
          <cell r="H26">
            <v>37776</v>
          </cell>
          <cell r="I26">
            <v>37807</v>
          </cell>
          <cell r="J26">
            <v>37806</v>
          </cell>
          <cell r="K26">
            <v>37855</v>
          </cell>
          <cell r="M26">
            <v>38017</v>
          </cell>
          <cell r="O26">
            <v>38107</v>
          </cell>
          <cell r="Q26">
            <v>90</v>
          </cell>
          <cell r="R26">
            <v>2</v>
          </cell>
        </row>
        <row r="27">
          <cell r="A27" t="str">
            <v>903297-120-04</v>
          </cell>
          <cell r="B27">
            <v>2</v>
          </cell>
          <cell r="C27" t="str">
            <v>CAUSE AND EFFECT TABLE</v>
          </cell>
          <cell r="D27" t="str">
            <v>A</v>
          </cell>
          <cell r="E27" t="str">
            <v>Y</v>
          </cell>
          <cell r="F27">
            <v>0.37</v>
          </cell>
          <cell r="G27">
            <v>37779</v>
          </cell>
          <cell r="H27">
            <v>37776</v>
          </cell>
          <cell r="I27">
            <v>37807</v>
          </cell>
          <cell r="J27">
            <v>37806</v>
          </cell>
          <cell r="K27">
            <v>37855</v>
          </cell>
          <cell r="M27">
            <v>38017</v>
          </cell>
          <cell r="O27">
            <v>38107</v>
          </cell>
          <cell r="Q27">
            <v>90</v>
          </cell>
          <cell r="R27">
            <v>2</v>
          </cell>
        </row>
        <row r="28">
          <cell r="A28" t="str">
            <v>903297-120-05</v>
          </cell>
          <cell r="B28">
            <v>5</v>
          </cell>
          <cell r="C28" t="str">
            <v>FEED FILTERS</v>
          </cell>
          <cell r="D28" t="str">
            <v>A</v>
          </cell>
          <cell r="E28" t="str">
            <v>Y</v>
          </cell>
          <cell r="F28">
            <v>0.37</v>
          </cell>
          <cell r="G28">
            <v>37779</v>
          </cell>
          <cell r="H28">
            <v>37776</v>
          </cell>
          <cell r="I28">
            <v>37807</v>
          </cell>
          <cell r="J28">
            <v>37806</v>
          </cell>
          <cell r="K28">
            <v>37855</v>
          </cell>
          <cell r="M28">
            <v>38017</v>
          </cell>
          <cell r="O28">
            <v>38107</v>
          </cell>
          <cell r="Q28">
            <v>90</v>
          </cell>
          <cell r="R28">
            <v>2</v>
          </cell>
        </row>
        <row r="29">
          <cell r="A29" t="str">
            <v>903297-120-06</v>
          </cell>
          <cell r="B29">
            <v>4</v>
          </cell>
          <cell r="C29" t="str">
            <v>DESORBENT FILTERS</v>
          </cell>
          <cell r="D29" t="str">
            <v>A</v>
          </cell>
          <cell r="E29" t="str">
            <v>Y</v>
          </cell>
          <cell r="F29">
            <v>0.37</v>
          </cell>
          <cell r="G29">
            <v>37779</v>
          </cell>
          <cell r="H29">
            <v>37776</v>
          </cell>
          <cell r="I29">
            <v>37807</v>
          </cell>
          <cell r="J29">
            <v>37806</v>
          </cell>
          <cell r="K29">
            <v>37855</v>
          </cell>
          <cell r="M29">
            <v>38017</v>
          </cell>
          <cell r="O29">
            <v>38107</v>
          </cell>
          <cell r="Q29">
            <v>90</v>
          </cell>
          <cell r="R29">
            <v>2</v>
          </cell>
        </row>
        <row r="30">
          <cell r="A30" t="str">
            <v>903297-120-07</v>
          </cell>
          <cell r="B30">
            <v>4</v>
          </cell>
          <cell r="C30" t="str">
            <v>ADSORBENT CHAMBER NO. 1</v>
          </cell>
          <cell r="D30" t="str">
            <v>A</v>
          </cell>
          <cell r="E30" t="str">
            <v>Y</v>
          </cell>
          <cell r="F30">
            <v>0.37</v>
          </cell>
          <cell r="G30">
            <v>37779</v>
          </cell>
          <cell r="H30">
            <v>37776</v>
          </cell>
          <cell r="I30">
            <v>37807</v>
          </cell>
          <cell r="J30">
            <v>37806</v>
          </cell>
          <cell r="K30">
            <v>37855</v>
          </cell>
          <cell r="M30">
            <v>38017</v>
          </cell>
          <cell r="O30">
            <v>38107</v>
          </cell>
          <cell r="Q30">
            <v>90</v>
          </cell>
          <cell r="R30">
            <v>2</v>
          </cell>
        </row>
        <row r="31">
          <cell r="A31" t="str">
            <v>903297-120-08</v>
          </cell>
          <cell r="B31">
            <v>5</v>
          </cell>
          <cell r="C31" t="str">
            <v>COPLANAR MANIFOLDING INDEXER</v>
          </cell>
          <cell r="D31" t="str">
            <v>A</v>
          </cell>
          <cell r="E31" t="str">
            <v>Y</v>
          </cell>
          <cell r="F31">
            <v>0.37</v>
          </cell>
          <cell r="G31">
            <v>37779</v>
          </cell>
          <cell r="H31">
            <v>37776</v>
          </cell>
          <cell r="I31">
            <v>37807</v>
          </cell>
          <cell r="J31">
            <v>37806</v>
          </cell>
          <cell r="K31">
            <v>37855</v>
          </cell>
          <cell r="M31">
            <v>38017</v>
          </cell>
          <cell r="O31">
            <v>38107</v>
          </cell>
          <cell r="Q31">
            <v>90</v>
          </cell>
          <cell r="R31">
            <v>2</v>
          </cell>
        </row>
        <row r="32">
          <cell r="A32" t="str">
            <v>903297-120-09</v>
          </cell>
          <cell r="B32">
            <v>4</v>
          </cell>
          <cell r="C32" t="str">
            <v>ADSORBENT CHAMBER NO. 2</v>
          </cell>
          <cell r="D32" t="str">
            <v>A</v>
          </cell>
          <cell r="E32" t="str">
            <v>Y</v>
          </cell>
          <cell r="F32">
            <v>0.37</v>
          </cell>
          <cell r="G32">
            <v>37779</v>
          </cell>
          <cell r="H32">
            <v>37776</v>
          </cell>
          <cell r="I32">
            <v>37807</v>
          </cell>
          <cell r="J32">
            <v>37806</v>
          </cell>
          <cell r="K32">
            <v>37855</v>
          </cell>
          <cell r="M32">
            <v>38017</v>
          </cell>
          <cell r="O32">
            <v>38107</v>
          </cell>
          <cell r="Q32">
            <v>90</v>
          </cell>
          <cell r="R32">
            <v>2</v>
          </cell>
        </row>
        <row r="33">
          <cell r="A33" t="str">
            <v>903297-120-10</v>
          </cell>
          <cell r="B33">
            <v>4</v>
          </cell>
          <cell r="C33" t="str">
            <v>CHAMBER CIRCULATION PUMPS</v>
          </cell>
          <cell r="D33" t="str">
            <v>A</v>
          </cell>
          <cell r="E33" t="str">
            <v>Y</v>
          </cell>
          <cell r="F33">
            <v>0.37</v>
          </cell>
          <cell r="G33">
            <v>37779</v>
          </cell>
          <cell r="H33">
            <v>37776</v>
          </cell>
          <cell r="I33">
            <v>37807</v>
          </cell>
          <cell r="J33">
            <v>37806</v>
          </cell>
          <cell r="K33">
            <v>37855</v>
          </cell>
          <cell r="M33">
            <v>38017</v>
          </cell>
          <cell r="O33">
            <v>38107</v>
          </cell>
          <cell r="Q33">
            <v>90</v>
          </cell>
          <cell r="R33">
            <v>2</v>
          </cell>
        </row>
        <row r="34">
          <cell r="A34" t="str">
            <v>903297-120-11</v>
          </cell>
          <cell r="B34">
            <v>3</v>
          </cell>
          <cell r="C34" t="str">
            <v>CHAMBER CIRCULATION PUMP DISCHARGE</v>
          </cell>
          <cell r="D34" t="str">
            <v>A</v>
          </cell>
          <cell r="E34" t="str">
            <v>Y</v>
          </cell>
          <cell r="F34">
            <v>0.37</v>
          </cell>
          <cell r="G34">
            <v>37779</v>
          </cell>
          <cell r="H34">
            <v>37776</v>
          </cell>
          <cell r="I34">
            <v>37807</v>
          </cell>
          <cell r="J34">
            <v>37806</v>
          </cell>
          <cell r="K34">
            <v>37855</v>
          </cell>
          <cell r="M34">
            <v>38017</v>
          </cell>
          <cell r="O34">
            <v>38107</v>
          </cell>
          <cell r="Q34">
            <v>90</v>
          </cell>
          <cell r="R34">
            <v>2</v>
          </cell>
        </row>
        <row r="35">
          <cell r="A35" t="str">
            <v>903297-120-12</v>
          </cell>
          <cell r="B35">
            <v>4</v>
          </cell>
          <cell r="C35" t="str">
            <v xml:space="preserve">RAFFINATE COLUMN BOTTOMS </v>
          </cell>
          <cell r="D35" t="str">
            <v>A</v>
          </cell>
          <cell r="E35" t="str">
            <v>Y</v>
          </cell>
          <cell r="F35">
            <v>0.37</v>
          </cell>
          <cell r="G35">
            <v>37779</v>
          </cell>
          <cell r="H35">
            <v>37776</v>
          </cell>
          <cell r="I35">
            <v>37807</v>
          </cell>
          <cell r="J35">
            <v>37806</v>
          </cell>
          <cell r="K35">
            <v>37855</v>
          </cell>
          <cell r="M35">
            <v>38017</v>
          </cell>
          <cell r="O35">
            <v>38107</v>
          </cell>
          <cell r="Q35">
            <v>90</v>
          </cell>
          <cell r="R35">
            <v>2</v>
          </cell>
        </row>
        <row r="36">
          <cell r="A36" t="str">
            <v>903297-120-13</v>
          </cell>
          <cell r="B36">
            <v>5</v>
          </cell>
          <cell r="C36" t="str">
            <v xml:space="preserve">RAFFINATE COLUMN </v>
          </cell>
          <cell r="D36" t="str">
            <v>A</v>
          </cell>
          <cell r="E36" t="str">
            <v>Y</v>
          </cell>
          <cell r="F36">
            <v>0.37</v>
          </cell>
          <cell r="G36">
            <v>37779</v>
          </cell>
          <cell r="H36">
            <v>37776</v>
          </cell>
          <cell r="I36">
            <v>37807</v>
          </cell>
          <cell r="J36">
            <v>37806</v>
          </cell>
          <cell r="K36">
            <v>37855</v>
          </cell>
          <cell r="M36">
            <v>38017</v>
          </cell>
          <cell r="O36">
            <v>38107</v>
          </cell>
          <cell r="Q36">
            <v>90</v>
          </cell>
          <cell r="R36">
            <v>2</v>
          </cell>
        </row>
        <row r="37">
          <cell r="A37" t="str">
            <v>903297-120-14</v>
          </cell>
          <cell r="B37">
            <v>4</v>
          </cell>
          <cell r="C37" t="str">
            <v>RAFFINATE COLUMN REBOILERS</v>
          </cell>
          <cell r="D37" t="str">
            <v>A</v>
          </cell>
          <cell r="E37" t="str">
            <v>Y</v>
          </cell>
          <cell r="F37">
            <v>0.37</v>
          </cell>
          <cell r="G37">
            <v>37779</v>
          </cell>
          <cell r="H37">
            <v>37776</v>
          </cell>
          <cell r="I37">
            <v>37807</v>
          </cell>
          <cell r="J37">
            <v>37806</v>
          </cell>
          <cell r="K37">
            <v>37855</v>
          </cell>
          <cell r="M37">
            <v>38017</v>
          </cell>
          <cell r="O37">
            <v>38107</v>
          </cell>
          <cell r="Q37">
            <v>90</v>
          </cell>
          <cell r="R37">
            <v>2</v>
          </cell>
        </row>
        <row r="38">
          <cell r="A38" t="str">
            <v>903297-120-15</v>
          </cell>
          <cell r="B38">
            <v>4</v>
          </cell>
          <cell r="C38" t="str">
            <v>RAFFINATE SIDECUT SURGE DRUM</v>
          </cell>
          <cell r="D38" t="str">
            <v>A</v>
          </cell>
          <cell r="E38" t="str">
            <v>Y</v>
          </cell>
          <cell r="F38">
            <v>0.37</v>
          </cell>
          <cell r="G38">
            <v>37779</v>
          </cell>
          <cell r="H38">
            <v>37776</v>
          </cell>
          <cell r="I38">
            <v>37807</v>
          </cell>
          <cell r="J38">
            <v>37806</v>
          </cell>
          <cell r="K38">
            <v>37855</v>
          </cell>
          <cell r="M38">
            <v>38017</v>
          </cell>
          <cell r="O38">
            <v>38107</v>
          </cell>
          <cell r="Q38">
            <v>90</v>
          </cell>
          <cell r="R38">
            <v>2</v>
          </cell>
        </row>
        <row r="39">
          <cell r="A39" t="str">
            <v>903297-120-16</v>
          </cell>
          <cell r="B39">
            <v>5</v>
          </cell>
          <cell r="C39" t="str">
            <v>START-UP HEATER</v>
          </cell>
          <cell r="D39" t="str">
            <v>A</v>
          </cell>
          <cell r="E39" t="str">
            <v>Y</v>
          </cell>
          <cell r="F39">
            <v>0.37</v>
          </cell>
          <cell r="G39">
            <v>37779</v>
          </cell>
          <cell r="H39">
            <v>37776</v>
          </cell>
          <cell r="I39">
            <v>37807</v>
          </cell>
          <cell r="J39">
            <v>37806</v>
          </cell>
          <cell r="K39">
            <v>37855</v>
          </cell>
          <cell r="M39">
            <v>38017</v>
          </cell>
          <cell r="O39">
            <v>38107</v>
          </cell>
          <cell r="Q39">
            <v>90</v>
          </cell>
          <cell r="R39">
            <v>2</v>
          </cell>
        </row>
        <row r="40">
          <cell r="A40" t="str">
            <v>903297-120-17</v>
          </cell>
          <cell r="B40">
            <v>5</v>
          </cell>
          <cell r="C40" t="str">
            <v>RAFFINATE COLUMN RECEIVER</v>
          </cell>
          <cell r="D40" t="str">
            <v>A</v>
          </cell>
          <cell r="E40" t="str">
            <v>Y</v>
          </cell>
          <cell r="F40">
            <v>0.37</v>
          </cell>
          <cell r="G40">
            <v>37779</v>
          </cell>
          <cell r="H40">
            <v>37776</v>
          </cell>
          <cell r="I40">
            <v>37807</v>
          </cell>
          <cell r="J40">
            <v>37806</v>
          </cell>
          <cell r="K40">
            <v>37855</v>
          </cell>
          <cell r="M40">
            <v>38017</v>
          </cell>
          <cell r="O40">
            <v>38107</v>
          </cell>
          <cell r="Q40">
            <v>90</v>
          </cell>
          <cell r="R40">
            <v>2</v>
          </cell>
        </row>
        <row r="41">
          <cell r="A41" t="str">
            <v>903297-120-18</v>
          </cell>
          <cell r="B41">
            <v>4</v>
          </cell>
          <cell r="C41" t="str">
            <v>EXTRACT COLUMN FEED-BOTTOMS EXCHANGER</v>
          </cell>
          <cell r="D41" t="str">
            <v>A</v>
          </cell>
          <cell r="E41" t="str">
            <v>Y</v>
          </cell>
          <cell r="F41">
            <v>0.37</v>
          </cell>
          <cell r="G41">
            <v>37779</v>
          </cell>
          <cell r="H41">
            <v>37776</v>
          </cell>
          <cell r="I41">
            <v>37807</v>
          </cell>
          <cell r="J41">
            <v>37806</v>
          </cell>
          <cell r="K41">
            <v>37855</v>
          </cell>
          <cell r="M41">
            <v>38017</v>
          </cell>
          <cell r="O41">
            <v>38107</v>
          </cell>
          <cell r="Q41">
            <v>90</v>
          </cell>
          <cell r="R41">
            <v>2</v>
          </cell>
        </row>
        <row r="42">
          <cell r="A42" t="str">
            <v>903297-120-19</v>
          </cell>
          <cell r="B42">
            <v>4</v>
          </cell>
          <cell r="C42" t="str">
            <v>DESORBENT PUMPOUT COOLER</v>
          </cell>
          <cell r="D42" t="str">
            <v>A</v>
          </cell>
          <cell r="E42" t="str">
            <v>Y</v>
          </cell>
          <cell r="F42">
            <v>0.37</v>
          </cell>
          <cell r="G42">
            <v>37779</v>
          </cell>
          <cell r="H42">
            <v>37776</v>
          </cell>
          <cell r="I42">
            <v>37807</v>
          </cell>
          <cell r="J42">
            <v>37806</v>
          </cell>
          <cell r="K42">
            <v>37855</v>
          </cell>
          <cell r="M42">
            <v>38017</v>
          </cell>
          <cell r="O42">
            <v>38107</v>
          </cell>
          <cell r="Q42">
            <v>90</v>
          </cell>
          <cell r="R42">
            <v>2</v>
          </cell>
        </row>
        <row r="43">
          <cell r="A43" t="str">
            <v>903297-120-20</v>
          </cell>
          <cell r="B43">
            <v>4</v>
          </cell>
          <cell r="C43" t="str">
            <v>EXTRACT COLUMN</v>
          </cell>
          <cell r="D43" t="str">
            <v>A</v>
          </cell>
          <cell r="E43" t="str">
            <v>Y</v>
          </cell>
          <cell r="F43">
            <v>0.37</v>
          </cell>
          <cell r="G43">
            <v>37779</v>
          </cell>
          <cell r="H43">
            <v>37776</v>
          </cell>
          <cell r="I43">
            <v>37807</v>
          </cell>
          <cell r="J43">
            <v>37806</v>
          </cell>
          <cell r="K43">
            <v>37855</v>
          </cell>
          <cell r="M43">
            <v>38017</v>
          </cell>
          <cell r="O43">
            <v>38107</v>
          </cell>
          <cell r="Q43">
            <v>90</v>
          </cell>
          <cell r="R43">
            <v>2</v>
          </cell>
        </row>
        <row r="44">
          <cell r="A44" t="str">
            <v>903297-120-21</v>
          </cell>
          <cell r="B44">
            <v>4</v>
          </cell>
          <cell r="C44" t="str">
            <v>EXTRACT COLUMN REBOILERS</v>
          </cell>
          <cell r="D44" t="str">
            <v>A</v>
          </cell>
          <cell r="E44" t="str">
            <v>Y</v>
          </cell>
          <cell r="F44">
            <v>0.37</v>
          </cell>
          <cell r="G44">
            <v>37779</v>
          </cell>
          <cell r="H44">
            <v>37776</v>
          </cell>
          <cell r="I44">
            <v>37807</v>
          </cell>
          <cell r="J44">
            <v>37806</v>
          </cell>
          <cell r="K44">
            <v>37855</v>
          </cell>
          <cell r="M44">
            <v>38017</v>
          </cell>
          <cell r="O44">
            <v>38107</v>
          </cell>
          <cell r="Q44">
            <v>90</v>
          </cell>
          <cell r="R44">
            <v>2</v>
          </cell>
        </row>
        <row r="45">
          <cell r="A45" t="str">
            <v>903297-120-22</v>
          </cell>
          <cell r="B45">
            <v>4</v>
          </cell>
          <cell r="C45" t="str">
            <v>EXTRACT COLUMN RECEIVER</v>
          </cell>
          <cell r="D45" t="str">
            <v>A</v>
          </cell>
          <cell r="E45" t="str">
            <v>Y</v>
          </cell>
          <cell r="F45">
            <v>0.37</v>
          </cell>
          <cell r="G45">
            <v>37779</v>
          </cell>
          <cell r="H45">
            <v>37776</v>
          </cell>
          <cell r="I45">
            <v>37807</v>
          </cell>
          <cell r="J45">
            <v>37806</v>
          </cell>
          <cell r="K45">
            <v>37855</v>
          </cell>
          <cell r="M45">
            <v>38017</v>
          </cell>
          <cell r="O45">
            <v>38107</v>
          </cell>
          <cell r="Q45">
            <v>90</v>
          </cell>
          <cell r="R45">
            <v>2</v>
          </cell>
        </row>
        <row r="46">
          <cell r="A46" t="str">
            <v>903297-120-23</v>
          </cell>
          <cell r="B46">
            <v>5</v>
          </cell>
          <cell r="C46" t="str">
            <v>FINISHING COLUMN BOTTOMS</v>
          </cell>
          <cell r="D46" t="str">
            <v>A</v>
          </cell>
          <cell r="E46" t="str">
            <v>Y</v>
          </cell>
          <cell r="F46">
            <v>0.37</v>
          </cell>
          <cell r="G46">
            <v>37779</v>
          </cell>
          <cell r="H46">
            <v>37776</v>
          </cell>
          <cell r="I46">
            <v>37807</v>
          </cell>
          <cell r="J46">
            <v>37806</v>
          </cell>
          <cell r="K46">
            <v>37855</v>
          </cell>
          <cell r="M46">
            <v>38017</v>
          </cell>
          <cell r="O46">
            <v>38107</v>
          </cell>
          <cell r="Q46">
            <v>90</v>
          </cell>
          <cell r="R46">
            <v>2</v>
          </cell>
        </row>
        <row r="47">
          <cell r="A47" t="str">
            <v>903297-120-24</v>
          </cell>
          <cell r="B47">
            <v>4</v>
          </cell>
          <cell r="C47" t="str">
            <v>FINISHING COLUMN</v>
          </cell>
          <cell r="D47" t="str">
            <v>A</v>
          </cell>
          <cell r="E47" t="str">
            <v>Y</v>
          </cell>
          <cell r="F47">
            <v>0.37</v>
          </cell>
          <cell r="G47">
            <v>37779</v>
          </cell>
          <cell r="H47">
            <v>37776</v>
          </cell>
          <cell r="I47">
            <v>37807</v>
          </cell>
          <cell r="J47">
            <v>37806</v>
          </cell>
          <cell r="K47">
            <v>37855</v>
          </cell>
          <cell r="M47">
            <v>38017</v>
          </cell>
          <cell r="O47">
            <v>38107</v>
          </cell>
          <cell r="Q47">
            <v>90</v>
          </cell>
          <cell r="R47">
            <v>2</v>
          </cell>
        </row>
        <row r="48">
          <cell r="A48" t="str">
            <v>903297-120-25</v>
          </cell>
          <cell r="B48">
            <v>4</v>
          </cell>
          <cell r="C48" t="str">
            <v>FINISHING COLUMN RECEIVER</v>
          </cell>
          <cell r="D48" t="str">
            <v>A</v>
          </cell>
          <cell r="E48" t="str">
            <v>Y</v>
          </cell>
          <cell r="F48">
            <v>0.37</v>
          </cell>
          <cell r="G48">
            <v>37779</v>
          </cell>
          <cell r="H48">
            <v>37776</v>
          </cell>
          <cell r="I48">
            <v>37807</v>
          </cell>
          <cell r="J48">
            <v>37806</v>
          </cell>
          <cell r="K48">
            <v>37855</v>
          </cell>
          <cell r="M48">
            <v>38017</v>
          </cell>
          <cell r="O48">
            <v>38107</v>
          </cell>
          <cell r="Q48">
            <v>90</v>
          </cell>
          <cell r="R48">
            <v>2</v>
          </cell>
        </row>
        <row r="49">
          <cell r="A49" t="str">
            <v>903297-120-26</v>
          </cell>
          <cell r="B49">
            <v>4</v>
          </cell>
          <cell r="C49" t="str">
            <v>DESORBENT RERUN COLUMN</v>
          </cell>
          <cell r="D49" t="str">
            <v>A</v>
          </cell>
          <cell r="E49" t="str">
            <v>Y</v>
          </cell>
          <cell r="F49">
            <v>0.37</v>
          </cell>
          <cell r="G49">
            <v>37779</v>
          </cell>
          <cell r="H49">
            <v>37776</v>
          </cell>
          <cell r="I49">
            <v>37807</v>
          </cell>
          <cell r="J49">
            <v>37806</v>
          </cell>
          <cell r="K49">
            <v>37855</v>
          </cell>
          <cell r="M49">
            <v>38017</v>
          </cell>
          <cell r="O49">
            <v>38107</v>
          </cell>
          <cell r="Q49">
            <v>90</v>
          </cell>
          <cell r="R49">
            <v>2</v>
          </cell>
        </row>
        <row r="50">
          <cell r="A50" t="str">
            <v>903297-120-27</v>
          </cell>
          <cell r="B50">
            <v>3</v>
          </cell>
          <cell r="C50" t="str">
            <v>PARAXYLENE CHLORIDE TREATER</v>
          </cell>
          <cell r="D50" t="str">
            <v>A</v>
          </cell>
          <cell r="E50" t="str">
            <v>Y</v>
          </cell>
          <cell r="F50">
            <v>0.37</v>
          </cell>
          <cell r="G50">
            <v>37779</v>
          </cell>
          <cell r="H50">
            <v>37776</v>
          </cell>
          <cell r="I50">
            <v>37807</v>
          </cell>
          <cell r="J50">
            <v>37806</v>
          </cell>
          <cell r="K50">
            <v>37855</v>
          </cell>
          <cell r="M50">
            <v>38017</v>
          </cell>
          <cell r="O50">
            <v>38107</v>
          </cell>
          <cell r="Q50">
            <v>90</v>
          </cell>
          <cell r="R50">
            <v>2</v>
          </cell>
        </row>
        <row r="51">
          <cell r="A51" t="str">
            <v>903297-120-31</v>
          </cell>
          <cell r="B51">
            <v>6</v>
          </cell>
          <cell r="C51" t="str">
            <v>SUMP TANK</v>
          </cell>
          <cell r="D51" t="str">
            <v>A</v>
          </cell>
          <cell r="E51" t="str">
            <v>Y</v>
          </cell>
          <cell r="F51">
            <v>0.37</v>
          </cell>
          <cell r="G51">
            <v>37779</v>
          </cell>
          <cell r="H51">
            <v>37776</v>
          </cell>
          <cell r="I51">
            <v>37807</v>
          </cell>
          <cell r="J51">
            <v>37806</v>
          </cell>
          <cell r="K51">
            <v>37855</v>
          </cell>
          <cell r="M51">
            <v>38017</v>
          </cell>
          <cell r="O51">
            <v>38107</v>
          </cell>
          <cell r="Q51">
            <v>90</v>
          </cell>
          <cell r="R51">
            <v>2</v>
          </cell>
        </row>
        <row r="52">
          <cell r="A52" t="str">
            <v>6319-02-41-05-1132</v>
          </cell>
          <cell r="B52">
            <v>0</v>
          </cell>
          <cell r="C52" t="str">
            <v>AIR COOLER DETAILS</v>
          </cell>
          <cell r="D52" t="str">
            <v>A</v>
          </cell>
          <cell r="E52" t="str">
            <v>N</v>
          </cell>
          <cell r="F52">
            <v>0.37</v>
          </cell>
          <cell r="G52">
            <v>37779</v>
          </cell>
          <cell r="H52">
            <v>37781</v>
          </cell>
          <cell r="I52">
            <v>37807</v>
          </cell>
          <cell r="J52">
            <v>37806</v>
          </cell>
          <cell r="K52">
            <v>37855</v>
          </cell>
          <cell r="M52">
            <v>38017</v>
          </cell>
          <cell r="O52">
            <v>38107</v>
          </cell>
          <cell r="Q52">
            <v>90</v>
          </cell>
          <cell r="R52">
            <v>2</v>
          </cell>
        </row>
        <row r="53">
          <cell r="A53" t="str">
            <v>6319-02-41-05-1133</v>
          </cell>
          <cell r="B53">
            <v>0</v>
          </cell>
          <cell r="C53" t="str">
            <v>PUMP SEAL PLANS-I</v>
          </cell>
          <cell r="D53" t="str">
            <v>A</v>
          </cell>
          <cell r="E53" t="str">
            <v>N</v>
          </cell>
          <cell r="F53">
            <v>0.37</v>
          </cell>
          <cell r="G53">
            <v>37779</v>
          </cell>
          <cell r="H53">
            <v>37781</v>
          </cell>
          <cell r="I53">
            <v>37807</v>
          </cell>
          <cell r="J53">
            <v>37806</v>
          </cell>
          <cell r="K53">
            <v>37855</v>
          </cell>
          <cell r="M53">
            <v>38017</v>
          </cell>
          <cell r="O53">
            <v>38107</v>
          </cell>
          <cell r="Q53">
            <v>90</v>
          </cell>
          <cell r="R53">
            <v>2</v>
          </cell>
        </row>
        <row r="54">
          <cell r="A54" t="str">
            <v>6319-02-41-05-1134</v>
          </cell>
          <cell r="B54">
            <v>0</v>
          </cell>
          <cell r="C54" t="str">
            <v>PUMP SEAL PLANS-II</v>
          </cell>
          <cell r="D54" t="str">
            <v>A</v>
          </cell>
          <cell r="E54" t="str">
            <v>N</v>
          </cell>
          <cell r="F54">
            <v>0.37</v>
          </cell>
          <cell r="G54">
            <v>37779</v>
          </cell>
          <cell r="H54">
            <v>37781</v>
          </cell>
          <cell r="I54">
            <v>37807</v>
          </cell>
          <cell r="J54">
            <v>37806</v>
          </cell>
          <cell r="K54">
            <v>37855</v>
          </cell>
          <cell r="M54">
            <v>38017</v>
          </cell>
          <cell r="O54">
            <v>38107</v>
          </cell>
          <cell r="Q54">
            <v>90</v>
          </cell>
          <cell r="R54">
            <v>2</v>
          </cell>
        </row>
        <row r="55">
          <cell r="A55" t="str">
            <v>6319-02-41-05-1135</v>
          </cell>
          <cell r="B55">
            <v>0</v>
          </cell>
          <cell r="C55" t="str">
            <v>CONTROLVALVE VENT &amp; DRAIN DETAILS</v>
          </cell>
          <cell r="D55" t="str">
            <v>A</v>
          </cell>
          <cell r="E55" t="str">
            <v>N</v>
          </cell>
          <cell r="F55">
            <v>0.37</v>
          </cell>
          <cell r="G55">
            <v>37779</v>
          </cell>
          <cell r="H55">
            <v>37781</v>
          </cell>
          <cell r="I55">
            <v>37807</v>
          </cell>
          <cell r="J55">
            <v>37806</v>
          </cell>
          <cell r="K55">
            <v>37855</v>
          </cell>
          <cell r="M55">
            <v>38017</v>
          </cell>
          <cell r="O55">
            <v>38107</v>
          </cell>
          <cell r="Q55">
            <v>90</v>
          </cell>
          <cell r="R55">
            <v>2</v>
          </cell>
        </row>
        <row r="56">
          <cell r="A56" t="str">
            <v>6319-02-41-05-1136</v>
          </cell>
          <cell r="B56">
            <v>0</v>
          </cell>
          <cell r="C56" t="str">
            <v>PUMP VENT &amp; DRAIN DETAILS</v>
          </cell>
          <cell r="D56" t="str">
            <v>A</v>
          </cell>
          <cell r="E56" t="str">
            <v>N</v>
          </cell>
          <cell r="F56">
            <v>0.37</v>
          </cell>
          <cell r="G56">
            <v>37779</v>
          </cell>
          <cell r="H56">
            <v>37781</v>
          </cell>
          <cell r="I56">
            <v>37807</v>
          </cell>
          <cell r="J56">
            <v>37806</v>
          </cell>
          <cell r="K56">
            <v>37855</v>
          </cell>
          <cell r="M56">
            <v>38017</v>
          </cell>
          <cell r="O56">
            <v>38107</v>
          </cell>
          <cell r="Q56">
            <v>90</v>
          </cell>
          <cell r="R56">
            <v>2</v>
          </cell>
        </row>
        <row r="57">
          <cell r="A57" t="str">
            <v>6319-02-41-05-1137</v>
          </cell>
          <cell r="B57">
            <v>0</v>
          </cell>
          <cell r="C57" t="str">
            <v>LEVEL INST. VENT &amp; DRAIN DETAILS</v>
          </cell>
          <cell r="D57" t="str">
            <v>A</v>
          </cell>
          <cell r="E57" t="str">
            <v>N</v>
          </cell>
          <cell r="F57">
            <v>0.37</v>
          </cell>
          <cell r="G57">
            <v>37779</v>
          </cell>
          <cell r="H57">
            <v>37781</v>
          </cell>
          <cell r="I57">
            <v>37807</v>
          </cell>
          <cell r="J57">
            <v>37806</v>
          </cell>
          <cell r="K57">
            <v>37855</v>
          </cell>
          <cell r="M57">
            <v>38017</v>
          </cell>
          <cell r="O57">
            <v>38107</v>
          </cell>
          <cell r="Q57">
            <v>90</v>
          </cell>
          <cell r="R57">
            <v>2</v>
          </cell>
        </row>
        <row r="58">
          <cell r="A58" t="str">
            <v>6319-02-41-05-1138</v>
          </cell>
          <cell r="B58">
            <v>0</v>
          </cell>
          <cell r="C58" t="str">
            <v>LOW POINT DRAIN DETAILS</v>
          </cell>
          <cell r="D58" t="str">
            <v>A</v>
          </cell>
          <cell r="E58" t="str">
            <v>N</v>
          </cell>
          <cell r="F58">
            <v>0.37</v>
          </cell>
          <cell r="G58">
            <v>37779</v>
          </cell>
          <cell r="H58">
            <v>37781</v>
          </cell>
          <cell r="I58">
            <v>37807</v>
          </cell>
          <cell r="J58">
            <v>37806</v>
          </cell>
          <cell r="K58">
            <v>37855</v>
          </cell>
          <cell r="M58">
            <v>38017</v>
          </cell>
          <cell r="O58">
            <v>38107</v>
          </cell>
          <cell r="Q58">
            <v>90</v>
          </cell>
          <cell r="R58">
            <v>2</v>
          </cell>
        </row>
        <row r="59">
          <cell r="A59" t="str">
            <v>6319-02-41-05-1140</v>
          </cell>
          <cell r="B59">
            <v>0</v>
          </cell>
          <cell r="C59" t="str">
            <v>SAMPLE CONNNECTION DETAILS</v>
          </cell>
          <cell r="D59" t="str">
            <v>A</v>
          </cell>
          <cell r="E59" t="str">
            <v>N</v>
          </cell>
          <cell r="F59">
            <v>0.37</v>
          </cell>
          <cell r="G59">
            <v>37779</v>
          </cell>
          <cell r="H59">
            <v>37781</v>
          </cell>
          <cell r="I59">
            <v>37807</v>
          </cell>
          <cell r="J59">
            <v>37806</v>
          </cell>
          <cell r="K59">
            <v>37855</v>
          </cell>
          <cell r="M59">
            <v>38017</v>
          </cell>
          <cell r="O59">
            <v>38107</v>
          </cell>
          <cell r="Q59">
            <v>90</v>
          </cell>
          <cell r="R59">
            <v>2</v>
          </cell>
        </row>
        <row r="60">
          <cell r="C60" t="str">
            <v>Other Deliverables</v>
          </cell>
        </row>
        <row r="61">
          <cell r="A61" t="str">
            <v>6319-05-02-EL-1001</v>
          </cell>
          <cell r="B61">
            <v>0</v>
          </cell>
          <cell r="C61" t="str">
            <v>EQUIPMENT LIST</v>
          </cell>
          <cell r="D61" t="str">
            <v>I</v>
          </cell>
          <cell r="E61" t="str">
            <v>N</v>
          </cell>
          <cell r="F61">
            <v>0.37</v>
          </cell>
          <cell r="G61">
            <v>37802</v>
          </cell>
          <cell r="H61">
            <v>37802</v>
          </cell>
          <cell r="I61">
            <v>37830</v>
          </cell>
          <cell r="J61">
            <v>37823</v>
          </cell>
          <cell r="K61">
            <v>37863</v>
          </cell>
          <cell r="O61">
            <v>38107</v>
          </cell>
          <cell r="Q61">
            <v>90</v>
          </cell>
          <cell r="R61">
            <v>2</v>
          </cell>
        </row>
        <row r="62">
          <cell r="C62" t="str">
            <v>EQUIPMENT DATASHEETS (Note 1)</v>
          </cell>
          <cell r="D62" t="str">
            <v>A</v>
          </cell>
          <cell r="E62" t="str">
            <v>N</v>
          </cell>
          <cell r="F62">
            <v>2.38</v>
          </cell>
          <cell r="G62">
            <v>37820</v>
          </cell>
          <cell r="H62">
            <v>37806</v>
          </cell>
          <cell r="I62">
            <v>37848</v>
          </cell>
          <cell r="J62">
            <v>37826</v>
          </cell>
          <cell r="K62">
            <v>37863</v>
          </cell>
          <cell r="O62">
            <v>38107</v>
          </cell>
          <cell r="Q62">
            <v>90</v>
          </cell>
          <cell r="R62">
            <v>2</v>
          </cell>
        </row>
        <row r="63">
          <cell r="C63" t="str">
            <v>CONTROL VALVE DATASHEETS (Note 1)</v>
          </cell>
          <cell r="D63" t="str">
            <v>A</v>
          </cell>
          <cell r="E63" t="str">
            <v>N</v>
          </cell>
          <cell r="F63">
            <v>2.38</v>
          </cell>
          <cell r="G63">
            <v>37817</v>
          </cell>
          <cell r="H63">
            <v>37809</v>
          </cell>
          <cell r="I63">
            <v>37845</v>
          </cell>
          <cell r="K63">
            <v>37863</v>
          </cell>
          <cell r="O63">
            <v>38107</v>
          </cell>
          <cell r="Q63">
            <v>70</v>
          </cell>
        </row>
        <row r="64">
          <cell r="C64" t="str">
            <v>SAFETY VALVE DATASHEETS (Note 1)</v>
          </cell>
          <cell r="D64" t="str">
            <v>A</v>
          </cell>
          <cell r="E64" t="str">
            <v>N</v>
          </cell>
          <cell r="F64">
            <v>0.82</v>
          </cell>
          <cell r="G64">
            <v>37824</v>
          </cell>
          <cell r="H64">
            <v>37809</v>
          </cell>
          <cell r="I64">
            <v>37852</v>
          </cell>
          <cell r="K64">
            <v>37863</v>
          </cell>
          <cell r="O64">
            <v>38107</v>
          </cell>
          <cell r="Q64">
            <v>70</v>
          </cell>
        </row>
        <row r="65">
          <cell r="C65" t="str">
            <v>OTHER INSTRUMENT DATASHEETS (Note 1)</v>
          </cell>
          <cell r="D65" t="str">
            <v>I</v>
          </cell>
          <cell r="E65" t="str">
            <v>N</v>
          </cell>
          <cell r="F65">
            <v>2.93</v>
          </cell>
          <cell r="G65">
            <v>37833</v>
          </cell>
          <cell r="H65">
            <v>37831</v>
          </cell>
          <cell r="I65">
            <v>37861</v>
          </cell>
          <cell r="K65">
            <v>37863</v>
          </cell>
          <cell r="O65">
            <v>38107</v>
          </cell>
          <cell r="Q65">
            <v>50</v>
          </cell>
        </row>
        <row r="66">
          <cell r="C66" t="str">
            <v>ANALYSERS/FLOW INSTRUMENTS</v>
          </cell>
          <cell r="D66" t="str">
            <v>R</v>
          </cell>
          <cell r="E66" t="str">
            <v>N</v>
          </cell>
          <cell r="F66">
            <v>2.93</v>
          </cell>
          <cell r="G66">
            <v>37833</v>
          </cell>
          <cell r="H66">
            <v>37831</v>
          </cell>
          <cell r="I66">
            <v>37861</v>
          </cell>
          <cell r="K66">
            <v>37863</v>
          </cell>
          <cell r="O66">
            <v>38107</v>
          </cell>
        </row>
        <row r="67">
          <cell r="A67" t="str">
            <v>6319-05-02-LS-1100</v>
          </cell>
          <cell r="C67" t="str">
            <v>LINE SCHEDULES</v>
          </cell>
          <cell r="D67" t="str">
            <v>I</v>
          </cell>
          <cell r="E67" t="str">
            <v>N</v>
          </cell>
          <cell r="F67">
            <v>3.3</v>
          </cell>
          <cell r="G67">
            <v>37833</v>
          </cell>
          <cell r="H67">
            <v>37826</v>
          </cell>
          <cell r="I67">
            <v>37861</v>
          </cell>
          <cell r="K67">
            <v>37863</v>
          </cell>
          <cell r="O67">
            <v>38107</v>
          </cell>
          <cell r="Q67">
            <v>90</v>
          </cell>
          <cell r="R67">
            <v>2</v>
          </cell>
        </row>
        <row r="68">
          <cell r="A68" t="str">
            <v>6319-05-02-SM-1003</v>
          </cell>
          <cell r="B68">
            <v>0</v>
          </cell>
          <cell r="C68" t="str">
            <v>FLARE LOAD SUMMARY (Note 1)</v>
          </cell>
          <cell r="D68" t="str">
            <v>A</v>
          </cell>
          <cell r="E68" t="str">
            <v>N</v>
          </cell>
          <cell r="F68">
            <v>0.37</v>
          </cell>
          <cell r="G68">
            <v>37817</v>
          </cell>
          <cell r="H68">
            <v>37831</v>
          </cell>
          <cell r="I68">
            <v>37845</v>
          </cell>
          <cell r="K68">
            <v>37863</v>
          </cell>
          <cell r="O68">
            <v>38107</v>
          </cell>
          <cell r="Q68">
            <v>70</v>
          </cell>
        </row>
        <row r="69">
          <cell r="A69" t="str">
            <v>6319-05-02-SM-1001</v>
          </cell>
          <cell r="B69">
            <v>0</v>
          </cell>
          <cell r="C69" t="str">
            <v>UTILITY SUMMARY</v>
          </cell>
          <cell r="D69" t="str">
            <v>R</v>
          </cell>
          <cell r="E69" t="str">
            <v>N</v>
          </cell>
          <cell r="F69">
            <v>0.37</v>
          </cell>
          <cell r="G69">
            <v>37823</v>
          </cell>
          <cell r="I69">
            <v>37851</v>
          </cell>
          <cell r="K69">
            <v>37863</v>
          </cell>
          <cell r="O69">
            <v>38107</v>
          </cell>
          <cell r="Q69">
            <v>50</v>
          </cell>
        </row>
        <row r="70">
          <cell r="A70" t="str">
            <v>6319-05-02-SM-1002</v>
          </cell>
          <cell r="B70">
            <v>0</v>
          </cell>
          <cell r="C70" t="str">
            <v>EFFLUENT SUMMARY</v>
          </cell>
          <cell r="D70" t="str">
            <v>I</v>
          </cell>
          <cell r="E70" t="str">
            <v>N</v>
          </cell>
          <cell r="F70">
            <v>0.18</v>
          </cell>
          <cell r="G70">
            <v>37823</v>
          </cell>
          <cell r="H70">
            <v>37831</v>
          </cell>
          <cell r="I70">
            <v>37851</v>
          </cell>
          <cell r="K70">
            <v>37863</v>
          </cell>
          <cell r="O70">
            <v>38107</v>
          </cell>
          <cell r="Q70">
            <v>50</v>
          </cell>
        </row>
        <row r="71">
          <cell r="A71" t="str">
            <v>6319-05-02-SM-1004</v>
          </cell>
          <cell r="B71">
            <v>0</v>
          </cell>
          <cell r="C71" t="str">
            <v>CATALYST &amp; CHEMICALS SUMMARY</v>
          </cell>
          <cell r="D71" t="str">
            <v>I</v>
          </cell>
          <cell r="E71" t="str">
            <v>N</v>
          </cell>
          <cell r="F71">
            <v>0.18</v>
          </cell>
          <cell r="G71">
            <v>37823</v>
          </cell>
          <cell r="H71">
            <v>37832</v>
          </cell>
          <cell r="I71">
            <v>37851</v>
          </cell>
          <cell r="K71">
            <v>37863</v>
          </cell>
          <cell r="O71">
            <v>38107</v>
          </cell>
          <cell r="Q71">
            <v>50</v>
          </cell>
        </row>
        <row r="72">
          <cell r="A72" t="str">
            <v>6319-05-02-OPC-1001</v>
          </cell>
          <cell r="B72">
            <v>0</v>
          </cell>
          <cell r="C72" t="str">
            <v>BATTERY LIMIT CONDITIONS (Note 1)</v>
          </cell>
          <cell r="D72" t="str">
            <v>A</v>
          </cell>
          <cell r="E72" t="str">
            <v>N</v>
          </cell>
          <cell r="F72">
            <v>0.37</v>
          </cell>
          <cell r="G72">
            <v>37809</v>
          </cell>
          <cell r="H72">
            <v>37811</v>
          </cell>
          <cell r="I72">
            <v>37837</v>
          </cell>
          <cell r="K72">
            <v>37863</v>
          </cell>
          <cell r="O72">
            <v>38107</v>
          </cell>
          <cell r="Q72">
            <v>70</v>
          </cell>
        </row>
        <row r="73">
          <cell r="C73" t="str">
            <v>XYLENE FRACTIONATION UNIT</v>
          </cell>
        </row>
        <row r="74">
          <cell r="C74" t="str">
            <v>PFD's</v>
          </cell>
        </row>
        <row r="75">
          <cell r="A75" t="str">
            <v>903298-110-01</v>
          </cell>
          <cell r="B75">
            <v>2</v>
          </cell>
          <cell r="C75" t="str">
            <v>REFORMATE SPLITTER SECTION</v>
          </cell>
          <cell r="D75" t="str">
            <v>R</v>
          </cell>
          <cell r="E75" t="str">
            <v>N</v>
          </cell>
        </row>
        <row r="76">
          <cell r="A76" t="str">
            <v>903298-110-02</v>
          </cell>
          <cell r="B76">
            <v>2</v>
          </cell>
          <cell r="C76" t="str">
            <v>XYLENE COLUMN SECTION</v>
          </cell>
          <cell r="D76" t="str">
            <v>R</v>
          </cell>
          <cell r="E76" t="str">
            <v>N</v>
          </cell>
        </row>
        <row r="77">
          <cell r="A77" t="str">
            <v>903298-110-03</v>
          </cell>
          <cell r="B77">
            <v>2</v>
          </cell>
          <cell r="C77" t="str">
            <v>HEAVY AROMATICS COLUMN SECTION</v>
          </cell>
          <cell r="D77" t="str">
            <v>R</v>
          </cell>
          <cell r="E77" t="str">
            <v>N</v>
          </cell>
        </row>
        <row r="78">
          <cell r="C78" t="str">
            <v>MATERIAL SELECTION DIAGRAM</v>
          </cell>
        </row>
        <row r="79">
          <cell r="A79" t="str">
            <v>903298-115-01</v>
          </cell>
          <cell r="B79">
            <v>1</v>
          </cell>
          <cell r="C79" t="str">
            <v>REFORMATE SPLITTER SECTION</v>
          </cell>
          <cell r="D79" t="str">
            <v>I</v>
          </cell>
          <cell r="E79" t="str">
            <v>N</v>
          </cell>
        </row>
        <row r="80">
          <cell r="A80" t="str">
            <v>903298-115-02</v>
          </cell>
          <cell r="B80">
            <v>0</v>
          </cell>
          <cell r="C80" t="str">
            <v>XYLENE COLUMN SECTION</v>
          </cell>
          <cell r="D80" t="str">
            <v>I</v>
          </cell>
          <cell r="E80" t="str">
            <v>N</v>
          </cell>
        </row>
        <row r="81">
          <cell r="A81" t="str">
            <v>903298-115-03</v>
          </cell>
          <cell r="B81">
            <v>0</v>
          </cell>
          <cell r="C81" t="str">
            <v>HEAVY AROMATICS COLUMN SECTION</v>
          </cell>
          <cell r="D81" t="str">
            <v>I</v>
          </cell>
          <cell r="E81" t="str">
            <v>N</v>
          </cell>
        </row>
        <row r="83">
          <cell r="C83" t="str">
            <v>PROCESS P&amp;ID's</v>
          </cell>
        </row>
        <row r="84">
          <cell r="A84" t="str">
            <v>903298-120-01</v>
          </cell>
          <cell r="B84">
            <v>3</v>
          </cell>
          <cell r="C84" t="str">
            <v>LEGEND AND INSTRUMENT IDENTIFICATION</v>
          </cell>
          <cell r="D84" t="str">
            <v>A</v>
          </cell>
          <cell r="E84" t="str">
            <v>Y</v>
          </cell>
          <cell r="F84">
            <v>0.37</v>
          </cell>
          <cell r="G84">
            <v>37779</v>
          </cell>
          <cell r="H84">
            <v>37781</v>
          </cell>
          <cell r="I84">
            <v>37807</v>
          </cell>
          <cell r="J84">
            <v>37806</v>
          </cell>
          <cell r="K84">
            <v>37855</v>
          </cell>
          <cell r="M84">
            <v>38017</v>
          </cell>
          <cell r="O84">
            <v>38107</v>
          </cell>
          <cell r="Q84">
            <v>90</v>
          </cell>
          <cell r="R84">
            <v>2</v>
          </cell>
        </row>
        <row r="85">
          <cell r="A85" t="str">
            <v>903298-120-02</v>
          </cell>
          <cell r="B85">
            <v>4</v>
          </cell>
          <cell r="C85" t="str">
            <v>GENERAL DETAILS AND NOTES</v>
          </cell>
          <cell r="D85" t="str">
            <v>A</v>
          </cell>
          <cell r="E85" t="str">
            <v>Y</v>
          </cell>
          <cell r="F85">
            <v>0.37</v>
          </cell>
          <cell r="G85">
            <v>37779</v>
          </cell>
          <cell r="H85">
            <v>37781</v>
          </cell>
          <cell r="I85">
            <v>37807</v>
          </cell>
          <cell r="J85">
            <v>37806</v>
          </cell>
          <cell r="K85">
            <v>37855</v>
          </cell>
          <cell r="M85">
            <v>38017</v>
          </cell>
          <cell r="O85">
            <v>38107</v>
          </cell>
          <cell r="Q85">
            <v>90</v>
          </cell>
          <cell r="R85">
            <v>2</v>
          </cell>
        </row>
        <row r="86">
          <cell r="A86" t="str">
            <v>903298-120-03</v>
          </cell>
          <cell r="B86">
            <v>4</v>
          </cell>
          <cell r="C86" t="str">
            <v>UNIT SPECIFIC DETAILS AND NOTES</v>
          </cell>
          <cell r="D86" t="str">
            <v>A</v>
          </cell>
          <cell r="E86" t="str">
            <v>Y</v>
          </cell>
          <cell r="F86">
            <v>0.37</v>
          </cell>
          <cell r="G86">
            <v>37779</v>
          </cell>
          <cell r="H86">
            <v>37781</v>
          </cell>
          <cell r="I86">
            <v>37807</v>
          </cell>
          <cell r="J86">
            <v>37806</v>
          </cell>
          <cell r="K86">
            <v>37855</v>
          </cell>
          <cell r="M86">
            <v>38017</v>
          </cell>
          <cell r="O86">
            <v>38107</v>
          </cell>
          <cell r="Q86">
            <v>90</v>
          </cell>
          <cell r="R86">
            <v>2</v>
          </cell>
        </row>
        <row r="87">
          <cell r="A87" t="str">
            <v>903298-120-04</v>
          </cell>
          <cell r="B87">
            <v>5</v>
          </cell>
          <cell r="C87" t="str">
            <v>CAUSE AND EFFECT TABLE</v>
          </cell>
          <cell r="D87" t="str">
            <v>A</v>
          </cell>
          <cell r="E87" t="str">
            <v>Y</v>
          </cell>
          <cell r="F87">
            <v>0.37</v>
          </cell>
          <cell r="G87">
            <v>37779</v>
          </cell>
          <cell r="H87">
            <v>37781</v>
          </cell>
          <cell r="I87">
            <v>37807</v>
          </cell>
          <cell r="J87">
            <v>37806</v>
          </cell>
          <cell r="K87">
            <v>37855</v>
          </cell>
          <cell r="M87">
            <v>38017</v>
          </cell>
          <cell r="O87">
            <v>38107</v>
          </cell>
          <cell r="Q87">
            <v>90</v>
          </cell>
          <cell r="R87">
            <v>2</v>
          </cell>
        </row>
        <row r="88">
          <cell r="A88" t="str">
            <v>903298-120-05</v>
          </cell>
          <cell r="B88">
            <v>5</v>
          </cell>
          <cell r="C88" t="str">
            <v>AROMATICS STORAGE TANK</v>
          </cell>
          <cell r="D88" t="str">
            <v>A</v>
          </cell>
          <cell r="E88" t="str">
            <v>Y</v>
          </cell>
          <cell r="F88">
            <v>0.37</v>
          </cell>
          <cell r="G88">
            <v>37779</v>
          </cell>
          <cell r="H88">
            <v>37781</v>
          </cell>
          <cell r="I88">
            <v>37807</v>
          </cell>
          <cell r="J88">
            <v>37806</v>
          </cell>
          <cell r="K88">
            <v>37855</v>
          </cell>
          <cell r="M88">
            <v>38017</v>
          </cell>
          <cell r="O88">
            <v>38107</v>
          </cell>
          <cell r="Q88">
            <v>90</v>
          </cell>
          <cell r="R88">
            <v>2</v>
          </cell>
        </row>
        <row r="89">
          <cell r="A89" t="str">
            <v>903298-120-06</v>
          </cell>
          <cell r="B89">
            <v>4</v>
          </cell>
          <cell r="C89" t="str">
            <v>REFORMATE SPLITTER</v>
          </cell>
          <cell r="D89" t="str">
            <v>A</v>
          </cell>
          <cell r="E89" t="str">
            <v>Y</v>
          </cell>
          <cell r="F89">
            <v>0.37</v>
          </cell>
          <cell r="G89">
            <v>37779</v>
          </cell>
          <cell r="H89">
            <v>37781</v>
          </cell>
          <cell r="I89">
            <v>37807</v>
          </cell>
          <cell r="J89">
            <v>37806</v>
          </cell>
          <cell r="K89">
            <v>37855</v>
          </cell>
          <cell r="M89">
            <v>38017</v>
          </cell>
          <cell r="O89">
            <v>38107</v>
          </cell>
          <cell r="Q89">
            <v>90</v>
          </cell>
          <cell r="R89">
            <v>2</v>
          </cell>
        </row>
        <row r="90">
          <cell r="A90" t="str">
            <v>903298-120-07</v>
          </cell>
          <cell r="B90">
            <v>5</v>
          </cell>
          <cell r="C90" t="str">
            <v>REFORMATE SPLITTER BOTTOMS-CLAY TREATER FEED</v>
          </cell>
          <cell r="D90" t="str">
            <v>A</v>
          </cell>
          <cell r="E90" t="str">
            <v>Y</v>
          </cell>
          <cell r="F90">
            <v>0.37</v>
          </cell>
          <cell r="G90">
            <v>37779</v>
          </cell>
          <cell r="H90">
            <v>37781</v>
          </cell>
          <cell r="I90">
            <v>37807</v>
          </cell>
          <cell r="J90">
            <v>37806</v>
          </cell>
          <cell r="K90">
            <v>37855</v>
          </cell>
          <cell r="M90">
            <v>38017</v>
          </cell>
          <cell r="O90">
            <v>38107</v>
          </cell>
          <cell r="Q90">
            <v>90</v>
          </cell>
          <cell r="R90">
            <v>2</v>
          </cell>
        </row>
        <row r="91">
          <cell r="A91" t="str">
            <v>903298-120-08</v>
          </cell>
          <cell r="B91">
            <v>4</v>
          </cell>
          <cell r="C91" t="str">
            <v>REFORMATE SPLITTER RECEIVER</v>
          </cell>
          <cell r="D91" t="str">
            <v>A</v>
          </cell>
          <cell r="E91" t="str">
            <v>Y</v>
          </cell>
          <cell r="F91">
            <v>0.37</v>
          </cell>
          <cell r="G91">
            <v>37779</v>
          </cell>
          <cell r="H91">
            <v>37781</v>
          </cell>
          <cell r="I91">
            <v>37807</v>
          </cell>
          <cell r="J91">
            <v>37806</v>
          </cell>
          <cell r="K91">
            <v>37855</v>
          </cell>
          <cell r="M91">
            <v>38017</v>
          </cell>
          <cell r="O91">
            <v>38107</v>
          </cell>
          <cell r="Q91">
            <v>90</v>
          </cell>
          <cell r="R91">
            <v>2</v>
          </cell>
        </row>
        <row r="92">
          <cell r="A92" t="str">
            <v>903298-120-09</v>
          </cell>
          <cell r="B92">
            <v>4</v>
          </cell>
          <cell r="C92" t="str">
            <v>CLAY TREATERS</v>
          </cell>
          <cell r="D92" t="str">
            <v>A</v>
          </cell>
          <cell r="E92" t="str">
            <v>Y</v>
          </cell>
          <cell r="F92">
            <v>0.37</v>
          </cell>
          <cell r="G92">
            <v>37779</v>
          </cell>
          <cell r="H92">
            <v>37781</v>
          </cell>
          <cell r="I92">
            <v>37807</v>
          </cell>
          <cell r="J92">
            <v>37806</v>
          </cell>
          <cell r="K92">
            <v>37855</v>
          </cell>
          <cell r="M92">
            <v>38017</v>
          </cell>
          <cell r="O92">
            <v>38107</v>
          </cell>
          <cell r="Q92">
            <v>90</v>
          </cell>
          <cell r="R92">
            <v>2</v>
          </cell>
        </row>
        <row r="93">
          <cell r="A93" t="str">
            <v>903298-120-10</v>
          </cell>
          <cell r="B93">
            <v>4</v>
          </cell>
          <cell r="C93" t="str">
            <v>XYLENE COLUMN</v>
          </cell>
          <cell r="D93" t="str">
            <v>A</v>
          </cell>
          <cell r="E93" t="str">
            <v>Y</v>
          </cell>
          <cell r="F93">
            <v>0.37</v>
          </cell>
          <cell r="G93">
            <v>37779</v>
          </cell>
          <cell r="H93">
            <v>37781</v>
          </cell>
          <cell r="I93">
            <v>37807</v>
          </cell>
          <cell r="J93">
            <v>37806</v>
          </cell>
          <cell r="K93">
            <v>37855</v>
          </cell>
          <cell r="M93">
            <v>38017</v>
          </cell>
          <cell r="O93">
            <v>38107</v>
          </cell>
          <cell r="Q93">
            <v>90</v>
          </cell>
          <cell r="R93">
            <v>2</v>
          </cell>
        </row>
        <row r="94">
          <cell r="A94" t="str">
            <v>903298-120-11</v>
          </cell>
          <cell r="B94">
            <v>2</v>
          </cell>
          <cell r="C94" t="str">
            <v>XYLENE COLUMN BOTTOM PUMPS</v>
          </cell>
          <cell r="D94" t="str">
            <v>A</v>
          </cell>
          <cell r="E94" t="str">
            <v>Y</v>
          </cell>
          <cell r="F94">
            <v>0.37</v>
          </cell>
          <cell r="G94">
            <v>37779</v>
          </cell>
          <cell r="H94">
            <v>37781</v>
          </cell>
          <cell r="I94">
            <v>37807</v>
          </cell>
          <cell r="J94">
            <v>37806</v>
          </cell>
          <cell r="K94">
            <v>37855</v>
          </cell>
          <cell r="M94">
            <v>38017</v>
          </cell>
          <cell r="O94">
            <v>38107</v>
          </cell>
          <cell r="Q94">
            <v>90</v>
          </cell>
          <cell r="R94">
            <v>2</v>
          </cell>
        </row>
        <row r="95">
          <cell r="A95" t="str">
            <v>903298-120-12</v>
          </cell>
          <cell r="B95">
            <v>3</v>
          </cell>
          <cell r="C95" t="str">
            <v>XYLENE COLUMN REBOILER CIRCUIT</v>
          </cell>
          <cell r="D95" t="str">
            <v>A</v>
          </cell>
          <cell r="E95" t="str">
            <v>Y</v>
          </cell>
          <cell r="F95">
            <v>0.37</v>
          </cell>
          <cell r="G95">
            <v>37779</v>
          </cell>
          <cell r="H95">
            <v>37781</v>
          </cell>
          <cell r="I95">
            <v>37807</v>
          </cell>
          <cell r="J95">
            <v>37806</v>
          </cell>
          <cell r="K95">
            <v>37855</v>
          </cell>
          <cell r="M95">
            <v>38017</v>
          </cell>
          <cell r="O95">
            <v>38107</v>
          </cell>
          <cell r="Q95">
            <v>90</v>
          </cell>
          <cell r="R95">
            <v>2</v>
          </cell>
        </row>
        <row r="96">
          <cell r="A96" t="str">
            <v>903298-120-13</v>
          </cell>
          <cell r="B96">
            <v>5</v>
          </cell>
          <cell r="C96" t="str">
            <v>XYLENE COLUMN REBOILER HEATER (A)</v>
          </cell>
          <cell r="D96" t="str">
            <v>A</v>
          </cell>
          <cell r="E96" t="str">
            <v>Y</v>
          </cell>
          <cell r="F96">
            <v>0.37</v>
          </cell>
          <cell r="G96">
            <v>37779</v>
          </cell>
          <cell r="H96">
            <v>37781</v>
          </cell>
          <cell r="I96">
            <v>37807</v>
          </cell>
          <cell r="J96">
            <v>37806</v>
          </cell>
          <cell r="K96">
            <v>37855</v>
          </cell>
          <cell r="M96">
            <v>38017</v>
          </cell>
          <cell r="O96">
            <v>38107</v>
          </cell>
          <cell r="Q96">
            <v>90</v>
          </cell>
          <cell r="R96">
            <v>2</v>
          </cell>
        </row>
        <row r="97">
          <cell r="A97" t="str">
            <v>903298-120-14</v>
          </cell>
          <cell r="B97">
            <v>4</v>
          </cell>
          <cell r="C97" t="str">
            <v>XYLENE COLUMN REBOILER HEATER (B)</v>
          </cell>
          <cell r="D97" t="str">
            <v>A</v>
          </cell>
          <cell r="E97" t="str">
            <v>Y</v>
          </cell>
          <cell r="F97">
            <v>0.37</v>
          </cell>
          <cell r="G97">
            <v>37779</v>
          </cell>
          <cell r="H97">
            <v>37781</v>
          </cell>
          <cell r="I97">
            <v>37807</v>
          </cell>
          <cell r="J97">
            <v>37806</v>
          </cell>
          <cell r="K97">
            <v>37855</v>
          </cell>
          <cell r="M97">
            <v>38017</v>
          </cell>
          <cell r="O97">
            <v>38107</v>
          </cell>
          <cell r="Q97">
            <v>90</v>
          </cell>
          <cell r="R97">
            <v>2</v>
          </cell>
        </row>
        <row r="98">
          <cell r="A98" t="str">
            <v>903298-120-15</v>
          </cell>
          <cell r="B98">
            <v>4</v>
          </cell>
          <cell r="C98" t="str">
            <v>XYLENE COLUMN RECEIVER</v>
          </cell>
          <cell r="D98" t="str">
            <v>A</v>
          </cell>
          <cell r="E98" t="str">
            <v>Y</v>
          </cell>
          <cell r="F98">
            <v>0.37</v>
          </cell>
          <cell r="G98">
            <v>37779</v>
          </cell>
          <cell r="H98">
            <v>37781</v>
          </cell>
          <cell r="I98">
            <v>37807</v>
          </cell>
          <cell r="J98">
            <v>37806</v>
          </cell>
          <cell r="K98">
            <v>37855</v>
          </cell>
          <cell r="M98">
            <v>38017</v>
          </cell>
          <cell r="O98">
            <v>38107</v>
          </cell>
          <cell r="Q98">
            <v>90</v>
          </cell>
          <cell r="R98">
            <v>2</v>
          </cell>
        </row>
        <row r="99">
          <cell r="A99" t="str">
            <v>903298-120-16</v>
          </cell>
          <cell r="B99">
            <v>4</v>
          </cell>
          <cell r="C99" t="str">
            <v>PAREX FEED SURGE DRUM</v>
          </cell>
          <cell r="D99" t="str">
            <v>A</v>
          </cell>
          <cell r="E99" t="str">
            <v>Y</v>
          </cell>
          <cell r="F99">
            <v>0.37</v>
          </cell>
          <cell r="G99">
            <v>37779</v>
          </cell>
          <cell r="H99">
            <v>37781</v>
          </cell>
          <cell r="I99">
            <v>37807</v>
          </cell>
          <cell r="J99">
            <v>37806</v>
          </cell>
          <cell r="K99">
            <v>37855</v>
          </cell>
          <cell r="M99">
            <v>38017</v>
          </cell>
          <cell r="O99">
            <v>38107</v>
          </cell>
          <cell r="Q99">
            <v>90</v>
          </cell>
          <cell r="R99">
            <v>2</v>
          </cell>
        </row>
        <row r="100">
          <cell r="A100" t="str">
            <v>903298-120-17</v>
          </cell>
          <cell r="B100">
            <v>5</v>
          </cell>
          <cell r="C100" t="str">
            <v>HEAVY AROMATICS COLUMN</v>
          </cell>
          <cell r="D100" t="str">
            <v>A</v>
          </cell>
          <cell r="E100" t="str">
            <v>Y</v>
          </cell>
          <cell r="F100">
            <v>0.37</v>
          </cell>
          <cell r="G100">
            <v>37779</v>
          </cell>
          <cell r="H100">
            <v>37781</v>
          </cell>
          <cell r="I100">
            <v>37807</v>
          </cell>
          <cell r="J100">
            <v>37806</v>
          </cell>
          <cell r="K100">
            <v>37855</v>
          </cell>
          <cell r="M100">
            <v>38017</v>
          </cell>
          <cell r="O100">
            <v>38107</v>
          </cell>
          <cell r="Q100">
            <v>90</v>
          </cell>
          <cell r="R100">
            <v>2</v>
          </cell>
        </row>
        <row r="101">
          <cell r="A101" t="str">
            <v>903298-120-18</v>
          </cell>
          <cell r="B101">
            <v>3</v>
          </cell>
          <cell r="C101" t="str">
            <v>HEAVY AROMATICS COLUMN RECEIVER</v>
          </cell>
          <cell r="D101" t="str">
            <v>A</v>
          </cell>
          <cell r="E101" t="str">
            <v>Y</v>
          </cell>
          <cell r="F101">
            <v>0.37</v>
          </cell>
          <cell r="G101">
            <v>37779</v>
          </cell>
          <cell r="H101">
            <v>37781</v>
          </cell>
          <cell r="I101">
            <v>37807</v>
          </cell>
          <cell r="J101">
            <v>37806</v>
          </cell>
          <cell r="K101">
            <v>37855</v>
          </cell>
          <cell r="M101">
            <v>38017</v>
          </cell>
          <cell r="O101">
            <v>38107</v>
          </cell>
          <cell r="Q101">
            <v>90</v>
          </cell>
          <cell r="R101">
            <v>2</v>
          </cell>
        </row>
        <row r="102">
          <cell r="A102" t="str">
            <v>903298-120-19</v>
          </cell>
          <cell r="B102">
            <v>6</v>
          </cell>
          <cell r="C102" t="str">
            <v>LPG VAPORIZER</v>
          </cell>
          <cell r="D102" t="str">
            <v>A</v>
          </cell>
          <cell r="E102" t="str">
            <v>Y</v>
          </cell>
          <cell r="F102">
            <v>0.37</v>
          </cell>
          <cell r="G102">
            <v>37779</v>
          </cell>
          <cell r="H102">
            <v>37781</v>
          </cell>
          <cell r="I102">
            <v>37807</v>
          </cell>
          <cell r="J102">
            <v>37806</v>
          </cell>
          <cell r="K102">
            <v>37855</v>
          </cell>
          <cell r="M102">
            <v>38017</v>
          </cell>
          <cell r="O102">
            <v>38107</v>
          </cell>
          <cell r="Q102">
            <v>90</v>
          </cell>
          <cell r="R102">
            <v>2</v>
          </cell>
        </row>
        <row r="103">
          <cell r="A103" t="str">
            <v>903298-120-20</v>
          </cell>
          <cell r="B103">
            <v>5</v>
          </cell>
          <cell r="C103" t="str">
            <v>FUEL GAS COALESCER</v>
          </cell>
          <cell r="D103" t="str">
            <v>A</v>
          </cell>
          <cell r="E103" t="str">
            <v>Y</v>
          </cell>
          <cell r="F103">
            <v>0.37</v>
          </cell>
          <cell r="G103">
            <v>37779</v>
          </cell>
          <cell r="H103">
            <v>37781</v>
          </cell>
          <cell r="I103">
            <v>37807</v>
          </cell>
          <cell r="J103">
            <v>37806</v>
          </cell>
          <cell r="K103">
            <v>37855</v>
          </cell>
          <cell r="M103">
            <v>38017</v>
          </cell>
          <cell r="O103">
            <v>38107</v>
          </cell>
          <cell r="Q103">
            <v>90</v>
          </cell>
          <cell r="R103">
            <v>2</v>
          </cell>
        </row>
        <row r="104">
          <cell r="A104" t="str">
            <v>903298-120-21</v>
          </cell>
          <cell r="B104">
            <v>5</v>
          </cell>
          <cell r="C104" t="str">
            <v>XYLENE COLUMN REBOILER HEATER FIRING (A)</v>
          </cell>
          <cell r="D104" t="str">
            <v>A</v>
          </cell>
          <cell r="E104" t="str">
            <v>Y</v>
          </cell>
          <cell r="F104">
            <v>0.37</v>
          </cell>
          <cell r="G104">
            <v>37779</v>
          </cell>
          <cell r="H104">
            <v>37781</v>
          </cell>
          <cell r="I104">
            <v>37807</v>
          </cell>
          <cell r="J104">
            <v>37806</v>
          </cell>
          <cell r="K104">
            <v>37855</v>
          </cell>
          <cell r="M104">
            <v>38017</v>
          </cell>
          <cell r="O104">
            <v>38107</v>
          </cell>
          <cell r="Q104">
            <v>90</v>
          </cell>
          <cell r="R104">
            <v>2</v>
          </cell>
        </row>
        <row r="105">
          <cell r="A105" t="str">
            <v>903298-120-22</v>
          </cell>
          <cell r="B105">
            <v>5</v>
          </cell>
          <cell r="C105" t="str">
            <v>XYLENE COLUMN REBOILER HEATER FIRING (B)</v>
          </cell>
          <cell r="D105" t="str">
            <v>A</v>
          </cell>
          <cell r="E105" t="str">
            <v>Y</v>
          </cell>
          <cell r="F105">
            <v>0.37</v>
          </cell>
          <cell r="G105">
            <v>37779</v>
          </cell>
          <cell r="H105">
            <v>37781</v>
          </cell>
          <cell r="I105">
            <v>37807</v>
          </cell>
          <cell r="J105">
            <v>37806</v>
          </cell>
          <cell r="K105">
            <v>37855</v>
          </cell>
          <cell r="M105">
            <v>38017</v>
          </cell>
          <cell r="O105">
            <v>38107</v>
          </cell>
          <cell r="Q105">
            <v>90</v>
          </cell>
          <cell r="R105">
            <v>2</v>
          </cell>
        </row>
        <row r="106">
          <cell r="A106" t="str">
            <v>903298-120-23</v>
          </cell>
          <cell r="B106">
            <v>5</v>
          </cell>
          <cell r="C106" t="str">
            <v>AIR PREHEAT</v>
          </cell>
          <cell r="D106" t="str">
            <v>A</v>
          </cell>
          <cell r="E106" t="str">
            <v>Y</v>
          </cell>
          <cell r="F106">
            <v>0.37</v>
          </cell>
          <cell r="G106">
            <v>37779</v>
          </cell>
          <cell r="H106">
            <v>37781</v>
          </cell>
          <cell r="I106">
            <v>37807</v>
          </cell>
          <cell r="J106">
            <v>37806</v>
          </cell>
          <cell r="K106">
            <v>37855</v>
          </cell>
          <cell r="M106">
            <v>38017</v>
          </cell>
          <cell r="O106">
            <v>38107</v>
          </cell>
          <cell r="Q106">
            <v>90</v>
          </cell>
          <cell r="R106">
            <v>2</v>
          </cell>
        </row>
        <row r="107">
          <cell r="A107" t="str">
            <v>6319-02-41-06-1124</v>
          </cell>
          <cell r="B107">
            <v>0</v>
          </cell>
          <cell r="C107" t="str">
            <v>PUMP SEAL PLANS-I</v>
          </cell>
          <cell r="D107" t="str">
            <v>A</v>
          </cell>
          <cell r="E107" t="str">
            <v>N</v>
          </cell>
          <cell r="F107">
            <v>0.37</v>
          </cell>
          <cell r="G107">
            <v>37779</v>
          </cell>
          <cell r="H107">
            <v>37781</v>
          </cell>
          <cell r="I107">
            <v>37807</v>
          </cell>
          <cell r="J107">
            <v>37806</v>
          </cell>
          <cell r="K107">
            <v>37855</v>
          </cell>
          <cell r="M107">
            <v>38017</v>
          </cell>
          <cell r="O107">
            <v>38107</v>
          </cell>
          <cell r="Q107">
            <v>90</v>
          </cell>
          <cell r="R107">
            <v>2</v>
          </cell>
        </row>
        <row r="108">
          <cell r="A108" t="str">
            <v>6319-02-41-06-1125</v>
          </cell>
          <cell r="B108">
            <v>0</v>
          </cell>
          <cell r="C108" t="str">
            <v>PUMP SEAL PLANS-II</v>
          </cell>
          <cell r="D108" t="str">
            <v>A</v>
          </cell>
          <cell r="E108" t="str">
            <v>N</v>
          </cell>
          <cell r="F108">
            <v>0.37</v>
          </cell>
          <cell r="G108">
            <v>37779</v>
          </cell>
          <cell r="H108">
            <v>37781</v>
          </cell>
          <cell r="I108">
            <v>37807</v>
          </cell>
          <cell r="J108">
            <v>37806</v>
          </cell>
          <cell r="K108">
            <v>37855</v>
          </cell>
          <cell r="M108">
            <v>38017</v>
          </cell>
          <cell r="O108">
            <v>38107</v>
          </cell>
          <cell r="Q108">
            <v>90</v>
          </cell>
          <cell r="R108">
            <v>2</v>
          </cell>
        </row>
        <row r="109">
          <cell r="A109" t="str">
            <v>6319-02-41-06-1126</v>
          </cell>
          <cell r="B109">
            <v>0</v>
          </cell>
          <cell r="C109" t="str">
            <v>CONTROLVALVE VENT &amp; DRAIN DETAILS</v>
          </cell>
          <cell r="D109" t="str">
            <v>A</v>
          </cell>
          <cell r="E109" t="str">
            <v>N</v>
          </cell>
          <cell r="F109">
            <v>0.37</v>
          </cell>
          <cell r="G109">
            <v>37779</v>
          </cell>
          <cell r="H109">
            <v>37781</v>
          </cell>
          <cell r="I109">
            <v>37807</v>
          </cell>
          <cell r="J109">
            <v>37806</v>
          </cell>
          <cell r="K109">
            <v>37855</v>
          </cell>
          <cell r="M109">
            <v>38017</v>
          </cell>
          <cell r="O109">
            <v>38107</v>
          </cell>
          <cell r="Q109">
            <v>90</v>
          </cell>
          <cell r="R109">
            <v>2</v>
          </cell>
        </row>
        <row r="110">
          <cell r="A110" t="str">
            <v>6319-02-41-06-1127</v>
          </cell>
          <cell r="B110">
            <v>0</v>
          </cell>
          <cell r="C110" t="str">
            <v>PUMP VENT &amp; DRAIN DETAILS</v>
          </cell>
          <cell r="D110" t="str">
            <v>A</v>
          </cell>
          <cell r="E110" t="str">
            <v>N</v>
          </cell>
          <cell r="F110">
            <v>0.37</v>
          </cell>
          <cell r="G110">
            <v>37779</v>
          </cell>
          <cell r="H110">
            <v>37781</v>
          </cell>
          <cell r="I110">
            <v>37807</v>
          </cell>
          <cell r="J110">
            <v>37806</v>
          </cell>
          <cell r="K110">
            <v>37855</v>
          </cell>
          <cell r="M110">
            <v>38017</v>
          </cell>
          <cell r="O110">
            <v>38107</v>
          </cell>
          <cell r="Q110">
            <v>90</v>
          </cell>
          <cell r="R110">
            <v>2</v>
          </cell>
        </row>
        <row r="111">
          <cell r="A111" t="str">
            <v>6319-02-41-06-1128</v>
          </cell>
          <cell r="B111">
            <v>0</v>
          </cell>
          <cell r="C111" t="str">
            <v>LEVEL INST. VENT &amp; DRAIN DETAILS-I</v>
          </cell>
          <cell r="D111" t="str">
            <v>A</v>
          </cell>
          <cell r="E111" t="str">
            <v>N</v>
          </cell>
          <cell r="F111">
            <v>0.37</v>
          </cell>
          <cell r="G111">
            <v>37779</v>
          </cell>
          <cell r="H111">
            <v>37781</v>
          </cell>
          <cell r="I111">
            <v>37807</v>
          </cell>
          <cell r="J111">
            <v>37806</v>
          </cell>
          <cell r="K111">
            <v>37855</v>
          </cell>
          <cell r="M111">
            <v>38017</v>
          </cell>
          <cell r="O111">
            <v>38107</v>
          </cell>
          <cell r="Q111">
            <v>90</v>
          </cell>
          <cell r="R111">
            <v>2</v>
          </cell>
        </row>
        <row r="112">
          <cell r="A112" t="str">
            <v>6319-02-41-06-1129</v>
          </cell>
          <cell r="B112">
            <v>0</v>
          </cell>
          <cell r="C112" t="str">
            <v>LEVEL INST. VENT &amp; DRAIN DETAILS-II</v>
          </cell>
          <cell r="D112" t="str">
            <v>A</v>
          </cell>
          <cell r="E112" t="str">
            <v>N</v>
          </cell>
          <cell r="F112">
            <v>0.37</v>
          </cell>
          <cell r="G112">
            <v>37779</v>
          </cell>
          <cell r="H112">
            <v>37781</v>
          </cell>
          <cell r="I112">
            <v>37807</v>
          </cell>
          <cell r="J112">
            <v>37806</v>
          </cell>
          <cell r="K112">
            <v>37855</v>
          </cell>
          <cell r="M112">
            <v>38017</v>
          </cell>
          <cell r="O112">
            <v>38107</v>
          </cell>
          <cell r="Q112">
            <v>90</v>
          </cell>
          <cell r="R112">
            <v>2</v>
          </cell>
        </row>
        <row r="113">
          <cell r="A113" t="str">
            <v>6319-02-41-06-1130</v>
          </cell>
          <cell r="B113">
            <v>0</v>
          </cell>
          <cell r="C113" t="str">
            <v>SAMPLE CONNECTION DETAILS</v>
          </cell>
          <cell r="D113" t="str">
            <v>A</v>
          </cell>
          <cell r="E113" t="str">
            <v>N</v>
          </cell>
          <cell r="F113">
            <v>0.37</v>
          </cell>
          <cell r="G113">
            <v>37779</v>
          </cell>
          <cell r="H113">
            <v>37781</v>
          </cell>
          <cell r="I113">
            <v>37807</v>
          </cell>
          <cell r="J113">
            <v>37806</v>
          </cell>
          <cell r="K113">
            <v>37855</v>
          </cell>
          <cell r="M113">
            <v>38017</v>
          </cell>
          <cell r="O113">
            <v>38107</v>
          </cell>
          <cell r="Q113">
            <v>90</v>
          </cell>
          <cell r="R113">
            <v>2</v>
          </cell>
        </row>
        <row r="114">
          <cell r="A114" t="str">
            <v>6319-02-41-06-1131</v>
          </cell>
          <cell r="B114">
            <v>0</v>
          </cell>
          <cell r="C114" t="str">
            <v>LOW POINT DRAIN DETAILS</v>
          </cell>
          <cell r="D114" t="str">
            <v>A</v>
          </cell>
          <cell r="E114" t="str">
            <v>N</v>
          </cell>
          <cell r="F114">
            <v>0.37</v>
          </cell>
          <cell r="G114">
            <v>37779</v>
          </cell>
          <cell r="H114">
            <v>37781</v>
          </cell>
          <cell r="I114">
            <v>37807</v>
          </cell>
          <cell r="J114">
            <v>37806</v>
          </cell>
          <cell r="K114">
            <v>37855</v>
          </cell>
          <cell r="M114">
            <v>38017</v>
          </cell>
          <cell r="O114">
            <v>38107</v>
          </cell>
          <cell r="Q114">
            <v>90</v>
          </cell>
          <cell r="R114">
            <v>2</v>
          </cell>
        </row>
        <row r="115">
          <cell r="C115" t="str">
            <v>Other Deliverables</v>
          </cell>
        </row>
        <row r="116">
          <cell r="A116" t="str">
            <v>6319-06-02-EL-1001</v>
          </cell>
          <cell r="B116">
            <v>1</v>
          </cell>
          <cell r="C116" t="str">
            <v>EQUIPMENT LIST</v>
          </cell>
          <cell r="D116" t="str">
            <v>I</v>
          </cell>
          <cell r="E116" t="str">
            <v>N</v>
          </cell>
          <cell r="F116">
            <v>0.37</v>
          </cell>
          <cell r="G116">
            <v>37802</v>
          </cell>
          <cell r="H116">
            <v>37802</v>
          </cell>
          <cell r="I116">
            <v>37830</v>
          </cell>
          <cell r="J116">
            <v>37823</v>
          </cell>
          <cell r="K116">
            <v>37863</v>
          </cell>
          <cell r="L116">
            <v>37834</v>
          </cell>
          <cell r="O116">
            <v>38107</v>
          </cell>
          <cell r="Q116">
            <v>90</v>
          </cell>
          <cell r="R116">
            <v>2</v>
          </cell>
        </row>
        <row r="117">
          <cell r="C117" t="str">
            <v>EQUIPMENT DATASHEETS (Note 1)</v>
          </cell>
          <cell r="D117" t="str">
            <v>A</v>
          </cell>
          <cell r="E117" t="str">
            <v>N</v>
          </cell>
          <cell r="F117">
            <v>2.38</v>
          </cell>
          <cell r="G117">
            <v>37820</v>
          </cell>
          <cell r="H117">
            <v>37806</v>
          </cell>
          <cell r="I117">
            <v>37848</v>
          </cell>
          <cell r="J117">
            <v>37826</v>
          </cell>
          <cell r="K117">
            <v>37863</v>
          </cell>
          <cell r="O117">
            <v>38107</v>
          </cell>
          <cell r="Q117">
            <v>90</v>
          </cell>
          <cell r="R117">
            <v>2</v>
          </cell>
        </row>
        <row r="118">
          <cell r="C118" t="str">
            <v>CONTROL VALVE DATASHEETS (Note 1)</v>
          </cell>
          <cell r="D118" t="str">
            <v>A</v>
          </cell>
          <cell r="E118" t="str">
            <v>N</v>
          </cell>
          <cell r="F118">
            <v>2.38</v>
          </cell>
          <cell r="G118">
            <v>37817</v>
          </cell>
          <cell r="H118">
            <v>37809</v>
          </cell>
          <cell r="I118">
            <v>37845</v>
          </cell>
          <cell r="K118">
            <v>37863</v>
          </cell>
          <cell r="O118">
            <v>38107</v>
          </cell>
          <cell r="Q118">
            <v>70</v>
          </cell>
        </row>
        <row r="119">
          <cell r="C119" t="str">
            <v>SAFETY VALVE DATASHEETS (Note 1)</v>
          </cell>
          <cell r="D119" t="str">
            <v>A</v>
          </cell>
          <cell r="E119" t="str">
            <v>N</v>
          </cell>
          <cell r="F119">
            <v>0.82</v>
          </cell>
          <cell r="G119">
            <v>37824</v>
          </cell>
          <cell r="H119">
            <v>37809</v>
          </cell>
          <cell r="I119">
            <v>37852</v>
          </cell>
          <cell r="K119">
            <v>37863</v>
          </cell>
          <cell r="O119">
            <v>38107</v>
          </cell>
          <cell r="Q119">
            <v>70</v>
          </cell>
        </row>
        <row r="120">
          <cell r="C120" t="str">
            <v>OTHER INSTRUMENT DATASHEETS (Note 1)</v>
          </cell>
          <cell r="D120" t="str">
            <v>I</v>
          </cell>
          <cell r="E120" t="str">
            <v>N</v>
          </cell>
          <cell r="F120">
            <v>2.38</v>
          </cell>
          <cell r="G120">
            <v>37833</v>
          </cell>
          <cell r="H120">
            <v>37831</v>
          </cell>
          <cell r="I120">
            <v>37861</v>
          </cell>
          <cell r="K120">
            <v>37863</v>
          </cell>
          <cell r="O120">
            <v>38107</v>
          </cell>
          <cell r="Q120">
            <v>50</v>
          </cell>
        </row>
        <row r="121">
          <cell r="C121" t="str">
            <v>ANALYSERS/ FLOW INSTRUMENTS</v>
          </cell>
          <cell r="D121" t="str">
            <v>R</v>
          </cell>
          <cell r="E121" t="str">
            <v>N</v>
          </cell>
          <cell r="F121">
            <v>2.38</v>
          </cell>
          <cell r="G121">
            <v>37833</v>
          </cell>
          <cell r="H121">
            <v>37831</v>
          </cell>
          <cell r="I121">
            <v>37861</v>
          </cell>
          <cell r="K121">
            <v>37863</v>
          </cell>
          <cell r="O121">
            <v>38107</v>
          </cell>
          <cell r="Q121">
            <v>50</v>
          </cell>
        </row>
        <row r="122">
          <cell r="A122" t="str">
            <v>6319-06-02-LS-1100</v>
          </cell>
          <cell r="B122">
            <v>0</v>
          </cell>
          <cell r="C122" t="str">
            <v>LINE SCHEDULES</v>
          </cell>
          <cell r="D122" t="str">
            <v>I</v>
          </cell>
          <cell r="E122" t="str">
            <v>N</v>
          </cell>
          <cell r="F122">
            <v>2.38</v>
          </cell>
          <cell r="G122">
            <v>37833</v>
          </cell>
          <cell r="H122">
            <v>37826</v>
          </cell>
          <cell r="I122">
            <v>37861</v>
          </cell>
          <cell r="K122">
            <v>37863</v>
          </cell>
          <cell r="O122">
            <v>38107</v>
          </cell>
          <cell r="Q122">
            <v>90</v>
          </cell>
          <cell r="R122">
            <v>2</v>
          </cell>
        </row>
        <row r="123">
          <cell r="A123" t="str">
            <v>6319-06-02-SM-1003</v>
          </cell>
          <cell r="B123">
            <v>0</v>
          </cell>
          <cell r="C123" t="str">
            <v>FLARE LOAD SUMMARY (Note 1)</v>
          </cell>
          <cell r="D123" t="str">
            <v>A</v>
          </cell>
          <cell r="E123" t="str">
            <v>N</v>
          </cell>
          <cell r="F123">
            <v>0.37</v>
          </cell>
          <cell r="G123">
            <v>37817</v>
          </cell>
          <cell r="H123">
            <v>37811</v>
          </cell>
          <cell r="I123">
            <v>37845</v>
          </cell>
          <cell r="K123">
            <v>37863</v>
          </cell>
          <cell r="O123">
            <v>38107</v>
          </cell>
          <cell r="Q123">
            <v>70</v>
          </cell>
        </row>
        <row r="124">
          <cell r="A124" t="str">
            <v>6319-06-02-SM-1001</v>
          </cell>
          <cell r="B124">
            <v>0</v>
          </cell>
          <cell r="C124" t="str">
            <v>UTILITY SUMMARY</v>
          </cell>
          <cell r="D124" t="str">
            <v>R</v>
          </cell>
          <cell r="E124" t="str">
            <v>N</v>
          </cell>
          <cell r="F124">
            <v>0.37</v>
          </cell>
          <cell r="G124">
            <v>37823</v>
          </cell>
          <cell r="H124">
            <v>37835</v>
          </cell>
          <cell r="I124">
            <v>37851</v>
          </cell>
          <cell r="K124">
            <v>37863</v>
          </cell>
          <cell r="O124">
            <v>38107</v>
          </cell>
          <cell r="Q124">
            <v>50</v>
          </cell>
        </row>
        <row r="125">
          <cell r="A125" t="str">
            <v>6319-06-02-SM-1002</v>
          </cell>
          <cell r="B125">
            <v>0</v>
          </cell>
          <cell r="C125" t="str">
            <v>EFFLUENT SUMMARY</v>
          </cell>
          <cell r="D125" t="str">
            <v>I</v>
          </cell>
          <cell r="E125" t="str">
            <v>N</v>
          </cell>
          <cell r="F125">
            <v>0.18</v>
          </cell>
          <cell r="G125">
            <v>37823</v>
          </cell>
          <cell r="H125">
            <v>37831</v>
          </cell>
          <cell r="I125">
            <v>37851</v>
          </cell>
          <cell r="K125">
            <v>37863</v>
          </cell>
          <cell r="O125">
            <v>38107</v>
          </cell>
          <cell r="Q125">
            <v>50</v>
          </cell>
        </row>
        <row r="126">
          <cell r="A126" t="str">
            <v>6319-06-02-SM-1004</v>
          </cell>
          <cell r="B126">
            <v>1</v>
          </cell>
          <cell r="C126" t="str">
            <v>CATALYST &amp; CHEMICALS SUMMARY</v>
          </cell>
          <cell r="D126" t="str">
            <v>I</v>
          </cell>
          <cell r="E126" t="str">
            <v>N</v>
          </cell>
          <cell r="F126">
            <v>0.18</v>
          </cell>
          <cell r="G126">
            <v>37823</v>
          </cell>
          <cell r="H126">
            <v>37832</v>
          </cell>
          <cell r="I126">
            <v>37851</v>
          </cell>
          <cell r="K126">
            <v>37863</v>
          </cell>
          <cell r="O126">
            <v>38107</v>
          </cell>
          <cell r="Q126">
            <v>50</v>
          </cell>
        </row>
        <row r="127">
          <cell r="A127" t="str">
            <v>6319-06-02-OPC-1001</v>
          </cell>
          <cell r="B127">
            <v>0</v>
          </cell>
          <cell r="C127" t="str">
            <v>BATTERY LIMIT CONDITIONS (Note 1)</v>
          </cell>
          <cell r="D127" t="str">
            <v>A</v>
          </cell>
          <cell r="E127" t="str">
            <v>N</v>
          </cell>
          <cell r="F127">
            <v>0.37</v>
          </cell>
          <cell r="G127">
            <v>37809</v>
          </cell>
          <cell r="H127">
            <v>37811</v>
          </cell>
          <cell r="I127">
            <v>37837</v>
          </cell>
          <cell r="K127">
            <v>37863</v>
          </cell>
          <cell r="O127">
            <v>38107</v>
          </cell>
          <cell r="Q127">
            <v>70</v>
          </cell>
        </row>
        <row r="128">
          <cell r="C128" t="str">
            <v>ISBL Utility Distribution P&amp;IDs for XFU AND PAREX Unit</v>
          </cell>
        </row>
        <row r="129">
          <cell r="A129" t="str">
            <v>6319-02-41-06-1141</v>
          </cell>
          <cell r="B129">
            <v>2</v>
          </cell>
          <cell r="C129" t="str">
            <v>MP AND LP STEAM DISTRIBUTION</v>
          </cell>
          <cell r="D129" t="str">
            <v>A</v>
          </cell>
          <cell r="E129" t="str">
            <v>N</v>
          </cell>
          <cell r="F129">
            <v>0.37</v>
          </cell>
          <cell r="G129">
            <v>37779</v>
          </cell>
          <cell r="H129">
            <v>37781</v>
          </cell>
          <cell r="I129">
            <v>37807</v>
          </cell>
          <cell r="J129">
            <v>37806</v>
          </cell>
          <cell r="K129">
            <v>37855</v>
          </cell>
          <cell r="M129">
            <v>38017</v>
          </cell>
          <cell r="O129">
            <v>38107</v>
          </cell>
          <cell r="Q129">
            <v>90</v>
          </cell>
          <cell r="R129">
            <v>2</v>
          </cell>
        </row>
        <row r="130">
          <cell r="A130" t="str">
            <v>6319-02-41-06-1142</v>
          </cell>
          <cell r="B130">
            <v>2</v>
          </cell>
          <cell r="C130" t="str">
            <v>FUEL OIL/FLUSHING OIL  DISTRIBUTION</v>
          </cell>
          <cell r="D130" t="str">
            <v>A</v>
          </cell>
          <cell r="E130" t="str">
            <v>N</v>
          </cell>
          <cell r="F130">
            <v>0.37</v>
          </cell>
          <cell r="G130">
            <v>37779</v>
          </cell>
          <cell r="H130">
            <v>37781</v>
          </cell>
          <cell r="I130">
            <v>37807</v>
          </cell>
          <cell r="J130">
            <v>37806</v>
          </cell>
          <cell r="K130">
            <v>37855</v>
          </cell>
          <cell r="M130">
            <v>38017</v>
          </cell>
          <cell r="O130">
            <v>38107</v>
          </cell>
          <cell r="Q130">
            <v>90</v>
          </cell>
          <cell r="R130">
            <v>2</v>
          </cell>
        </row>
        <row r="131">
          <cell r="A131" t="str">
            <v>6319-02-41-06-1143</v>
          </cell>
          <cell r="B131">
            <v>2</v>
          </cell>
          <cell r="C131" t="str">
            <v>PLANT AIR, INSTRUMENT AIR, SERVICE WATER AND NITROGEN DISTRIBUTION</v>
          </cell>
          <cell r="D131" t="str">
            <v>A</v>
          </cell>
          <cell r="E131" t="str">
            <v>N</v>
          </cell>
          <cell r="F131">
            <v>0.37</v>
          </cell>
          <cell r="G131">
            <v>37779</v>
          </cell>
          <cell r="H131">
            <v>37781</v>
          </cell>
          <cell r="I131">
            <v>37807</v>
          </cell>
          <cell r="J131">
            <v>37806</v>
          </cell>
          <cell r="K131">
            <v>37855</v>
          </cell>
          <cell r="M131">
            <v>38017</v>
          </cell>
          <cell r="O131">
            <v>38107</v>
          </cell>
          <cell r="Q131">
            <v>90</v>
          </cell>
          <cell r="R131">
            <v>2</v>
          </cell>
        </row>
        <row r="132">
          <cell r="A132" t="str">
            <v>6319-02-41-06-1144</v>
          </cell>
          <cell r="B132">
            <v>2</v>
          </cell>
          <cell r="C132" t="str">
            <v>COOLING WATER &amp; BEARING COOLING WATER (BCW) DISTRIBUTION</v>
          </cell>
          <cell r="D132" t="str">
            <v>A</v>
          </cell>
          <cell r="E132" t="str">
            <v>N</v>
          </cell>
          <cell r="F132">
            <v>0.37</v>
          </cell>
          <cell r="G132">
            <v>37779</v>
          </cell>
          <cell r="H132">
            <v>37781</v>
          </cell>
          <cell r="I132">
            <v>37807</v>
          </cell>
          <cell r="J132">
            <v>37806</v>
          </cell>
          <cell r="K132">
            <v>37855</v>
          </cell>
          <cell r="M132">
            <v>38017</v>
          </cell>
          <cell r="O132">
            <v>38107</v>
          </cell>
          <cell r="Q132">
            <v>90</v>
          </cell>
          <cell r="R132">
            <v>2</v>
          </cell>
        </row>
        <row r="133">
          <cell r="A133" t="str">
            <v>6319-02-41-06-1145</v>
          </cell>
          <cell r="B133">
            <v>2</v>
          </cell>
          <cell r="C133" t="str">
            <v xml:space="preserve">CLOSED BLOW DOWN </v>
          </cell>
          <cell r="D133" t="str">
            <v>A</v>
          </cell>
          <cell r="E133" t="str">
            <v>N</v>
          </cell>
          <cell r="F133">
            <v>0.37</v>
          </cell>
          <cell r="G133">
            <v>37779</v>
          </cell>
          <cell r="H133">
            <v>37781</v>
          </cell>
          <cell r="I133">
            <v>37807</v>
          </cell>
          <cell r="J133">
            <v>37806</v>
          </cell>
          <cell r="K133">
            <v>37855</v>
          </cell>
          <cell r="M133">
            <v>38017</v>
          </cell>
          <cell r="O133">
            <v>38107</v>
          </cell>
          <cell r="Q133">
            <v>90</v>
          </cell>
          <cell r="R133">
            <v>2</v>
          </cell>
        </row>
        <row r="134">
          <cell r="A134" t="str">
            <v>6319-02-41-06-1146</v>
          </cell>
          <cell r="B134">
            <v>2</v>
          </cell>
          <cell r="C134" t="str">
            <v xml:space="preserve">FLARE </v>
          </cell>
          <cell r="D134" t="str">
            <v>A</v>
          </cell>
          <cell r="E134" t="str">
            <v>N</v>
          </cell>
          <cell r="F134">
            <v>0.37</v>
          </cell>
          <cell r="G134">
            <v>37779</v>
          </cell>
          <cell r="H134">
            <v>37781</v>
          </cell>
          <cell r="I134">
            <v>37807</v>
          </cell>
          <cell r="J134">
            <v>37806</v>
          </cell>
          <cell r="K134">
            <v>37855</v>
          </cell>
          <cell r="M134">
            <v>38017</v>
          </cell>
          <cell r="O134">
            <v>38107</v>
          </cell>
          <cell r="Q134">
            <v>90</v>
          </cell>
          <cell r="R134">
            <v>2</v>
          </cell>
        </row>
        <row r="135">
          <cell r="A135" t="str">
            <v>6319-02-41-06-1147</v>
          </cell>
          <cell r="B135">
            <v>2</v>
          </cell>
          <cell r="C135" t="str">
            <v>STEAM CONDENSATE</v>
          </cell>
          <cell r="D135" t="str">
            <v>A</v>
          </cell>
          <cell r="E135" t="str">
            <v>N</v>
          </cell>
          <cell r="F135">
            <v>0.37</v>
          </cell>
          <cell r="G135">
            <v>37779</v>
          </cell>
          <cell r="H135">
            <v>37781</v>
          </cell>
          <cell r="I135">
            <v>37807</v>
          </cell>
          <cell r="J135">
            <v>37806</v>
          </cell>
          <cell r="K135">
            <v>37855</v>
          </cell>
          <cell r="M135">
            <v>38017</v>
          </cell>
          <cell r="O135">
            <v>38107</v>
          </cell>
          <cell r="Q135">
            <v>90</v>
          </cell>
          <cell r="R135">
            <v>2</v>
          </cell>
        </row>
        <row r="137">
          <cell r="C137" t="str">
            <v>ISOMAR UNIT</v>
          </cell>
        </row>
        <row r="138">
          <cell r="C138" t="str">
            <v>PFD's</v>
          </cell>
        </row>
        <row r="139">
          <cell r="A139" t="str">
            <v>903299-110-01</v>
          </cell>
          <cell r="B139">
            <v>3</v>
          </cell>
          <cell r="C139" t="str">
            <v>REACTOR SECTION</v>
          </cell>
          <cell r="D139" t="str">
            <v>R</v>
          </cell>
          <cell r="E139" t="str">
            <v>N</v>
          </cell>
        </row>
        <row r="140">
          <cell r="A140" t="str">
            <v>903299-110-02</v>
          </cell>
          <cell r="B140">
            <v>2</v>
          </cell>
          <cell r="C140" t="str">
            <v>HEAT EXCHANGER SECTION</v>
          </cell>
          <cell r="D140" t="str">
            <v>R</v>
          </cell>
          <cell r="E140" t="str">
            <v>N</v>
          </cell>
        </row>
        <row r="141">
          <cell r="A141" t="str">
            <v>903299-110-03</v>
          </cell>
          <cell r="B141">
            <v>3</v>
          </cell>
          <cell r="C141" t="str">
            <v>FRACTIONATION SECTION</v>
          </cell>
          <cell r="D141" t="str">
            <v>R</v>
          </cell>
          <cell r="E141" t="str">
            <v>N</v>
          </cell>
        </row>
        <row r="142">
          <cell r="A142" t="str">
            <v>903299-110-04</v>
          </cell>
          <cell r="B142">
            <v>1</v>
          </cell>
          <cell r="C142" t="str">
            <v>MATERIAL BALANCE</v>
          </cell>
          <cell r="D142" t="str">
            <v>R</v>
          </cell>
          <cell r="E142" t="str">
            <v>N</v>
          </cell>
        </row>
        <row r="143">
          <cell r="C143" t="str">
            <v>MATERIAL SELECTION DIAGRAM</v>
          </cell>
        </row>
        <row r="144">
          <cell r="A144" t="str">
            <v>903299-115-01</v>
          </cell>
          <cell r="B144">
            <v>1</v>
          </cell>
          <cell r="C144" t="str">
            <v>REACTOR SECTION</v>
          </cell>
          <cell r="D144" t="str">
            <v>I</v>
          </cell>
          <cell r="E144" t="str">
            <v>N</v>
          </cell>
        </row>
        <row r="145">
          <cell r="A145" t="str">
            <v>903299-115-02</v>
          </cell>
          <cell r="B145">
            <v>0</v>
          </cell>
          <cell r="C145" t="str">
            <v>HEAT EXCHANGER SECTION</v>
          </cell>
          <cell r="D145" t="str">
            <v>I</v>
          </cell>
          <cell r="E145" t="str">
            <v>N</v>
          </cell>
        </row>
        <row r="146">
          <cell r="A146" t="str">
            <v>903299-115-03</v>
          </cell>
          <cell r="B146">
            <v>1</v>
          </cell>
          <cell r="C146" t="str">
            <v>FRACTIONATION SECTION</v>
          </cell>
          <cell r="D146" t="str">
            <v>I</v>
          </cell>
          <cell r="E146" t="str">
            <v>N</v>
          </cell>
        </row>
        <row r="147">
          <cell r="C147" t="str">
            <v>PROCESS P&amp;ID's</v>
          </cell>
        </row>
        <row r="148">
          <cell r="A148" t="str">
            <v>903299-120-01</v>
          </cell>
          <cell r="B148">
            <v>2</v>
          </cell>
          <cell r="C148" t="str">
            <v>LEGEND AND INSTRUMENT IDENTIFICATION</v>
          </cell>
          <cell r="D148" t="str">
            <v>A</v>
          </cell>
          <cell r="E148" t="str">
            <v>Y</v>
          </cell>
          <cell r="F148">
            <v>0.37</v>
          </cell>
          <cell r="G148">
            <v>37779</v>
          </cell>
          <cell r="H148">
            <v>37781</v>
          </cell>
          <cell r="I148">
            <v>37807</v>
          </cell>
          <cell r="J148">
            <v>37806</v>
          </cell>
          <cell r="K148">
            <v>37855</v>
          </cell>
          <cell r="M148">
            <v>38017</v>
          </cell>
          <cell r="O148">
            <v>38107</v>
          </cell>
          <cell r="Q148">
            <v>90</v>
          </cell>
          <cell r="R148">
            <v>2</v>
          </cell>
        </row>
        <row r="149">
          <cell r="A149" t="str">
            <v>903299-120-02</v>
          </cell>
          <cell r="B149">
            <v>4</v>
          </cell>
          <cell r="C149" t="str">
            <v>GENERAL DETAILS AND NOTES</v>
          </cell>
          <cell r="D149" t="str">
            <v>A</v>
          </cell>
          <cell r="E149" t="str">
            <v>Y</v>
          </cell>
          <cell r="F149">
            <v>0.37</v>
          </cell>
          <cell r="G149">
            <v>37779</v>
          </cell>
          <cell r="H149">
            <v>37781</v>
          </cell>
          <cell r="I149">
            <v>37807</v>
          </cell>
          <cell r="J149">
            <v>37806</v>
          </cell>
          <cell r="K149">
            <v>37855</v>
          </cell>
          <cell r="M149">
            <v>38017</v>
          </cell>
          <cell r="O149">
            <v>38107</v>
          </cell>
          <cell r="Q149">
            <v>90</v>
          </cell>
          <cell r="R149">
            <v>2</v>
          </cell>
        </row>
        <row r="150">
          <cell r="A150" t="str">
            <v>903299-120-03</v>
          </cell>
          <cell r="B150">
            <v>4</v>
          </cell>
          <cell r="C150" t="str">
            <v>UNIT SPECIFIC DETAILS AND NOTES</v>
          </cell>
          <cell r="D150" t="str">
            <v>A</v>
          </cell>
          <cell r="E150" t="str">
            <v>Y</v>
          </cell>
          <cell r="F150">
            <v>0.37</v>
          </cell>
          <cell r="G150">
            <v>37779</v>
          </cell>
          <cell r="H150">
            <v>37781</v>
          </cell>
          <cell r="I150">
            <v>37807</v>
          </cell>
          <cell r="J150">
            <v>37806</v>
          </cell>
          <cell r="K150">
            <v>37855</v>
          </cell>
          <cell r="M150">
            <v>38017</v>
          </cell>
          <cell r="O150">
            <v>38107</v>
          </cell>
          <cell r="Q150">
            <v>90</v>
          </cell>
          <cell r="R150">
            <v>2</v>
          </cell>
        </row>
        <row r="151">
          <cell r="A151" t="str">
            <v>903299-120-04</v>
          </cell>
          <cell r="B151">
            <v>2</v>
          </cell>
          <cell r="C151" t="str">
            <v>CAUSE AND EFFECT TABLE</v>
          </cell>
          <cell r="D151" t="str">
            <v>A</v>
          </cell>
          <cell r="E151" t="str">
            <v>Y</v>
          </cell>
          <cell r="F151">
            <v>0.37</v>
          </cell>
          <cell r="G151">
            <v>37779</v>
          </cell>
          <cell r="H151">
            <v>37781</v>
          </cell>
          <cell r="I151">
            <v>37807</v>
          </cell>
          <cell r="J151">
            <v>37806</v>
          </cell>
          <cell r="K151">
            <v>37855</v>
          </cell>
          <cell r="M151">
            <v>38017</v>
          </cell>
          <cell r="O151">
            <v>38107</v>
          </cell>
          <cell r="Q151">
            <v>90</v>
          </cell>
          <cell r="R151">
            <v>2</v>
          </cell>
        </row>
        <row r="152">
          <cell r="A152" t="str">
            <v>903299-120-05</v>
          </cell>
          <cell r="B152">
            <v>3</v>
          </cell>
          <cell r="C152" t="str">
            <v>CHARGE HEATER</v>
          </cell>
          <cell r="D152" t="str">
            <v>A</v>
          </cell>
          <cell r="E152" t="str">
            <v>Y</v>
          </cell>
          <cell r="F152">
            <v>0.37</v>
          </cell>
          <cell r="G152">
            <v>37779</v>
          </cell>
          <cell r="H152">
            <v>37781</v>
          </cell>
          <cell r="I152">
            <v>37807</v>
          </cell>
          <cell r="J152">
            <v>37806</v>
          </cell>
          <cell r="K152">
            <v>37855</v>
          </cell>
          <cell r="M152">
            <v>38017</v>
          </cell>
          <cell r="O152">
            <v>38107</v>
          </cell>
          <cell r="Q152">
            <v>90</v>
          </cell>
          <cell r="R152">
            <v>2</v>
          </cell>
        </row>
        <row r="153">
          <cell r="A153" t="str">
            <v>903299-120-06</v>
          </cell>
          <cell r="B153">
            <v>4</v>
          </cell>
          <cell r="C153" t="str">
            <v>WATER INJECTION DRUM</v>
          </cell>
          <cell r="D153" t="str">
            <v>A</v>
          </cell>
          <cell r="E153" t="str">
            <v>Y</v>
          </cell>
          <cell r="F153">
            <v>0.37</v>
          </cell>
          <cell r="G153">
            <v>37779</v>
          </cell>
          <cell r="H153">
            <v>37781</v>
          </cell>
          <cell r="I153">
            <v>37807</v>
          </cell>
          <cell r="J153">
            <v>37806</v>
          </cell>
          <cell r="K153">
            <v>37855</v>
          </cell>
          <cell r="M153">
            <v>38017</v>
          </cell>
          <cell r="O153">
            <v>38107</v>
          </cell>
          <cell r="Q153">
            <v>90</v>
          </cell>
          <cell r="R153">
            <v>2</v>
          </cell>
        </row>
        <row r="154">
          <cell r="A154" t="str">
            <v>903299-120-07</v>
          </cell>
          <cell r="B154">
            <v>4</v>
          </cell>
          <cell r="C154" t="str">
            <v>REACTOR</v>
          </cell>
          <cell r="D154" t="str">
            <v>A</v>
          </cell>
          <cell r="E154" t="str">
            <v>Y</v>
          </cell>
          <cell r="F154">
            <v>0.37</v>
          </cell>
          <cell r="G154">
            <v>37779</v>
          </cell>
          <cell r="H154">
            <v>37781</v>
          </cell>
          <cell r="I154">
            <v>37807</v>
          </cell>
          <cell r="J154">
            <v>37806</v>
          </cell>
          <cell r="K154">
            <v>37855</v>
          </cell>
          <cell r="M154">
            <v>38017</v>
          </cell>
          <cell r="O154">
            <v>38107</v>
          </cell>
          <cell r="Q154">
            <v>90</v>
          </cell>
          <cell r="R154">
            <v>2</v>
          </cell>
        </row>
        <row r="155">
          <cell r="A155" t="str">
            <v>903299-120-08</v>
          </cell>
          <cell r="B155">
            <v>4</v>
          </cell>
          <cell r="C155" t="str">
            <v>COMBINED FEED EXCHANGER</v>
          </cell>
          <cell r="D155" t="str">
            <v>A</v>
          </cell>
          <cell r="E155" t="str">
            <v>Y</v>
          </cell>
          <cell r="F155">
            <v>0.37</v>
          </cell>
          <cell r="G155">
            <v>37779</v>
          </cell>
          <cell r="H155">
            <v>37781</v>
          </cell>
          <cell r="I155">
            <v>37807</v>
          </cell>
          <cell r="J155">
            <v>37806</v>
          </cell>
          <cell r="K155">
            <v>37855</v>
          </cell>
          <cell r="M155">
            <v>38017</v>
          </cell>
          <cell r="O155">
            <v>38107</v>
          </cell>
          <cell r="Q155">
            <v>90</v>
          </cell>
          <cell r="R155">
            <v>2</v>
          </cell>
        </row>
        <row r="156">
          <cell r="A156" t="str">
            <v>903299-120-09</v>
          </cell>
          <cell r="B156">
            <v>5</v>
          </cell>
          <cell r="C156" t="str">
            <v>SEPARATOR</v>
          </cell>
          <cell r="D156" t="str">
            <v>A</v>
          </cell>
          <cell r="E156" t="str">
            <v>Y</v>
          </cell>
          <cell r="F156">
            <v>0.37</v>
          </cell>
          <cell r="G156">
            <v>37779</v>
          </cell>
          <cell r="H156">
            <v>37781</v>
          </cell>
          <cell r="I156">
            <v>37807</v>
          </cell>
          <cell r="J156">
            <v>37806</v>
          </cell>
          <cell r="K156">
            <v>37855</v>
          </cell>
          <cell r="M156">
            <v>38017</v>
          </cell>
          <cell r="O156">
            <v>38107</v>
          </cell>
          <cell r="Q156">
            <v>90</v>
          </cell>
          <cell r="R156">
            <v>2</v>
          </cell>
        </row>
        <row r="157">
          <cell r="A157" t="str">
            <v>903299-120-10</v>
          </cell>
          <cell r="B157">
            <v>4</v>
          </cell>
          <cell r="C157" t="str">
            <v>CHARGE-DEHEPTAVISER FEED</v>
          </cell>
          <cell r="D157" t="str">
            <v>A</v>
          </cell>
          <cell r="E157" t="str">
            <v>Y</v>
          </cell>
          <cell r="F157">
            <v>0.37</v>
          </cell>
          <cell r="G157">
            <v>37779</v>
          </cell>
          <cell r="H157">
            <v>37781</v>
          </cell>
          <cell r="I157">
            <v>37807</v>
          </cell>
          <cell r="J157">
            <v>37806</v>
          </cell>
          <cell r="K157">
            <v>37855</v>
          </cell>
          <cell r="M157">
            <v>38017</v>
          </cell>
          <cell r="O157">
            <v>38107</v>
          </cell>
          <cell r="Q157">
            <v>90</v>
          </cell>
          <cell r="R157">
            <v>2</v>
          </cell>
        </row>
        <row r="158">
          <cell r="A158" t="str">
            <v>903299-120-11</v>
          </cell>
          <cell r="B158">
            <v>5</v>
          </cell>
          <cell r="C158" t="str">
            <v>RECYLCE COMPRESSOR</v>
          </cell>
          <cell r="D158" t="str">
            <v>A</v>
          </cell>
          <cell r="E158" t="str">
            <v>Y</v>
          </cell>
          <cell r="F158">
            <v>0.37</v>
          </cell>
          <cell r="G158">
            <v>37779</v>
          </cell>
          <cell r="H158">
            <v>37781</v>
          </cell>
          <cell r="I158">
            <v>37807</v>
          </cell>
          <cell r="J158">
            <v>37806</v>
          </cell>
          <cell r="K158">
            <v>37855</v>
          </cell>
          <cell r="M158">
            <v>38017</v>
          </cell>
          <cell r="O158">
            <v>38107</v>
          </cell>
          <cell r="Q158">
            <v>90</v>
          </cell>
          <cell r="R158">
            <v>2</v>
          </cell>
        </row>
        <row r="159">
          <cell r="A159" t="str">
            <v>903299-120-12</v>
          </cell>
          <cell r="B159">
            <v>4</v>
          </cell>
          <cell r="C159" t="str">
            <v>CLAY TREATER</v>
          </cell>
          <cell r="D159" t="str">
            <v>A</v>
          </cell>
          <cell r="E159" t="str">
            <v>Y</v>
          </cell>
          <cell r="F159">
            <v>0.37</v>
          </cell>
          <cell r="G159">
            <v>37779</v>
          </cell>
          <cell r="H159">
            <v>37781</v>
          </cell>
          <cell r="I159">
            <v>37807</v>
          </cell>
          <cell r="J159">
            <v>37806</v>
          </cell>
          <cell r="K159">
            <v>37855</v>
          </cell>
          <cell r="M159">
            <v>38017</v>
          </cell>
          <cell r="O159">
            <v>38107</v>
          </cell>
          <cell r="Q159">
            <v>90</v>
          </cell>
          <cell r="R159">
            <v>2</v>
          </cell>
        </row>
        <row r="160">
          <cell r="A160" t="str">
            <v>903299-120-13</v>
          </cell>
          <cell r="B160">
            <v>4</v>
          </cell>
          <cell r="C160" t="str">
            <v>DEHEPTANISER FEED EXCHANGE</v>
          </cell>
          <cell r="D160" t="str">
            <v>A</v>
          </cell>
          <cell r="E160" t="str">
            <v>Y</v>
          </cell>
          <cell r="F160">
            <v>0.37</v>
          </cell>
          <cell r="G160">
            <v>37779</v>
          </cell>
          <cell r="H160">
            <v>37781</v>
          </cell>
          <cell r="I160">
            <v>37807</v>
          </cell>
          <cell r="J160">
            <v>37806</v>
          </cell>
          <cell r="K160">
            <v>37855</v>
          </cell>
          <cell r="M160">
            <v>38017</v>
          </cell>
          <cell r="O160">
            <v>38107</v>
          </cell>
          <cell r="Q160">
            <v>90</v>
          </cell>
          <cell r="R160">
            <v>2</v>
          </cell>
        </row>
        <row r="161">
          <cell r="A161" t="str">
            <v>903299-120-14-A1</v>
          </cell>
          <cell r="B161">
            <v>4</v>
          </cell>
          <cell r="C161" t="str">
            <v>DEHEPTANISER</v>
          </cell>
          <cell r="D161" t="str">
            <v>A</v>
          </cell>
          <cell r="E161" t="str">
            <v>Y</v>
          </cell>
          <cell r="F161">
            <v>0.37</v>
          </cell>
          <cell r="G161">
            <v>37779</v>
          </cell>
          <cell r="H161">
            <v>37781</v>
          </cell>
          <cell r="I161">
            <v>37807</v>
          </cell>
          <cell r="J161">
            <v>37806</v>
          </cell>
          <cell r="K161">
            <v>37855</v>
          </cell>
          <cell r="M161">
            <v>38017</v>
          </cell>
          <cell r="O161">
            <v>38107</v>
          </cell>
          <cell r="Q161">
            <v>90</v>
          </cell>
          <cell r="R161">
            <v>2</v>
          </cell>
        </row>
        <row r="162">
          <cell r="A162" t="str">
            <v>903299-120-15-A1</v>
          </cell>
          <cell r="B162">
            <v>5</v>
          </cell>
          <cell r="C162" t="str">
            <v>DEHEPTANISER RECEIVER</v>
          </cell>
          <cell r="D162" t="str">
            <v>A</v>
          </cell>
          <cell r="E162" t="str">
            <v>Y</v>
          </cell>
          <cell r="F162">
            <v>0.37</v>
          </cell>
          <cell r="G162">
            <v>37779</v>
          </cell>
          <cell r="H162">
            <v>37781</v>
          </cell>
          <cell r="I162">
            <v>37807</v>
          </cell>
          <cell r="J162">
            <v>37806</v>
          </cell>
          <cell r="K162">
            <v>37855</v>
          </cell>
          <cell r="M162">
            <v>38017</v>
          </cell>
          <cell r="O162">
            <v>38107</v>
          </cell>
          <cell r="Q162">
            <v>90</v>
          </cell>
          <cell r="R162">
            <v>2</v>
          </cell>
        </row>
        <row r="163">
          <cell r="A163" t="str">
            <v>903299-120-16-A1</v>
          </cell>
          <cell r="B163">
            <v>4</v>
          </cell>
          <cell r="C163" t="str">
            <v>STRIPPER</v>
          </cell>
          <cell r="D163" t="str">
            <v>A</v>
          </cell>
          <cell r="E163" t="str">
            <v>Y</v>
          </cell>
          <cell r="F163">
            <v>0.37</v>
          </cell>
          <cell r="G163">
            <v>37779</v>
          </cell>
          <cell r="H163">
            <v>37781</v>
          </cell>
          <cell r="I163">
            <v>37807</v>
          </cell>
          <cell r="J163">
            <v>37806</v>
          </cell>
          <cell r="K163">
            <v>37855</v>
          </cell>
          <cell r="M163">
            <v>38017</v>
          </cell>
          <cell r="O163">
            <v>38107</v>
          </cell>
          <cell r="Q163">
            <v>90</v>
          </cell>
          <cell r="R163">
            <v>2</v>
          </cell>
        </row>
        <row r="164">
          <cell r="A164" t="str">
            <v>903299-120-17-A1</v>
          </cell>
          <cell r="B164">
            <v>4</v>
          </cell>
          <cell r="C164" t="str">
            <v>CHAREGE HEATER FIRING</v>
          </cell>
          <cell r="D164" t="str">
            <v>A</v>
          </cell>
          <cell r="E164" t="str">
            <v>Y</v>
          </cell>
          <cell r="F164">
            <v>0.37</v>
          </cell>
          <cell r="G164">
            <v>37779</v>
          </cell>
          <cell r="H164">
            <v>37781</v>
          </cell>
          <cell r="I164">
            <v>37807</v>
          </cell>
          <cell r="J164">
            <v>37806</v>
          </cell>
          <cell r="K164">
            <v>37855</v>
          </cell>
          <cell r="M164">
            <v>38017</v>
          </cell>
          <cell r="O164">
            <v>38107</v>
          </cell>
          <cell r="Q164">
            <v>90</v>
          </cell>
          <cell r="R164">
            <v>2</v>
          </cell>
        </row>
        <row r="165">
          <cell r="C165" t="str">
            <v>ISBL Utility Distribution P&amp;IDs</v>
          </cell>
        </row>
        <row r="166">
          <cell r="A166" t="str">
            <v>6319-02-41-07-1141</v>
          </cell>
          <cell r="B166">
            <v>1</v>
          </cell>
          <cell r="C166" t="str">
            <v>MP STEAM AND CONDENSATE</v>
          </cell>
          <cell r="D166" t="str">
            <v>A</v>
          </cell>
          <cell r="E166" t="str">
            <v>N</v>
          </cell>
          <cell r="F166">
            <v>0.37</v>
          </cell>
          <cell r="G166">
            <v>37785</v>
          </cell>
          <cell r="H166">
            <v>37781</v>
          </cell>
          <cell r="I166">
            <v>37813</v>
          </cell>
          <cell r="J166">
            <v>37806</v>
          </cell>
          <cell r="K166">
            <v>37855</v>
          </cell>
          <cell r="M166">
            <v>38017</v>
          </cell>
          <cell r="O166">
            <v>38107</v>
          </cell>
          <cell r="Q166">
            <v>90</v>
          </cell>
          <cell r="R166">
            <v>2</v>
          </cell>
        </row>
        <row r="167">
          <cell r="A167" t="str">
            <v>6319-02-41-07-1142</v>
          </cell>
          <cell r="C167" t="str">
            <v>NOT USED</v>
          </cell>
          <cell r="F167">
            <v>0</v>
          </cell>
          <cell r="J167">
            <v>37806</v>
          </cell>
          <cell r="K167">
            <v>37855</v>
          </cell>
          <cell r="M167">
            <v>38017</v>
          </cell>
          <cell r="O167">
            <v>38107</v>
          </cell>
        </row>
        <row r="168">
          <cell r="A168" t="str">
            <v>6319-02-41-07-1143</v>
          </cell>
          <cell r="B168">
            <v>1</v>
          </cell>
          <cell r="C168" t="str">
            <v>LP STEAM, SERVICE WATER, PLANT AIR, NITROGEN, INSTT. AIR</v>
          </cell>
          <cell r="D168" t="str">
            <v>A</v>
          </cell>
          <cell r="E168" t="str">
            <v>N</v>
          </cell>
          <cell r="F168">
            <v>0.37</v>
          </cell>
          <cell r="G168">
            <v>37785</v>
          </cell>
          <cell r="H168">
            <v>37781</v>
          </cell>
          <cell r="I168">
            <v>37813</v>
          </cell>
          <cell r="J168">
            <v>37806</v>
          </cell>
          <cell r="K168">
            <v>37855</v>
          </cell>
          <cell r="M168">
            <v>38017</v>
          </cell>
          <cell r="O168">
            <v>38107</v>
          </cell>
          <cell r="Q168">
            <v>90</v>
          </cell>
          <cell r="R168">
            <v>2</v>
          </cell>
        </row>
        <row r="169">
          <cell r="A169" t="str">
            <v>6319-02-41-07-1144</v>
          </cell>
          <cell r="B169">
            <v>2</v>
          </cell>
          <cell r="C169" t="str">
            <v>COOLING WATER AND BEARING COOLING WATER</v>
          </cell>
          <cell r="D169" t="str">
            <v>A</v>
          </cell>
          <cell r="E169" t="str">
            <v>N</v>
          </cell>
          <cell r="F169">
            <v>0.37</v>
          </cell>
          <cell r="G169">
            <v>37785</v>
          </cell>
          <cell r="H169">
            <v>37781</v>
          </cell>
          <cell r="I169">
            <v>37813</v>
          </cell>
          <cell r="J169">
            <v>37806</v>
          </cell>
          <cell r="K169">
            <v>37855</v>
          </cell>
          <cell r="M169">
            <v>38017</v>
          </cell>
          <cell r="O169">
            <v>38107</v>
          </cell>
          <cell r="Q169">
            <v>90</v>
          </cell>
          <cell r="R169">
            <v>2</v>
          </cell>
        </row>
        <row r="170">
          <cell r="A170" t="str">
            <v>6319-02-41-07-1145</v>
          </cell>
          <cell r="B170">
            <v>1</v>
          </cell>
          <cell r="C170" t="str">
            <v xml:space="preserve">CLOSED BLOW DOWN </v>
          </cell>
          <cell r="D170" t="str">
            <v>A</v>
          </cell>
          <cell r="E170" t="str">
            <v>N</v>
          </cell>
          <cell r="F170">
            <v>0.37</v>
          </cell>
          <cell r="G170">
            <v>37785</v>
          </cell>
          <cell r="H170">
            <v>37781</v>
          </cell>
          <cell r="I170">
            <v>37813</v>
          </cell>
          <cell r="J170">
            <v>37806</v>
          </cell>
          <cell r="K170">
            <v>37855</v>
          </cell>
          <cell r="M170">
            <v>38017</v>
          </cell>
          <cell r="O170">
            <v>38107</v>
          </cell>
          <cell r="Q170">
            <v>90</v>
          </cell>
          <cell r="R170">
            <v>2</v>
          </cell>
        </row>
        <row r="171">
          <cell r="A171" t="str">
            <v>6319-02-41-07-1146</v>
          </cell>
          <cell r="B171">
            <v>1</v>
          </cell>
          <cell r="C171" t="str">
            <v>FLARE</v>
          </cell>
          <cell r="D171" t="str">
            <v>A</v>
          </cell>
          <cell r="E171" t="str">
            <v>N</v>
          </cell>
          <cell r="F171">
            <v>0.37</v>
          </cell>
          <cell r="G171">
            <v>37785</v>
          </cell>
          <cell r="H171">
            <v>37781</v>
          </cell>
          <cell r="I171">
            <v>37813</v>
          </cell>
          <cell r="J171">
            <v>37806</v>
          </cell>
          <cell r="K171">
            <v>37855</v>
          </cell>
          <cell r="M171">
            <v>38017</v>
          </cell>
          <cell r="O171">
            <v>38107</v>
          </cell>
          <cell r="Q171">
            <v>90</v>
          </cell>
          <cell r="R171">
            <v>2</v>
          </cell>
        </row>
        <row r="172">
          <cell r="A172" t="str">
            <v>6319-02-41-07-1147</v>
          </cell>
          <cell r="B172">
            <v>2</v>
          </cell>
          <cell r="C172" t="str">
            <v>FUEL GAS AND FUEL OIL</v>
          </cell>
          <cell r="D172" t="str">
            <v>A</v>
          </cell>
          <cell r="E172" t="str">
            <v>N</v>
          </cell>
          <cell r="F172">
            <v>0.37</v>
          </cell>
          <cell r="G172">
            <v>37785</v>
          </cell>
          <cell r="H172">
            <v>37781</v>
          </cell>
          <cell r="I172">
            <v>37813</v>
          </cell>
          <cell r="J172">
            <v>37806</v>
          </cell>
          <cell r="K172">
            <v>37855</v>
          </cell>
          <cell r="M172">
            <v>38017</v>
          </cell>
          <cell r="O172">
            <v>38107</v>
          </cell>
          <cell r="Q172">
            <v>90</v>
          </cell>
          <cell r="R172">
            <v>2</v>
          </cell>
        </row>
        <row r="173">
          <cell r="A173" t="str">
            <v>6319-02-41-07-1118</v>
          </cell>
          <cell r="B173">
            <v>0</v>
          </cell>
          <cell r="C173" t="str">
            <v>PUMP SEAL PLANS-I</v>
          </cell>
          <cell r="D173" t="str">
            <v>A</v>
          </cell>
          <cell r="E173" t="str">
            <v>N</v>
          </cell>
          <cell r="F173">
            <v>0.37</v>
          </cell>
          <cell r="G173">
            <v>37785</v>
          </cell>
          <cell r="H173">
            <v>37781</v>
          </cell>
          <cell r="I173">
            <v>37813</v>
          </cell>
          <cell r="J173">
            <v>37806</v>
          </cell>
          <cell r="K173">
            <v>37855</v>
          </cell>
          <cell r="M173">
            <v>38017</v>
          </cell>
          <cell r="O173">
            <v>38107</v>
          </cell>
          <cell r="Q173">
            <v>90</v>
          </cell>
          <cell r="R173">
            <v>2</v>
          </cell>
        </row>
        <row r="174">
          <cell r="A174" t="str">
            <v>6319-02-41-07-1119</v>
          </cell>
          <cell r="B174">
            <v>0</v>
          </cell>
          <cell r="C174" t="str">
            <v>PUMP SEAL PLANS-II</v>
          </cell>
          <cell r="D174" t="str">
            <v>A</v>
          </cell>
          <cell r="E174" t="str">
            <v>N</v>
          </cell>
          <cell r="F174">
            <v>0</v>
          </cell>
          <cell r="J174">
            <v>37806</v>
          </cell>
          <cell r="K174">
            <v>37855</v>
          </cell>
          <cell r="M174">
            <v>38017</v>
          </cell>
          <cell r="O174">
            <v>38107</v>
          </cell>
        </row>
        <row r="175">
          <cell r="A175" t="str">
            <v>6319-02-41-07-1120</v>
          </cell>
          <cell r="B175">
            <v>0</v>
          </cell>
          <cell r="C175" t="str">
            <v>CONTROL VALVE VENT &amp; DRAIN DETAILS</v>
          </cell>
          <cell r="D175" t="str">
            <v>A</v>
          </cell>
          <cell r="E175" t="str">
            <v>N</v>
          </cell>
          <cell r="F175">
            <v>0.37</v>
          </cell>
          <cell r="G175">
            <v>37785</v>
          </cell>
          <cell r="H175">
            <v>37781</v>
          </cell>
          <cell r="I175">
            <v>37813</v>
          </cell>
          <cell r="J175">
            <v>37806</v>
          </cell>
          <cell r="K175">
            <v>37855</v>
          </cell>
          <cell r="M175">
            <v>38017</v>
          </cell>
          <cell r="O175">
            <v>38107</v>
          </cell>
          <cell r="Q175">
            <v>90</v>
          </cell>
          <cell r="R175">
            <v>2</v>
          </cell>
        </row>
        <row r="176">
          <cell r="A176" t="str">
            <v>6319-02-41-07-1121</v>
          </cell>
          <cell r="B176">
            <v>0</v>
          </cell>
          <cell r="C176" t="str">
            <v>PUMP VENT &amp; DRAIN DETAILS</v>
          </cell>
          <cell r="D176" t="str">
            <v>A</v>
          </cell>
          <cell r="E176" t="str">
            <v>N</v>
          </cell>
          <cell r="F176">
            <v>0.37</v>
          </cell>
          <cell r="G176">
            <v>37785</v>
          </cell>
          <cell r="H176">
            <v>37781</v>
          </cell>
          <cell r="I176">
            <v>37813</v>
          </cell>
          <cell r="J176">
            <v>37806</v>
          </cell>
          <cell r="K176">
            <v>37855</v>
          </cell>
          <cell r="M176">
            <v>38017</v>
          </cell>
          <cell r="O176">
            <v>38107</v>
          </cell>
          <cell r="Q176">
            <v>90</v>
          </cell>
          <cell r="R176">
            <v>2</v>
          </cell>
        </row>
        <row r="177">
          <cell r="A177" t="str">
            <v>6319-02-41-07-1122</v>
          </cell>
          <cell r="B177">
            <v>0</v>
          </cell>
          <cell r="C177" t="str">
            <v>LEVEL INST. VENT &amp; DRAIN DETAILS</v>
          </cell>
          <cell r="D177" t="str">
            <v>A</v>
          </cell>
          <cell r="E177" t="str">
            <v>N</v>
          </cell>
          <cell r="F177">
            <v>0.37</v>
          </cell>
          <cell r="G177">
            <v>37785</v>
          </cell>
          <cell r="H177">
            <v>37781</v>
          </cell>
          <cell r="I177">
            <v>37813</v>
          </cell>
          <cell r="J177">
            <v>37806</v>
          </cell>
          <cell r="K177">
            <v>37855</v>
          </cell>
          <cell r="M177">
            <v>38017</v>
          </cell>
          <cell r="O177">
            <v>38107</v>
          </cell>
          <cell r="Q177">
            <v>90</v>
          </cell>
          <cell r="R177">
            <v>2</v>
          </cell>
        </row>
        <row r="178">
          <cell r="A178" t="str">
            <v>6319-02-41-07-1123</v>
          </cell>
          <cell r="B178">
            <v>0</v>
          </cell>
          <cell r="C178" t="str">
            <v>SAMPLE CONNNECTION DETAILS</v>
          </cell>
          <cell r="D178" t="str">
            <v>A</v>
          </cell>
          <cell r="E178" t="str">
            <v>N</v>
          </cell>
          <cell r="F178">
            <v>0.37</v>
          </cell>
          <cell r="G178">
            <v>37785</v>
          </cell>
          <cell r="H178">
            <v>37781</v>
          </cell>
          <cell r="I178">
            <v>37813</v>
          </cell>
          <cell r="J178">
            <v>37806</v>
          </cell>
          <cell r="K178">
            <v>37855</v>
          </cell>
          <cell r="M178">
            <v>38017</v>
          </cell>
          <cell r="O178">
            <v>38107</v>
          </cell>
          <cell r="Q178">
            <v>90</v>
          </cell>
          <cell r="R178">
            <v>2</v>
          </cell>
        </row>
        <row r="179">
          <cell r="A179" t="str">
            <v>6319-02-41-07-1124</v>
          </cell>
          <cell r="B179">
            <v>0</v>
          </cell>
          <cell r="C179" t="str">
            <v>LOW POINT DRAIN DETAILS</v>
          </cell>
          <cell r="D179" t="str">
            <v>A</v>
          </cell>
          <cell r="E179" t="str">
            <v>N</v>
          </cell>
          <cell r="F179">
            <v>0.37</v>
          </cell>
          <cell r="G179">
            <v>37785</v>
          </cell>
          <cell r="H179">
            <v>37781</v>
          </cell>
          <cell r="I179">
            <v>37813</v>
          </cell>
          <cell r="J179">
            <v>37806</v>
          </cell>
          <cell r="K179">
            <v>37855</v>
          </cell>
          <cell r="M179">
            <v>38017</v>
          </cell>
          <cell r="O179">
            <v>38107</v>
          </cell>
          <cell r="Q179">
            <v>90</v>
          </cell>
          <cell r="R179">
            <v>2</v>
          </cell>
        </row>
        <row r="180">
          <cell r="C180" t="str">
            <v>Other Deliverables</v>
          </cell>
        </row>
        <row r="181">
          <cell r="A181" t="str">
            <v>6319-07-02-EL-1001</v>
          </cell>
          <cell r="B181">
            <v>1</v>
          </cell>
          <cell r="C181" t="str">
            <v>EQUIPMENT LIST</v>
          </cell>
          <cell r="D181" t="str">
            <v>I</v>
          </cell>
          <cell r="E181" t="str">
            <v>N</v>
          </cell>
          <cell r="F181">
            <v>0.37</v>
          </cell>
          <cell r="G181">
            <v>37802</v>
          </cell>
          <cell r="H181">
            <v>37802</v>
          </cell>
          <cell r="I181">
            <v>37830</v>
          </cell>
          <cell r="J181">
            <v>37823</v>
          </cell>
          <cell r="K181">
            <v>37863</v>
          </cell>
          <cell r="O181">
            <v>38107</v>
          </cell>
          <cell r="Q181">
            <v>90</v>
          </cell>
          <cell r="R181">
            <v>2</v>
          </cell>
        </row>
        <row r="182">
          <cell r="C182" t="str">
            <v>EQUIPMENT DATASHEETS (Note 1)</v>
          </cell>
          <cell r="D182" t="str">
            <v>A</v>
          </cell>
          <cell r="E182" t="str">
            <v>N</v>
          </cell>
          <cell r="F182">
            <v>1.56</v>
          </cell>
          <cell r="G182">
            <v>37820</v>
          </cell>
          <cell r="H182">
            <v>37806</v>
          </cell>
          <cell r="I182">
            <v>37848</v>
          </cell>
          <cell r="J182">
            <v>37826</v>
          </cell>
          <cell r="K182">
            <v>37863</v>
          </cell>
          <cell r="O182">
            <v>38107</v>
          </cell>
          <cell r="Q182">
            <v>90</v>
          </cell>
          <cell r="R182">
            <v>2</v>
          </cell>
        </row>
        <row r="183">
          <cell r="C183" t="str">
            <v>CONTROL VALVE DATASHEETS (Note 1)</v>
          </cell>
          <cell r="D183" t="str">
            <v>A</v>
          </cell>
          <cell r="E183" t="str">
            <v>N</v>
          </cell>
          <cell r="F183">
            <v>1.5</v>
          </cell>
          <cell r="G183">
            <v>37817</v>
          </cell>
          <cell r="H183">
            <v>37809</v>
          </cell>
          <cell r="I183">
            <v>37845</v>
          </cell>
          <cell r="K183">
            <v>37863</v>
          </cell>
          <cell r="O183">
            <v>38107</v>
          </cell>
          <cell r="Q183">
            <v>70</v>
          </cell>
        </row>
        <row r="184">
          <cell r="C184" t="str">
            <v>SAFETY VALVE DATASHEETS (Note 1)</v>
          </cell>
          <cell r="D184" t="str">
            <v>A</v>
          </cell>
          <cell r="E184" t="str">
            <v>N</v>
          </cell>
          <cell r="F184">
            <v>0.64</v>
          </cell>
          <cell r="G184">
            <v>37824</v>
          </cell>
          <cell r="H184">
            <v>37809</v>
          </cell>
          <cell r="I184">
            <v>37852</v>
          </cell>
          <cell r="K184">
            <v>37863</v>
          </cell>
          <cell r="O184">
            <v>38107</v>
          </cell>
          <cell r="Q184">
            <v>70</v>
          </cell>
        </row>
        <row r="185">
          <cell r="C185" t="str">
            <v>OTHER INSTRUMENT DATASHEETS (Note 1)</v>
          </cell>
          <cell r="D185" t="str">
            <v>I</v>
          </cell>
          <cell r="E185" t="str">
            <v>N</v>
          </cell>
          <cell r="F185">
            <v>1.5</v>
          </cell>
          <cell r="G185">
            <v>37833</v>
          </cell>
          <cell r="H185">
            <v>37831</v>
          </cell>
          <cell r="I185">
            <v>37861</v>
          </cell>
          <cell r="K185">
            <v>37863</v>
          </cell>
          <cell r="O185">
            <v>38107</v>
          </cell>
          <cell r="Q185">
            <v>50</v>
          </cell>
          <cell r="R185">
            <v>2</v>
          </cell>
        </row>
        <row r="186">
          <cell r="C186" t="str">
            <v>ANALYSER/FLOW INSTRUMENTS</v>
          </cell>
          <cell r="D186" t="str">
            <v>R</v>
          </cell>
          <cell r="E186" t="str">
            <v>N</v>
          </cell>
          <cell r="F186">
            <v>1.5</v>
          </cell>
          <cell r="G186">
            <v>37833</v>
          </cell>
          <cell r="H186">
            <v>37831</v>
          </cell>
          <cell r="I186">
            <v>37861</v>
          </cell>
          <cell r="K186">
            <v>37863</v>
          </cell>
          <cell r="O186">
            <v>38107</v>
          </cell>
          <cell r="Q186">
            <v>50</v>
          </cell>
        </row>
        <row r="187">
          <cell r="A187" t="str">
            <v>6319-07-02-LS-1100</v>
          </cell>
          <cell r="B187">
            <v>0</v>
          </cell>
          <cell r="C187" t="str">
            <v>LINE SCHEDULES</v>
          </cell>
          <cell r="D187" t="str">
            <v>I</v>
          </cell>
          <cell r="E187" t="str">
            <v>N</v>
          </cell>
          <cell r="F187">
            <v>1.5</v>
          </cell>
          <cell r="G187">
            <v>37833</v>
          </cell>
          <cell r="H187">
            <v>37826</v>
          </cell>
          <cell r="I187">
            <v>37861</v>
          </cell>
          <cell r="K187">
            <v>37863</v>
          </cell>
          <cell r="O187">
            <v>38107</v>
          </cell>
          <cell r="Q187">
            <v>90</v>
          </cell>
          <cell r="R187">
            <v>2</v>
          </cell>
        </row>
        <row r="188">
          <cell r="A188" t="str">
            <v>6319-07-02-SM-1003</v>
          </cell>
          <cell r="B188">
            <v>1</v>
          </cell>
          <cell r="C188" t="str">
            <v>FLARE LOAD SUMMARY (Note 1)</v>
          </cell>
          <cell r="D188" t="str">
            <v>A</v>
          </cell>
          <cell r="E188" t="str">
            <v>N</v>
          </cell>
          <cell r="F188">
            <v>0.37</v>
          </cell>
          <cell r="G188">
            <v>37817</v>
          </cell>
          <cell r="H188">
            <v>37811</v>
          </cell>
          <cell r="I188">
            <v>37845</v>
          </cell>
          <cell r="K188">
            <v>37863</v>
          </cell>
          <cell r="O188">
            <v>38107</v>
          </cell>
          <cell r="Q188">
            <v>70</v>
          </cell>
        </row>
        <row r="189">
          <cell r="A189" t="str">
            <v>6319-07-02-SM-1001</v>
          </cell>
          <cell r="B189">
            <v>1</v>
          </cell>
          <cell r="C189" t="str">
            <v>UTILITY SUMMARY</v>
          </cell>
          <cell r="D189" t="str">
            <v>R</v>
          </cell>
          <cell r="E189" t="str">
            <v>N</v>
          </cell>
          <cell r="F189">
            <v>0.37</v>
          </cell>
          <cell r="G189">
            <v>37823</v>
          </cell>
          <cell r="I189">
            <v>37851</v>
          </cell>
          <cell r="K189">
            <v>37863</v>
          </cell>
          <cell r="O189">
            <v>38107</v>
          </cell>
          <cell r="Q189">
            <v>50</v>
          </cell>
        </row>
        <row r="190">
          <cell r="A190" t="str">
            <v>6319-07-02-SM-1002</v>
          </cell>
          <cell r="B190">
            <v>1</v>
          </cell>
          <cell r="C190" t="str">
            <v>EFFLUENT SUMMARY</v>
          </cell>
          <cell r="D190" t="str">
            <v>I</v>
          </cell>
          <cell r="E190" t="str">
            <v>N</v>
          </cell>
          <cell r="F190">
            <v>0.18</v>
          </cell>
          <cell r="G190">
            <v>37823</v>
          </cell>
          <cell r="H190">
            <v>37831</v>
          </cell>
          <cell r="I190">
            <v>37851</v>
          </cell>
          <cell r="K190">
            <v>37863</v>
          </cell>
          <cell r="O190">
            <v>38107</v>
          </cell>
          <cell r="Q190">
            <v>50</v>
          </cell>
        </row>
        <row r="191">
          <cell r="A191" t="str">
            <v>6319-07-02-SM-1004</v>
          </cell>
          <cell r="B191">
            <v>1</v>
          </cell>
          <cell r="C191" t="str">
            <v>CATALYST &amp; CHEMICALS SUMMARY</v>
          </cell>
          <cell r="D191" t="str">
            <v>I</v>
          </cell>
          <cell r="E191" t="str">
            <v>N</v>
          </cell>
          <cell r="F191">
            <v>0.18</v>
          </cell>
          <cell r="G191">
            <v>37823</v>
          </cell>
          <cell r="H191">
            <v>37832</v>
          </cell>
          <cell r="I191">
            <v>37851</v>
          </cell>
          <cell r="K191">
            <v>37863</v>
          </cell>
          <cell r="O191">
            <v>38107</v>
          </cell>
          <cell r="Q191">
            <v>50</v>
          </cell>
        </row>
        <row r="192">
          <cell r="A192" t="str">
            <v>6319-07-02-OPC-1001</v>
          </cell>
          <cell r="B192">
            <v>0</v>
          </cell>
          <cell r="C192" t="str">
            <v>BATTERY LIMIT CONDITIONS (Note 1)</v>
          </cell>
          <cell r="D192" t="str">
            <v>A</v>
          </cell>
          <cell r="E192" t="str">
            <v>N</v>
          </cell>
          <cell r="F192">
            <v>0.37</v>
          </cell>
          <cell r="G192">
            <v>37809</v>
          </cell>
          <cell r="H192">
            <v>37811</v>
          </cell>
          <cell r="I192">
            <v>37837</v>
          </cell>
          <cell r="K192">
            <v>37863</v>
          </cell>
          <cell r="O192">
            <v>38107</v>
          </cell>
          <cell r="Q192">
            <v>70</v>
          </cell>
        </row>
        <row r="194">
          <cell r="C194" t="str">
            <v>TATORAY UNIT</v>
          </cell>
        </row>
        <row r="195">
          <cell r="C195" t="str">
            <v>PFD's</v>
          </cell>
        </row>
        <row r="196">
          <cell r="A196" t="str">
            <v>903340-110-01</v>
          </cell>
          <cell r="B196">
            <v>2</v>
          </cell>
          <cell r="C196" t="str">
            <v>REACTOR SECTION</v>
          </cell>
          <cell r="D196" t="str">
            <v>R</v>
          </cell>
          <cell r="E196" t="str">
            <v>N</v>
          </cell>
        </row>
        <row r="197">
          <cell r="A197" t="str">
            <v>903340-110-02</v>
          </cell>
          <cell r="B197">
            <v>2</v>
          </cell>
          <cell r="C197" t="str">
            <v>SEPARATOR SECTION</v>
          </cell>
          <cell r="D197" t="str">
            <v>R</v>
          </cell>
          <cell r="E197" t="str">
            <v>N</v>
          </cell>
        </row>
        <row r="198">
          <cell r="A198" t="str">
            <v>903340-110-03</v>
          </cell>
          <cell r="B198">
            <v>2</v>
          </cell>
          <cell r="C198" t="str">
            <v>STRIPPER SECTION</v>
          </cell>
          <cell r="D198" t="str">
            <v>R</v>
          </cell>
          <cell r="E198" t="str">
            <v>N</v>
          </cell>
        </row>
        <row r="199">
          <cell r="A199" t="str">
            <v>903340-110-04</v>
          </cell>
          <cell r="B199">
            <v>1</v>
          </cell>
          <cell r="C199" t="str">
            <v>MATERIAL BALANCE</v>
          </cell>
          <cell r="D199" t="str">
            <v>R</v>
          </cell>
          <cell r="E199" t="str">
            <v>N</v>
          </cell>
        </row>
        <row r="200">
          <cell r="C200" t="str">
            <v>MATERIAL SELECTION DIAGRAM</v>
          </cell>
        </row>
        <row r="201">
          <cell r="A201" t="str">
            <v>903340-115-01</v>
          </cell>
          <cell r="B201">
            <v>0</v>
          </cell>
          <cell r="C201" t="str">
            <v>REACTOR SECTION</v>
          </cell>
          <cell r="D201" t="str">
            <v>I</v>
          </cell>
          <cell r="E201" t="str">
            <v>N</v>
          </cell>
        </row>
        <row r="202">
          <cell r="A202" t="str">
            <v>903340-115-02</v>
          </cell>
          <cell r="B202">
            <v>0</v>
          </cell>
          <cell r="C202" t="str">
            <v>SEPARATOR SECTION</v>
          </cell>
          <cell r="D202" t="str">
            <v>I</v>
          </cell>
          <cell r="E202" t="str">
            <v>N</v>
          </cell>
        </row>
        <row r="203">
          <cell r="A203" t="str">
            <v>903340-115-03</v>
          </cell>
          <cell r="B203">
            <v>0</v>
          </cell>
          <cell r="C203" t="str">
            <v>STRIPPER SECTION</v>
          </cell>
          <cell r="D203" t="str">
            <v>I</v>
          </cell>
          <cell r="E203" t="str">
            <v>N</v>
          </cell>
        </row>
        <row r="204">
          <cell r="C204" t="str">
            <v>PROCESS P&amp;ID's</v>
          </cell>
        </row>
        <row r="205">
          <cell r="A205" t="str">
            <v>903340-120-01</v>
          </cell>
          <cell r="B205">
            <v>3</v>
          </cell>
          <cell r="C205" t="str">
            <v>Legend and Instrument identification</v>
          </cell>
          <cell r="D205" t="str">
            <v>A</v>
          </cell>
          <cell r="E205" t="str">
            <v>Y</v>
          </cell>
          <cell r="F205">
            <v>0.37</v>
          </cell>
          <cell r="G205">
            <v>37779</v>
          </cell>
          <cell r="H205">
            <v>37776</v>
          </cell>
          <cell r="I205">
            <v>37807</v>
          </cell>
          <cell r="J205">
            <v>37806</v>
          </cell>
          <cell r="K205">
            <v>37855</v>
          </cell>
          <cell r="M205">
            <v>38017</v>
          </cell>
          <cell r="O205">
            <v>38107</v>
          </cell>
          <cell r="Q205">
            <v>90</v>
          </cell>
          <cell r="R205">
            <v>2</v>
          </cell>
        </row>
        <row r="206">
          <cell r="A206" t="str">
            <v>903340-120-02</v>
          </cell>
          <cell r="B206">
            <v>4</v>
          </cell>
          <cell r="C206" t="str">
            <v>General Details and Notes</v>
          </cell>
          <cell r="D206" t="str">
            <v>A</v>
          </cell>
          <cell r="E206" t="str">
            <v>Y</v>
          </cell>
          <cell r="F206">
            <v>0.37</v>
          </cell>
          <cell r="G206">
            <v>37779</v>
          </cell>
          <cell r="H206">
            <v>37776</v>
          </cell>
          <cell r="I206">
            <v>37807</v>
          </cell>
          <cell r="J206">
            <v>37806</v>
          </cell>
          <cell r="K206">
            <v>37855</v>
          </cell>
          <cell r="M206">
            <v>38017</v>
          </cell>
          <cell r="O206">
            <v>38107</v>
          </cell>
          <cell r="Q206">
            <v>90</v>
          </cell>
          <cell r="R206">
            <v>2</v>
          </cell>
        </row>
        <row r="207">
          <cell r="A207" t="str">
            <v>903340-120-03</v>
          </cell>
          <cell r="B207">
            <v>4</v>
          </cell>
          <cell r="C207" t="str">
            <v>Unit Specific Details and Notes</v>
          </cell>
          <cell r="D207" t="str">
            <v>A</v>
          </cell>
          <cell r="E207" t="str">
            <v>Y</v>
          </cell>
          <cell r="F207">
            <v>0.37</v>
          </cell>
          <cell r="G207">
            <v>37779</v>
          </cell>
          <cell r="H207">
            <v>37776</v>
          </cell>
          <cell r="I207">
            <v>37807</v>
          </cell>
          <cell r="J207">
            <v>37806</v>
          </cell>
          <cell r="K207">
            <v>37855</v>
          </cell>
          <cell r="M207">
            <v>38017</v>
          </cell>
          <cell r="O207">
            <v>38107</v>
          </cell>
          <cell r="Q207">
            <v>90</v>
          </cell>
          <cell r="R207">
            <v>2</v>
          </cell>
        </row>
        <row r="208">
          <cell r="A208" t="str">
            <v>903340-120-04</v>
          </cell>
          <cell r="B208">
            <v>3</v>
          </cell>
          <cell r="C208" t="str">
            <v>Cause and Effect Table</v>
          </cell>
          <cell r="D208" t="str">
            <v>A</v>
          </cell>
          <cell r="E208" t="str">
            <v>Y</v>
          </cell>
          <cell r="F208">
            <v>0.37</v>
          </cell>
          <cell r="G208">
            <v>37779</v>
          </cell>
          <cell r="H208">
            <v>37776</v>
          </cell>
          <cell r="I208">
            <v>37807</v>
          </cell>
          <cell r="J208">
            <v>37806</v>
          </cell>
          <cell r="K208">
            <v>37855</v>
          </cell>
          <cell r="M208">
            <v>38017</v>
          </cell>
          <cell r="O208">
            <v>38107</v>
          </cell>
          <cell r="Q208">
            <v>90</v>
          </cell>
          <cell r="R208">
            <v>2</v>
          </cell>
        </row>
        <row r="209">
          <cell r="A209" t="str">
            <v>903340-120-05</v>
          </cell>
          <cell r="B209">
            <v>5</v>
          </cell>
          <cell r="C209" t="str">
            <v>Tatoray Feed</v>
          </cell>
          <cell r="D209" t="str">
            <v>A</v>
          </cell>
          <cell r="E209" t="str">
            <v>Y</v>
          </cell>
          <cell r="F209">
            <v>0.37</v>
          </cell>
          <cell r="G209">
            <v>37779</v>
          </cell>
          <cell r="H209">
            <v>37776</v>
          </cell>
          <cell r="I209">
            <v>37807</v>
          </cell>
          <cell r="J209">
            <v>37806</v>
          </cell>
          <cell r="K209">
            <v>37855</v>
          </cell>
          <cell r="M209">
            <v>38017</v>
          </cell>
          <cell r="O209">
            <v>38107</v>
          </cell>
          <cell r="Q209">
            <v>90</v>
          </cell>
          <cell r="R209">
            <v>2</v>
          </cell>
        </row>
        <row r="210">
          <cell r="A210" t="str">
            <v>903340-120-06</v>
          </cell>
          <cell r="B210">
            <v>5</v>
          </cell>
          <cell r="C210" t="str">
            <v>Feed Surge Drum</v>
          </cell>
          <cell r="D210" t="str">
            <v>A</v>
          </cell>
          <cell r="E210" t="str">
            <v>Y</v>
          </cell>
          <cell r="F210">
            <v>0.37</v>
          </cell>
          <cell r="G210">
            <v>37779</v>
          </cell>
          <cell r="H210">
            <v>37776</v>
          </cell>
          <cell r="I210">
            <v>37807</v>
          </cell>
          <cell r="J210">
            <v>37806</v>
          </cell>
          <cell r="K210">
            <v>37855</v>
          </cell>
          <cell r="M210">
            <v>38017</v>
          </cell>
          <cell r="O210">
            <v>38107</v>
          </cell>
          <cell r="Q210">
            <v>90</v>
          </cell>
          <cell r="R210">
            <v>2</v>
          </cell>
        </row>
        <row r="211">
          <cell r="A211" t="str">
            <v>903340-120-07</v>
          </cell>
          <cell r="B211">
            <v>3</v>
          </cell>
          <cell r="C211" t="str">
            <v>Tatoray Charge Heater</v>
          </cell>
          <cell r="D211" t="str">
            <v>A</v>
          </cell>
          <cell r="E211" t="str">
            <v>Y</v>
          </cell>
          <cell r="F211">
            <v>0.37</v>
          </cell>
          <cell r="G211">
            <v>37779</v>
          </cell>
          <cell r="H211">
            <v>37776</v>
          </cell>
          <cell r="I211">
            <v>37807</v>
          </cell>
          <cell r="J211">
            <v>37806</v>
          </cell>
          <cell r="K211">
            <v>37855</v>
          </cell>
          <cell r="M211">
            <v>38017</v>
          </cell>
          <cell r="O211">
            <v>38107</v>
          </cell>
          <cell r="Q211">
            <v>90</v>
          </cell>
          <cell r="R211">
            <v>2</v>
          </cell>
        </row>
        <row r="212">
          <cell r="A212" t="str">
            <v>903340-120-08</v>
          </cell>
          <cell r="B212">
            <v>2</v>
          </cell>
          <cell r="C212" t="str">
            <v>Reactor</v>
          </cell>
          <cell r="D212" t="str">
            <v>A</v>
          </cell>
          <cell r="E212" t="str">
            <v>Y</v>
          </cell>
          <cell r="F212">
            <v>0.37</v>
          </cell>
          <cell r="G212">
            <v>37779</v>
          </cell>
          <cell r="H212">
            <v>37776</v>
          </cell>
          <cell r="I212">
            <v>37807</v>
          </cell>
          <cell r="J212">
            <v>37806</v>
          </cell>
          <cell r="K212">
            <v>37855</v>
          </cell>
          <cell r="M212">
            <v>38017</v>
          </cell>
          <cell r="O212">
            <v>38107</v>
          </cell>
          <cell r="Q212">
            <v>90</v>
          </cell>
          <cell r="R212">
            <v>2</v>
          </cell>
        </row>
        <row r="213">
          <cell r="A213" t="str">
            <v>903340-120-09</v>
          </cell>
          <cell r="B213">
            <v>4</v>
          </cell>
          <cell r="C213" t="str">
            <v>Combined Feed Exchanger</v>
          </cell>
          <cell r="D213" t="str">
            <v>A</v>
          </cell>
          <cell r="E213" t="str">
            <v>Y</v>
          </cell>
          <cell r="F213">
            <v>0.37</v>
          </cell>
          <cell r="G213">
            <v>37779</v>
          </cell>
          <cell r="H213">
            <v>37776</v>
          </cell>
          <cell r="I213">
            <v>37807</v>
          </cell>
          <cell r="J213">
            <v>37806</v>
          </cell>
          <cell r="K213">
            <v>37855</v>
          </cell>
          <cell r="M213">
            <v>38017</v>
          </cell>
          <cell r="O213">
            <v>38107</v>
          </cell>
          <cell r="Q213">
            <v>90</v>
          </cell>
          <cell r="R213">
            <v>2</v>
          </cell>
        </row>
        <row r="214">
          <cell r="A214" t="str">
            <v>903340-120-10</v>
          </cell>
          <cell r="B214">
            <v>5</v>
          </cell>
          <cell r="C214" t="str">
            <v>Separator</v>
          </cell>
          <cell r="D214" t="str">
            <v>A</v>
          </cell>
          <cell r="E214" t="str">
            <v>Y</v>
          </cell>
          <cell r="F214">
            <v>0.37</v>
          </cell>
          <cell r="G214">
            <v>37779</v>
          </cell>
          <cell r="H214">
            <v>37776</v>
          </cell>
          <cell r="I214">
            <v>37807</v>
          </cell>
          <cell r="J214">
            <v>37806</v>
          </cell>
          <cell r="K214">
            <v>37855</v>
          </cell>
          <cell r="M214">
            <v>38017</v>
          </cell>
          <cell r="O214">
            <v>38107</v>
          </cell>
          <cell r="Q214">
            <v>90</v>
          </cell>
          <cell r="R214">
            <v>2</v>
          </cell>
        </row>
        <row r="215">
          <cell r="A215" t="str">
            <v>903340-120-11</v>
          </cell>
          <cell r="B215">
            <v>4</v>
          </cell>
          <cell r="C215" t="str">
            <v>Recycle Compressor</v>
          </cell>
          <cell r="D215" t="str">
            <v>A</v>
          </cell>
          <cell r="E215" t="str">
            <v>Y</v>
          </cell>
          <cell r="F215">
            <v>0.37</v>
          </cell>
          <cell r="G215">
            <v>37779</v>
          </cell>
          <cell r="H215">
            <v>37776</v>
          </cell>
          <cell r="I215">
            <v>37807</v>
          </cell>
          <cell r="J215">
            <v>37806</v>
          </cell>
          <cell r="K215">
            <v>37855</v>
          </cell>
          <cell r="M215">
            <v>38017</v>
          </cell>
          <cell r="O215">
            <v>38107</v>
          </cell>
          <cell r="Q215">
            <v>90</v>
          </cell>
          <cell r="R215">
            <v>2</v>
          </cell>
        </row>
        <row r="216">
          <cell r="A216" t="str">
            <v>903340-120-12</v>
          </cell>
          <cell r="B216">
            <v>4</v>
          </cell>
          <cell r="C216" t="str">
            <v>Stripper</v>
          </cell>
          <cell r="D216" t="str">
            <v>A</v>
          </cell>
          <cell r="E216" t="str">
            <v>Y</v>
          </cell>
          <cell r="F216">
            <v>0.37</v>
          </cell>
          <cell r="G216">
            <v>37779</v>
          </cell>
          <cell r="H216">
            <v>37776</v>
          </cell>
          <cell r="I216">
            <v>37807</v>
          </cell>
          <cell r="J216">
            <v>37806</v>
          </cell>
          <cell r="K216">
            <v>37855</v>
          </cell>
          <cell r="M216">
            <v>38017</v>
          </cell>
          <cell r="O216">
            <v>38107</v>
          </cell>
          <cell r="Q216">
            <v>90</v>
          </cell>
          <cell r="R216">
            <v>2</v>
          </cell>
        </row>
        <row r="217">
          <cell r="A217" t="str">
            <v>903340-120-13</v>
          </cell>
          <cell r="B217">
            <v>5</v>
          </cell>
          <cell r="C217" t="str">
            <v>Stripper Receiver</v>
          </cell>
          <cell r="D217" t="str">
            <v>A</v>
          </cell>
          <cell r="E217" t="str">
            <v>Y</v>
          </cell>
          <cell r="F217">
            <v>0.37</v>
          </cell>
          <cell r="G217">
            <v>37779</v>
          </cell>
          <cell r="H217">
            <v>37776</v>
          </cell>
          <cell r="I217">
            <v>37807</v>
          </cell>
          <cell r="J217">
            <v>37806</v>
          </cell>
          <cell r="K217">
            <v>37855</v>
          </cell>
          <cell r="M217">
            <v>38017</v>
          </cell>
          <cell r="O217">
            <v>38107</v>
          </cell>
          <cell r="Q217">
            <v>90</v>
          </cell>
          <cell r="R217">
            <v>2</v>
          </cell>
        </row>
        <row r="218">
          <cell r="A218" t="str">
            <v>903340-120-14</v>
          </cell>
          <cell r="B218">
            <v>4</v>
          </cell>
          <cell r="C218" t="str">
            <v>Desuperheater</v>
          </cell>
          <cell r="D218" t="str">
            <v>A</v>
          </cell>
          <cell r="E218" t="str">
            <v>Y</v>
          </cell>
          <cell r="F218">
            <v>0.37</v>
          </cell>
          <cell r="G218">
            <v>37779</v>
          </cell>
          <cell r="H218">
            <v>37776</v>
          </cell>
          <cell r="I218">
            <v>37807</v>
          </cell>
          <cell r="J218">
            <v>37806</v>
          </cell>
          <cell r="K218">
            <v>37855</v>
          </cell>
          <cell r="M218">
            <v>38017</v>
          </cell>
          <cell r="O218">
            <v>38107</v>
          </cell>
          <cell r="Q218">
            <v>90</v>
          </cell>
          <cell r="R218">
            <v>2</v>
          </cell>
        </row>
        <row r="219">
          <cell r="A219" t="str">
            <v>903340-120-15</v>
          </cell>
          <cell r="B219">
            <v>4</v>
          </cell>
          <cell r="C219" t="str">
            <v>Tatoray Charge Heater Firing</v>
          </cell>
          <cell r="D219" t="str">
            <v>A</v>
          </cell>
          <cell r="E219" t="str">
            <v>Y</v>
          </cell>
          <cell r="F219">
            <v>0.37</v>
          </cell>
          <cell r="G219">
            <v>37779</v>
          </cell>
          <cell r="H219">
            <v>37776</v>
          </cell>
          <cell r="I219">
            <v>37807</v>
          </cell>
          <cell r="J219">
            <v>37806</v>
          </cell>
          <cell r="K219">
            <v>37855</v>
          </cell>
          <cell r="M219">
            <v>38017</v>
          </cell>
          <cell r="O219">
            <v>38107</v>
          </cell>
          <cell r="Q219">
            <v>90</v>
          </cell>
          <cell r="R219">
            <v>2</v>
          </cell>
        </row>
        <row r="220">
          <cell r="C220" t="str">
            <v>ISBL Utility Distribution P&amp;IDs</v>
          </cell>
        </row>
        <row r="221">
          <cell r="A221" t="str">
            <v>6319-02-41-08-1141</v>
          </cell>
          <cell r="B221">
            <v>1</v>
          </cell>
          <cell r="C221" t="str">
            <v>HP Steam, MP steam and Condensate distribution</v>
          </cell>
          <cell r="D221" t="str">
            <v>A</v>
          </cell>
          <cell r="E221" t="str">
            <v>N</v>
          </cell>
          <cell r="F221">
            <v>0.37</v>
          </cell>
          <cell r="G221">
            <v>37785</v>
          </cell>
          <cell r="H221">
            <v>37778</v>
          </cell>
          <cell r="I221">
            <v>37813</v>
          </cell>
          <cell r="J221">
            <v>37806</v>
          </cell>
          <cell r="K221">
            <v>37855</v>
          </cell>
          <cell r="M221">
            <v>38017</v>
          </cell>
          <cell r="O221">
            <v>38107</v>
          </cell>
          <cell r="Q221">
            <v>90</v>
          </cell>
          <cell r="R221">
            <v>2</v>
          </cell>
        </row>
        <row r="222">
          <cell r="A222" t="str">
            <v>6319-02-41-08-1142</v>
          </cell>
          <cell r="B222">
            <v>1</v>
          </cell>
          <cell r="C222" t="str">
            <v>Boiler feed water distribution</v>
          </cell>
          <cell r="D222" t="str">
            <v>A</v>
          </cell>
          <cell r="E222" t="str">
            <v>N</v>
          </cell>
          <cell r="F222">
            <v>0.37</v>
          </cell>
          <cell r="G222">
            <v>37785</v>
          </cell>
          <cell r="H222">
            <v>37778</v>
          </cell>
          <cell r="I222">
            <v>37813</v>
          </cell>
          <cell r="J222">
            <v>37806</v>
          </cell>
          <cell r="K222">
            <v>37855</v>
          </cell>
          <cell r="M222">
            <v>38017</v>
          </cell>
          <cell r="O222">
            <v>38107</v>
          </cell>
          <cell r="Q222">
            <v>90</v>
          </cell>
          <cell r="R222">
            <v>2</v>
          </cell>
        </row>
        <row r="223">
          <cell r="A223" t="str">
            <v>6319-02-41-08-1143</v>
          </cell>
          <cell r="B223">
            <v>2</v>
          </cell>
          <cell r="C223" t="str">
            <v>Plant air, Instrument air, Nitrogen, LP steam and Service water Distribution</v>
          </cell>
          <cell r="D223" t="str">
            <v>A</v>
          </cell>
          <cell r="E223" t="str">
            <v>N</v>
          </cell>
          <cell r="F223">
            <v>0.37</v>
          </cell>
          <cell r="G223">
            <v>37785</v>
          </cell>
          <cell r="H223">
            <v>37778</v>
          </cell>
          <cell r="I223">
            <v>37813</v>
          </cell>
          <cell r="J223">
            <v>37806</v>
          </cell>
          <cell r="K223">
            <v>37855</v>
          </cell>
          <cell r="M223">
            <v>38017</v>
          </cell>
          <cell r="O223">
            <v>38107</v>
          </cell>
          <cell r="Q223">
            <v>90</v>
          </cell>
          <cell r="R223">
            <v>2</v>
          </cell>
        </row>
        <row r="224">
          <cell r="A224" t="str">
            <v>6319-02-41-08-1144</v>
          </cell>
          <cell r="B224">
            <v>2</v>
          </cell>
          <cell r="C224" t="str">
            <v>Cooling Water and Bearing Cooling water distribution</v>
          </cell>
          <cell r="D224" t="str">
            <v>A</v>
          </cell>
          <cell r="E224" t="str">
            <v>N</v>
          </cell>
          <cell r="F224">
            <v>0.37</v>
          </cell>
          <cell r="G224">
            <v>37785</v>
          </cell>
          <cell r="H224">
            <v>37778</v>
          </cell>
          <cell r="I224">
            <v>37813</v>
          </cell>
          <cell r="J224">
            <v>37806</v>
          </cell>
          <cell r="K224">
            <v>37855</v>
          </cell>
          <cell r="M224">
            <v>38017</v>
          </cell>
          <cell r="O224">
            <v>38107</v>
          </cell>
          <cell r="Q224">
            <v>90</v>
          </cell>
          <cell r="R224">
            <v>2</v>
          </cell>
        </row>
        <row r="225">
          <cell r="A225" t="str">
            <v>6319-02-41-08-1145</v>
          </cell>
          <cell r="B225">
            <v>1</v>
          </cell>
          <cell r="C225" t="str">
            <v xml:space="preserve">Closed blowdown distribution </v>
          </cell>
          <cell r="D225" t="str">
            <v>A</v>
          </cell>
          <cell r="E225" t="str">
            <v>N</v>
          </cell>
          <cell r="F225">
            <v>0.37</v>
          </cell>
          <cell r="G225">
            <v>37785</v>
          </cell>
          <cell r="H225">
            <v>37778</v>
          </cell>
          <cell r="I225">
            <v>37813</v>
          </cell>
          <cell r="J225">
            <v>37806</v>
          </cell>
          <cell r="K225">
            <v>37855</v>
          </cell>
          <cell r="M225">
            <v>38017</v>
          </cell>
          <cell r="O225">
            <v>38107</v>
          </cell>
          <cell r="Q225">
            <v>90</v>
          </cell>
          <cell r="R225">
            <v>2</v>
          </cell>
        </row>
        <row r="226">
          <cell r="A226" t="str">
            <v>6319-02-41-08-1146</v>
          </cell>
          <cell r="B226">
            <v>1</v>
          </cell>
          <cell r="C226" t="str">
            <v>Flare Distribution</v>
          </cell>
          <cell r="D226" t="str">
            <v>A</v>
          </cell>
          <cell r="E226" t="str">
            <v>N</v>
          </cell>
          <cell r="F226">
            <v>0.37</v>
          </cell>
          <cell r="G226">
            <v>37785</v>
          </cell>
          <cell r="H226">
            <v>37778</v>
          </cell>
          <cell r="I226">
            <v>37813</v>
          </cell>
          <cell r="J226">
            <v>37806</v>
          </cell>
          <cell r="K226">
            <v>37855</v>
          </cell>
          <cell r="M226">
            <v>38017</v>
          </cell>
          <cell r="O226">
            <v>38107</v>
          </cell>
          <cell r="Q226">
            <v>90</v>
          </cell>
          <cell r="R226">
            <v>2</v>
          </cell>
        </row>
        <row r="227">
          <cell r="A227" t="str">
            <v>6319-02-41-08-1147</v>
          </cell>
          <cell r="B227">
            <v>1</v>
          </cell>
          <cell r="C227" t="str">
            <v xml:space="preserve">Fuel Gas distribution </v>
          </cell>
          <cell r="D227" t="str">
            <v>A</v>
          </cell>
          <cell r="E227" t="str">
            <v>N</v>
          </cell>
          <cell r="F227">
            <v>0.37</v>
          </cell>
          <cell r="G227">
            <v>37785</v>
          </cell>
          <cell r="H227">
            <v>37778</v>
          </cell>
          <cell r="I227">
            <v>37813</v>
          </cell>
          <cell r="J227">
            <v>37806</v>
          </cell>
          <cell r="K227">
            <v>37855</v>
          </cell>
          <cell r="M227">
            <v>38017</v>
          </cell>
          <cell r="O227">
            <v>38107</v>
          </cell>
          <cell r="Q227">
            <v>90</v>
          </cell>
          <cell r="R227">
            <v>2</v>
          </cell>
        </row>
        <row r="228">
          <cell r="A228" t="str">
            <v>6319-02-41-08-1116</v>
          </cell>
          <cell r="B228">
            <v>0</v>
          </cell>
          <cell r="C228" t="str">
            <v>PUMP SEAL PLANS-I</v>
          </cell>
          <cell r="D228" t="str">
            <v>A</v>
          </cell>
          <cell r="E228" t="str">
            <v>N</v>
          </cell>
          <cell r="F228">
            <v>0.37</v>
          </cell>
          <cell r="G228">
            <v>37785</v>
          </cell>
          <cell r="H228">
            <v>37778</v>
          </cell>
          <cell r="I228">
            <v>37813</v>
          </cell>
          <cell r="J228">
            <v>37806</v>
          </cell>
          <cell r="K228">
            <v>37855</v>
          </cell>
          <cell r="M228">
            <v>38017</v>
          </cell>
          <cell r="O228">
            <v>38107</v>
          </cell>
          <cell r="Q228">
            <v>90</v>
          </cell>
          <cell r="R228">
            <v>2</v>
          </cell>
        </row>
        <row r="229">
          <cell r="A229" t="str">
            <v>6319-02-41-08-1117</v>
          </cell>
          <cell r="B229">
            <v>0</v>
          </cell>
          <cell r="C229" t="str">
            <v>PUMP SEAL PLANS-II</v>
          </cell>
          <cell r="D229" t="str">
            <v>A</v>
          </cell>
          <cell r="E229" t="str">
            <v>N</v>
          </cell>
          <cell r="F229">
            <v>0.37</v>
          </cell>
          <cell r="G229">
            <v>37785</v>
          </cell>
          <cell r="H229">
            <v>37778</v>
          </cell>
          <cell r="I229">
            <v>37813</v>
          </cell>
          <cell r="J229">
            <v>37806</v>
          </cell>
          <cell r="K229">
            <v>37855</v>
          </cell>
          <cell r="M229">
            <v>38017</v>
          </cell>
          <cell r="O229">
            <v>38107</v>
          </cell>
          <cell r="Q229">
            <v>90</v>
          </cell>
          <cell r="R229">
            <v>2</v>
          </cell>
        </row>
        <row r="230">
          <cell r="A230" t="str">
            <v>6319-02-41-08-1118</v>
          </cell>
          <cell r="B230">
            <v>0</v>
          </cell>
          <cell r="C230" t="str">
            <v>CONTROL VALVE VENT &amp; DRAIN DETAILS</v>
          </cell>
          <cell r="D230" t="str">
            <v>A</v>
          </cell>
          <cell r="E230" t="str">
            <v>N</v>
          </cell>
          <cell r="F230">
            <v>0.37</v>
          </cell>
          <cell r="G230">
            <v>37785</v>
          </cell>
          <cell r="H230">
            <v>37778</v>
          </cell>
          <cell r="I230">
            <v>37813</v>
          </cell>
          <cell r="J230">
            <v>37806</v>
          </cell>
          <cell r="K230">
            <v>37855</v>
          </cell>
          <cell r="M230">
            <v>38017</v>
          </cell>
          <cell r="O230">
            <v>38107</v>
          </cell>
          <cell r="Q230">
            <v>90</v>
          </cell>
          <cell r="R230">
            <v>2</v>
          </cell>
        </row>
        <row r="231">
          <cell r="A231" t="str">
            <v>6319-02-41-08-1119</v>
          </cell>
          <cell r="B231">
            <v>0</v>
          </cell>
          <cell r="C231" t="str">
            <v>PUMP VENT &amp; DRAIN DETAILS</v>
          </cell>
          <cell r="D231" t="str">
            <v>A</v>
          </cell>
          <cell r="E231" t="str">
            <v>N</v>
          </cell>
          <cell r="F231">
            <v>0.37</v>
          </cell>
          <cell r="G231">
            <v>37785</v>
          </cell>
          <cell r="H231">
            <v>37778</v>
          </cell>
          <cell r="I231">
            <v>37813</v>
          </cell>
          <cell r="J231">
            <v>37806</v>
          </cell>
          <cell r="K231">
            <v>37855</v>
          </cell>
          <cell r="M231">
            <v>38017</v>
          </cell>
          <cell r="O231">
            <v>38107</v>
          </cell>
          <cell r="Q231">
            <v>90</v>
          </cell>
          <cell r="R231">
            <v>2</v>
          </cell>
        </row>
        <row r="232">
          <cell r="A232" t="str">
            <v>6319-02-41-08-1120</v>
          </cell>
          <cell r="B232">
            <v>0</v>
          </cell>
          <cell r="C232" t="str">
            <v>LEVEL INST. VENT &amp; DRAIN DETAILS</v>
          </cell>
          <cell r="D232" t="str">
            <v>A</v>
          </cell>
          <cell r="E232" t="str">
            <v>N</v>
          </cell>
          <cell r="F232">
            <v>0.37</v>
          </cell>
          <cell r="G232">
            <v>37785</v>
          </cell>
          <cell r="H232">
            <v>37778</v>
          </cell>
          <cell r="I232">
            <v>37813</v>
          </cell>
          <cell r="J232">
            <v>37806</v>
          </cell>
          <cell r="K232">
            <v>37855</v>
          </cell>
          <cell r="M232">
            <v>38017</v>
          </cell>
          <cell r="O232">
            <v>38107</v>
          </cell>
          <cell r="Q232">
            <v>90</v>
          </cell>
          <cell r="R232">
            <v>2</v>
          </cell>
        </row>
        <row r="233">
          <cell r="A233" t="str">
            <v>6319-02-41-08-1121</v>
          </cell>
          <cell r="B233">
            <v>0</v>
          </cell>
          <cell r="C233" t="str">
            <v>SAMPLE CONNNECTION DETAILS</v>
          </cell>
          <cell r="D233" t="str">
            <v>A</v>
          </cell>
          <cell r="E233" t="str">
            <v>N</v>
          </cell>
          <cell r="F233">
            <v>0.37</v>
          </cell>
          <cell r="G233">
            <v>37785</v>
          </cell>
          <cell r="H233">
            <v>37778</v>
          </cell>
          <cell r="I233">
            <v>37813</v>
          </cell>
          <cell r="J233">
            <v>37806</v>
          </cell>
          <cell r="K233">
            <v>37855</v>
          </cell>
          <cell r="M233">
            <v>38017</v>
          </cell>
          <cell r="O233">
            <v>38107</v>
          </cell>
          <cell r="Q233">
            <v>90</v>
          </cell>
          <cell r="R233">
            <v>2</v>
          </cell>
        </row>
        <row r="234">
          <cell r="A234" t="str">
            <v>6319-02-41-08-1122</v>
          </cell>
          <cell r="B234">
            <v>0</v>
          </cell>
          <cell r="C234" t="str">
            <v>LOW POINT DRAIN DETAILS</v>
          </cell>
          <cell r="D234" t="str">
            <v>A</v>
          </cell>
          <cell r="E234" t="str">
            <v>N</v>
          </cell>
          <cell r="F234">
            <v>0.37</v>
          </cell>
          <cell r="G234">
            <v>37785</v>
          </cell>
          <cell r="H234">
            <v>37778</v>
          </cell>
          <cell r="I234">
            <v>37813</v>
          </cell>
          <cell r="J234">
            <v>37806</v>
          </cell>
          <cell r="K234">
            <v>37855</v>
          </cell>
          <cell r="M234">
            <v>38017</v>
          </cell>
          <cell r="O234">
            <v>38107</v>
          </cell>
          <cell r="Q234">
            <v>90</v>
          </cell>
          <cell r="R234">
            <v>2</v>
          </cell>
        </row>
        <row r="235">
          <cell r="C235" t="str">
            <v>Other Deliverables</v>
          </cell>
        </row>
        <row r="236">
          <cell r="A236" t="str">
            <v>6319-08-02-EL-1001</v>
          </cell>
          <cell r="B236">
            <v>1</v>
          </cell>
          <cell r="C236" t="str">
            <v>EQUIPMENT LIST</v>
          </cell>
          <cell r="D236" t="str">
            <v>I</v>
          </cell>
          <cell r="E236" t="str">
            <v>N</v>
          </cell>
          <cell r="F236">
            <v>0.37</v>
          </cell>
          <cell r="G236">
            <v>37802</v>
          </cell>
          <cell r="H236">
            <v>37802</v>
          </cell>
          <cell r="I236">
            <v>37830</v>
          </cell>
          <cell r="J236">
            <v>37823</v>
          </cell>
          <cell r="K236">
            <v>37863</v>
          </cell>
          <cell r="O236">
            <v>38107</v>
          </cell>
          <cell r="Q236">
            <v>90</v>
          </cell>
          <cell r="R236">
            <v>2</v>
          </cell>
        </row>
        <row r="237">
          <cell r="C237" t="str">
            <v>EQUIPMENT DATASHEETS (Note 1)</v>
          </cell>
          <cell r="D237" t="str">
            <v>A</v>
          </cell>
          <cell r="E237" t="str">
            <v>N</v>
          </cell>
          <cell r="F237">
            <v>1.5</v>
          </cell>
          <cell r="G237">
            <v>37820</v>
          </cell>
          <cell r="H237">
            <v>37806</v>
          </cell>
          <cell r="I237">
            <v>37848</v>
          </cell>
          <cell r="J237">
            <v>37826</v>
          </cell>
          <cell r="K237">
            <v>37863</v>
          </cell>
          <cell r="O237">
            <v>38107</v>
          </cell>
          <cell r="Q237">
            <v>90</v>
          </cell>
          <cell r="R237">
            <v>2</v>
          </cell>
        </row>
        <row r="238">
          <cell r="C238" t="str">
            <v>CONTROL VALVE DATASHEETS (Note 1)</v>
          </cell>
          <cell r="D238" t="str">
            <v>A</v>
          </cell>
          <cell r="E238" t="str">
            <v>N</v>
          </cell>
          <cell r="F238">
            <v>1.5</v>
          </cell>
          <cell r="G238">
            <v>37817</v>
          </cell>
          <cell r="H238">
            <v>37809</v>
          </cell>
          <cell r="I238">
            <v>37845</v>
          </cell>
          <cell r="J238">
            <v>37840</v>
          </cell>
          <cell r="K238">
            <v>37863</v>
          </cell>
          <cell r="O238">
            <v>38107</v>
          </cell>
          <cell r="Q238">
            <v>70</v>
          </cell>
          <cell r="R238">
            <v>2</v>
          </cell>
        </row>
        <row r="239">
          <cell r="C239" t="str">
            <v>SAFETY VALVE DATASHEETS (Note 1)</v>
          </cell>
          <cell r="D239" t="str">
            <v>A</v>
          </cell>
          <cell r="E239" t="str">
            <v>N</v>
          </cell>
          <cell r="F239">
            <v>0.64</v>
          </cell>
          <cell r="G239">
            <v>37824</v>
          </cell>
          <cell r="H239">
            <v>37809</v>
          </cell>
          <cell r="I239">
            <v>37852</v>
          </cell>
          <cell r="K239">
            <v>37863</v>
          </cell>
          <cell r="O239">
            <v>38107</v>
          </cell>
          <cell r="Q239">
            <v>70</v>
          </cell>
          <cell r="R239">
            <v>2</v>
          </cell>
        </row>
        <row r="240">
          <cell r="C240" t="str">
            <v>OTHER INSTRUMENT DATASHEETS (Note 1)</v>
          </cell>
          <cell r="D240" t="str">
            <v>I</v>
          </cell>
          <cell r="E240" t="str">
            <v>N</v>
          </cell>
          <cell r="F240">
            <v>1.5</v>
          </cell>
          <cell r="G240">
            <v>37833</v>
          </cell>
          <cell r="H240">
            <v>37831</v>
          </cell>
          <cell r="I240">
            <v>37861</v>
          </cell>
          <cell r="K240">
            <v>37863</v>
          </cell>
          <cell r="O240">
            <v>38107</v>
          </cell>
        </row>
        <row r="241">
          <cell r="C241" t="str">
            <v>FLOW INSTRUMENTS/ ANALYSERS</v>
          </cell>
          <cell r="D241" t="str">
            <v>R</v>
          </cell>
          <cell r="E241" t="str">
            <v>N</v>
          </cell>
          <cell r="F241">
            <v>1.5</v>
          </cell>
          <cell r="G241">
            <v>37833</v>
          </cell>
          <cell r="H241">
            <v>37831</v>
          </cell>
          <cell r="I241">
            <v>37861</v>
          </cell>
          <cell r="K241">
            <v>37863</v>
          </cell>
          <cell r="O241">
            <v>38107</v>
          </cell>
        </row>
        <row r="242">
          <cell r="A242" t="str">
            <v>6319-08-02-LS-1100</v>
          </cell>
          <cell r="C242" t="str">
            <v>LINE SCHEDULES</v>
          </cell>
          <cell r="D242" t="str">
            <v>I</v>
          </cell>
          <cell r="E242" t="str">
            <v>N</v>
          </cell>
          <cell r="F242">
            <v>1.5</v>
          </cell>
          <cell r="G242">
            <v>37833</v>
          </cell>
          <cell r="H242">
            <v>37826</v>
          </cell>
          <cell r="I242">
            <v>37861</v>
          </cell>
          <cell r="K242">
            <v>37863</v>
          </cell>
          <cell r="O242">
            <v>38107</v>
          </cell>
          <cell r="Q242">
            <v>90</v>
          </cell>
          <cell r="R242">
            <v>2</v>
          </cell>
        </row>
        <row r="243">
          <cell r="A243" t="str">
            <v>6319-08-02-SM-1003</v>
          </cell>
          <cell r="B243">
            <v>0</v>
          </cell>
          <cell r="C243" t="str">
            <v>FLARE LOAD SUMMARY (Note 1)</v>
          </cell>
          <cell r="D243" t="str">
            <v>A</v>
          </cell>
          <cell r="E243" t="str">
            <v>N</v>
          </cell>
          <cell r="F243">
            <v>0.37</v>
          </cell>
          <cell r="G243">
            <v>37817</v>
          </cell>
          <cell r="H243">
            <v>37811</v>
          </cell>
          <cell r="I243">
            <v>37845</v>
          </cell>
          <cell r="K243">
            <v>37863</v>
          </cell>
          <cell r="O243">
            <v>38107</v>
          </cell>
          <cell r="Q243">
            <v>70</v>
          </cell>
        </row>
        <row r="244">
          <cell r="A244" t="str">
            <v>6319-08-02-SM-1001</v>
          </cell>
          <cell r="B244">
            <v>1</v>
          </cell>
          <cell r="C244" t="str">
            <v>UTILITY SUMMARY</v>
          </cell>
          <cell r="D244" t="str">
            <v>R</v>
          </cell>
          <cell r="E244" t="str">
            <v>N</v>
          </cell>
          <cell r="F244">
            <v>0.37</v>
          </cell>
          <cell r="G244">
            <v>37823</v>
          </cell>
          <cell r="I244">
            <v>37851</v>
          </cell>
          <cell r="K244">
            <v>37863</v>
          </cell>
          <cell r="O244">
            <v>38107</v>
          </cell>
          <cell r="Q244">
            <v>50</v>
          </cell>
        </row>
        <row r="245">
          <cell r="A245" t="str">
            <v>6319-08-02-SM-1002</v>
          </cell>
          <cell r="B245">
            <v>1</v>
          </cell>
          <cell r="C245" t="str">
            <v>EFFLUENT SUMMARY</v>
          </cell>
          <cell r="D245" t="str">
            <v>I</v>
          </cell>
          <cell r="E245" t="str">
            <v>N</v>
          </cell>
          <cell r="F245">
            <v>0.18</v>
          </cell>
          <cell r="G245">
            <v>37823</v>
          </cell>
          <cell r="H245">
            <v>37831</v>
          </cell>
          <cell r="I245">
            <v>37851</v>
          </cell>
          <cell r="K245">
            <v>37863</v>
          </cell>
          <cell r="O245">
            <v>38107</v>
          </cell>
          <cell r="Q245">
            <v>50</v>
          </cell>
        </row>
        <row r="246">
          <cell r="A246" t="str">
            <v>6319-08-02-SM-1004</v>
          </cell>
          <cell r="B246">
            <v>0</v>
          </cell>
          <cell r="C246" t="str">
            <v>CATALYST &amp; CHEMICALS SUMMARY</v>
          </cell>
          <cell r="D246" t="str">
            <v>I</v>
          </cell>
          <cell r="E246" t="str">
            <v>N</v>
          </cell>
          <cell r="F246">
            <v>0.18</v>
          </cell>
          <cell r="G246">
            <v>37823</v>
          </cell>
          <cell r="H246">
            <v>37832</v>
          </cell>
          <cell r="I246">
            <v>37851</v>
          </cell>
          <cell r="K246">
            <v>37863</v>
          </cell>
          <cell r="O246">
            <v>38107</v>
          </cell>
          <cell r="Q246">
            <v>50</v>
          </cell>
        </row>
        <row r="247">
          <cell r="A247" t="str">
            <v>6319-08-02-OPC-1001</v>
          </cell>
          <cell r="B247">
            <v>2</v>
          </cell>
          <cell r="C247" t="str">
            <v>BATTERY LIMIT CONDITIONS (Note 1)</v>
          </cell>
          <cell r="D247" t="str">
            <v>A</v>
          </cell>
          <cell r="E247" t="str">
            <v>N</v>
          </cell>
          <cell r="F247">
            <v>0.37</v>
          </cell>
          <cell r="G247">
            <v>37809</v>
          </cell>
          <cell r="H247">
            <v>37811</v>
          </cell>
          <cell r="I247">
            <v>37837</v>
          </cell>
          <cell r="K247">
            <v>37863</v>
          </cell>
          <cell r="O247">
            <v>38107</v>
          </cell>
          <cell r="Q247">
            <v>70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"/>
      <sheetName val="PX1"/>
      <sheetName val="MRSTAT"/>
      <sheetName val="ENGWTD"/>
      <sheetName val="SUMMARY"/>
      <sheetName val="PROGRESS"/>
      <sheetName val="phyclnt"/>
      <sheetName val="PHY"/>
      <sheetName val="PROCESSCLNT"/>
      <sheetName val="PROCESS"/>
      <sheetName val="ENGGCOMPARE"/>
      <sheetName val="enggclnt"/>
      <sheetName val="ENGG"/>
      <sheetName val="HMTDCLNT"/>
      <sheetName val="HMTD"/>
      <sheetName val="archclnt"/>
      <sheetName val="ARCH"/>
      <sheetName val="strlclnt"/>
      <sheetName val="strl"/>
      <sheetName val="gcivclnt"/>
      <sheetName val="GCIV"/>
      <sheetName val="pvesclnt"/>
      <sheetName val="pves"/>
      <sheetName val="mechclnt"/>
      <sheetName val="MECH"/>
      <sheetName val="rotclnt"/>
      <sheetName val="ROTA"/>
      <sheetName val="ppngclnt"/>
      <sheetName val="PPNG"/>
      <sheetName val="elecclnt"/>
      <sheetName val="ELEC"/>
      <sheetName val="instclnt"/>
      <sheetName val="INST"/>
      <sheetName val="ordclnt"/>
      <sheetName val="ORD."/>
      <sheetName val="TENDCLNT"/>
      <sheetName val="TEND."/>
      <sheetName val="MFGCLNT"/>
      <sheetName val="MFG."/>
      <sheetName val="CONSTN."/>
      <sheetName val="EIS"/>
    </sheetNames>
    <sheetDataSet>
      <sheetData sheetId="0"/>
      <sheetData sheetId="1"/>
      <sheetData sheetId="2"/>
      <sheetData sheetId="3"/>
      <sheetData sheetId="4"/>
      <sheetData sheetId="5">
        <row r="17">
          <cell r="F17" t="str">
            <v>MTHLY. SCH. INT.</v>
          </cell>
        </row>
        <row r="32">
          <cell r="E32">
            <v>22.968000000000004</v>
          </cell>
        </row>
        <row r="33">
          <cell r="E33">
            <v>24.552</v>
          </cell>
        </row>
        <row r="43">
          <cell r="E43">
            <v>22.431067961165045</v>
          </cell>
        </row>
        <row r="55">
          <cell r="E55">
            <v>30.5</v>
          </cell>
        </row>
        <row r="74">
          <cell r="E74">
            <v>38</v>
          </cell>
        </row>
        <row r="75">
          <cell r="E75">
            <v>49.4</v>
          </cell>
        </row>
        <row r="84">
          <cell r="E84">
            <v>51.8</v>
          </cell>
        </row>
        <row r="85">
          <cell r="E85">
            <v>15</v>
          </cell>
        </row>
        <row r="91">
          <cell r="E91">
            <v>37.1</v>
          </cell>
        </row>
        <row r="97">
          <cell r="E97">
            <v>95.3</v>
          </cell>
        </row>
        <row r="106">
          <cell r="E106">
            <v>31</v>
          </cell>
        </row>
        <row r="107">
          <cell r="E107">
            <v>2.7</v>
          </cell>
        </row>
        <row r="116">
          <cell r="E116">
            <v>5.5609999999999999</v>
          </cell>
        </row>
        <row r="117">
          <cell r="E117">
            <v>5.8420000000000005</v>
          </cell>
        </row>
        <row r="139">
          <cell r="E139">
            <v>22.161200000000004</v>
          </cell>
        </row>
        <row r="145">
          <cell r="E145">
            <v>34.299999999999997</v>
          </cell>
        </row>
        <row r="151">
          <cell r="E151">
            <v>13</v>
          </cell>
        </row>
        <row r="157">
          <cell r="E157">
            <v>20.8</v>
          </cell>
        </row>
        <row r="163">
          <cell r="E163">
            <v>52.5</v>
          </cell>
        </row>
        <row r="169">
          <cell r="E169">
            <v>63.3</v>
          </cell>
        </row>
        <row r="175">
          <cell r="E175">
            <v>0</v>
          </cell>
        </row>
        <row r="181">
          <cell r="E181">
            <v>18.8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CLE"/>
      <sheetName val="Sch"/>
      <sheetName val="SUB-CONTR"/>
    </sheetNames>
    <sheetDataSet>
      <sheetData sheetId="0"/>
      <sheetData sheetId="1">
        <row r="8">
          <cell r="A8" t="str">
            <v>01</v>
          </cell>
          <cell r="B8" t="str">
            <v>ENABLING WORKS</v>
          </cell>
        </row>
        <row r="9">
          <cell r="B9" t="str">
            <v>SOIL INVESTIGATION</v>
          </cell>
          <cell r="C9">
            <v>1</v>
          </cell>
          <cell r="E9">
            <v>39091</v>
          </cell>
          <cell r="H9">
            <v>39098</v>
          </cell>
          <cell r="K9">
            <v>39112</v>
          </cell>
          <cell r="N9">
            <v>39119</v>
          </cell>
          <cell r="Q9">
            <v>39126</v>
          </cell>
          <cell r="T9">
            <v>39133</v>
          </cell>
        </row>
        <row r="10">
          <cell r="B10" t="str">
            <v>SITE OFFICE</v>
          </cell>
          <cell r="C10">
            <v>1</v>
          </cell>
          <cell r="E10">
            <v>39116</v>
          </cell>
          <cell r="H10">
            <v>39123</v>
          </cell>
          <cell r="K10">
            <v>39144</v>
          </cell>
          <cell r="N10">
            <v>39158</v>
          </cell>
          <cell r="Q10">
            <v>39165</v>
          </cell>
          <cell r="T10">
            <v>39172</v>
          </cell>
        </row>
        <row r="11">
          <cell r="B11" t="str">
            <v>CONSTRUCTION WATER</v>
          </cell>
          <cell r="C11">
            <v>1</v>
          </cell>
          <cell r="E11">
            <v>39116</v>
          </cell>
          <cell r="H11">
            <v>39123</v>
          </cell>
          <cell r="K11">
            <v>39144</v>
          </cell>
          <cell r="N11">
            <v>39158</v>
          </cell>
          <cell r="Q11">
            <v>39165</v>
          </cell>
          <cell r="T11">
            <v>39172</v>
          </cell>
        </row>
        <row r="12">
          <cell r="B12" t="str">
            <v>CONSTRUCTION POWER</v>
          </cell>
          <cell r="C12">
            <v>1</v>
          </cell>
          <cell r="E12">
            <v>39116</v>
          </cell>
          <cell r="H12">
            <v>39123</v>
          </cell>
          <cell r="K12">
            <v>39144</v>
          </cell>
          <cell r="N12">
            <v>39158</v>
          </cell>
          <cell r="Q12">
            <v>39165</v>
          </cell>
          <cell r="T12">
            <v>39172</v>
          </cell>
        </row>
        <row r="13">
          <cell r="B13" t="str">
            <v>WAREHOUSE/ OPEN YARD</v>
          </cell>
          <cell r="C13">
            <v>1</v>
          </cell>
          <cell r="E13">
            <v>39116</v>
          </cell>
          <cell r="H13">
            <v>39123</v>
          </cell>
          <cell r="K13">
            <v>39144</v>
          </cell>
          <cell r="N13">
            <v>39158</v>
          </cell>
          <cell r="Q13">
            <v>39165</v>
          </cell>
          <cell r="T13">
            <v>39172</v>
          </cell>
        </row>
        <row r="14">
          <cell r="A14" t="str">
            <v>02</v>
          </cell>
          <cell r="B14" t="str">
            <v>PILING</v>
          </cell>
          <cell r="C14">
            <v>5</v>
          </cell>
          <cell r="E14">
            <v>39069</v>
          </cell>
          <cell r="F14">
            <v>39051</v>
          </cell>
          <cell r="H14">
            <v>39071</v>
          </cell>
          <cell r="I14">
            <v>39052</v>
          </cell>
          <cell r="K14">
            <v>39075</v>
          </cell>
          <cell r="L14">
            <v>39420</v>
          </cell>
          <cell r="N14">
            <v>39081</v>
          </cell>
          <cell r="O14">
            <v>39073</v>
          </cell>
          <cell r="Q14">
            <v>39087</v>
          </cell>
          <cell r="R14">
            <v>39077</v>
          </cell>
          <cell r="S14">
            <v>39081</v>
          </cell>
          <cell r="T14">
            <v>39092</v>
          </cell>
          <cell r="U14">
            <v>39080</v>
          </cell>
          <cell r="Z14">
            <v>6.5</v>
          </cell>
        </row>
        <row r="15">
          <cell r="A15" t="str">
            <v>03</v>
          </cell>
          <cell r="B15" t="str">
            <v>CIVIL / STRL</v>
          </cell>
          <cell r="C15">
            <v>11</v>
          </cell>
          <cell r="E15">
            <v>39149</v>
          </cell>
          <cell r="H15">
            <v>39156</v>
          </cell>
          <cell r="K15">
            <v>39184</v>
          </cell>
          <cell r="N15">
            <v>39205</v>
          </cell>
          <cell r="Q15">
            <v>39219</v>
          </cell>
          <cell r="T15">
            <v>39233</v>
          </cell>
          <cell r="Z15">
            <v>16</v>
          </cell>
        </row>
        <row r="16">
          <cell r="A16" t="str">
            <v>04</v>
          </cell>
          <cell r="B16" t="str">
            <v>BUILDINGS</v>
          </cell>
          <cell r="C16">
            <v>11</v>
          </cell>
          <cell r="E16">
            <v>39179</v>
          </cell>
          <cell r="H16">
            <v>39186</v>
          </cell>
          <cell r="K16">
            <v>39214</v>
          </cell>
          <cell r="N16">
            <v>39235</v>
          </cell>
          <cell r="Q16">
            <v>39249</v>
          </cell>
          <cell r="T16">
            <v>39263</v>
          </cell>
          <cell r="Z16">
            <v>12</v>
          </cell>
        </row>
        <row r="17">
          <cell r="A17" t="str">
            <v>05</v>
          </cell>
          <cell r="B17" t="str">
            <v>U/G PIPING</v>
          </cell>
          <cell r="C17">
            <v>6</v>
          </cell>
          <cell r="E17">
            <v>39210</v>
          </cell>
          <cell r="H17">
            <v>39217</v>
          </cell>
          <cell r="K17">
            <v>39245</v>
          </cell>
          <cell r="N17">
            <v>39266</v>
          </cell>
          <cell r="Q17">
            <v>39280</v>
          </cell>
          <cell r="T17">
            <v>39294</v>
          </cell>
          <cell r="Z17">
            <v>6</v>
          </cell>
        </row>
        <row r="18">
          <cell r="A18" t="str">
            <v>06</v>
          </cell>
          <cell r="B18" t="str">
            <v>A/G PIPING AND EQUIPMENT ERECTION</v>
          </cell>
          <cell r="C18">
            <v>18</v>
          </cell>
          <cell r="E18">
            <v>39256</v>
          </cell>
          <cell r="H18">
            <v>39263</v>
          </cell>
          <cell r="K18">
            <v>39305</v>
          </cell>
          <cell r="N18">
            <v>39347</v>
          </cell>
          <cell r="Q18">
            <v>39368</v>
          </cell>
          <cell r="T18">
            <v>39382</v>
          </cell>
          <cell r="Z18">
            <v>18</v>
          </cell>
        </row>
        <row r="19">
          <cell r="A19" t="str">
            <v>07</v>
          </cell>
          <cell r="B19" t="str">
            <v>HEAVY LIFT</v>
          </cell>
          <cell r="C19">
            <v>5</v>
          </cell>
          <cell r="E19">
            <v>39595</v>
          </cell>
          <cell r="H19">
            <v>39602</v>
          </cell>
          <cell r="K19">
            <v>39644</v>
          </cell>
          <cell r="N19">
            <v>39686</v>
          </cell>
          <cell r="Q19">
            <v>39707</v>
          </cell>
          <cell r="T19">
            <v>39721</v>
          </cell>
          <cell r="Z19">
            <v>6</v>
          </cell>
        </row>
        <row r="20">
          <cell r="A20" t="str">
            <v>08</v>
          </cell>
          <cell r="B20" t="str">
            <v>ELECTRICAL WORK</v>
          </cell>
          <cell r="C20">
            <v>9</v>
          </cell>
          <cell r="E20">
            <v>39420</v>
          </cell>
          <cell r="H20">
            <v>39427</v>
          </cell>
          <cell r="K20">
            <v>39462</v>
          </cell>
          <cell r="N20">
            <v>39483</v>
          </cell>
          <cell r="Q20">
            <v>39504</v>
          </cell>
          <cell r="T20">
            <v>39518</v>
          </cell>
          <cell r="Z20">
            <v>14</v>
          </cell>
        </row>
        <row r="21">
          <cell r="A21" t="str">
            <v>09</v>
          </cell>
          <cell r="B21" t="str">
            <v>INSTRUMENTATION WORK</v>
          </cell>
          <cell r="C21">
            <v>10</v>
          </cell>
          <cell r="E21">
            <v>39450</v>
          </cell>
          <cell r="H21">
            <v>39457</v>
          </cell>
          <cell r="K21">
            <v>39492</v>
          </cell>
          <cell r="N21">
            <v>39513</v>
          </cell>
          <cell r="Q21">
            <v>39534</v>
          </cell>
          <cell r="T21">
            <v>39548</v>
          </cell>
          <cell r="Z21">
            <v>13</v>
          </cell>
        </row>
        <row r="22">
          <cell r="A22" t="str">
            <v>10</v>
          </cell>
          <cell r="B22" t="str">
            <v>INSULATION WORK</v>
          </cell>
          <cell r="C22">
            <v>5</v>
          </cell>
          <cell r="E22">
            <v>39525</v>
          </cell>
          <cell r="H22">
            <v>39532</v>
          </cell>
          <cell r="K22">
            <v>39560</v>
          </cell>
          <cell r="N22">
            <v>39581</v>
          </cell>
          <cell r="Q22">
            <v>39595</v>
          </cell>
          <cell r="T22">
            <v>39609</v>
          </cell>
          <cell r="Z22">
            <v>11</v>
          </cell>
        </row>
        <row r="23">
          <cell r="A23" t="str">
            <v>11</v>
          </cell>
          <cell r="B23" t="str">
            <v>PAINTING WORK</v>
          </cell>
          <cell r="C23">
            <v>5</v>
          </cell>
          <cell r="E23">
            <v>39555</v>
          </cell>
          <cell r="H23">
            <v>39562</v>
          </cell>
          <cell r="K23">
            <v>39590</v>
          </cell>
          <cell r="N23">
            <v>39611</v>
          </cell>
          <cell r="Q23">
            <v>39625</v>
          </cell>
          <cell r="T23">
            <v>39639</v>
          </cell>
          <cell r="Z23">
            <v>10</v>
          </cell>
        </row>
        <row r="24">
          <cell r="A24" t="str">
            <v>12</v>
          </cell>
          <cell r="B24" t="str">
            <v>FIRE PROOFING</v>
          </cell>
          <cell r="C24">
            <v>5</v>
          </cell>
          <cell r="E24">
            <v>39585</v>
          </cell>
          <cell r="H24">
            <v>39592</v>
          </cell>
          <cell r="K24">
            <v>39620</v>
          </cell>
          <cell r="N24">
            <v>39641</v>
          </cell>
          <cell r="Q24">
            <v>39655</v>
          </cell>
          <cell r="T24">
            <v>39669</v>
          </cell>
          <cell r="Z24">
            <v>9</v>
          </cell>
        </row>
        <row r="25">
          <cell r="A25" t="str">
            <v>13</v>
          </cell>
          <cell r="B25" t="str">
            <v>MISCELLENEOUS</v>
          </cell>
          <cell r="C25">
            <v>5</v>
          </cell>
          <cell r="E25">
            <v>39713</v>
          </cell>
          <cell r="H25">
            <v>39720</v>
          </cell>
          <cell r="K25">
            <v>39748</v>
          </cell>
          <cell r="N25">
            <v>39769</v>
          </cell>
          <cell r="Q25">
            <v>39783</v>
          </cell>
          <cell r="T25">
            <v>39797</v>
          </cell>
          <cell r="Z25">
            <v>8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STAT"/>
      <sheetName val="SUMMARY"/>
      <sheetName val="PROGRESS"/>
      <sheetName val="PHYCLNT"/>
      <sheetName val="PROCCLNT"/>
      <sheetName val="ENGGCLNT"/>
      <sheetName val="ORDCLNT"/>
      <sheetName val="MFGCLNT"/>
      <sheetName val="SUB-CONTR"/>
      <sheetName val="CONSTCLNT"/>
      <sheetName val="PHY"/>
      <sheetName val="PROCESS"/>
      <sheetName val="ENGG"/>
      <sheetName val="HMTD"/>
      <sheetName val="ARCH"/>
      <sheetName val="STRL"/>
      <sheetName val="PVES"/>
      <sheetName val="MECH"/>
      <sheetName val="GCIV"/>
      <sheetName val="ROTA"/>
      <sheetName val="PPNG"/>
      <sheetName val="ELEC"/>
      <sheetName val="INST"/>
      <sheetName val="ORD."/>
      <sheetName val="TEND."/>
      <sheetName val="MFG."/>
      <sheetName val="CONSTN."/>
      <sheetName val="EIS"/>
    </sheetNames>
    <sheetDataSet>
      <sheetData sheetId="0"/>
      <sheetData sheetId="1"/>
      <sheetData sheetId="2">
        <row r="18">
          <cell r="F18" t="str">
            <v>MTHLY. SCH. INT.</v>
          </cell>
        </row>
        <row r="19">
          <cell r="F19" t="str">
            <v>MON. SCH.</v>
          </cell>
        </row>
        <row r="35">
          <cell r="F35" t="str">
            <v>DCI-SCH. INT</v>
          </cell>
        </row>
        <row r="38">
          <cell r="F38" t="str">
            <v>MCI-SCH. INT.</v>
          </cell>
        </row>
        <row r="47">
          <cell r="F47" t="str">
            <v>DCI-SCH. INT</v>
          </cell>
        </row>
        <row r="50">
          <cell r="F50" t="str">
            <v>MCI-SCH. INT.</v>
          </cell>
        </row>
        <row r="59">
          <cell r="F59" t="str">
            <v>DCI-SCH. INT</v>
          </cell>
        </row>
        <row r="62">
          <cell r="F62" t="str">
            <v>MCI-SCH. INT.</v>
          </cell>
        </row>
        <row r="71">
          <cell r="F71" t="str">
            <v>DCI-SCH. INT</v>
          </cell>
        </row>
        <row r="74">
          <cell r="F74" t="str">
            <v>MCI-SCH. INT.</v>
          </cell>
        </row>
        <row r="83">
          <cell r="F83" t="str">
            <v>DCI-SCH. INT</v>
          </cell>
        </row>
        <row r="86">
          <cell r="F86" t="str">
            <v>MCI-SCH. INT.</v>
          </cell>
        </row>
        <row r="95">
          <cell r="F95" t="str">
            <v>DCI-SCH. INT</v>
          </cell>
        </row>
        <row r="98">
          <cell r="F98" t="str">
            <v>MCI-SCH. INT.</v>
          </cell>
        </row>
        <row r="104">
          <cell r="F104" t="str">
            <v>MTHLY. SCH. INT.</v>
          </cell>
        </row>
        <row r="110">
          <cell r="F110" t="str">
            <v>MTHLY. SCH. INT.</v>
          </cell>
        </row>
        <row r="119">
          <cell r="F119" t="str">
            <v>DCI-SCH. INT</v>
          </cell>
        </row>
        <row r="122">
          <cell r="F122" t="str">
            <v>MCI-SCH. INT.</v>
          </cell>
        </row>
        <row r="131">
          <cell r="F131" t="str">
            <v>DCI-SCH. INT</v>
          </cell>
        </row>
        <row r="134">
          <cell r="F134" t="str">
            <v>MCI-SCH. INT.</v>
          </cell>
        </row>
        <row r="156">
          <cell r="F156" t="str">
            <v>MTHLY. SCH. INT.</v>
          </cell>
        </row>
        <row r="157">
          <cell r="F157" t="str">
            <v>MON- SCH.</v>
          </cell>
        </row>
        <row r="162">
          <cell r="F162" t="str">
            <v>MTHLY. SCH. INT.</v>
          </cell>
        </row>
        <row r="163">
          <cell r="F163" t="str">
            <v>MON- SCH.</v>
          </cell>
        </row>
        <row r="168">
          <cell r="F168" t="str">
            <v>MTHLY. SCH. INT.</v>
          </cell>
        </row>
        <row r="169">
          <cell r="F169" t="str">
            <v>MON- SCH.</v>
          </cell>
        </row>
        <row r="174">
          <cell r="F174" t="str">
            <v>MTHLY. SCH. INT.</v>
          </cell>
        </row>
        <row r="175">
          <cell r="F175" t="str">
            <v>MON- SCH.</v>
          </cell>
        </row>
        <row r="180">
          <cell r="F180" t="str">
            <v>MTHLY. SCH. INT.</v>
          </cell>
        </row>
        <row r="181">
          <cell r="F181" t="str">
            <v>MON- SCH.</v>
          </cell>
        </row>
        <row r="186">
          <cell r="F186" t="str">
            <v>MTHLY. SCH. INT.</v>
          </cell>
        </row>
        <row r="187">
          <cell r="F187" t="str">
            <v>MON- SCH.</v>
          </cell>
        </row>
        <row r="192">
          <cell r="F192" t="str">
            <v>MTHLY. SCH. INT.</v>
          </cell>
        </row>
        <row r="193">
          <cell r="F193" t="str">
            <v>MON- SCH.</v>
          </cell>
        </row>
        <row r="198">
          <cell r="F198" t="str">
            <v>MTHLY. SCH. INT.</v>
          </cell>
        </row>
        <row r="199">
          <cell r="F199" t="str">
            <v>MON- SCH.</v>
          </cell>
        </row>
        <row r="210">
          <cell r="F210" t="str">
            <v>MTHLY. SCH. INT.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5"/>
      <sheetName val="Building Sheet FAR WPI &amp; CII"/>
      <sheetName val="Bifur."/>
      <sheetName val="Various head of constr."/>
      <sheetName val="CCI &amp; CII"/>
      <sheetName val="Sheet6"/>
      <sheetName val="WPI (2012-onwards)"/>
      <sheetName val="WPI (2005-2012)"/>
      <sheetName val="Building area"/>
      <sheetName val="Sheet3"/>
      <sheetName val="Steel Structure"/>
      <sheetName val="Road"/>
      <sheetName val="Plinth Area Rates"/>
      <sheetName val="Building Valuation CPWD &amp; CCI"/>
      <sheetName val="Building Sheet FAR WPI"/>
      <sheetName val="Land"/>
      <sheetName val="Summary"/>
      <sheetName val="Indexation including CII &amp; WPI"/>
      <sheetName val="Sheet4"/>
      <sheetName val="Sheet1"/>
      <sheetName val="Land inflation"/>
      <sheetName val="cap Utilization"/>
      <sheetName val="cap utilization graphs"/>
      <sheetName val="Building Sheet Report"/>
      <sheetName val="Sheet2"/>
      <sheetName val="Building Sheet FAR (2)"/>
    </sheetNames>
    <sheetDataSet>
      <sheetData sheetId="0"/>
      <sheetData sheetId="1">
        <row r="6">
          <cell r="A6" t="str">
            <v>Asset</v>
          </cell>
          <cell r="B6" t="str">
            <v>Subnumber</v>
          </cell>
          <cell r="C6" t="str">
            <v>Asset description</v>
          </cell>
          <cell r="D6" t="str">
            <v>Company Code</v>
          </cell>
          <cell r="E6" t="str">
            <v>Capitalized on</v>
          </cell>
          <cell r="F6" t="str">
            <v>APC FY start</v>
          </cell>
          <cell r="G6" t="str">
            <v>Acquisition</v>
          </cell>
          <cell r="H6" t="str">
            <v>Retirement</v>
          </cell>
          <cell r="I6" t="str">
            <v>Current APC</v>
          </cell>
          <cell r="J6" t="str">
            <v>Dep. FY start</v>
          </cell>
          <cell r="K6" t="str">
            <v>Dep. for year</v>
          </cell>
          <cell r="L6" t="str">
            <v>Dep.retir.</v>
          </cell>
          <cell r="M6" t="str">
            <v>Accumul. dep.</v>
          </cell>
          <cell r="N6" t="str">
            <v>Curr.bk.val.</v>
          </cell>
          <cell r="O6" t="str">
            <v>Bk.val.FY strt</v>
          </cell>
          <cell r="P6" t="str">
            <v>GL</v>
          </cell>
          <cell r="Q6" t="str">
            <v>Asset Class</v>
          </cell>
          <cell r="R6" t="str">
            <v>Type of Structure</v>
          </cell>
          <cell r="S6" t="str">
            <v>Gross Block-New</v>
          </cell>
          <cell r="T6" t="str">
            <v>Net Block_New</v>
          </cell>
          <cell r="U6" t="str">
            <v>Type</v>
          </cell>
          <cell r="V6" t="str">
            <v>Balance Sheet Head</v>
          </cell>
          <cell r="W6" t="str">
            <v>FAR Head</v>
          </cell>
          <cell r="X6" t="str">
            <v>Package</v>
          </cell>
          <cell r="Y6" t="str">
            <v>Adjusted Date</v>
          </cell>
          <cell r="Z6" t="str">
            <v>Cat 1 InDEX</v>
          </cell>
          <cell r="AA6" t="str">
            <v>CAT 1 FINAL Index</v>
          </cell>
          <cell r="AB6" t="str">
            <v>Inflation 1</v>
          </cell>
          <cell r="AC6" t="str">
            <v>Cat 2 Inflation</v>
          </cell>
          <cell r="AD6" t="str">
            <v>CAT 2 FINAL Index</v>
          </cell>
          <cell r="AE6" t="str">
            <v>Inflation 2</v>
          </cell>
          <cell r="AF6" t="str">
            <v xml:space="preserve">Final Inflation </v>
          </cell>
          <cell r="AG6" t="str">
            <v>GCRC</v>
          </cell>
          <cell r="AH6" t="str">
            <v>GCRC_New</v>
          </cell>
          <cell r="AI6" t="str">
            <v>Economic Life</v>
          </cell>
          <cell r="AJ6" t="str">
            <v>Salvage Value</v>
          </cell>
          <cell r="AK6" t="str">
            <v xml:space="preserve">Age </v>
          </cell>
        </row>
        <row r="7">
          <cell r="A7">
            <v>1020000004</v>
          </cell>
          <cell r="B7" t="str">
            <v>0</v>
          </cell>
          <cell r="C7" t="str">
            <v>Back filling, site grading including compaction</v>
          </cell>
          <cell r="D7" t="str">
            <v>1000</v>
          </cell>
          <cell r="E7">
            <v>40739</v>
          </cell>
          <cell r="F7">
            <v>6067231720.3699999</v>
          </cell>
          <cell r="G7">
            <v>0</v>
          </cell>
          <cell r="H7">
            <v>0</v>
          </cell>
          <cell r="I7">
            <v>6067231720.3699999</v>
          </cell>
          <cell r="J7">
            <v>-1140039805.3699999</v>
          </cell>
          <cell r="K7">
            <v>-80204675</v>
          </cell>
          <cell r="L7">
            <v>0</v>
          </cell>
          <cell r="M7">
            <v>-1220244480.3699999</v>
          </cell>
          <cell r="N7">
            <v>4846987240</v>
          </cell>
          <cell r="O7">
            <v>4927191915</v>
          </cell>
          <cell r="P7" t="str">
            <v>10020101</v>
          </cell>
          <cell r="Q7" t="str">
            <v>1020</v>
          </cell>
          <cell r="R7" t="e">
            <v>#N/A</v>
          </cell>
          <cell r="S7">
            <v>6064854540.7946701</v>
          </cell>
          <cell r="T7">
            <v>4846989113.2663469</v>
          </cell>
          <cell r="U7" t="str">
            <v>Development</v>
          </cell>
          <cell r="V7" t="str">
            <v>1 - Tangible FA</v>
          </cell>
          <cell r="W7" t="str">
            <v>B- Leasehold improvement</v>
          </cell>
          <cell r="X7" t="str">
            <v>IVRCL - Infrastructure Development Package</v>
          </cell>
          <cell r="Y7">
            <v>40634</v>
          </cell>
          <cell r="Z7">
            <v>130.24857142857144</v>
          </cell>
          <cell r="AA7">
            <v>141.16285714285715</v>
          </cell>
          <cell r="AB7">
            <v>1.0837958189834822</v>
          </cell>
          <cell r="AC7">
            <v>92.7542857142857</v>
          </cell>
          <cell r="AD7">
            <v>129.86250000000001</v>
          </cell>
          <cell r="AE7">
            <v>1.4000700776244459</v>
          </cell>
          <cell r="AF7">
            <v>1.5173900964132538</v>
          </cell>
          <cell r="AG7">
            <v>9202750216.3887844</v>
          </cell>
          <cell r="AH7">
            <v>8926667709.8971214</v>
          </cell>
          <cell r="AI7">
            <v>45</v>
          </cell>
          <cell r="AJ7">
            <v>0.05</v>
          </cell>
          <cell r="AK7">
            <v>11.958333333333334</v>
          </cell>
        </row>
        <row r="8">
          <cell r="A8">
            <v>2010000254</v>
          </cell>
          <cell r="B8" t="str">
            <v>0</v>
          </cell>
          <cell r="C8" t="str">
            <v>WMM (150 mm thk) Existing Roads</v>
          </cell>
          <cell r="D8" t="str">
            <v>1000</v>
          </cell>
          <cell r="E8">
            <v>44186</v>
          </cell>
          <cell r="F8">
            <v>2894301904</v>
          </cell>
          <cell r="G8">
            <v>0</v>
          </cell>
          <cell r="H8">
            <v>0</v>
          </cell>
          <cell r="I8">
            <v>2894301904</v>
          </cell>
          <cell r="J8">
            <v>-369519092</v>
          </cell>
          <cell r="K8">
            <v>-218063842</v>
          </cell>
          <cell r="L8">
            <v>0</v>
          </cell>
          <cell r="M8">
            <v>-587582934</v>
          </cell>
          <cell r="N8">
            <v>2306718970</v>
          </cell>
          <cell r="O8">
            <v>2524782812</v>
          </cell>
          <cell r="P8" t="str">
            <v>10010102</v>
          </cell>
          <cell r="Q8" t="str">
            <v>2010</v>
          </cell>
          <cell r="R8" t="str">
            <v>COMBINED DETAIL</v>
          </cell>
          <cell r="S8">
            <v>2647278035.4761958</v>
          </cell>
          <cell r="T8">
            <v>2203598672.4034586</v>
          </cell>
          <cell r="U8" t="str">
            <v>Road</v>
          </cell>
          <cell r="V8" t="str">
            <v>1 - Tangible FA</v>
          </cell>
          <cell r="W8" t="str">
            <v xml:space="preserve">C-Road, Culverts </v>
          </cell>
          <cell r="X8" t="str">
            <v>Integrated Utilities &amp; Offsite</v>
          </cell>
          <cell r="Y8">
            <v>43922</v>
          </cell>
          <cell r="AB8">
            <v>1</v>
          </cell>
          <cell r="AC8">
            <v>141.17896655703044</v>
          </cell>
          <cell r="AD8">
            <v>149.50524627364123</v>
          </cell>
          <cell r="AE8">
            <v>1.0589767719630341</v>
          </cell>
          <cell r="AF8">
            <v>1.0589767719630341</v>
          </cell>
          <cell r="AG8">
            <v>2803405948.4972243</v>
          </cell>
          <cell r="AH8">
            <v>2719303770.0423074</v>
          </cell>
          <cell r="AI8">
            <v>15</v>
          </cell>
          <cell r="AJ8">
            <v>0.05</v>
          </cell>
          <cell r="AK8">
            <v>2.5249999999999999</v>
          </cell>
        </row>
        <row r="9">
          <cell r="A9">
            <v>2020000315</v>
          </cell>
          <cell r="B9" t="str">
            <v>0</v>
          </cell>
          <cell r="C9" t="str">
            <v>HVAC Admin Building</v>
          </cell>
          <cell r="D9" t="str">
            <v>1000</v>
          </cell>
          <cell r="E9">
            <v>44811</v>
          </cell>
          <cell r="F9">
            <v>0</v>
          </cell>
          <cell r="G9">
            <v>1456619003</v>
          </cell>
          <cell r="H9">
            <v>0</v>
          </cell>
          <cell r="I9">
            <v>1456619003</v>
          </cell>
          <cell r="J9">
            <v>0</v>
          </cell>
          <cell r="K9">
            <v>-18146679</v>
          </cell>
          <cell r="L9">
            <v>0</v>
          </cell>
          <cell r="M9">
            <v>-18146679</v>
          </cell>
          <cell r="N9">
            <v>1438472324</v>
          </cell>
          <cell r="O9">
            <v>0</v>
          </cell>
          <cell r="P9" t="str">
            <v>10010102</v>
          </cell>
          <cell r="Q9" t="str">
            <v>2020</v>
          </cell>
          <cell r="R9" t="str">
            <v>NOT AVAILABLE</v>
          </cell>
          <cell r="S9">
            <v>1542683444.8330741</v>
          </cell>
          <cell r="T9">
            <v>1569940820.8950284</v>
          </cell>
          <cell r="U9" t="str">
            <v>RCC</v>
          </cell>
          <cell r="V9" t="str">
            <v>1 - Tangible FA</v>
          </cell>
          <cell r="W9" t="str">
            <v>E-Building - Others</v>
          </cell>
          <cell r="X9" t="str">
            <v>Integrated Utilities &amp; Offsite</v>
          </cell>
          <cell r="Y9">
            <v>44652</v>
          </cell>
          <cell r="AB9">
            <v>1</v>
          </cell>
          <cell r="AC9">
            <v>147.80923453651786</v>
          </cell>
          <cell r="AD9">
            <v>149.50524627364123</v>
          </cell>
          <cell r="AE9">
            <v>1.0114743286672279</v>
          </cell>
          <cell r="AF9">
            <v>1.0114743286672279</v>
          </cell>
          <cell r="AG9">
            <v>1560384701.70858</v>
          </cell>
          <cell r="AH9">
            <v>1513573160.6573226</v>
          </cell>
          <cell r="AI9">
            <v>45</v>
          </cell>
          <cell r="AJ9">
            <v>0.05</v>
          </cell>
          <cell r="AK9">
            <v>0.81388888888888888</v>
          </cell>
        </row>
        <row r="10">
          <cell r="A10">
            <v>2010000159</v>
          </cell>
          <cell r="B10" t="str">
            <v>0</v>
          </cell>
          <cell r="C10" t="str">
            <v>CENTRAL WAREHOUSE</v>
          </cell>
          <cell r="D10" t="str">
            <v>1000</v>
          </cell>
          <cell r="E10">
            <v>42572</v>
          </cell>
          <cell r="F10">
            <v>1032666655</v>
          </cell>
          <cell r="G10">
            <v>0</v>
          </cell>
          <cell r="H10">
            <v>0</v>
          </cell>
          <cell r="I10">
            <v>1032666655</v>
          </cell>
          <cell r="J10">
            <v>-193309719</v>
          </cell>
          <cell r="K10">
            <v>-25379719</v>
          </cell>
          <cell r="L10">
            <v>0</v>
          </cell>
          <cell r="M10">
            <v>-218689438</v>
          </cell>
          <cell r="N10">
            <v>813977217</v>
          </cell>
          <cell r="O10">
            <v>839356936</v>
          </cell>
          <cell r="P10" t="str">
            <v>10010102</v>
          </cell>
          <cell r="Q10" t="str">
            <v>2010</v>
          </cell>
          <cell r="R10" t="str">
            <v>Drawings provided</v>
          </cell>
          <cell r="S10">
            <v>1026329634.9849621</v>
          </cell>
          <cell r="T10">
            <v>811099264.78455734</v>
          </cell>
          <cell r="U10" t="str">
            <v>RCC</v>
          </cell>
          <cell r="V10" t="str">
            <v>1 - Tangible FA</v>
          </cell>
          <cell r="W10" t="str">
            <v xml:space="preserve">D- Factory Building on Lease hold Land </v>
          </cell>
          <cell r="X10" t="str">
            <v>Product Warehouse</v>
          </cell>
          <cell r="Y10">
            <v>42461</v>
          </cell>
          <cell r="AB10">
            <v>1</v>
          </cell>
          <cell r="AC10">
            <v>125.8450715121582</v>
          </cell>
          <cell r="AD10">
            <v>149.50524627364123</v>
          </cell>
          <cell r="AE10">
            <v>1.1880103406290103</v>
          </cell>
          <cell r="AF10">
            <v>1.1880103406290103</v>
          </cell>
          <cell r="AG10">
            <v>1219290219.2561326</v>
          </cell>
          <cell r="AH10">
            <v>1182711512.6784487</v>
          </cell>
          <cell r="AI10">
            <v>45</v>
          </cell>
          <cell r="AJ10">
            <v>0.05</v>
          </cell>
          <cell r="AK10">
            <v>6.9416666666666664</v>
          </cell>
        </row>
        <row r="11">
          <cell r="A11">
            <v>2010000244</v>
          </cell>
          <cell r="B11" t="str">
            <v>0</v>
          </cell>
          <cell r="C11" t="str">
            <v>Truck Parking</v>
          </cell>
          <cell r="D11" t="str">
            <v>1000</v>
          </cell>
          <cell r="E11">
            <v>43739</v>
          </cell>
          <cell r="F11">
            <v>1007090000</v>
          </cell>
          <cell r="G11">
            <v>0</v>
          </cell>
          <cell r="H11">
            <v>0</v>
          </cell>
          <cell r="I11">
            <v>1007090000</v>
          </cell>
          <cell r="J11">
            <v>-82248739</v>
          </cell>
          <cell r="K11">
            <v>-24787521</v>
          </cell>
          <cell r="L11">
            <v>0</v>
          </cell>
          <cell r="M11">
            <v>-107036260</v>
          </cell>
          <cell r="N11">
            <v>900053740</v>
          </cell>
          <cell r="O11">
            <v>924841261</v>
          </cell>
          <cell r="P11" t="str">
            <v>10010102</v>
          </cell>
          <cell r="Q11" t="str">
            <v>2010</v>
          </cell>
          <cell r="R11" t="str">
            <v>Drawings provided</v>
          </cell>
          <cell r="S11">
            <v>1000909932.6413378</v>
          </cell>
          <cell r="T11">
            <v>896871449.88063121</v>
          </cell>
          <cell r="U11" t="str">
            <v>Development</v>
          </cell>
          <cell r="V11" t="str">
            <v>1 - Tangible FA</v>
          </cell>
          <cell r="W11" t="str">
            <v xml:space="preserve">D- Factory Building on Lease hold Land </v>
          </cell>
          <cell r="X11" t="str">
            <v>Integrated Utilities &amp; Offsite</v>
          </cell>
          <cell r="Y11">
            <v>43556</v>
          </cell>
          <cell r="AB11">
            <v>1</v>
          </cell>
          <cell r="AC11">
            <v>138.81362168945233</v>
          </cell>
          <cell r="AD11">
            <v>149.50524627364123</v>
          </cell>
          <cell r="AE11">
            <v>1.0770214367586182</v>
          </cell>
          <cell r="AF11">
            <v>1.0770214367586182</v>
          </cell>
          <cell r="AG11">
            <v>1078001453.7193453</v>
          </cell>
          <cell r="AH11">
            <v>1045661410.107765</v>
          </cell>
          <cell r="AI11">
            <v>45</v>
          </cell>
          <cell r="AJ11">
            <v>0.05</v>
          </cell>
          <cell r="AK11">
            <v>3.7472222222222222</v>
          </cell>
        </row>
        <row r="12">
          <cell r="A12">
            <v>2010000256</v>
          </cell>
          <cell r="B12" t="str">
            <v>0</v>
          </cell>
          <cell r="C12" t="str">
            <v>WMM (485 mm thk ) New Roads</v>
          </cell>
          <cell r="D12" t="str">
            <v>1000</v>
          </cell>
          <cell r="E12">
            <v>44186</v>
          </cell>
          <cell r="F12">
            <v>985188633</v>
          </cell>
          <cell r="G12">
            <v>0</v>
          </cell>
          <cell r="H12">
            <v>0</v>
          </cell>
          <cell r="I12">
            <v>985188633</v>
          </cell>
          <cell r="J12">
            <v>-125780247</v>
          </cell>
          <cell r="K12">
            <v>-74226541</v>
          </cell>
          <cell r="L12">
            <v>0</v>
          </cell>
          <cell r="M12">
            <v>-200006788</v>
          </cell>
          <cell r="N12">
            <v>785181845</v>
          </cell>
          <cell r="O12">
            <v>859408386</v>
          </cell>
          <cell r="P12" t="str">
            <v>10010102</v>
          </cell>
          <cell r="Q12" t="str">
            <v>2010</v>
          </cell>
          <cell r="R12" t="str">
            <v>COMBINED DETAIL</v>
          </cell>
          <cell r="S12">
            <v>901104416.69450617</v>
          </cell>
          <cell r="T12">
            <v>750080826.37708497</v>
          </cell>
          <cell r="U12" t="str">
            <v>Road</v>
          </cell>
          <cell r="V12" t="str">
            <v>1 - Tangible FA</v>
          </cell>
          <cell r="W12" t="str">
            <v xml:space="preserve">C-Road, Culverts </v>
          </cell>
          <cell r="X12" t="str">
            <v>Integrated Utilities &amp; Offsite</v>
          </cell>
          <cell r="Y12">
            <v>43922</v>
          </cell>
          <cell r="AB12">
            <v>1</v>
          </cell>
          <cell r="AC12">
            <v>141.17896655703044</v>
          </cell>
          <cell r="AD12">
            <v>149.50524627364123</v>
          </cell>
          <cell r="AE12">
            <v>1.0589767719630341</v>
          </cell>
          <cell r="AF12">
            <v>1.0589767719630341</v>
          </cell>
          <cell r="AG12">
            <v>954248646.3927809</v>
          </cell>
          <cell r="AH12">
            <v>925621187.00099742</v>
          </cell>
          <cell r="AI12">
            <v>15</v>
          </cell>
          <cell r="AJ12">
            <v>0.05</v>
          </cell>
          <cell r="AK12">
            <v>2.5249999999999999</v>
          </cell>
        </row>
        <row r="13">
          <cell r="A13">
            <v>2010000062</v>
          </cell>
          <cell r="B13" t="str">
            <v>0</v>
          </cell>
          <cell r="C13" t="str">
            <v>CENTRAL WAREHOUSE</v>
          </cell>
          <cell r="D13" t="str">
            <v>1000</v>
          </cell>
          <cell r="E13">
            <v>42183</v>
          </cell>
          <cell r="F13">
            <v>681831925</v>
          </cell>
          <cell r="G13">
            <v>0</v>
          </cell>
          <cell r="H13">
            <v>0</v>
          </cell>
          <cell r="I13">
            <v>681831925</v>
          </cell>
          <cell r="J13">
            <v>-159407174</v>
          </cell>
          <cell r="K13">
            <v>-15972230</v>
          </cell>
          <cell r="L13">
            <v>0</v>
          </cell>
          <cell r="M13">
            <v>-175379404</v>
          </cell>
          <cell r="N13">
            <v>506452521</v>
          </cell>
          <cell r="O13">
            <v>522424751</v>
          </cell>
          <cell r="P13" t="str">
            <v>10010102</v>
          </cell>
          <cell r="Q13" t="str">
            <v>2010</v>
          </cell>
          <cell r="R13" t="str">
            <v>Drawings provided</v>
          </cell>
          <cell r="S13">
            <v>677647823.05897546</v>
          </cell>
          <cell r="T13">
            <v>504661873.6398682</v>
          </cell>
          <cell r="U13" t="str">
            <v>RCC</v>
          </cell>
          <cell r="V13" t="str">
            <v>1 - Tangible FA</v>
          </cell>
          <cell r="W13" t="str">
            <v xml:space="preserve">D- Factory Building on Lease hold Land </v>
          </cell>
          <cell r="X13" t="str">
            <v>Product Warehouse</v>
          </cell>
          <cell r="Y13">
            <v>42095</v>
          </cell>
          <cell r="AB13">
            <v>1</v>
          </cell>
          <cell r="AC13">
            <v>126.1389533770752</v>
          </cell>
          <cell r="AD13">
            <v>149.50524627364123</v>
          </cell>
          <cell r="AE13">
            <v>1.1852424827619719</v>
          </cell>
          <cell r="AF13">
            <v>1.1852424827619719</v>
          </cell>
          <cell r="AG13">
            <v>803176988.24066544</v>
          </cell>
          <cell r="AH13">
            <v>779081678.59344542</v>
          </cell>
          <cell r="AI13">
            <v>45</v>
          </cell>
          <cell r="AJ13">
            <v>0.05</v>
          </cell>
          <cell r="AK13">
            <v>8.0055555555555564</v>
          </cell>
        </row>
        <row r="14">
          <cell r="A14">
            <v>1020000002</v>
          </cell>
          <cell r="B14" t="str">
            <v>0</v>
          </cell>
          <cell r="C14" t="str">
            <v>Removal of Top Soil</v>
          </cell>
          <cell r="D14" t="str">
            <v>1000</v>
          </cell>
          <cell r="E14">
            <v>40739</v>
          </cell>
          <cell r="F14">
            <v>605974110.13999999</v>
          </cell>
          <cell r="G14">
            <v>0</v>
          </cell>
          <cell r="H14">
            <v>0</v>
          </cell>
          <cell r="I14">
            <v>605974110.13999999</v>
          </cell>
          <cell r="J14">
            <v>-113863231.14</v>
          </cell>
          <cell r="K14">
            <v>-8010565</v>
          </cell>
          <cell r="L14">
            <v>0</v>
          </cell>
          <cell r="M14">
            <v>-121873796.14</v>
          </cell>
          <cell r="N14">
            <v>484100314</v>
          </cell>
          <cell r="O14">
            <v>492110879</v>
          </cell>
          <cell r="P14" t="str">
            <v>10020101</v>
          </cell>
          <cell r="Q14" t="str">
            <v>1020</v>
          </cell>
          <cell r="R14" t="e">
            <v>#N/A</v>
          </cell>
          <cell r="S14">
            <v>605736685.66963291</v>
          </cell>
          <cell r="T14">
            <v>484100501.09536088</v>
          </cell>
          <cell r="U14" t="str">
            <v>Development</v>
          </cell>
          <cell r="V14" t="str">
            <v>1 - Tangible FA</v>
          </cell>
          <cell r="W14" t="str">
            <v>B- Leasehold improvement</v>
          </cell>
          <cell r="X14" t="str">
            <v>IVRCL - Infrastructure Development Package</v>
          </cell>
          <cell r="Y14">
            <v>40634</v>
          </cell>
          <cell r="Z14">
            <v>130.24857142857144</v>
          </cell>
          <cell r="AA14">
            <v>141.16285714285715</v>
          </cell>
          <cell r="AB14">
            <v>1.0837958189834822</v>
          </cell>
          <cell r="AC14">
            <v>92.7542857142857</v>
          </cell>
          <cell r="AD14">
            <v>129.86250000000001</v>
          </cell>
          <cell r="AE14">
            <v>1.4000700776244459</v>
          </cell>
          <cell r="AF14">
            <v>1.5173900964132538</v>
          </cell>
          <cell r="AG14">
            <v>919138847.86928916</v>
          </cell>
          <cell r="AH14">
            <v>891564682.43321049</v>
          </cell>
          <cell r="AI14">
            <v>45</v>
          </cell>
          <cell r="AJ14">
            <v>0.05</v>
          </cell>
          <cell r="AK14">
            <v>11.958333333333334</v>
          </cell>
        </row>
        <row r="15">
          <cell r="A15">
            <v>2010000257</v>
          </cell>
          <cell r="B15" t="str">
            <v>0</v>
          </cell>
          <cell r="C15" t="str">
            <v>Existing Road</v>
          </cell>
          <cell r="D15" t="str">
            <v>1000</v>
          </cell>
          <cell r="E15">
            <v>44186</v>
          </cell>
          <cell r="F15">
            <v>491919497</v>
          </cell>
          <cell r="G15">
            <v>0</v>
          </cell>
          <cell r="H15">
            <v>0</v>
          </cell>
          <cell r="I15">
            <v>491919497</v>
          </cell>
          <cell r="J15">
            <v>-62803969</v>
          </cell>
          <cell r="K15">
            <v>-37062428</v>
          </cell>
          <cell r="L15">
            <v>0</v>
          </cell>
          <cell r="M15">
            <v>-99866397</v>
          </cell>
          <cell r="N15">
            <v>392053100</v>
          </cell>
          <cell r="O15">
            <v>429115528</v>
          </cell>
          <cell r="P15" t="str">
            <v>`</v>
          </cell>
          <cell r="Q15" t="str">
            <v>2010</v>
          </cell>
          <cell r="R15" t="str">
            <v>COMBINED DETAIL</v>
          </cell>
          <cell r="S15">
            <v>449934983.57267374</v>
          </cell>
          <cell r="T15">
            <v>374526633.67642933</v>
          </cell>
          <cell r="U15" t="str">
            <v>Road</v>
          </cell>
          <cell r="V15" t="str">
            <v>1 - Tangible FA</v>
          </cell>
          <cell r="W15" t="str">
            <v xml:space="preserve">C-Road, Culverts </v>
          </cell>
          <cell r="X15" t="str">
            <v>Integrated Utilities &amp; Offsite</v>
          </cell>
          <cell r="Y15">
            <v>43922</v>
          </cell>
          <cell r="AB15">
            <v>1</v>
          </cell>
          <cell r="AC15">
            <v>141.17896655703044</v>
          </cell>
          <cell r="AD15">
            <v>149.50524627364123</v>
          </cell>
          <cell r="AE15">
            <v>1.0589767719630341</v>
          </cell>
          <cell r="AF15">
            <v>1.0589767719630341</v>
          </cell>
          <cell r="AG15">
            <v>476470696.49703079</v>
          </cell>
          <cell r="AH15">
            <v>462176575.60211986</v>
          </cell>
          <cell r="AI15">
            <v>15</v>
          </cell>
          <cell r="AJ15">
            <v>0.05</v>
          </cell>
          <cell r="AK15">
            <v>2.5249999999999999</v>
          </cell>
        </row>
        <row r="16">
          <cell r="A16">
            <v>2020000318</v>
          </cell>
          <cell r="B16" t="str">
            <v>0</v>
          </cell>
          <cell r="C16" t="str">
            <v>Administration Building</v>
          </cell>
          <cell r="D16" t="str">
            <v>1000</v>
          </cell>
          <cell r="E16">
            <v>44811</v>
          </cell>
          <cell r="F16">
            <v>0</v>
          </cell>
          <cell r="G16">
            <v>488476613</v>
          </cell>
          <cell r="H16">
            <v>0</v>
          </cell>
          <cell r="I16">
            <v>488476613</v>
          </cell>
          <cell r="J16">
            <v>0</v>
          </cell>
          <cell r="K16">
            <v>-5071235</v>
          </cell>
          <cell r="L16">
            <v>0</v>
          </cell>
          <cell r="M16">
            <v>-5071235</v>
          </cell>
          <cell r="N16">
            <v>483405378</v>
          </cell>
          <cell r="O16">
            <v>0</v>
          </cell>
          <cell r="P16" t="str">
            <v>10010102</v>
          </cell>
          <cell r="Q16" t="str">
            <v>2020</v>
          </cell>
          <cell r="R16" t="str">
            <v>RCC Framed</v>
          </cell>
          <cell r="S16">
            <v>517338289.91055143</v>
          </cell>
          <cell r="T16">
            <v>527585983.6163184</v>
          </cell>
          <cell r="U16" t="str">
            <v>RCC Framed</v>
          </cell>
          <cell r="V16" t="str">
            <v>1 - Tangible FA</v>
          </cell>
          <cell r="W16" t="str">
            <v>E-Building - Others</v>
          </cell>
          <cell r="X16" t="str">
            <v>Integrated Utilities &amp; Offsite</v>
          </cell>
          <cell r="Y16">
            <v>44652</v>
          </cell>
          <cell r="AB16">
            <v>1</v>
          </cell>
          <cell r="AC16">
            <v>147.80923453651786</v>
          </cell>
          <cell r="AD16">
            <v>149.50524627364123</v>
          </cell>
          <cell r="AE16">
            <v>1.0114743286672279</v>
          </cell>
          <cell r="AF16">
            <v>1.0114743286672279</v>
          </cell>
          <cell r="AG16">
            <v>523274399.48112673</v>
          </cell>
          <cell r="AH16">
            <v>507576167.4966929</v>
          </cell>
          <cell r="AI16">
            <v>45</v>
          </cell>
          <cell r="AJ16">
            <v>0.05</v>
          </cell>
          <cell r="AK16">
            <v>0.81388888888888888</v>
          </cell>
        </row>
        <row r="17">
          <cell r="A17">
            <v>2010000061</v>
          </cell>
          <cell r="B17" t="str">
            <v>0</v>
          </cell>
          <cell r="C17" t="str">
            <v>LABORATORY  BUILDING</v>
          </cell>
          <cell r="D17" t="str">
            <v>1000</v>
          </cell>
          <cell r="E17">
            <v>42562</v>
          </cell>
          <cell r="F17">
            <v>422783786</v>
          </cell>
          <cell r="G17">
            <v>0</v>
          </cell>
          <cell r="H17">
            <v>0</v>
          </cell>
          <cell r="I17">
            <v>422783786</v>
          </cell>
          <cell r="J17">
            <v>-77540952</v>
          </cell>
          <cell r="K17">
            <v>-10452146</v>
          </cell>
          <cell r="L17">
            <v>0</v>
          </cell>
          <cell r="M17">
            <v>-87993098</v>
          </cell>
          <cell r="N17">
            <v>334790688</v>
          </cell>
          <cell r="O17">
            <v>345242834</v>
          </cell>
          <cell r="P17" t="str">
            <v>10010102</v>
          </cell>
          <cell r="Q17" t="str">
            <v>2010</v>
          </cell>
          <cell r="R17" t="str">
            <v>RCC Framed</v>
          </cell>
          <cell r="S17">
            <v>420189348.28774959</v>
          </cell>
          <cell r="T17">
            <v>333606979.6822288</v>
          </cell>
          <cell r="U17" t="str">
            <v>RCC Framed</v>
          </cell>
          <cell r="V17" t="str">
            <v>1 - Tangible FA</v>
          </cell>
          <cell r="W17" t="str">
            <v xml:space="preserve">D- Factory Building on Lease hold Land </v>
          </cell>
          <cell r="X17" t="str">
            <v>Central LAB</v>
          </cell>
          <cell r="Y17">
            <v>42461</v>
          </cell>
          <cell r="AB17">
            <v>1</v>
          </cell>
          <cell r="AC17">
            <v>125.8450715121582</v>
          </cell>
          <cell r="AD17">
            <v>149.50524627364123</v>
          </cell>
          <cell r="AE17">
            <v>1.1880103406290103</v>
          </cell>
          <cell r="AF17">
            <v>1.1880103406290103</v>
          </cell>
          <cell r="AG17">
            <v>499189290.78801125</v>
          </cell>
          <cell r="AH17">
            <v>484213612.06437093</v>
          </cell>
          <cell r="AI17">
            <v>45</v>
          </cell>
          <cell r="AJ17">
            <v>0.05</v>
          </cell>
          <cell r="AK17">
            <v>6.9694444444444441</v>
          </cell>
        </row>
        <row r="18">
          <cell r="A18">
            <v>2010000258</v>
          </cell>
          <cell r="B18" t="str">
            <v>0</v>
          </cell>
          <cell r="C18" t="str">
            <v>New Roads</v>
          </cell>
          <cell r="D18" t="str">
            <v>1000</v>
          </cell>
          <cell r="E18">
            <v>44186</v>
          </cell>
          <cell r="F18">
            <v>368957699</v>
          </cell>
          <cell r="G18">
            <v>0</v>
          </cell>
          <cell r="H18">
            <v>0</v>
          </cell>
          <cell r="I18">
            <v>368957699</v>
          </cell>
          <cell r="J18">
            <v>-47105284</v>
          </cell>
          <cell r="K18">
            <v>-27798183</v>
          </cell>
          <cell r="L18">
            <v>0</v>
          </cell>
          <cell r="M18">
            <v>-74903467</v>
          </cell>
          <cell r="N18">
            <v>294054232</v>
          </cell>
          <cell r="O18">
            <v>321852415</v>
          </cell>
          <cell r="P18" t="str">
            <v>10010102</v>
          </cell>
          <cell r="Q18" t="str">
            <v>2010</v>
          </cell>
          <cell r="R18" t="str">
            <v>COMBINED DETAIL</v>
          </cell>
          <cell r="S18">
            <v>337467771.15153968</v>
          </cell>
          <cell r="T18">
            <v>280908738.2022174</v>
          </cell>
          <cell r="U18" t="str">
            <v>Road</v>
          </cell>
          <cell r="V18" t="str">
            <v>1 - Tangible FA</v>
          </cell>
          <cell r="W18" t="str">
            <v xml:space="preserve">C-Road, Culverts </v>
          </cell>
          <cell r="X18" t="str">
            <v>Integrated Utilities &amp; Offsite</v>
          </cell>
          <cell r="Y18">
            <v>43922</v>
          </cell>
          <cell r="AB18">
            <v>1</v>
          </cell>
          <cell r="AC18">
            <v>141.17896655703044</v>
          </cell>
          <cell r="AD18">
            <v>149.50524627364123</v>
          </cell>
          <cell r="AE18">
            <v>1.0589767719630341</v>
          </cell>
          <cell r="AF18">
            <v>1.0589767719630341</v>
          </cell>
          <cell r="AG18">
            <v>357370530.93561739</v>
          </cell>
          <cell r="AH18">
            <v>346649415.00754887</v>
          </cell>
          <cell r="AI18">
            <v>15</v>
          </cell>
          <cell r="AJ18">
            <v>0.05</v>
          </cell>
          <cell r="AK18">
            <v>2.5249999999999999</v>
          </cell>
        </row>
        <row r="19">
          <cell r="A19">
            <v>2010000215</v>
          </cell>
          <cell r="B19" t="str">
            <v>0</v>
          </cell>
          <cell r="C19" t="str">
            <v>EXTRUSION 1 &amp; 2</v>
          </cell>
          <cell r="D19" t="str">
            <v>1000</v>
          </cell>
          <cell r="E19">
            <v>42839</v>
          </cell>
          <cell r="F19">
            <v>318651062.48000002</v>
          </cell>
          <cell r="G19">
            <v>0</v>
          </cell>
          <cell r="H19">
            <v>0</v>
          </cell>
          <cell r="I19">
            <v>318651062.48000002</v>
          </cell>
          <cell r="J19">
            <v>-51675599.479999997</v>
          </cell>
          <cell r="K19">
            <v>-7842599</v>
          </cell>
          <cell r="L19">
            <v>0</v>
          </cell>
          <cell r="M19">
            <v>-59518198.479999997</v>
          </cell>
          <cell r="N19">
            <v>259132864</v>
          </cell>
          <cell r="O19">
            <v>266975463</v>
          </cell>
          <cell r="P19" t="str">
            <v>10010102</v>
          </cell>
          <cell r="Q19" t="str">
            <v>2010</v>
          </cell>
          <cell r="R19" t="str">
            <v>NOT AVAILABLE</v>
          </cell>
          <cell r="S19">
            <v>316695641.38552415</v>
          </cell>
          <cell r="T19">
            <v>258216656.53808674</v>
          </cell>
          <cell r="U19" t="str">
            <v>Steel Structure</v>
          </cell>
          <cell r="V19" t="str">
            <v>1 - Tangible FA</v>
          </cell>
          <cell r="W19" t="str">
            <v xml:space="preserve">D- Factory Building on Lease hold Land </v>
          </cell>
          <cell r="X19" t="str">
            <v>PE Swing Package</v>
          </cell>
          <cell r="Y19">
            <v>42826</v>
          </cell>
          <cell r="AB19">
            <v>1</v>
          </cell>
          <cell r="AC19">
            <v>131.36035437264457</v>
          </cell>
          <cell r="AD19">
            <v>149.50524627364123</v>
          </cell>
          <cell r="AE19">
            <v>1.1381306558409778</v>
          </cell>
          <cell r="AF19">
            <v>1.1381306558409778</v>
          </cell>
          <cell r="AG19">
            <v>360441018.03208572</v>
          </cell>
          <cell r="AH19">
            <v>349627787.49112314</v>
          </cell>
          <cell r="AI19">
            <v>45</v>
          </cell>
          <cell r="AJ19">
            <v>0.05</v>
          </cell>
          <cell r="AK19">
            <v>6.2111111111111112</v>
          </cell>
        </row>
        <row r="20">
          <cell r="A20">
            <v>2010000245</v>
          </cell>
          <cell r="B20" t="str">
            <v>0</v>
          </cell>
          <cell r="C20" t="str">
            <v>OWS &amp; SWS System</v>
          </cell>
          <cell r="D20" t="str">
            <v>1000</v>
          </cell>
          <cell r="E20">
            <v>43556</v>
          </cell>
          <cell r="F20">
            <v>315870000</v>
          </cell>
          <cell r="G20">
            <v>0</v>
          </cell>
          <cell r="H20">
            <v>0</v>
          </cell>
          <cell r="I20">
            <v>315870000</v>
          </cell>
          <cell r="J20">
            <v>-30955260</v>
          </cell>
          <cell r="K20">
            <v>-7774152</v>
          </cell>
          <cell r="L20">
            <v>0</v>
          </cell>
          <cell r="M20">
            <v>-38729412</v>
          </cell>
          <cell r="N20">
            <v>277140588</v>
          </cell>
          <cell r="O20">
            <v>284914740</v>
          </cell>
          <cell r="P20" t="str">
            <v>10010102</v>
          </cell>
          <cell r="Q20" t="str">
            <v>2010</v>
          </cell>
          <cell r="R20" t="str">
            <v>Drawings provided</v>
          </cell>
          <cell r="S20">
            <v>313931645.05994433</v>
          </cell>
          <cell r="T20">
            <v>276160711.22634369</v>
          </cell>
          <cell r="U20" t="str">
            <v>Steel Structure</v>
          </cell>
          <cell r="V20" t="str">
            <v>1 - Tangible FA</v>
          </cell>
          <cell r="W20" t="str">
            <v xml:space="preserve">D- Factory Building on Lease hold Land </v>
          </cell>
          <cell r="X20" t="str">
            <v>Integrated Utilities &amp; Offsite</v>
          </cell>
          <cell r="Y20">
            <v>43556</v>
          </cell>
          <cell r="AB20">
            <v>1</v>
          </cell>
          <cell r="AC20">
            <v>138.81362168945233</v>
          </cell>
          <cell r="AD20">
            <v>149.50524627364123</v>
          </cell>
          <cell r="AE20">
            <v>1.0770214367586182</v>
          </cell>
          <cell r="AF20">
            <v>1.0770214367586182</v>
          </cell>
          <cell r="AG20">
            <v>338111111.40645778</v>
          </cell>
          <cell r="AH20">
            <v>327967778.06426406</v>
          </cell>
          <cell r="AI20">
            <v>45</v>
          </cell>
          <cell r="AJ20">
            <v>0.05</v>
          </cell>
          <cell r="AK20">
            <v>4.2472222222222218</v>
          </cell>
        </row>
        <row r="21">
          <cell r="A21">
            <v>2010000165</v>
          </cell>
          <cell r="B21" t="str">
            <v>0</v>
          </cell>
          <cell r="C21" t="str">
            <v>RW Reservoir-1</v>
          </cell>
          <cell r="D21" t="str">
            <v>1000</v>
          </cell>
          <cell r="E21">
            <v>42429</v>
          </cell>
          <cell r="F21">
            <v>248458859</v>
          </cell>
          <cell r="G21">
            <v>0</v>
          </cell>
          <cell r="H21">
            <v>0</v>
          </cell>
          <cell r="I21">
            <v>248458859</v>
          </cell>
          <cell r="J21">
            <v>-49267152</v>
          </cell>
          <cell r="K21">
            <v>-6097168</v>
          </cell>
          <cell r="L21">
            <v>0</v>
          </cell>
          <cell r="M21">
            <v>-55364320</v>
          </cell>
          <cell r="N21">
            <v>193094539</v>
          </cell>
          <cell r="O21">
            <v>199191707</v>
          </cell>
          <cell r="P21" t="str">
            <v>10010102</v>
          </cell>
          <cell r="Q21" t="str">
            <v>2010</v>
          </cell>
          <cell r="R21" t="str">
            <v>Drawings provided</v>
          </cell>
          <cell r="S21">
            <v>246934176.5143469</v>
          </cell>
          <cell r="T21">
            <v>192411821.05077645</v>
          </cell>
          <cell r="U21" t="str">
            <v>RCC</v>
          </cell>
          <cell r="V21" t="str">
            <v>1 - Tangible FA</v>
          </cell>
          <cell r="W21" t="str">
            <v xml:space="preserve">D- Factory Building on Lease hold Land </v>
          </cell>
          <cell r="X21" t="str">
            <v>Integrated Utilities &amp; Offsite</v>
          </cell>
          <cell r="Y21">
            <v>42461</v>
          </cell>
          <cell r="AB21">
            <v>1</v>
          </cell>
          <cell r="AC21">
            <v>125.8450715121582</v>
          </cell>
          <cell r="AD21">
            <v>149.50524627364123</v>
          </cell>
          <cell r="AE21">
            <v>1.1880103406290103</v>
          </cell>
          <cell r="AF21">
            <v>1.1880103406290103</v>
          </cell>
          <cell r="AG21">
            <v>293360355.1537534</v>
          </cell>
          <cell r="AH21">
            <v>284559544.4991408</v>
          </cell>
          <cell r="AI21">
            <v>45</v>
          </cell>
          <cell r="AJ21">
            <v>0.05</v>
          </cell>
          <cell r="AK21">
            <v>7.333333333333333</v>
          </cell>
        </row>
        <row r="22">
          <cell r="A22">
            <v>2010000195</v>
          </cell>
          <cell r="B22" t="str">
            <v>0</v>
          </cell>
          <cell r="C22" t="str">
            <v>RW Reservoir-2</v>
          </cell>
          <cell r="D22" t="str">
            <v>1000</v>
          </cell>
          <cell r="E22">
            <v>42429</v>
          </cell>
          <cell r="F22">
            <v>248458859</v>
          </cell>
          <cell r="G22">
            <v>0</v>
          </cell>
          <cell r="H22">
            <v>0</v>
          </cell>
          <cell r="I22">
            <v>248458859</v>
          </cell>
          <cell r="J22">
            <v>-49267152</v>
          </cell>
          <cell r="K22">
            <v>-6097168</v>
          </cell>
          <cell r="L22">
            <v>0</v>
          </cell>
          <cell r="M22">
            <v>-55364320</v>
          </cell>
          <cell r="N22">
            <v>193094539</v>
          </cell>
          <cell r="O22">
            <v>199191707</v>
          </cell>
          <cell r="P22" t="str">
            <v>10010102</v>
          </cell>
          <cell r="Q22" t="str">
            <v>2010</v>
          </cell>
          <cell r="R22" t="str">
            <v>RCC</v>
          </cell>
          <cell r="S22">
            <v>246934176.5143469</v>
          </cell>
          <cell r="T22">
            <v>192411821.05077645</v>
          </cell>
          <cell r="U22" t="str">
            <v>RCC</v>
          </cell>
          <cell r="V22" t="str">
            <v>1 - Tangible FA</v>
          </cell>
          <cell r="W22" t="str">
            <v xml:space="preserve">D- Factory Building on Lease hold Land </v>
          </cell>
          <cell r="X22" t="str">
            <v>Integrated Utilities &amp; Offsite</v>
          </cell>
          <cell r="Y22">
            <v>42461</v>
          </cell>
          <cell r="AB22">
            <v>1</v>
          </cell>
          <cell r="AC22">
            <v>125.8450715121582</v>
          </cell>
          <cell r="AD22">
            <v>149.50524627364123</v>
          </cell>
          <cell r="AE22">
            <v>1.1880103406290103</v>
          </cell>
          <cell r="AF22">
            <v>1.1880103406290103</v>
          </cell>
          <cell r="AG22">
            <v>293360355.1537534</v>
          </cell>
          <cell r="AH22">
            <v>284559544.4991408</v>
          </cell>
          <cell r="AI22">
            <v>45</v>
          </cell>
          <cell r="AJ22">
            <v>0.05</v>
          </cell>
          <cell r="AK22">
            <v>7.333333333333333</v>
          </cell>
        </row>
        <row r="23">
          <cell r="A23">
            <v>2010000274</v>
          </cell>
          <cell r="B23" t="str">
            <v>0</v>
          </cell>
          <cell r="C23" t="str">
            <v>Catalyst Chemical Storage Building</v>
          </cell>
          <cell r="D23" t="str">
            <v>1000</v>
          </cell>
          <cell r="E23">
            <v>44805</v>
          </cell>
          <cell r="F23">
            <v>0</v>
          </cell>
          <cell r="G23">
            <v>238622716</v>
          </cell>
          <cell r="H23">
            <v>0</v>
          </cell>
          <cell r="I23">
            <v>238622716</v>
          </cell>
          <cell r="J23">
            <v>0</v>
          </cell>
          <cell r="K23">
            <v>-2605455</v>
          </cell>
          <cell r="L23">
            <v>0</v>
          </cell>
          <cell r="M23">
            <v>-2605455</v>
          </cell>
          <cell r="N23">
            <v>236017261</v>
          </cell>
          <cell r="O23">
            <v>0</v>
          </cell>
          <cell r="P23" t="str">
            <v>10010102</v>
          </cell>
          <cell r="Q23" t="str">
            <v>2010</v>
          </cell>
          <cell r="R23" t="str">
            <v>RCC Framed</v>
          </cell>
          <cell r="S23">
            <v>237158393.58771616</v>
          </cell>
          <cell r="T23">
            <v>235182782.60798666</v>
          </cell>
          <cell r="U23" t="str">
            <v>RCC Framed</v>
          </cell>
          <cell r="V23" t="str">
            <v>1 - Tangible FA</v>
          </cell>
          <cell r="W23" t="str">
            <v xml:space="preserve">D- Factory Building on Lease hold Land </v>
          </cell>
          <cell r="X23" t="str">
            <v>Integrated Utilities &amp; Offsite</v>
          </cell>
          <cell r="Y23">
            <v>44652</v>
          </cell>
          <cell r="AB23">
            <v>1</v>
          </cell>
          <cell r="AC23">
            <v>147.80923453651786</v>
          </cell>
          <cell r="AD23">
            <v>149.50524627364123</v>
          </cell>
          <cell r="AE23">
            <v>1.0114743286672279</v>
          </cell>
          <cell r="AF23">
            <v>1.0114743286672279</v>
          </cell>
          <cell r="AG23">
            <v>239879626.94193339</v>
          </cell>
          <cell r="AH23">
            <v>232683238.1336754</v>
          </cell>
          <cell r="AI23">
            <v>45</v>
          </cell>
          <cell r="AJ23">
            <v>0.05</v>
          </cell>
          <cell r="AK23">
            <v>0.8305555555555556</v>
          </cell>
        </row>
        <row r="24">
          <cell r="A24">
            <v>2010000000</v>
          </cell>
          <cell r="B24" t="str">
            <v>0</v>
          </cell>
          <cell r="C24" t="str">
            <v>Boundry walls</v>
          </cell>
          <cell r="D24" t="str">
            <v>1000</v>
          </cell>
          <cell r="E24">
            <v>40739</v>
          </cell>
          <cell r="F24">
            <v>231098797.66999999</v>
          </cell>
          <cell r="G24">
            <v>0</v>
          </cell>
          <cell r="H24">
            <v>0</v>
          </cell>
          <cell r="I24">
            <v>231098797.66999999</v>
          </cell>
          <cell r="J24">
            <v>-51925542.670000002</v>
          </cell>
          <cell r="K24">
            <v>-2916577</v>
          </cell>
          <cell r="L24">
            <v>0</v>
          </cell>
          <cell r="M24">
            <v>-54842119.670000002</v>
          </cell>
          <cell r="N24">
            <v>176256678</v>
          </cell>
          <cell r="O24">
            <v>179173255</v>
          </cell>
          <cell r="P24" t="str">
            <v>10010102</v>
          </cell>
          <cell r="Q24" t="str">
            <v>2010</v>
          </cell>
          <cell r="R24" t="str">
            <v>RCC Framed</v>
          </cell>
          <cell r="S24">
            <v>244753287.27146721</v>
          </cell>
          <cell r="T24">
            <v>192365573.6233342</v>
          </cell>
          <cell r="U24" t="str">
            <v>RCC Framed</v>
          </cell>
          <cell r="V24" t="str">
            <v>1 - Tangible FA</v>
          </cell>
          <cell r="W24" t="str">
            <v>E-Building - Others</v>
          </cell>
          <cell r="X24" t="str">
            <v>IVRCL - Infrastructure Development Package</v>
          </cell>
          <cell r="Y24">
            <v>40634</v>
          </cell>
          <cell r="Z24">
            <v>140.55492000000001</v>
          </cell>
          <cell r="AA24">
            <v>149.41475679999999</v>
          </cell>
          <cell r="AB24">
            <v>1.0630346970422664</v>
          </cell>
          <cell r="AC24">
            <v>116.0237568</v>
          </cell>
          <cell r="AD24">
            <v>149.50524627364123</v>
          </cell>
          <cell r="AE24">
            <v>1.288574429901939</v>
          </cell>
          <cell r="AF24">
            <v>1.369799328707219</v>
          </cell>
          <cell r="AG24">
            <v>335262888.60334092</v>
          </cell>
          <cell r="AH24">
            <v>325205001.94524068</v>
          </cell>
          <cell r="AI24">
            <v>15</v>
          </cell>
          <cell r="AJ24">
            <v>0.05</v>
          </cell>
          <cell r="AK24">
            <v>11.958333333333334</v>
          </cell>
        </row>
        <row r="25">
          <cell r="A25">
            <v>2010000259</v>
          </cell>
          <cell r="B25" t="str">
            <v>0</v>
          </cell>
          <cell r="C25" t="str">
            <v>Culvert &amp; Cable Road Crossing</v>
          </cell>
          <cell r="D25" t="str">
            <v>1000</v>
          </cell>
          <cell r="E25">
            <v>44186</v>
          </cell>
          <cell r="F25">
            <v>221364978</v>
          </cell>
          <cell r="G25">
            <v>0</v>
          </cell>
          <cell r="H25">
            <v>0</v>
          </cell>
          <cell r="I25">
            <v>221364978</v>
          </cell>
          <cell r="J25">
            <v>-28261940</v>
          </cell>
          <cell r="K25">
            <v>-16678183</v>
          </cell>
          <cell r="L25">
            <v>0</v>
          </cell>
          <cell r="M25">
            <v>-44940123</v>
          </cell>
          <cell r="N25">
            <v>176424855</v>
          </cell>
          <cell r="O25">
            <v>193103038</v>
          </cell>
          <cell r="P25" t="str">
            <v>10010102</v>
          </cell>
          <cell r="Q25" t="str">
            <v>2010</v>
          </cell>
          <cell r="R25" t="str">
            <v>DRAWING PROVIDED</v>
          </cell>
          <cell r="S25">
            <v>202471844.16842759</v>
          </cell>
          <cell r="T25">
            <v>168537902.23824826</v>
          </cell>
          <cell r="U25" t="str">
            <v>Road</v>
          </cell>
          <cell r="V25" t="str">
            <v>1 - Tangible FA</v>
          </cell>
          <cell r="W25" t="str">
            <v xml:space="preserve">C-Road, Culverts </v>
          </cell>
          <cell r="X25" t="str">
            <v>Integrated Utilities &amp; Offsite</v>
          </cell>
          <cell r="Y25">
            <v>43922</v>
          </cell>
          <cell r="AB25">
            <v>1</v>
          </cell>
          <cell r="AC25">
            <v>141.17896655703044</v>
          </cell>
          <cell r="AD25">
            <v>149.50524627364123</v>
          </cell>
          <cell r="AE25">
            <v>1.0589767719630341</v>
          </cell>
          <cell r="AF25">
            <v>1.0589767719630341</v>
          </cell>
          <cell r="AG25">
            <v>214412979.95088392</v>
          </cell>
          <cell r="AH25">
            <v>207980590.55235741</v>
          </cell>
          <cell r="AI25">
            <v>15</v>
          </cell>
          <cell r="AJ25">
            <v>0.05</v>
          </cell>
          <cell r="AK25">
            <v>2.5249999999999999</v>
          </cell>
        </row>
        <row r="26">
          <cell r="A26">
            <v>2050000036</v>
          </cell>
          <cell r="B26" t="str">
            <v>0</v>
          </cell>
          <cell r="C26" t="str">
            <v>WMM (150 mm thk) Existing Roads</v>
          </cell>
          <cell r="D26" t="str">
            <v>1000</v>
          </cell>
          <cell r="E26">
            <v>42429</v>
          </cell>
          <cell r="F26">
            <v>209779412</v>
          </cell>
          <cell r="G26">
            <v>0</v>
          </cell>
          <cell r="H26">
            <v>0</v>
          </cell>
          <cell r="I26">
            <v>209779412</v>
          </cell>
          <cell r="J26">
            <v>-126347902</v>
          </cell>
          <cell r="K26">
            <v>-15714839</v>
          </cell>
          <cell r="L26">
            <v>0</v>
          </cell>
          <cell r="M26">
            <v>-142062741</v>
          </cell>
          <cell r="N26">
            <v>67716671</v>
          </cell>
          <cell r="O26">
            <v>83431510</v>
          </cell>
          <cell r="P26" t="str">
            <v>10010102</v>
          </cell>
          <cell r="Q26" t="str">
            <v>2050</v>
          </cell>
          <cell r="R26">
            <v>0</v>
          </cell>
          <cell r="S26">
            <v>191875087.01673836</v>
          </cell>
          <cell r="T26">
            <v>64689443.428464882</v>
          </cell>
          <cell r="U26" t="str">
            <v>Road</v>
          </cell>
          <cell r="V26" t="str">
            <v>1 - Tangible FA</v>
          </cell>
          <cell r="W26" t="str">
            <v xml:space="preserve">C-Road, Culverts </v>
          </cell>
          <cell r="X26" t="str">
            <v>Integrated Utilities &amp; Offsite</v>
          </cell>
          <cell r="Y26">
            <v>42461</v>
          </cell>
          <cell r="AB26">
            <v>1</v>
          </cell>
          <cell r="AC26">
            <v>125.8450715121582</v>
          </cell>
          <cell r="AD26">
            <v>149.50524627364123</v>
          </cell>
          <cell r="AE26">
            <v>1.1880103406290103</v>
          </cell>
          <cell r="AF26">
            <v>1.1880103406290103</v>
          </cell>
          <cell r="AG26">
            <v>227949587.48497632</v>
          </cell>
          <cell r="AH26">
            <v>221111099.86042702</v>
          </cell>
          <cell r="AI26">
            <v>15</v>
          </cell>
          <cell r="AJ26">
            <v>0.05</v>
          </cell>
          <cell r="AK26">
            <v>7.333333333333333</v>
          </cell>
        </row>
        <row r="27">
          <cell r="A27">
            <v>2010000250</v>
          </cell>
          <cell r="B27" t="str">
            <v>0</v>
          </cell>
          <cell r="C27" t="str">
            <v>Central Warehouse</v>
          </cell>
          <cell r="D27" t="str">
            <v>1000</v>
          </cell>
          <cell r="E27">
            <v>44022</v>
          </cell>
          <cell r="F27">
            <v>189490000</v>
          </cell>
          <cell r="G27">
            <v>0</v>
          </cell>
          <cell r="H27">
            <v>0</v>
          </cell>
          <cell r="I27">
            <v>189490000</v>
          </cell>
          <cell r="J27">
            <v>-10684121</v>
          </cell>
          <cell r="K27">
            <v>-4663704</v>
          </cell>
          <cell r="L27">
            <v>0</v>
          </cell>
          <cell r="M27">
            <v>-15347825</v>
          </cell>
          <cell r="N27">
            <v>174142175</v>
          </cell>
          <cell r="O27">
            <v>178805879</v>
          </cell>
          <cell r="P27" t="str">
            <v>10010102</v>
          </cell>
          <cell r="Q27" t="str">
            <v>2010</v>
          </cell>
          <cell r="R27" t="str">
            <v>RCC Framed</v>
          </cell>
          <cell r="S27">
            <v>188327183.40585953</v>
          </cell>
          <cell r="T27">
            <v>173526466.29479769</v>
          </cell>
          <cell r="U27" t="str">
            <v>RCC Framed</v>
          </cell>
          <cell r="V27" t="str">
            <v>1 - Tangible FA</v>
          </cell>
          <cell r="W27" t="str">
            <v xml:space="preserve">D- Factory Building on Lease hold Land </v>
          </cell>
          <cell r="X27" t="str">
            <v>Integrated Utilities &amp; Offsite</v>
          </cell>
          <cell r="Y27">
            <v>43922</v>
          </cell>
          <cell r="AB27">
            <v>1</v>
          </cell>
          <cell r="AC27">
            <v>141.17896655703044</v>
          </cell>
          <cell r="AD27">
            <v>149.50524627364123</v>
          </cell>
          <cell r="AE27">
            <v>1.0589767719630341</v>
          </cell>
          <cell r="AF27">
            <v>1.0589767719630341</v>
          </cell>
          <cell r="AG27">
            <v>199434112.7560274</v>
          </cell>
          <cell r="AH27">
            <v>193451089.37334657</v>
          </cell>
          <cell r="AI27">
            <v>45</v>
          </cell>
          <cell r="AJ27">
            <v>0.05</v>
          </cell>
          <cell r="AK27">
            <v>2.9722222222222223</v>
          </cell>
        </row>
        <row r="28">
          <cell r="A28">
            <v>2050000024</v>
          </cell>
          <cell r="B28" t="str">
            <v>0</v>
          </cell>
          <cell r="C28" t="str">
            <v>Storm Water Drainage System</v>
          </cell>
          <cell r="D28" t="str">
            <v>1000</v>
          </cell>
          <cell r="E28">
            <v>42766</v>
          </cell>
          <cell r="F28">
            <v>187949451</v>
          </cell>
          <cell r="G28">
            <v>0</v>
          </cell>
          <cell r="H28">
            <v>0</v>
          </cell>
          <cell r="I28">
            <v>187949451</v>
          </cell>
          <cell r="J28">
            <v>-32327786</v>
          </cell>
          <cell r="K28">
            <v>-4721010</v>
          </cell>
          <cell r="L28">
            <v>0</v>
          </cell>
          <cell r="M28">
            <v>-37048796</v>
          </cell>
          <cell r="N28">
            <v>150900655</v>
          </cell>
          <cell r="O28">
            <v>155621665</v>
          </cell>
          <cell r="P28" t="str">
            <v>10010102</v>
          </cell>
          <cell r="Q28" t="str">
            <v>2050</v>
          </cell>
          <cell r="R28" t="str">
            <v>DRAWING PROVIDED</v>
          </cell>
          <cell r="S28">
            <v>171908276.99227795</v>
          </cell>
          <cell r="T28">
            <v>144154744.18316868</v>
          </cell>
          <cell r="U28" t="str">
            <v>Drain</v>
          </cell>
          <cell r="V28" t="str">
            <v>1 - Tangible FA</v>
          </cell>
          <cell r="W28" t="str">
            <v xml:space="preserve">C-Road, Culverts </v>
          </cell>
          <cell r="X28" t="str">
            <v>HDPE Package</v>
          </cell>
          <cell r="Y28">
            <v>42826</v>
          </cell>
          <cell r="AB28">
            <v>1</v>
          </cell>
          <cell r="AC28">
            <v>131.36035437264457</v>
          </cell>
          <cell r="AD28">
            <v>149.50524627364123</v>
          </cell>
          <cell r="AE28">
            <v>1.1381306558409778</v>
          </cell>
          <cell r="AF28">
            <v>1.1381306558409778</v>
          </cell>
          <cell r="AG28">
            <v>195654080.0377138</v>
          </cell>
          <cell r="AH28">
            <v>189784457.63658237</v>
          </cell>
          <cell r="AI28">
            <v>15</v>
          </cell>
          <cell r="AJ28">
            <v>0.05</v>
          </cell>
          <cell r="AK28">
            <v>6.416666666666667</v>
          </cell>
        </row>
        <row r="29">
          <cell r="A29">
            <v>2010000263</v>
          </cell>
          <cell r="B29" t="str">
            <v>0</v>
          </cell>
          <cell r="C29" t="str">
            <v>Storm water drains/ channels</v>
          </cell>
          <cell r="D29" t="str">
            <v>1000</v>
          </cell>
          <cell r="E29">
            <v>44255</v>
          </cell>
          <cell r="F29">
            <v>185228366</v>
          </cell>
          <cell r="G29">
            <v>0</v>
          </cell>
          <cell r="H29">
            <v>0</v>
          </cell>
          <cell r="I29">
            <v>185228366</v>
          </cell>
          <cell r="J29">
            <v>-6581274</v>
          </cell>
          <cell r="K29">
            <v>-4558817</v>
          </cell>
          <cell r="L29">
            <v>0</v>
          </cell>
          <cell r="M29">
            <v>-11140091</v>
          </cell>
          <cell r="N29">
            <v>174088275</v>
          </cell>
          <cell r="O29">
            <v>178647092</v>
          </cell>
          <cell r="P29" t="str">
            <v>10010102</v>
          </cell>
          <cell r="Q29" t="str">
            <v>2010</v>
          </cell>
          <cell r="R29" t="str">
            <v>DRAWING PROVIDED</v>
          </cell>
          <cell r="S29">
            <v>169419432.08525276</v>
          </cell>
          <cell r="T29">
            <v>166305777.45281568</v>
          </cell>
          <cell r="U29" t="str">
            <v>Drain</v>
          </cell>
          <cell r="V29" t="str">
            <v>1 - Tangible FA</v>
          </cell>
          <cell r="W29" t="str">
            <v xml:space="preserve">C-Road, Culverts </v>
          </cell>
          <cell r="X29" t="str">
            <v>Integrated Utilities &amp; Offsite</v>
          </cell>
          <cell r="Y29">
            <v>44287</v>
          </cell>
          <cell r="AB29">
            <v>1</v>
          </cell>
          <cell r="AC29">
            <v>135.89287895425139</v>
          </cell>
          <cell r="AD29">
            <v>149.50524627364123</v>
          </cell>
          <cell r="AE29">
            <v>1.100169835418473</v>
          </cell>
          <cell r="AF29">
            <v>1.100169835418473</v>
          </cell>
          <cell r="AG29">
            <v>186390148.71392369</v>
          </cell>
          <cell r="AH29">
            <v>180798444.25250599</v>
          </cell>
          <cell r="AI29">
            <v>15</v>
          </cell>
          <cell r="AJ29">
            <v>0.05</v>
          </cell>
          <cell r="AK29">
            <v>2.3333333333333335</v>
          </cell>
        </row>
        <row r="30">
          <cell r="A30">
            <v>2010000178</v>
          </cell>
          <cell r="B30" t="str">
            <v>0</v>
          </cell>
          <cell r="C30" t="str">
            <v>SS-3</v>
          </cell>
          <cell r="D30" t="str">
            <v>1000</v>
          </cell>
          <cell r="E30">
            <v>42766</v>
          </cell>
          <cell r="F30">
            <v>181906970</v>
          </cell>
          <cell r="G30">
            <v>0</v>
          </cell>
          <cell r="H30">
            <v>0</v>
          </cell>
          <cell r="I30">
            <v>181906970</v>
          </cell>
          <cell r="J30">
            <v>-30662696</v>
          </cell>
          <cell r="K30">
            <v>-4477847</v>
          </cell>
          <cell r="L30">
            <v>0</v>
          </cell>
          <cell r="M30">
            <v>-35140543</v>
          </cell>
          <cell r="N30">
            <v>146766427</v>
          </cell>
          <cell r="O30">
            <v>151244274</v>
          </cell>
          <cell r="P30" t="str">
            <v>10010102</v>
          </cell>
          <cell r="Q30" t="str">
            <v>2010</v>
          </cell>
          <cell r="R30" t="str">
            <v>RCC Framed</v>
          </cell>
          <cell r="S30">
            <v>180790687.11802307</v>
          </cell>
          <cell r="T30">
            <v>146247509.81790245</v>
          </cell>
          <cell r="U30" t="str">
            <v>RCC Framed</v>
          </cell>
          <cell r="V30" t="str">
            <v>1 - Tangible FA</v>
          </cell>
          <cell r="W30" t="str">
            <v xml:space="preserve">D- Factory Building on Lease hold Land </v>
          </cell>
          <cell r="X30" t="str">
            <v>HDPE Package</v>
          </cell>
          <cell r="Y30">
            <v>42826</v>
          </cell>
          <cell r="AB30">
            <v>1</v>
          </cell>
          <cell r="AC30">
            <v>131.36035437264457</v>
          </cell>
          <cell r="AD30">
            <v>149.50524627364123</v>
          </cell>
          <cell r="AE30">
            <v>1.1381306558409778</v>
          </cell>
          <cell r="AF30">
            <v>1.1381306558409778</v>
          </cell>
          <cell r="AG30">
            <v>205763423.29957661</v>
          </cell>
          <cell r="AH30">
            <v>199590520.60058931</v>
          </cell>
          <cell r="AI30">
            <v>45</v>
          </cell>
          <cell r="AJ30">
            <v>0.05</v>
          </cell>
          <cell r="AK30">
            <v>6.416666666666667</v>
          </cell>
        </row>
        <row r="31">
          <cell r="A31">
            <v>2010000262</v>
          </cell>
          <cell r="B31" t="str">
            <v>0</v>
          </cell>
          <cell r="C31" t="str">
            <v>STORM WATER DRAINAGE</v>
          </cell>
          <cell r="D31" t="str">
            <v>1000</v>
          </cell>
          <cell r="E31">
            <v>44255</v>
          </cell>
          <cell r="F31">
            <v>172586072</v>
          </cell>
          <cell r="G31">
            <v>0</v>
          </cell>
          <cell r="H31">
            <v>0</v>
          </cell>
          <cell r="I31">
            <v>172586072</v>
          </cell>
          <cell r="J31">
            <v>-6132086</v>
          </cell>
          <cell r="K31">
            <v>-4247666</v>
          </cell>
          <cell r="L31">
            <v>0</v>
          </cell>
          <cell r="M31">
            <v>-10379752</v>
          </cell>
          <cell r="N31">
            <v>162206320</v>
          </cell>
          <cell r="O31">
            <v>166453986</v>
          </cell>
          <cell r="P31" t="str">
            <v>10010102</v>
          </cell>
          <cell r="Q31" t="str">
            <v>2010</v>
          </cell>
          <cell r="R31" t="str">
            <v>DRAWING PROVIDED</v>
          </cell>
          <cell r="S31">
            <v>157856136.91622451</v>
          </cell>
          <cell r="T31">
            <v>154954997.14360547</v>
          </cell>
          <cell r="U31" t="str">
            <v>Drain</v>
          </cell>
          <cell r="V31" t="str">
            <v>1 - Tangible FA</v>
          </cell>
          <cell r="W31" t="str">
            <v xml:space="preserve">C-Road, Culverts </v>
          </cell>
          <cell r="X31" t="str">
            <v>Integrated Utilities &amp; Offsite</v>
          </cell>
          <cell r="Y31">
            <v>44287</v>
          </cell>
          <cell r="AB31">
            <v>1</v>
          </cell>
          <cell r="AC31">
            <v>135.89287895425139</v>
          </cell>
          <cell r="AD31">
            <v>149.50524627364123</v>
          </cell>
          <cell r="AE31">
            <v>1.100169835418473</v>
          </cell>
          <cell r="AF31">
            <v>1.100169835418473</v>
          </cell>
          <cell r="AG31">
            <v>173668560.17091867</v>
          </cell>
          <cell r="AH31">
            <v>168458503.36579111</v>
          </cell>
          <cell r="AI31">
            <v>15</v>
          </cell>
          <cell r="AJ31">
            <v>0.05</v>
          </cell>
          <cell r="AK31">
            <v>2.3333333333333335</v>
          </cell>
        </row>
        <row r="32">
          <cell r="A32">
            <v>2050000005</v>
          </cell>
          <cell r="B32" t="str">
            <v>0</v>
          </cell>
          <cell r="C32" t="str">
            <v>Approach Roads</v>
          </cell>
          <cell r="D32" t="str">
            <v>1000</v>
          </cell>
          <cell r="E32">
            <v>40739</v>
          </cell>
          <cell r="F32">
            <v>158742487.08000001</v>
          </cell>
          <cell r="G32">
            <v>0</v>
          </cell>
          <cell r="H32">
            <v>0</v>
          </cell>
          <cell r="I32">
            <v>158742487.08000001</v>
          </cell>
          <cell r="J32">
            <v>-158742487.08000001</v>
          </cell>
          <cell r="K32">
            <v>0</v>
          </cell>
          <cell r="L32">
            <v>0</v>
          </cell>
          <cell r="M32">
            <v>-158742487.08000001</v>
          </cell>
          <cell r="N32">
            <v>0</v>
          </cell>
          <cell r="O32">
            <v>0</v>
          </cell>
          <cell r="P32" t="str">
            <v>10010102</v>
          </cell>
          <cell r="Q32" t="str">
            <v>2050</v>
          </cell>
          <cell r="R32" t="str">
            <v>DRAWING PROVIDED</v>
          </cell>
          <cell r="S32">
            <v>145194079.01538244</v>
          </cell>
          <cell r="T32">
            <v>0</v>
          </cell>
          <cell r="U32" t="str">
            <v>Road</v>
          </cell>
          <cell r="V32" t="str">
            <v>1 - Tangible FA</v>
          </cell>
          <cell r="W32" t="str">
            <v xml:space="preserve">C-Road, Culverts </v>
          </cell>
          <cell r="X32" t="str">
            <v>IVRCL - Infrastructure Development Package</v>
          </cell>
          <cell r="Y32">
            <v>40634</v>
          </cell>
          <cell r="Z32">
            <v>140.55492000000001</v>
          </cell>
          <cell r="AA32">
            <v>149.41475679999999</v>
          </cell>
          <cell r="AB32">
            <v>1.0630346970422664</v>
          </cell>
          <cell r="AC32">
            <v>116.0237568</v>
          </cell>
          <cell r="AD32">
            <v>149.50524627364123</v>
          </cell>
          <cell r="AE32">
            <v>1.288574429901939</v>
          </cell>
          <cell r="AF32">
            <v>1.369799328707219</v>
          </cell>
          <cell r="AG32">
            <v>198886751.96753377</v>
          </cell>
          <cell r="AH32">
            <v>192920149.40850773</v>
          </cell>
          <cell r="AI32">
            <v>15</v>
          </cell>
          <cell r="AJ32">
            <v>0.05</v>
          </cell>
          <cell r="AK32">
            <v>11.958333333333334</v>
          </cell>
        </row>
        <row r="33">
          <cell r="A33">
            <v>2010000180</v>
          </cell>
          <cell r="B33" t="str">
            <v>0</v>
          </cell>
          <cell r="C33" t="str">
            <v>LADDERES &amp; PLATFORMS</v>
          </cell>
          <cell r="D33" t="str">
            <v>1000</v>
          </cell>
          <cell r="E33">
            <v>42766</v>
          </cell>
          <cell r="F33">
            <v>155828008.47999999</v>
          </cell>
          <cell r="G33">
            <v>0</v>
          </cell>
          <cell r="H33">
            <v>0</v>
          </cell>
          <cell r="I33">
            <v>155828008.47999999</v>
          </cell>
          <cell r="J33">
            <v>-26266757.48</v>
          </cell>
          <cell r="K33">
            <v>-3835884</v>
          </cell>
          <cell r="L33">
            <v>0</v>
          </cell>
          <cell r="M33">
            <v>-30102641.48</v>
          </cell>
          <cell r="N33">
            <v>125725367</v>
          </cell>
          <cell r="O33">
            <v>129561251</v>
          </cell>
          <cell r="P33" t="str">
            <v>10010102</v>
          </cell>
          <cell r="Q33" t="str">
            <v>2010</v>
          </cell>
          <cell r="R33" t="str">
            <v>NOT AVAILABLE</v>
          </cell>
          <cell r="S33">
            <v>154871760.68807214</v>
          </cell>
          <cell r="T33">
            <v>125280843.99500908</v>
          </cell>
          <cell r="U33" t="str">
            <v>Steel Structure</v>
          </cell>
          <cell r="V33" t="str">
            <v>1 - Tangible FA</v>
          </cell>
          <cell r="W33" t="str">
            <v xml:space="preserve">D- Factory Building on Lease hold Land </v>
          </cell>
          <cell r="X33" t="str">
            <v>HDPE Package</v>
          </cell>
          <cell r="Y33">
            <v>42826</v>
          </cell>
          <cell r="AB33">
            <v>1</v>
          </cell>
          <cell r="AC33">
            <v>131.36035437264457</v>
          </cell>
          <cell r="AD33">
            <v>149.50524627364123</v>
          </cell>
          <cell r="AE33">
            <v>1.1381306558409778</v>
          </cell>
          <cell r="AF33">
            <v>1.1381306558409778</v>
          </cell>
          <cell r="AG33">
            <v>176264298.56316251</v>
          </cell>
          <cell r="AH33">
            <v>170976369.60626763</v>
          </cell>
          <cell r="AI33">
            <v>30</v>
          </cell>
          <cell r="AJ33">
            <v>0.05</v>
          </cell>
          <cell r="AK33">
            <v>6.416666666666667</v>
          </cell>
        </row>
        <row r="34">
          <cell r="A34">
            <v>2010000249</v>
          </cell>
          <cell r="B34" t="str">
            <v>0</v>
          </cell>
          <cell r="C34" t="str">
            <v>Central Workshop</v>
          </cell>
          <cell r="D34" t="str">
            <v>1000</v>
          </cell>
          <cell r="E34">
            <v>43997</v>
          </cell>
          <cell r="F34">
            <v>154040000</v>
          </cell>
          <cell r="G34">
            <v>0</v>
          </cell>
          <cell r="H34">
            <v>0</v>
          </cell>
          <cell r="I34">
            <v>154040000</v>
          </cell>
          <cell r="J34">
            <v>-9029979</v>
          </cell>
          <cell r="K34">
            <v>-3791213</v>
          </cell>
          <cell r="L34">
            <v>0</v>
          </cell>
          <cell r="M34">
            <v>-12821192</v>
          </cell>
          <cell r="N34">
            <v>141218808</v>
          </cell>
          <cell r="O34">
            <v>145010021</v>
          </cell>
          <cell r="P34" t="str">
            <v>10010102</v>
          </cell>
          <cell r="Q34" t="str">
            <v>2010</v>
          </cell>
          <cell r="R34" t="str">
            <v>RCC Framed</v>
          </cell>
          <cell r="S34">
            <v>153094724.42787799</v>
          </cell>
          <cell r="T34">
            <v>140719505.3501744</v>
          </cell>
          <cell r="U34" t="str">
            <v>RCC Framed</v>
          </cell>
          <cell r="V34" t="str">
            <v>1 - Tangible FA</v>
          </cell>
          <cell r="W34" t="str">
            <v xml:space="preserve">D- Factory Building on Lease hold Land </v>
          </cell>
          <cell r="X34" t="str">
            <v>Integrated Utilities &amp; Offsite</v>
          </cell>
          <cell r="Y34">
            <v>43922</v>
          </cell>
          <cell r="AB34">
            <v>1</v>
          </cell>
          <cell r="AC34">
            <v>141.17896655703044</v>
          </cell>
          <cell r="AD34">
            <v>149.50524627364123</v>
          </cell>
          <cell r="AE34">
            <v>1.0589767719630341</v>
          </cell>
          <cell r="AF34">
            <v>1.0589767719630341</v>
          </cell>
          <cell r="AG34">
            <v>162123757.0792045</v>
          </cell>
          <cell r="AH34">
            <v>157260044.36682835</v>
          </cell>
          <cell r="AI34">
            <v>45</v>
          </cell>
          <cell r="AJ34">
            <v>0.05</v>
          </cell>
          <cell r="AK34">
            <v>3.0416666666666665</v>
          </cell>
        </row>
        <row r="35">
          <cell r="A35">
            <v>2010000164</v>
          </cell>
          <cell r="B35" t="str">
            <v>0</v>
          </cell>
          <cell r="C35" t="str">
            <v>PAVEMENT</v>
          </cell>
          <cell r="D35" t="str">
            <v>1000</v>
          </cell>
          <cell r="E35">
            <v>42572</v>
          </cell>
          <cell r="F35">
            <v>146858750</v>
          </cell>
          <cell r="G35">
            <v>0</v>
          </cell>
          <cell r="H35">
            <v>0</v>
          </cell>
          <cell r="I35">
            <v>146858750</v>
          </cell>
          <cell r="J35">
            <v>-27044272</v>
          </cell>
          <cell r="K35">
            <v>-3623183</v>
          </cell>
          <cell r="L35">
            <v>0</v>
          </cell>
          <cell r="M35">
            <v>-30667455</v>
          </cell>
          <cell r="N35">
            <v>116191295</v>
          </cell>
          <cell r="O35">
            <v>119814478</v>
          </cell>
          <cell r="P35" t="str">
            <v>10010102</v>
          </cell>
          <cell r="Q35" t="str">
            <v>2010</v>
          </cell>
          <cell r="R35" t="str">
            <v>COMBINED DETAIL</v>
          </cell>
          <cell r="S35">
            <v>145957542.59330451</v>
          </cell>
          <cell r="T35">
            <v>115780481.29677027</v>
          </cell>
          <cell r="U35" t="str">
            <v>Road</v>
          </cell>
          <cell r="V35" t="str">
            <v>1 - Tangible FA</v>
          </cell>
          <cell r="W35" t="str">
            <v xml:space="preserve">D- Factory Building on Lease hold Land </v>
          </cell>
          <cell r="X35" t="str">
            <v>Product Warehouse</v>
          </cell>
          <cell r="Y35">
            <v>42461</v>
          </cell>
          <cell r="AB35">
            <v>1</v>
          </cell>
          <cell r="AC35">
            <v>125.8450715121582</v>
          </cell>
          <cell r="AD35">
            <v>149.50524627364123</v>
          </cell>
          <cell r="AE35">
            <v>1.1880103406290103</v>
          </cell>
          <cell r="AF35">
            <v>1.1880103406290103</v>
          </cell>
          <cell r="AG35">
            <v>173399069.89364499</v>
          </cell>
          <cell r="AH35">
            <v>168197097.79683563</v>
          </cell>
          <cell r="AI35">
            <v>15</v>
          </cell>
          <cell r="AJ35">
            <v>0.05</v>
          </cell>
          <cell r="AK35">
            <v>6.9416666666666664</v>
          </cell>
        </row>
        <row r="36">
          <cell r="A36">
            <v>2050000000</v>
          </cell>
          <cell r="B36" t="str">
            <v>0</v>
          </cell>
          <cell r="C36" t="str">
            <v>Secondary plant &amp; peripheral roads</v>
          </cell>
          <cell r="D36" t="str">
            <v>1000</v>
          </cell>
          <cell r="E36">
            <v>40739</v>
          </cell>
          <cell r="F36">
            <v>133891760.05</v>
          </cell>
          <cell r="G36">
            <v>0</v>
          </cell>
          <cell r="H36">
            <v>0</v>
          </cell>
          <cell r="I36">
            <v>133891760.05</v>
          </cell>
          <cell r="J36">
            <v>-133891760.05</v>
          </cell>
          <cell r="K36">
            <v>0</v>
          </cell>
          <cell r="L36">
            <v>0</v>
          </cell>
          <cell r="M36">
            <v>-133891760.05</v>
          </cell>
          <cell r="N36">
            <v>0</v>
          </cell>
          <cell r="O36">
            <v>0</v>
          </cell>
          <cell r="P36" t="str">
            <v>10010102</v>
          </cell>
          <cell r="Q36" t="str">
            <v>2050</v>
          </cell>
          <cell r="R36" t="str">
            <v>DRAWING PROVIDED</v>
          </cell>
          <cell r="S36">
            <v>122464320.33291237</v>
          </cell>
          <cell r="T36">
            <v>0</v>
          </cell>
          <cell r="U36" t="str">
            <v>Road</v>
          </cell>
          <cell r="V36" t="str">
            <v>1 - Tangible FA</v>
          </cell>
          <cell r="W36" t="str">
            <v xml:space="preserve">C-Road, Culverts </v>
          </cell>
          <cell r="X36" t="str">
            <v>IVRCL - Infrastructure Development Package</v>
          </cell>
          <cell r="Y36">
            <v>40634</v>
          </cell>
          <cell r="Z36">
            <v>140.55492000000001</v>
          </cell>
          <cell r="AA36">
            <v>149.41475679999999</v>
          </cell>
          <cell r="AB36">
            <v>1.0630346970422664</v>
          </cell>
          <cell r="AC36">
            <v>116.0237568</v>
          </cell>
          <cell r="AD36">
            <v>149.50524627364123</v>
          </cell>
          <cell r="AE36">
            <v>1.288574429901939</v>
          </cell>
          <cell r="AF36">
            <v>1.369799328707219</v>
          </cell>
          <cell r="AG36">
            <v>167751543.78260919</v>
          </cell>
          <cell r="AH36">
            <v>162718997.4691309</v>
          </cell>
          <cell r="AI36">
            <v>15</v>
          </cell>
          <cell r="AJ36">
            <v>0.05</v>
          </cell>
          <cell r="AK36">
            <v>11.958333333333334</v>
          </cell>
        </row>
        <row r="37">
          <cell r="A37">
            <v>2050000038</v>
          </cell>
          <cell r="B37" t="str">
            <v>0</v>
          </cell>
          <cell r="C37" t="str">
            <v>ROADS</v>
          </cell>
          <cell r="D37" t="str">
            <v>1000</v>
          </cell>
          <cell r="E37">
            <v>42429</v>
          </cell>
          <cell r="F37">
            <v>129551095</v>
          </cell>
          <cell r="G37">
            <v>0</v>
          </cell>
          <cell r="H37">
            <v>0</v>
          </cell>
          <cell r="I37">
            <v>129551095</v>
          </cell>
          <cell r="J37">
            <v>-78027473</v>
          </cell>
          <cell r="K37">
            <v>-9704792</v>
          </cell>
          <cell r="L37">
            <v>0</v>
          </cell>
          <cell r="M37">
            <v>-87732265</v>
          </cell>
          <cell r="N37">
            <v>41818830</v>
          </cell>
          <cell r="O37">
            <v>51523622</v>
          </cell>
          <cell r="P37" t="str">
            <v>10010102</v>
          </cell>
          <cell r="Q37" t="str">
            <v>2050</v>
          </cell>
          <cell r="R37">
            <v>0</v>
          </cell>
          <cell r="S37">
            <v>118494123.84776221</v>
          </cell>
          <cell r="T37">
            <v>39949347.739341617</v>
          </cell>
          <cell r="U37" t="str">
            <v>Road</v>
          </cell>
          <cell r="V37" t="str">
            <v>1 - Tangible FA</v>
          </cell>
          <cell r="W37" t="str">
            <v xml:space="preserve">C-Road, Culverts </v>
          </cell>
          <cell r="X37" t="str">
            <v>NAPHTHA PIPE LINE &amp; END TERMINALS</v>
          </cell>
          <cell r="Y37">
            <v>42461</v>
          </cell>
          <cell r="AB37">
            <v>1</v>
          </cell>
          <cell r="AC37">
            <v>125.8450715121582</v>
          </cell>
          <cell r="AD37">
            <v>149.50524627364123</v>
          </cell>
          <cell r="AE37">
            <v>1.1880103406290103</v>
          </cell>
          <cell r="AF37">
            <v>1.1880103406290103</v>
          </cell>
          <cell r="AG37">
            <v>140772244.43491611</v>
          </cell>
          <cell r="AH37">
            <v>136549077.10186863</v>
          </cell>
          <cell r="AI37">
            <v>15</v>
          </cell>
          <cell r="AJ37">
            <v>0.05</v>
          </cell>
          <cell r="AK37">
            <v>7.333333333333333</v>
          </cell>
        </row>
        <row r="38">
          <cell r="A38">
            <v>2010000177</v>
          </cell>
          <cell r="B38" t="str">
            <v>0</v>
          </cell>
          <cell r="C38" t="str">
            <v>SRR-04</v>
          </cell>
          <cell r="D38" t="str">
            <v>1000</v>
          </cell>
          <cell r="E38">
            <v>42766</v>
          </cell>
          <cell r="F38">
            <v>127641217</v>
          </cell>
          <cell r="G38">
            <v>0</v>
          </cell>
          <cell r="H38">
            <v>0</v>
          </cell>
          <cell r="I38">
            <v>127641217</v>
          </cell>
          <cell r="J38">
            <v>-21515524</v>
          </cell>
          <cell r="K38">
            <v>-3142034</v>
          </cell>
          <cell r="L38">
            <v>0</v>
          </cell>
          <cell r="M38">
            <v>-24657558</v>
          </cell>
          <cell r="N38">
            <v>102983659</v>
          </cell>
          <cell r="O38">
            <v>106125693</v>
          </cell>
          <cell r="P38" t="str">
            <v>10010102</v>
          </cell>
          <cell r="Q38" t="str">
            <v>2010</v>
          </cell>
          <cell r="R38" t="str">
            <v>RCC Framed</v>
          </cell>
          <cell r="S38">
            <v>126857939.12135795</v>
          </cell>
          <cell r="T38">
            <v>102619543.09677388</v>
          </cell>
          <cell r="U38" t="str">
            <v>RCC Framed</v>
          </cell>
          <cell r="V38" t="str">
            <v>1 - Tangible FA</v>
          </cell>
          <cell r="W38" t="str">
            <v xml:space="preserve">D- Factory Building on Lease hold Land </v>
          </cell>
          <cell r="X38" t="str">
            <v>HDPE Package</v>
          </cell>
          <cell r="Y38">
            <v>42826</v>
          </cell>
          <cell r="AB38">
            <v>1</v>
          </cell>
          <cell r="AC38">
            <v>131.36035437264457</v>
          </cell>
          <cell r="AD38">
            <v>149.50524627364123</v>
          </cell>
          <cell r="AE38">
            <v>1.1381306558409778</v>
          </cell>
          <cell r="AF38">
            <v>1.1381306558409778</v>
          </cell>
          <cell r="AG38">
            <v>144380909.45082596</v>
          </cell>
          <cell r="AH38">
            <v>140049482.16730118</v>
          </cell>
          <cell r="AI38">
            <v>45</v>
          </cell>
          <cell r="AJ38">
            <v>0.05</v>
          </cell>
          <cell r="AK38">
            <v>6.416666666666667</v>
          </cell>
        </row>
        <row r="39">
          <cell r="A39">
            <v>2010000162</v>
          </cell>
          <cell r="B39" t="str">
            <v>0</v>
          </cell>
          <cell r="C39" t="str">
            <v>ROADS</v>
          </cell>
          <cell r="D39" t="str">
            <v>1000</v>
          </cell>
          <cell r="E39">
            <v>42572</v>
          </cell>
          <cell r="F39">
            <v>125878937</v>
          </cell>
          <cell r="G39">
            <v>0</v>
          </cell>
          <cell r="H39">
            <v>0</v>
          </cell>
          <cell r="I39">
            <v>125878937</v>
          </cell>
          <cell r="J39">
            <v>-71254133</v>
          </cell>
          <cell r="K39">
            <v>-9561948</v>
          </cell>
          <cell r="L39">
            <v>0</v>
          </cell>
          <cell r="M39">
            <v>-80816081</v>
          </cell>
          <cell r="N39">
            <v>45062856</v>
          </cell>
          <cell r="O39">
            <v>54624804</v>
          </cell>
          <cell r="P39" t="str">
            <v>10010102</v>
          </cell>
          <cell r="Q39" t="str">
            <v>2010</v>
          </cell>
          <cell r="R39" t="str">
            <v>COMBINED DETAIL</v>
          </cell>
          <cell r="S39">
            <v>115135378.44433239</v>
          </cell>
          <cell r="T39">
            <v>43048351.770527221</v>
          </cell>
          <cell r="U39" t="str">
            <v>Road</v>
          </cell>
          <cell r="V39" t="str">
            <v>1 - Tangible FA</v>
          </cell>
          <cell r="W39" t="str">
            <v xml:space="preserve">C-Road, Culverts </v>
          </cell>
          <cell r="X39" t="str">
            <v>Product Warehouse</v>
          </cell>
          <cell r="Y39">
            <v>42461</v>
          </cell>
          <cell r="AB39">
            <v>1</v>
          </cell>
          <cell r="AC39">
            <v>125.8450715121582</v>
          </cell>
          <cell r="AD39">
            <v>149.50524627364123</v>
          </cell>
          <cell r="AE39">
            <v>1.1880103406290103</v>
          </cell>
          <cell r="AF39">
            <v>1.1880103406290103</v>
          </cell>
          <cell r="AG39">
            <v>136782020.16410133</v>
          </cell>
          <cell r="AH39">
            <v>132678559.55917829</v>
          </cell>
          <cell r="AI39">
            <v>15</v>
          </cell>
          <cell r="AJ39">
            <v>0.05</v>
          </cell>
          <cell r="AK39">
            <v>6.9416666666666664</v>
          </cell>
        </row>
        <row r="40">
          <cell r="A40">
            <v>2010000212</v>
          </cell>
          <cell r="B40" t="str">
            <v>0</v>
          </cell>
          <cell r="C40" t="str">
            <v>MSS (MAIN SUBSTATION)</v>
          </cell>
          <cell r="D40" t="str">
            <v>1000</v>
          </cell>
          <cell r="E40">
            <v>42839</v>
          </cell>
          <cell r="F40">
            <v>123396622.44</v>
          </cell>
          <cell r="G40">
            <v>0</v>
          </cell>
          <cell r="H40">
            <v>0</v>
          </cell>
          <cell r="I40">
            <v>123396622.44</v>
          </cell>
          <cell r="J40">
            <v>-20011212.440000001</v>
          </cell>
          <cell r="K40">
            <v>-3037022</v>
          </cell>
          <cell r="L40">
            <v>0</v>
          </cell>
          <cell r="M40">
            <v>-23048234.440000001</v>
          </cell>
          <cell r="N40">
            <v>100348388</v>
          </cell>
          <cell r="O40">
            <v>103385410</v>
          </cell>
          <cell r="P40" t="str">
            <v>10010102</v>
          </cell>
          <cell r="Q40" t="str">
            <v>2010</v>
          </cell>
          <cell r="R40" t="str">
            <v>RCC Framed</v>
          </cell>
          <cell r="S40">
            <v>122639391.76696123</v>
          </cell>
          <cell r="T40">
            <v>99993589.536936015</v>
          </cell>
          <cell r="U40" t="str">
            <v>RCC Framed</v>
          </cell>
          <cell r="V40" t="str">
            <v>1 - Tangible FA</v>
          </cell>
          <cell r="W40" t="str">
            <v xml:space="preserve">D- Factory Building on Lease hold Land </v>
          </cell>
          <cell r="X40" t="str">
            <v>PE Swing Package</v>
          </cell>
          <cell r="Y40">
            <v>42826</v>
          </cell>
          <cell r="AB40">
            <v>1</v>
          </cell>
          <cell r="AC40">
            <v>131.36035437264457</v>
          </cell>
          <cell r="AD40">
            <v>149.50524627364123</v>
          </cell>
          <cell r="AE40">
            <v>1.1381306558409778</v>
          </cell>
          <cell r="AF40">
            <v>1.1381306558409778</v>
          </cell>
          <cell r="AG40">
            <v>139579651.38367021</v>
          </cell>
          <cell r="AH40">
            <v>135392261.84216011</v>
          </cell>
          <cell r="AI40">
            <v>45</v>
          </cell>
          <cell r="AJ40">
            <v>0.05</v>
          </cell>
          <cell r="AK40">
            <v>6.2111111111111112</v>
          </cell>
        </row>
        <row r="41">
          <cell r="A41">
            <v>1020000012</v>
          </cell>
          <cell r="B41" t="str">
            <v>0</v>
          </cell>
          <cell r="C41" t="str">
            <v>Green Belt Development Capitalisation</v>
          </cell>
          <cell r="D41" t="str">
            <v>1000</v>
          </cell>
          <cell r="E41">
            <v>42754</v>
          </cell>
          <cell r="F41">
            <v>106916019</v>
          </cell>
          <cell r="G41">
            <v>0</v>
          </cell>
          <cell r="H41">
            <v>0</v>
          </cell>
          <cell r="I41">
            <v>106916019</v>
          </cell>
          <cell r="J41">
            <v>-10789429</v>
          </cell>
          <cell r="K41">
            <v>-1564098</v>
          </cell>
          <cell r="L41">
            <v>0</v>
          </cell>
          <cell r="M41">
            <v>-12353527</v>
          </cell>
          <cell r="N41">
            <v>94562492</v>
          </cell>
          <cell r="O41">
            <v>96126590</v>
          </cell>
          <cell r="P41" t="str">
            <v>10020101</v>
          </cell>
          <cell r="Q41" t="str">
            <v>1020</v>
          </cell>
          <cell r="R41" t="e">
            <v>#N/A</v>
          </cell>
          <cell r="S41">
            <v>106874128.63082404</v>
          </cell>
          <cell r="T41">
            <v>94562528.546564952</v>
          </cell>
          <cell r="U41" t="str">
            <v>Development</v>
          </cell>
          <cell r="V41" t="str">
            <v>1 - Tangible FA</v>
          </cell>
          <cell r="W41" t="str">
            <v>B- Leasehold improvement</v>
          </cell>
          <cell r="X41" t="str">
            <v>Non LSTK</v>
          </cell>
          <cell r="Y41">
            <v>42826</v>
          </cell>
          <cell r="AB41">
            <v>1</v>
          </cell>
          <cell r="AC41">
            <v>95.572857142857146</v>
          </cell>
          <cell r="AD41">
            <v>129.86250000000001</v>
          </cell>
          <cell r="AE41">
            <v>1.3587801378155784</v>
          </cell>
          <cell r="AF41">
            <v>1.3587801378155784</v>
          </cell>
          <cell r="AG41">
            <v>145218443.22991094</v>
          </cell>
          <cell r="AH41">
            <v>140861889.93301362</v>
          </cell>
          <cell r="AI41">
            <v>45</v>
          </cell>
          <cell r="AJ41">
            <v>0.05</v>
          </cell>
          <cell r="AK41">
            <v>6.447222222222222</v>
          </cell>
        </row>
        <row r="42">
          <cell r="A42">
            <v>2010000211</v>
          </cell>
          <cell r="B42" t="str">
            <v>0</v>
          </cell>
          <cell r="C42" t="str">
            <v>SRR (SATELITE RACK ROOM)</v>
          </cell>
          <cell r="D42" t="str">
            <v>1000</v>
          </cell>
          <cell r="E42">
            <v>42839</v>
          </cell>
          <cell r="F42">
            <v>104710625.22</v>
          </cell>
          <cell r="G42">
            <v>0</v>
          </cell>
          <cell r="H42">
            <v>0</v>
          </cell>
          <cell r="I42">
            <v>104710625.22</v>
          </cell>
          <cell r="J42">
            <v>-16980907.219999999</v>
          </cell>
          <cell r="K42">
            <v>-2577125</v>
          </cell>
          <cell r="L42">
            <v>0</v>
          </cell>
          <cell r="M42">
            <v>-19558032.219999999</v>
          </cell>
          <cell r="N42">
            <v>85152593</v>
          </cell>
          <cell r="O42">
            <v>87729718</v>
          </cell>
          <cell r="P42" t="str">
            <v>10010102</v>
          </cell>
          <cell r="Q42" t="str">
            <v>2010</v>
          </cell>
          <cell r="R42" t="str">
            <v>RCC Framed</v>
          </cell>
          <cell r="S42">
            <v>104068062.27425806</v>
          </cell>
          <cell r="T42">
            <v>84851521.804692775</v>
          </cell>
          <cell r="U42" t="str">
            <v>RCC Framed</v>
          </cell>
          <cell r="V42" t="str">
            <v>1 - Tangible FA</v>
          </cell>
          <cell r="W42" t="str">
            <v xml:space="preserve">D- Factory Building on Lease hold Land </v>
          </cell>
          <cell r="X42" t="str">
            <v>PE Swing Package</v>
          </cell>
          <cell r="Y42">
            <v>42826</v>
          </cell>
          <cell r="AB42">
            <v>1</v>
          </cell>
          <cell r="AC42">
            <v>131.36035437264457</v>
          </cell>
          <cell r="AD42">
            <v>149.50524627364123</v>
          </cell>
          <cell r="AE42">
            <v>1.1381306558409778</v>
          </cell>
          <cell r="AF42">
            <v>1.1381306558409778</v>
          </cell>
          <cell r="AG42">
            <v>118443051.96830106</v>
          </cell>
          <cell r="AH42">
            <v>114889760.40925202</v>
          </cell>
          <cell r="AI42">
            <v>45</v>
          </cell>
          <cell r="AJ42">
            <v>0.05</v>
          </cell>
          <cell r="AK42">
            <v>6.2111111111111112</v>
          </cell>
        </row>
        <row r="43">
          <cell r="A43">
            <v>2050000008</v>
          </cell>
          <cell r="B43" t="str">
            <v>0</v>
          </cell>
          <cell r="C43" t="str">
            <v>Training Centre &amp; Architectural work</v>
          </cell>
          <cell r="D43" t="str">
            <v>1000</v>
          </cell>
          <cell r="E43">
            <v>40739</v>
          </cell>
          <cell r="F43">
            <v>102957686</v>
          </cell>
          <cell r="G43">
            <v>0</v>
          </cell>
          <cell r="H43">
            <v>0</v>
          </cell>
          <cell r="I43">
            <v>102957686</v>
          </cell>
          <cell r="J43">
            <v>-19046289</v>
          </cell>
          <cell r="K43">
            <v>-1332388</v>
          </cell>
          <cell r="L43">
            <v>0</v>
          </cell>
          <cell r="M43">
            <v>-20378677</v>
          </cell>
          <cell r="N43">
            <v>82579009</v>
          </cell>
          <cell r="O43">
            <v>83911397</v>
          </cell>
          <cell r="P43" t="str">
            <v>10010102</v>
          </cell>
          <cell r="Q43" t="str">
            <v>2050</v>
          </cell>
          <cell r="R43" t="str">
            <v>RCC Framed</v>
          </cell>
          <cell r="S43">
            <v>109040948.51392102</v>
          </cell>
          <cell r="T43">
            <v>90126278.424080357</v>
          </cell>
          <cell r="U43" t="str">
            <v>RCC Framed</v>
          </cell>
          <cell r="V43" t="str">
            <v>1 - Tangible FA</v>
          </cell>
          <cell r="W43" t="str">
            <v>E-Building - Others</v>
          </cell>
          <cell r="X43" t="str">
            <v>IVRCL - Infrastructure Development Package</v>
          </cell>
          <cell r="Y43">
            <v>40634</v>
          </cell>
          <cell r="Z43">
            <v>140.55492000000001</v>
          </cell>
          <cell r="AA43">
            <v>149.41475679999999</v>
          </cell>
          <cell r="AB43">
            <v>1.0630346970422664</v>
          </cell>
          <cell r="AC43">
            <v>116.0237568</v>
          </cell>
          <cell r="AD43">
            <v>149.50524627364123</v>
          </cell>
          <cell r="AE43">
            <v>1.288574429901939</v>
          </cell>
          <cell r="AF43">
            <v>1.369799328707219</v>
          </cell>
          <cell r="AG43">
            <v>149364218.07596743</v>
          </cell>
          <cell r="AH43">
            <v>144883291.5336884</v>
          </cell>
          <cell r="AI43">
            <v>45</v>
          </cell>
          <cell r="AJ43">
            <v>0.05</v>
          </cell>
          <cell r="AK43">
            <v>11.958333333333334</v>
          </cell>
        </row>
        <row r="44">
          <cell r="A44">
            <v>2010000002</v>
          </cell>
          <cell r="B44" t="str">
            <v>0</v>
          </cell>
          <cell r="C44" t="str">
            <v>b) Chainlink Fencing</v>
          </cell>
          <cell r="D44" t="str">
            <v>1000</v>
          </cell>
          <cell r="E44">
            <v>40739</v>
          </cell>
          <cell r="F44">
            <v>101434253.59</v>
          </cell>
          <cell r="G44">
            <v>0</v>
          </cell>
          <cell r="H44">
            <v>0</v>
          </cell>
          <cell r="I44">
            <v>101434253.59</v>
          </cell>
          <cell r="J44">
            <v>-101434253.59</v>
          </cell>
          <cell r="K44">
            <v>0</v>
          </cell>
          <cell r="L44">
            <v>0</v>
          </cell>
          <cell r="M44">
            <v>-101434253.59</v>
          </cell>
          <cell r="N44">
            <v>0</v>
          </cell>
          <cell r="O44">
            <v>0</v>
          </cell>
          <cell r="P44" t="str">
            <v>10010102</v>
          </cell>
          <cell r="Q44" t="str">
            <v>2010</v>
          </cell>
          <cell r="R44" t="str">
            <v>Chainlink fencing</v>
          </cell>
          <cell r="S44">
            <v>107427503.98697965</v>
          </cell>
          <cell r="T44">
            <v>0</v>
          </cell>
          <cell r="U44" t="str">
            <v>Fencing</v>
          </cell>
          <cell r="V44" t="str">
            <v>1 - Tangible FA</v>
          </cell>
          <cell r="W44" t="str">
            <v>E-Building - Others</v>
          </cell>
          <cell r="X44" t="str">
            <v>IVRCL - Infrastructure Development Package</v>
          </cell>
          <cell r="Y44">
            <v>40634</v>
          </cell>
          <cell r="Z44">
            <v>140.55492000000001</v>
          </cell>
          <cell r="AA44">
            <v>149.41475679999999</v>
          </cell>
          <cell r="AB44">
            <v>1.0630346970422664</v>
          </cell>
          <cell r="AC44">
            <v>116.0237568</v>
          </cell>
          <cell r="AD44">
            <v>149.50524627364123</v>
          </cell>
          <cell r="AE44">
            <v>1.288574429901939</v>
          </cell>
          <cell r="AF44">
            <v>1.369799328707219</v>
          </cell>
          <cell r="AG44">
            <v>147154122.84605682</v>
          </cell>
          <cell r="AH44">
            <v>142739499.16067511</v>
          </cell>
          <cell r="AI44">
            <v>10</v>
          </cell>
          <cell r="AJ44">
            <v>0.95</v>
          </cell>
          <cell r="AK44">
            <v>11.958333333333334</v>
          </cell>
        </row>
        <row r="45">
          <cell r="A45">
            <v>2010000171</v>
          </cell>
          <cell r="B45" t="str">
            <v>0</v>
          </cell>
          <cell r="C45" t="str">
            <v>DFCU SS</v>
          </cell>
          <cell r="D45" t="str">
            <v>1000</v>
          </cell>
          <cell r="E45">
            <v>42754</v>
          </cell>
          <cell r="F45">
            <v>100208013</v>
          </cell>
          <cell r="G45">
            <v>0</v>
          </cell>
          <cell r="H45">
            <v>0</v>
          </cell>
          <cell r="I45">
            <v>100208013</v>
          </cell>
          <cell r="J45">
            <v>-16956401</v>
          </cell>
          <cell r="K45">
            <v>-2468027</v>
          </cell>
          <cell r="L45">
            <v>0</v>
          </cell>
          <cell r="M45">
            <v>-19424428</v>
          </cell>
          <cell r="N45">
            <v>80783585</v>
          </cell>
          <cell r="O45">
            <v>83251612</v>
          </cell>
          <cell r="P45" t="str">
            <v>10010102</v>
          </cell>
          <cell r="Q45" t="str">
            <v>2010</v>
          </cell>
          <cell r="R45" t="str">
            <v>RCC Framed</v>
          </cell>
          <cell r="S45">
            <v>99593080.600494787</v>
          </cell>
          <cell r="T45">
            <v>80497961.161191568</v>
          </cell>
          <cell r="U45" t="str">
            <v>RCC Framed</v>
          </cell>
          <cell r="V45" t="str">
            <v>1 - Tangible FA</v>
          </cell>
          <cell r="W45" t="str">
            <v xml:space="preserve">D- Factory Building on Lease hold Land </v>
          </cell>
          <cell r="X45" t="str">
            <v>Dual Feed Cracker Unit +Associate Units</v>
          </cell>
          <cell r="Y45">
            <v>42826</v>
          </cell>
          <cell r="AB45">
            <v>1</v>
          </cell>
          <cell r="AC45">
            <v>131.36035437264457</v>
          </cell>
          <cell r="AD45">
            <v>149.50524627364123</v>
          </cell>
          <cell r="AE45">
            <v>1.1381306558409778</v>
          </cell>
          <cell r="AF45">
            <v>1.1381306558409778</v>
          </cell>
          <cell r="AG45">
            <v>113349938.14106449</v>
          </cell>
          <cell r="AH45">
            <v>109949439.99683255</v>
          </cell>
          <cell r="AI45">
            <v>45</v>
          </cell>
          <cell r="AJ45">
            <v>0.05</v>
          </cell>
          <cell r="AK45">
            <v>6.447222222222222</v>
          </cell>
        </row>
        <row r="46">
          <cell r="A46">
            <v>2010000280</v>
          </cell>
          <cell r="B46" t="str">
            <v>0</v>
          </cell>
          <cell r="C46" t="str">
            <v>Fire Training Ground</v>
          </cell>
          <cell r="D46" t="str">
            <v>1000</v>
          </cell>
          <cell r="E46">
            <v>44811</v>
          </cell>
          <cell r="F46">
            <v>0</v>
          </cell>
          <cell r="G46">
            <v>96112678</v>
          </cell>
          <cell r="H46">
            <v>0</v>
          </cell>
          <cell r="I46">
            <v>96112678</v>
          </cell>
          <cell r="J46">
            <v>0</v>
          </cell>
          <cell r="K46">
            <v>-997816</v>
          </cell>
          <cell r="L46">
            <v>0</v>
          </cell>
          <cell r="M46">
            <v>-997816</v>
          </cell>
          <cell r="N46">
            <v>95114862</v>
          </cell>
          <cell r="O46">
            <v>0</v>
          </cell>
          <cell r="P46" t="str">
            <v>10010102</v>
          </cell>
          <cell r="Q46" t="str">
            <v>2010</v>
          </cell>
          <cell r="R46" t="str">
            <v>DRAWING PROVIDED</v>
          </cell>
          <cell r="S46">
            <v>95522876.865978792</v>
          </cell>
          <cell r="T46">
            <v>94778567.541018322</v>
          </cell>
          <cell r="U46" t="str">
            <v>Development</v>
          </cell>
          <cell r="V46" t="str">
            <v>1 - Tangible FA</v>
          </cell>
          <cell r="W46" t="str">
            <v xml:space="preserve">D- Factory Building on Lease hold Land </v>
          </cell>
          <cell r="X46" t="str">
            <v>Integrated Utilities &amp; Offsite</v>
          </cell>
          <cell r="Y46">
            <v>44652</v>
          </cell>
          <cell r="AB46">
            <v>1</v>
          </cell>
          <cell r="AC46">
            <v>147.80923453651786</v>
          </cell>
          <cell r="AD46">
            <v>149.50524627364123</v>
          </cell>
          <cell r="AE46">
            <v>1.0114743286672279</v>
          </cell>
          <cell r="AF46">
            <v>1.0114743286672279</v>
          </cell>
          <cell r="AG46">
            <v>96618937.750378177</v>
          </cell>
          <cell r="AH46">
            <v>93720369.617866829</v>
          </cell>
          <cell r="AI46">
            <v>10</v>
          </cell>
          <cell r="AJ46">
            <v>0.05</v>
          </cell>
          <cell r="AK46">
            <v>0.81388888888888888</v>
          </cell>
        </row>
        <row r="47">
          <cell r="A47">
            <v>2010000172</v>
          </cell>
          <cell r="B47" t="str">
            <v>0</v>
          </cell>
          <cell r="C47" t="str">
            <v>Chem. Storage.</v>
          </cell>
          <cell r="D47" t="str">
            <v>1000</v>
          </cell>
          <cell r="E47">
            <v>42754</v>
          </cell>
          <cell r="F47">
            <v>92066068</v>
          </cell>
          <cell r="G47">
            <v>0</v>
          </cell>
          <cell r="H47">
            <v>0</v>
          </cell>
          <cell r="I47">
            <v>92066068</v>
          </cell>
          <cell r="J47">
            <v>-15578684</v>
          </cell>
          <cell r="K47">
            <v>-2267499</v>
          </cell>
          <cell r="L47">
            <v>0</v>
          </cell>
          <cell r="M47">
            <v>-17846183</v>
          </cell>
          <cell r="N47">
            <v>74219885</v>
          </cell>
          <cell r="O47">
            <v>76487384</v>
          </cell>
          <cell r="P47" t="str">
            <v>10010102</v>
          </cell>
          <cell r="Q47" t="str">
            <v>2010</v>
          </cell>
          <cell r="R47" t="str">
            <v>RCC Framed</v>
          </cell>
          <cell r="S47">
            <v>91501099.127618</v>
          </cell>
          <cell r="T47">
            <v>73957468.217313007</v>
          </cell>
          <cell r="U47" t="str">
            <v>RCC Framed</v>
          </cell>
          <cell r="V47" t="str">
            <v>1 - Tangible FA</v>
          </cell>
          <cell r="W47" t="str">
            <v xml:space="preserve">D- Factory Building on Lease hold Land </v>
          </cell>
          <cell r="X47" t="str">
            <v>Dual Feed Cracker Unit +Associate Units</v>
          </cell>
          <cell r="Y47">
            <v>42826</v>
          </cell>
          <cell r="AB47">
            <v>1</v>
          </cell>
          <cell r="AC47">
            <v>131.36035437264457</v>
          </cell>
          <cell r="AD47">
            <v>149.50524627364123</v>
          </cell>
          <cell r="AE47">
            <v>1.1381306558409778</v>
          </cell>
          <cell r="AF47">
            <v>1.1381306558409778</v>
          </cell>
          <cell r="AG47">
            <v>104140205.9602862</v>
          </cell>
          <cell r="AH47">
            <v>101015999.78147762</v>
          </cell>
          <cell r="AI47">
            <v>45</v>
          </cell>
          <cell r="AJ47">
            <v>0.05</v>
          </cell>
          <cell r="AK47">
            <v>6.447222222222222</v>
          </cell>
        </row>
        <row r="48">
          <cell r="A48">
            <v>2010000210</v>
          </cell>
          <cell r="B48" t="str">
            <v>0</v>
          </cell>
          <cell r="C48" t="str">
            <v>STEAM TURBINE GENERATOR BUILDING</v>
          </cell>
          <cell r="D48" t="str">
            <v>1000</v>
          </cell>
          <cell r="E48">
            <v>42429</v>
          </cell>
          <cell r="F48">
            <v>89001171</v>
          </cell>
          <cell r="G48">
            <v>0</v>
          </cell>
          <cell r="H48">
            <v>0</v>
          </cell>
          <cell r="I48">
            <v>89001171</v>
          </cell>
          <cell r="J48">
            <v>-17851785</v>
          </cell>
          <cell r="K48">
            <v>-2177691</v>
          </cell>
          <cell r="L48">
            <v>0</v>
          </cell>
          <cell r="M48">
            <v>-20029476</v>
          </cell>
          <cell r="N48">
            <v>68971695</v>
          </cell>
          <cell r="O48">
            <v>71149386</v>
          </cell>
          <cell r="P48" t="str">
            <v>10010102</v>
          </cell>
          <cell r="Q48" t="str">
            <v>2010</v>
          </cell>
          <cell r="R48" t="str">
            <v>STEEL STRUCTURE</v>
          </cell>
          <cell r="S48">
            <v>88455010.049360216</v>
          </cell>
          <cell r="T48">
            <v>68727834.068413153</v>
          </cell>
          <cell r="U48" t="str">
            <v>STEEL STRUCTURE</v>
          </cell>
          <cell r="V48" t="str">
            <v>1 - Tangible FA</v>
          </cell>
          <cell r="W48" t="str">
            <v xml:space="preserve">D- Factory Building on Lease hold Land </v>
          </cell>
          <cell r="X48" t="str">
            <v>Captive Power Plant</v>
          </cell>
          <cell r="Y48">
            <v>42461</v>
          </cell>
          <cell r="AB48">
            <v>1</v>
          </cell>
          <cell r="AC48">
            <v>125.8450715121582</v>
          </cell>
          <cell r="AD48">
            <v>149.50524627364123</v>
          </cell>
          <cell r="AE48">
            <v>1.1880103406290103</v>
          </cell>
          <cell r="AF48">
            <v>1.1880103406290103</v>
          </cell>
          <cell r="AG48">
            <v>105085466.61908296</v>
          </cell>
          <cell r="AH48">
            <v>101932902.62051046</v>
          </cell>
          <cell r="AI48">
            <v>30</v>
          </cell>
          <cell r="AJ48">
            <v>0.05</v>
          </cell>
          <cell r="AK48">
            <v>7.333333333333333</v>
          </cell>
        </row>
        <row r="49">
          <cell r="A49">
            <v>2010000196</v>
          </cell>
          <cell r="B49" t="str">
            <v>0</v>
          </cell>
          <cell r="C49" t="str">
            <v>FW Reservoir-1</v>
          </cell>
          <cell r="D49" t="str">
            <v>1000</v>
          </cell>
          <cell r="E49">
            <v>42429</v>
          </cell>
          <cell r="F49">
            <v>82819620</v>
          </cell>
          <cell r="G49">
            <v>0</v>
          </cell>
          <cell r="H49">
            <v>0</v>
          </cell>
          <cell r="I49">
            <v>82819620</v>
          </cell>
          <cell r="J49">
            <v>-16422384</v>
          </cell>
          <cell r="K49">
            <v>-2032390</v>
          </cell>
          <cell r="L49">
            <v>0</v>
          </cell>
          <cell r="M49">
            <v>-18454774</v>
          </cell>
          <cell r="N49">
            <v>64364846</v>
          </cell>
          <cell r="O49">
            <v>66397236</v>
          </cell>
          <cell r="P49" t="str">
            <v>10010102</v>
          </cell>
          <cell r="Q49" t="str">
            <v>2010</v>
          </cell>
          <cell r="R49" t="str">
            <v>RCC</v>
          </cell>
          <cell r="S49">
            <v>82311392.502736777</v>
          </cell>
          <cell r="T49">
            <v>64137273.351437375</v>
          </cell>
          <cell r="U49" t="str">
            <v>RCC</v>
          </cell>
          <cell r="V49" t="str">
            <v>1 - Tangible FA</v>
          </cell>
          <cell r="W49" t="str">
            <v xml:space="preserve">D- Factory Building on Lease hold Land </v>
          </cell>
          <cell r="X49" t="str">
            <v>Integrated Utilities &amp; Offsite</v>
          </cell>
          <cell r="Y49">
            <v>42461</v>
          </cell>
          <cell r="AB49">
            <v>1</v>
          </cell>
          <cell r="AC49">
            <v>125.8450715121582</v>
          </cell>
          <cell r="AD49">
            <v>149.50524627364123</v>
          </cell>
          <cell r="AE49">
            <v>1.1880103406290103</v>
          </cell>
          <cell r="AF49">
            <v>1.1880103406290103</v>
          </cell>
          <cell r="AG49">
            <v>97786785.444824487</v>
          </cell>
          <cell r="AH49">
            <v>94853181.881479755</v>
          </cell>
          <cell r="AI49">
            <v>45</v>
          </cell>
          <cell r="AJ49">
            <v>0.05</v>
          </cell>
          <cell r="AK49">
            <v>7.333333333333333</v>
          </cell>
        </row>
        <row r="50">
          <cell r="A50">
            <v>2010000197</v>
          </cell>
          <cell r="B50" t="str">
            <v>0</v>
          </cell>
          <cell r="C50" t="str">
            <v>FW Reservoir-2</v>
          </cell>
          <cell r="D50" t="str">
            <v>1000</v>
          </cell>
          <cell r="E50">
            <v>42429</v>
          </cell>
          <cell r="F50">
            <v>82819620</v>
          </cell>
          <cell r="G50">
            <v>0</v>
          </cell>
          <cell r="H50">
            <v>0</v>
          </cell>
          <cell r="I50">
            <v>82819620</v>
          </cell>
          <cell r="J50">
            <v>-16422384</v>
          </cell>
          <cell r="K50">
            <v>-2032390</v>
          </cell>
          <cell r="L50">
            <v>0</v>
          </cell>
          <cell r="M50">
            <v>-18454774</v>
          </cell>
          <cell r="N50">
            <v>64364846</v>
          </cell>
          <cell r="O50">
            <v>66397236</v>
          </cell>
          <cell r="P50" t="str">
            <v>10010102</v>
          </cell>
          <cell r="Q50" t="str">
            <v>2010</v>
          </cell>
          <cell r="R50" t="str">
            <v>RCC</v>
          </cell>
          <cell r="S50">
            <v>82311392.502736777</v>
          </cell>
          <cell r="T50">
            <v>64137273.351437375</v>
          </cell>
          <cell r="U50" t="str">
            <v>RCC</v>
          </cell>
          <cell r="V50" t="str">
            <v>1 - Tangible FA</v>
          </cell>
          <cell r="W50" t="str">
            <v xml:space="preserve">D- Factory Building on Lease hold Land </v>
          </cell>
          <cell r="X50" t="str">
            <v>Integrated Utilities &amp; Offsite</v>
          </cell>
          <cell r="Y50">
            <v>42461</v>
          </cell>
          <cell r="AB50">
            <v>1</v>
          </cell>
          <cell r="AC50">
            <v>125.8450715121582</v>
          </cell>
          <cell r="AD50">
            <v>149.50524627364123</v>
          </cell>
          <cell r="AE50">
            <v>1.1880103406290103</v>
          </cell>
          <cell r="AF50">
            <v>1.1880103406290103</v>
          </cell>
          <cell r="AG50">
            <v>97786785.444824487</v>
          </cell>
          <cell r="AH50">
            <v>94853181.881479755</v>
          </cell>
          <cell r="AI50">
            <v>45</v>
          </cell>
          <cell r="AJ50">
            <v>0.05</v>
          </cell>
          <cell r="AK50">
            <v>7.333333333333333</v>
          </cell>
        </row>
        <row r="51">
          <cell r="A51">
            <v>2010000200</v>
          </cell>
          <cell r="B51" t="str">
            <v>0</v>
          </cell>
          <cell r="C51" t="str">
            <v>Pump House (FWPH-1)</v>
          </cell>
          <cell r="D51" t="str">
            <v>1000</v>
          </cell>
          <cell r="E51">
            <v>42429</v>
          </cell>
          <cell r="F51">
            <v>82819620</v>
          </cell>
          <cell r="G51">
            <v>0</v>
          </cell>
          <cell r="H51">
            <v>0</v>
          </cell>
          <cell r="I51">
            <v>82819620</v>
          </cell>
          <cell r="J51">
            <v>-16422384</v>
          </cell>
          <cell r="K51">
            <v>-2032390</v>
          </cell>
          <cell r="L51">
            <v>0</v>
          </cell>
          <cell r="M51">
            <v>-18454774</v>
          </cell>
          <cell r="N51">
            <v>64364846</v>
          </cell>
          <cell r="O51">
            <v>66397236</v>
          </cell>
          <cell r="P51" t="str">
            <v>10010102</v>
          </cell>
          <cell r="Q51" t="str">
            <v>2010</v>
          </cell>
          <cell r="R51" t="str">
            <v>RCC Framed</v>
          </cell>
          <cell r="S51">
            <v>82311392.502736777</v>
          </cell>
          <cell r="T51">
            <v>64137273.351437375</v>
          </cell>
          <cell r="U51" t="str">
            <v>RCC Framed</v>
          </cell>
          <cell r="V51" t="str">
            <v>1 - Tangible FA</v>
          </cell>
          <cell r="W51" t="str">
            <v xml:space="preserve">D- Factory Building on Lease hold Land </v>
          </cell>
          <cell r="X51" t="str">
            <v>Integrated Utilities &amp; Offsite</v>
          </cell>
          <cell r="Y51">
            <v>42461</v>
          </cell>
          <cell r="AB51">
            <v>1</v>
          </cell>
          <cell r="AC51">
            <v>125.8450715121582</v>
          </cell>
          <cell r="AD51">
            <v>149.50524627364123</v>
          </cell>
          <cell r="AE51">
            <v>1.1880103406290103</v>
          </cell>
          <cell r="AF51">
            <v>1.1880103406290103</v>
          </cell>
          <cell r="AG51">
            <v>97786785.444824487</v>
          </cell>
          <cell r="AH51">
            <v>94853181.881479755</v>
          </cell>
          <cell r="AI51">
            <v>45</v>
          </cell>
          <cell r="AJ51">
            <v>0.05</v>
          </cell>
          <cell r="AK51">
            <v>7.333333333333333</v>
          </cell>
        </row>
        <row r="52">
          <cell r="A52">
            <v>2010000216</v>
          </cell>
          <cell r="B52" t="str">
            <v>0</v>
          </cell>
          <cell r="C52" t="str">
            <v>POLYMERIZATION 1</v>
          </cell>
          <cell r="D52" t="str">
            <v>1000</v>
          </cell>
          <cell r="E52">
            <v>42839</v>
          </cell>
          <cell r="F52">
            <v>82140856.140000001</v>
          </cell>
          <cell r="G52">
            <v>0</v>
          </cell>
          <cell r="H52">
            <v>0</v>
          </cell>
          <cell r="I52">
            <v>82140856.140000001</v>
          </cell>
          <cell r="J52">
            <v>-13320771.140000001</v>
          </cell>
          <cell r="K52">
            <v>-2021640</v>
          </cell>
          <cell r="L52">
            <v>0</v>
          </cell>
          <cell r="M52">
            <v>-15342411.140000001</v>
          </cell>
          <cell r="N52">
            <v>66798445</v>
          </cell>
          <cell r="O52">
            <v>68820085</v>
          </cell>
          <cell r="P52" t="str">
            <v>10010102</v>
          </cell>
          <cell r="Q52" t="str">
            <v>2010</v>
          </cell>
          <cell r="R52" t="str">
            <v>NOT AVAILABLE</v>
          </cell>
          <cell r="S52">
            <v>81636793.917315438</v>
          </cell>
          <cell r="T52">
            <v>66562267.956268474</v>
          </cell>
          <cell r="U52" t="str">
            <v>Steel Structure</v>
          </cell>
          <cell r="V52" t="str">
            <v>1 - Tangible FA</v>
          </cell>
          <cell r="W52" t="str">
            <v xml:space="preserve">D- Factory Building on Lease hold Land </v>
          </cell>
          <cell r="X52" t="str">
            <v>PE Swing Package</v>
          </cell>
          <cell r="Y52">
            <v>42826</v>
          </cell>
          <cell r="AB52">
            <v>1</v>
          </cell>
          <cell r="AC52">
            <v>131.36035437264457</v>
          </cell>
          <cell r="AD52">
            <v>149.50524627364123</v>
          </cell>
          <cell r="AE52">
            <v>1.1381306558409778</v>
          </cell>
          <cell r="AF52">
            <v>1.1381306558409778</v>
          </cell>
          <cell r="AG52">
            <v>92913337.801868975</v>
          </cell>
          <cell r="AH52">
            <v>90125937.667812899</v>
          </cell>
          <cell r="AI52">
            <v>45</v>
          </cell>
          <cell r="AJ52">
            <v>0.05</v>
          </cell>
          <cell r="AK52">
            <v>6.2111111111111112</v>
          </cell>
        </row>
        <row r="53">
          <cell r="A53">
            <v>2010000217</v>
          </cell>
          <cell r="B53" t="str">
            <v>0</v>
          </cell>
          <cell r="C53" t="str">
            <v>POLYMERIZATION 2</v>
          </cell>
          <cell r="D53" t="str">
            <v>1000</v>
          </cell>
          <cell r="E53">
            <v>42839</v>
          </cell>
          <cell r="F53">
            <v>82140856.140000001</v>
          </cell>
          <cell r="G53">
            <v>0</v>
          </cell>
          <cell r="H53">
            <v>0</v>
          </cell>
          <cell r="I53">
            <v>82140856.140000001</v>
          </cell>
          <cell r="J53">
            <v>-13320771.140000001</v>
          </cell>
          <cell r="K53">
            <v>-2021640</v>
          </cell>
          <cell r="L53">
            <v>0</v>
          </cell>
          <cell r="M53">
            <v>-15342411.140000001</v>
          </cell>
          <cell r="N53">
            <v>66798445</v>
          </cell>
          <cell r="O53">
            <v>68820085</v>
          </cell>
          <cell r="P53" t="str">
            <v>10010102</v>
          </cell>
          <cell r="Q53" t="str">
            <v>2010</v>
          </cell>
          <cell r="R53" t="str">
            <v>NOT AVAILABLE</v>
          </cell>
          <cell r="S53">
            <v>81636793.917315438</v>
          </cell>
          <cell r="T53">
            <v>66562267.956268474</v>
          </cell>
          <cell r="U53" t="str">
            <v>Steel Structure</v>
          </cell>
          <cell r="V53" t="str">
            <v>1 - Tangible FA</v>
          </cell>
          <cell r="W53" t="str">
            <v xml:space="preserve">D- Factory Building on Lease hold Land </v>
          </cell>
          <cell r="X53" t="str">
            <v>PE Swing Package</v>
          </cell>
          <cell r="Y53">
            <v>42826</v>
          </cell>
          <cell r="AB53">
            <v>1</v>
          </cell>
          <cell r="AC53">
            <v>131.36035437264457</v>
          </cell>
          <cell r="AD53">
            <v>149.50524627364123</v>
          </cell>
          <cell r="AE53">
            <v>1.1381306558409778</v>
          </cell>
          <cell r="AF53">
            <v>1.1381306558409778</v>
          </cell>
          <cell r="AG53">
            <v>92913337.801868975</v>
          </cell>
          <cell r="AH53">
            <v>90125937.667812899</v>
          </cell>
          <cell r="AI53">
            <v>45</v>
          </cell>
          <cell r="AJ53">
            <v>0.05</v>
          </cell>
          <cell r="AK53">
            <v>6.2111111111111112</v>
          </cell>
        </row>
        <row r="54">
          <cell r="A54">
            <v>2010000175</v>
          </cell>
          <cell r="B54" t="str">
            <v>0</v>
          </cell>
          <cell r="C54" t="str">
            <v>PUMP HOUSE (CT-1)</v>
          </cell>
          <cell r="D54" t="str">
            <v>1000</v>
          </cell>
          <cell r="E54">
            <v>42429</v>
          </cell>
          <cell r="F54">
            <v>80983309.129999995</v>
          </cell>
          <cell r="G54">
            <v>0</v>
          </cell>
          <cell r="H54">
            <v>0</v>
          </cell>
          <cell r="I54">
            <v>80983309.129999995</v>
          </cell>
          <cell r="J54">
            <v>-15922145.130000001</v>
          </cell>
          <cell r="K54">
            <v>-1991600</v>
          </cell>
          <cell r="L54">
            <v>0</v>
          </cell>
          <cell r="M54">
            <v>-17913745.129999999</v>
          </cell>
          <cell r="N54">
            <v>63069564</v>
          </cell>
          <cell r="O54">
            <v>65061164</v>
          </cell>
          <cell r="P54" t="str">
            <v>10010102</v>
          </cell>
          <cell r="Q54" t="str">
            <v>2010</v>
          </cell>
          <cell r="R54" t="str">
            <v>DRAWING PROVIDED</v>
          </cell>
          <cell r="S54">
            <v>80486350.263016135</v>
          </cell>
          <cell r="T54">
            <v>62846571.036990814</v>
          </cell>
          <cell r="U54" t="str">
            <v>RCC</v>
          </cell>
          <cell r="V54" t="str">
            <v>1 - Tangible FA</v>
          </cell>
          <cell r="W54" t="str">
            <v xml:space="preserve">D- Factory Building on Lease hold Land </v>
          </cell>
          <cell r="X54" t="str">
            <v>Cooling Tower</v>
          </cell>
          <cell r="Y54">
            <v>42461</v>
          </cell>
          <cell r="AB54">
            <v>1</v>
          </cell>
          <cell r="AC54">
            <v>125.8450715121582</v>
          </cell>
          <cell r="AD54">
            <v>149.50524627364123</v>
          </cell>
          <cell r="AE54">
            <v>1.1880103406290103</v>
          </cell>
          <cell r="AF54">
            <v>1.1880103406290103</v>
          </cell>
          <cell r="AG54">
            <v>95618616.391951635</v>
          </cell>
          <cell r="AH54">
            <v>92750057.90019308</v>
          </cell>
          <cell r="AI54">
            <v>45</v>
          </cell>
          <cell r="AJ54">
            <v>0.05</v>
          </cell>
          <cell r="AK54">
            <v>7.333333333333333</v>
          </cell>
        </row>
        <row r="55">
          <cell r="A55">
            <v>2050000001</v>
          </cell>
          <cell r="B55" t="str">
            <v>0</v>
          </cell>
          <cell r="C55" t="str">
            <v>Internal / External petrol roads</v>
          </cell>
          <cell r="D55" t="str">
            <v>1000</v>
          </cell>
          <cell r="E55">
            <v>40739</v>
          </cell>
          <cell r="F55">
            <v>78953989.480000004</v>
          </cell>
          <cell r="G55">
            <v>0</v>
          </cell>
          <cell r="H55">
            <v>0</v>
          </cell>
          <cell r="I55">
            <v>78953989.480000004</v>
          </cell>
          <cell r="J55">
            <v>-78953989.480000004</v>
          </cell>
          <cell r="K55">
            <v>0</v>
          </cell>
          <cell r="L55">
            <v>0</v>
          </cell>
          <cell r="M55">
            <v>-78953989.480000004</v>
          </cell>
          <cell r="N55">
            <v>0</v>
          </cell>
          <cell r="O55">
            <v>0</v>
          </cell>
          <cell r="P55" t="str">
            <v>10010102</v>
          </cell>
          <cell r="Q55" t="str">
            <v>2050</v>
          </cell>
          <cell r="R55" t="str">
            <v>DRAWING PROVIDED</v>
          </cell>
          <cell r="S55">
            <v>72215397.389871821</v>
          </cell>
          <cell r="T55">
            <v>0</v>
          </cell>
          <cell r="U55" t="str">
            <v>Road</v>
          </cell>
          <cell r="V55" t="str">
            <v>1 - Tangible FA</v>
          </cell>
          <cell r="W55" t="str">
            <v xml:space="preserve">C-Road, Culverts </v>
          </cell>
          <cell r="X55" t="str">
            <v>IVRCL - Infrastructure Development Package</v>
          </cell>
          <cell r="Y55">
            <v>40634</v>
          </cell>
          <cell r="Z55">
            <v>140.55492000000001</v>
          </cell>
          <cell r="AA55">
            <v>149.41475679999999</v>
          </cell>
          <cell r="AB55">
            <v>1.0630346970422664</v>
          </cell>
          <cell r="AC55">
            <v>116.0237568</v>
          </cell>
          <cell r="AD55">
            <v>149.50524627364123</v>
          </cell>
          <cell r="AE55">
            <v>1.288574429901939</v>
          </cell>
          <cell r="AF55">
            <v>1.369799328707219</v>
          </cell>
          <cell r="AG55">
            <v>98920602.866971478</v>
          </cell>
          <cell r="AH55">
            <v>95952984.780962333</v>
          </cell>
          <cell r="AI55">
            <v>15</v>
          </cell>
          <cell r="AJ55">
            <v>0.05</v>
          </cell>
          <cell r="AK55">
            <v>11.958333333333334</v>
          </cell>
        </row>
        <row r="56">
          <cell r="A56">
            <v>2050000002</v>
          </cell>
          <cell r="B56" t="str">
            <v>0</v>
          </cell>
          <cell r="C56" t="str">
            <v>Internal Roads</v>
          </cell>
          <cell r="D56" t="str">
            <v>1000</v>
          </cell>
          <cell r="E56">
            <v>40739</v>
          </cell>
          <cell r="F56">
            <v>78847676.969999999</v>
          </cell>
          <cell r="G56">
            <v>0</v>
          </cell>
          <cell r="H56">
            <v>0</v>
          </cell>
          <cell r="I56">
            <v>78847676.969999999</v>
          </cell>
          <cell r="J56">
            <v>-78847676.969999999</v>
          </cell>
          <cell r="K56">
            <v>0</v>
          </cell>
          <cell r="L56">
            <v>0</v>
          </cell>
          <cell r="M56">
            <v>-78847676.969999999</v>
          </cell>
          <cell r="N56">
            <v>0</v>
          </cell>
          <cell r="O56">
            <v>0</v>
          </cell>
          <cell r="P56" t="str">
            <v>10010102</v>
          </cell>
          <cell r="Q56" t="str">
            <v>2050</v>
          </cell>
          <cell r="R56" t="str">
            <v>DRAWING PROVIDED</v>
          </cell>
          <cell r="S56">
            <v>72118158.476325721</v>
          </cell>
          <cell r="T56">
            <v>0</v>
          </cell>
          <cell r="U56" t="str">
            <v>Road</v>
          </cell>
          <cell r="V56" t="str">
            <v>1 - Tangible FA</v>
          </cell>
          <cell r="W56" t="str">
            <v xml:space="preserve">C-Road, Culverts </v>
          </cell>
          <cell r="X56" t="str">
            <v>IVRCL - Infrastructure Development Package</v>
          </cell>
          <cell r="Y56">
            <v>40634</v>
          </cell>
          <cell r="Z56">
            <v>140.55492000000001</v>
          </cell>
          <cell r="AA56">
            <v>149.41475679999999</v>
          </cell>
          <cell r="AB56">
            <v>1.0630346970422664</v>
          </cell>
          <cell r="AC56">
            <v>116.0237568</v>
          </cell>
          <cell r="AD56">
            <v>149.50524627364123</v>
          </cell>
          <cell r="AE56">
            <v>1.288574429901939</v>
          </cell>
          <cell r="AF56">
            <v>1.369799328707219</v>
          </cell>
          <cell r="AG56">
            <v>98787405.068471804</v>
          </cell>
          <cell r="AH56">
            <v>95823782.916417643</v>
          </cell>
          <cell r="AI56">
            <v>15</v>
          </cell>
          <cell r="AJ56">
            <v>0.05</v>
          </cell>
          <cell r="AK56">
            <v>11.958333333333334</v>
          </cell>
        </row>
        <row r="57">
          <cell r="A57">
            <v>2010000036</v>
          </cell>
          <cell r="B57" t="str">
            <v>0</v>
          </cell>
          <cell r="C57" t="str">
            <v>Finishing Building</v>
          </cell>
          <cell r="D57" t="str">
            <v>1000</v>
          </cell>
          <cell r="E57">
            <v>42839</v>
          </cell>
          <cell r="F57">
            <v>67824309.650000006</v>
          </cell>
          <cell r="G57">
            <v>0</v>
          </cell>
          <cell r="H57">
            <v>0</v>
          </cell>
          <cell r="I57">
            <v>67824309.650000006</v>
          </cell>
          <cell r="J57">
            <v>-10999058.65</v>
          </cell>
          <cell r="K57">
            <v>-1669283</v>
          </cell>
          <cell r="L57">
            <v>0</v>
          </cell>
          <cell r="M57">
            <v>-12668341.65</v>
          </cell>
          <cell r="N57">
            <v>55155968</v>
          </cell>
          <cell r="O57">
            <v>56825251</v>
          </cell>
          <cell r="P57" t="str">
            <v>10010102</v>
          </cell>
          <cell r="Q57" t="str">
            <v>2010</v>
          </cell>
          <cell r="R57" t="str">
            <v>RCC Framed</v>
          </cell>
          <cell r="S57">
            <v>67408101.761736035</v>
          </cell>
          <cell r="T57">
            <v>54960954.875571869</v>
          </cell>
          <cell r="U57" t="str">
            <v>RCC Framed</v>
          </cell>
          <cell r="V57" t="str">
            <v>1 - Tangible FA</v>
          </cell>
          <cell r="W57" t="str">
            <v xml:space="preserve">D- Factory Building on Lease hold Land </v>
          </cell>
          <cell r="X57" t="str">
            <v>PE Swing Package</v>
          </cell>
          <cell r="Y57">
            <v>42826</v>
          </cell>
          <cell r="AB57">
            <v>1</v>
          </cell>
          <cell r="AC57">
            <v>131.36035437264457</v>
          </cell>
          <cell r="AD57">
            <v>149.50524627364123</v>
          </cell>
          <cell r="AE57">
            <v>1.1381306558409778</v>
          </cell>
          <cell r="AF57">
            <v>1.1381306558409778</v>
          </cell>
          <cell r="AG57">
            <v>76719227.067080006</v>
          </cell>
          <cell r="AH57">
            <v>74417650.255067602</v>
          </cell>
          <cell r="AI57">
            <v>45</v>
          </cell>
          <cell r="AJ57">
            <v>0.05</v>
          </cell>
          <cell r="AK57">
            <v>6.2111111111111112</v>
          </cell>
        </row>
        <row r="58">
          <cell r="A58">
            <v>2050000037</v>
          </cell>
          <cell r="B58" t="str">
            <v>0</v>
          </cell>
          <cell r="C58" t="str">
            <v>ROADS &amp; DRAINS</v>
          </cell>
          <cell r="D58" t="str">
            <v>1000</v>
          </cell>
          <cell r="E58">
            <v>42429</v>
          </cell>
          <cell r="F58">
            <v>67229553</v>
          </cell>
          <cell r="G58">
            <v>0</v>
          </cell>
          <cell r="H58">
            <v>0</v>
          </cell>
          <cell r="I58">
            <v>67229553</v>
          </cell>
          <cell r="J58">
            <v>-40491662</v>
          </cell>
          <cell r="K58">
            <v>-5036247</v>
          </cell>
          <cell r="L58">
            <v>0</v>
          </cell>
          <cell r="M58">
            <v>-45527909</v>
          </cell>
          <cell r="N58">
            <v>21701644</v>
          </cell>
          <cell r="O58">
            <v>26737891</v>
          </cell>
          <cell r="P58" t="str">
            <v>10010102</v>
          </cell>
          <cell r="Q58" t="str">
            <v>2050</v>
          </cell>
          <cell r="R58">
            <v>0</v>
          </cell>
          <cell r="S58">
            <v>61491622.123392269</v>
          </cell>
          <cell r="T58">
            <v>20731486.812792148</v>
          </cell>
          <cell r="U58" t="str">
            <v>Road</v>
          </cell>
          <cell r="V58" t="str">
            <v>1 - Tangible FA</v>
          </cell>
          <cell r="W58" t="str">
            <v xml:space="preserve">C-Road, Culverts </v>
          </cell>
          <cell r="X58" t="str">
            <v>Captive Power Plant</v>
          </cell>
          <cell r="Y58">
            <v>42461</v>
          </cell>
          <cell r="AB58">
            <v>1</v>
          </cell>
          <cell r="AC58">
            <v>125.8450715121582</v>
          </cell>
          <cell r="AD58">
            <v>149.50524627364123</v>
          </cell>
          <cell r="AE58">
            <v>1.1880103406290103</v>
          </cell>
          <cell r="AF58">
            <v>1.1880103406290103</v>
          </cell>
          <cell r="AG58">
            <v>73052682.944641635</v>
          </cell>
          <cell r="AH58">
            <v>70861102.45630239</v>
          </cell>
          <cell r="AI58">
            <v>15</v>
          </cell>
          <cell r="AJ58">
            <v>0.05</v>
          </cell>
          <cell r="AK58">
            <v>7.333333333333333</v>
          </cell>
        </row>
        <row r="59">
          <cell r="A59">
            <v>1020000001</v>
          </cell>
          <cell r="B59" t="str">
            <v>0</v>
          </cell>
          <cell r="C59" t="str">
            <v>Site clearance and removal of vegetation</v>
          </cell>
          <cell r="D59" t="str">
            <v>1000</v>
          </cell>
          <cell r="E59">
            <v>40739</v>
          </cell>
          <cell r="F59">
            <v>66346823.200000003</v>
          </cell>
          <cell r="G59">
            <v>0</v>
          </cell>
          <cell r="H59">
            <v>0</v>
          </cell>
          <cell r="I59">
            <v>66346823.200000003</v>
          </cell>
          <cell r="J59">
            <v>-12466647.199999999</v>
          </cell>
          <cell r="K59">
            <v>-877060</v>
          </cell>
          <cell r="L59">
            <v>0</v>
          </cell>
          <cell r="M59">
            <v>-13343707.199999999</v>
          </cell>
          <cell r="N59">
            <v>53003116</v>
          </cell>
          <cell r="O59">
            <v>53880176</v>
          </cell>
          <cell r="P59" t="str">
            <v>10020101</v>
          </cell>
          <cell r="Q59" t="str">
            <v>1020</v>
          </cell>
          <cell r="R59" t="e">
            <v>#N/A</v>
          </cell>
          <cell r="S59">
            <v>66320828.097081892</v>
          </cell>
          <cell r="T59">
            <v>53003136.484673999</v>
          </cell>
          <cell r="U59" t="str">
            <v>Development</v>
          </cell>
          <cell r="V59" t="str">
            <v>1 - Tangible FA</v>
          </cell>
          <cell r="W59" t="str">
            <v>B- Leasehold improvement</v>
          </cell>
          <cell r="X59" t="str">
            <v>IVRCL - Infrastructure Development Package</v>
          </cell>
          <cell r="Y59">
            <v>40634</v>
          </cell>
          <cell r="Z59">
            <v>130.24857142857144</v>
          </cell>
          <cell r="AA59">
            <v>141.16285714285715</v>
          </cell>
          <cell r="AB59">
            <v>1.0837958189834822</v>
          </cell>
          <cell r="AC59">
            <v>92.7542857142857</v>
          </cell>
          <cell r="AD59">
            <v>129.86250000000001</v>
          </cell>
          <cell r="AE59">
            <v>1.4000700776244459</v>
          </cell>
          <cell r="AF59">
            <v>1.5173900964132538</v>
          </cell>
          <cell r="AG59">
            <v>100634567.74043792</v>
          </cell>
          <cell r="AH59">
            <v>97615530.708224788</v>
          </cell>
          <cell r="AI59">
            <v>45</v>
          </cell>
          <cell r="AJ59">
            <v>0.05</v>
          </cell>
          <cell r="AK59">
            <v>11.958333333333334</v>
          </cell>
        </row>
        <row r="60">
          <cell r="A60">
            <v>2010000049</v>
          </cell>
          <cell r="B60" t="str">
            <v>0</v>
          </cell>
          <cell r="C60" t="str">
            <v>SWITCH GEAR BUILDING</v>
          </cell>
          <cell r="D60" t="str">
            <v>1000</v>
          </cell>
          <cell r="E60">
            <v>42429</v>
          </cell>
          <cell r="F60">
            <v>65051307</v>
          </cell>
          <cell r="G60">
            <v>0</v>
          </cell>
          <cell r="H60">
            <v>0</v>
          </cell>
          <cell r="I60">
            <v>65051307</v>
          </cell>
          <cell r="J60">
            <v>-12899460</v>
          </cell>
          <cell r="K60">
            <v>-1596344</v>
          </cell>
          <cell r="L60">
            <v>0</v>
          </cell>
          <cell r="M60">
            <v>-14495804</v>
          </cell>
          <cell r="N60">
            <v>50555503</v>
          </cell>
          <cell r="O60">
            <v>52151847</v>
          </cell>
          <cell r="P60" t="str">
            <v>10010102</v>
          </cell>
          <cell r="Q60" t="str">
            <v>2010</v>
          </cell>
          <cell r="R60" t="str">
            <v>RCC Framed</v>
          </cell>
          <cell r="S60">
            <v>64652115.806532666</v>
          </cell>
          <cell r="T60">
            <v>50376755.586899288</v>
          </cell>
          <cell r="U60" t="str">
            <v>RCC Framed</v>
          </cell>
          <cell r="V60" t="str">
            <v>1 - Tangible FA</v>
          </cell>
          <cell r="W60" t="str">
            <v xml:space="preserve">D- Factory Building on Lease hold Land </v>
          </cell>
          <cell r="X60" t="str">
            <v>Captive Power Plant</v>
          </cell>
          <cell r="Y60">
            <v>42461</v>
          </cell>
          <cell r="AB60">
            <v>1</v>
          </cell>
          <cell r="AC60">
            <v>125.8450715121582</v>
          </cell>
          <cell r="AD60">
            <v>149.50524627364123</v>
          </cell>
          <cell r="AE60">
            <v>1.1880103406290103</v>
          </cell>
          <cell r="AF60">
            <v>1.1880103406290103</v>
          </cell>
          <cell r="AG60">
            <v>76807382.1217051</v>
          </cell>
          <cell r="AH60">
            <v>74503160.658053949</v>
          </cell>
          <cell r="AI60">
            <v>45</v>
          </cell>
          <cell r="AJ60">
            <v>0.05</v>
          </cell>
          <cell r="AK60">
            <v>7.333333333333333</v>
          </cell>
        </row>
        <row r="61">
          <cell r="A61">
            <v>2010000252</v>
          </cell>
          <cell r="B61" t="str">
            <v>0</v>
          </cell>
          <cell r="C61" t="str">
            <v>Boundary Wall / Fencing</v>
          </cell>
          <cell r="D61" t="str">
            <v>1000</v>
          </cell>
          <cell r="E61">
            <v>44043</v>
          </cell>
          <cell r="F61">
            <v>64620000</v>
          </cell>
          <cell r="G61">
            <v>0</v>
          </cell>
          <cell r="H61">
            <v>0</v>
          </cell>
          <cell r="I61">
            <v>64620000</v>
          </cell>
          <cell r="J61">
            <v>-3522056</v>
          </cell>
          <cell r="K61">
            <v>-1590419</v>
          </cell>
          <cell r="L61">
            <v>0</v>
          </cell>
          <cell r="M61">
            <v>-5112475</v>
          </cell>
          <cell r="N61">
            <v>59507525</v>
          </cell>
          <cell r="O61">
            <v>61097944</v>
          </cell>
          <cell r="P61" t="str">
            <v>10010102</v>
          </cell>
          <cell r="Q61" t="str">
            <v>2010</v>
          </cell>
          <cell r="R61" t="str">
            <v>NOT AVAILABLE</v>
          </cell>
          <cell r="S61">
            <v>68438077.493015692</v>
          </cell>
          <cell r="T61">
            <v>64946187.068894498</v>
          </cell>
          <cell r="U61" t="str">
            <v>Boundary</v>
          </cell>
          <cell r="V61" t="str">
            <v>1 - Tangible FA</v>
          </cell>
          <cell r="W61" t="str">
            <v>E-Building - Others</v>
          </cell>
          <cell r="X61" t="str">
            <v>Integrated Utilities &amp; Offsite</v>
          </cell>
          <cell r="Y61">
            <v>43922</v>
          </cell>
          <cell r="AB61">
            <v>1</v>
          </cell>
          <cell r="AC61">
            <v>141.17896655703044</v>
          </cell>
          <cell r="AD61">
            <v>149.50524627364123</v>
          </cell>
          <cell r="AE61">
            <v>1.0589767719630341</v>
          </cell>
          <cell r="AF61">
            <v>1.0589767719630341</v>
          </cell>
          <cell r="AG61">
            <v>72474334.38290973</v>
          </cell>
          <cell r="AH61">
            <v>70300104.351422429</v>
          </cell>
          <cell r="AI61">
            <v>10</v>
          </cell>
          <cell r="AJ61">
            <v>0.05</v>
          </cell>
          <cell r="AK61">
            <v>2.9166666666666665</v>
          </cell>
        </row>
        <row r="62">
          <cell r="A62">
            <v>1020000006</v>
          </cell>
          <cell r="B62" t="str">
            <v>0</v>
          </cell>
          <cell r="C62" t="str">
            <v>a) Erosion Protection</v>
          </cell>
          <cell r="D62" t="str">
            <v>1000</v>
          </cell>
          <cell r="E62">
            <v>40739</v>
          </cell>
          <cell r="F62">
            <v>63872993.439999998</v>
          </cell>
          <cell r="G62">
            <v>0</v>
          </cell>
          <cell r="H62">
            <v>0</v>
          </cell>
          <cell r="I62">
            <v>63872993.439999998</v>
          </cell>
          <cell r="J62">
            <v>-12001811.439999999</v>
          </cell>
          <cell r="K62">
            <v>-844357</v>
          </cell>
          <cell r="L62">
            <v>0</v>
          </cell>
          <cell r="M62">
            <v>-12846168.439999999</v>
          </cell>
          <cell r="N62">
            <v>51026825</v>
          </cell>
          <cell r="O62">
            <v>51871182</v>
          </cell>
          <cell r="P62" t="str">
            <v>10020101</v>
          </cell>
          <cell r="Q62" t="str">
            <v>1020</v>
          </cell>
          <cell r="R62" t="e">
            <v>#N/A</v>
          </cell>
          <cell r="S62">
            <v>63847967.599152192</v>
          </cell>
          <cell r="T62">
            <v>51026844.720875949</v>
          </cell>
          <cell r="U62" t="str">
            <v>Development</v>
          </cell>
          <cell r="V62" t="str">
            <v>1 - Tangible FA</v>
          </cell>
          <cell r="W62" t="str">
            <v>B- Leasehold improvement</v>
          </cell>
          <cell r="X62" t="str">
            <v>IVRCL - Infrastructure Development Package</v>
          </cell>
          <cell r="Y62">
            <v>40634</v>
          </cell>
          <cell r="Z62">
            <v>130.24857142857144</v>
          </cell>
          <cell r="AA62">
            <v>141.16285714285715</v>
          </cell>
          <cell r="AB62">
            <v>1.0837958189834822</v>
          </cell>
          <cell r="AC62">
            <v>92.7542857142857</v>
          </cell>
          <cell r="AD62">
            <v>129.86250000000001</v>
          </cell>
          <cell r="AE62">
            <v>1.4000700776244459</v>
          </cell>
          <cell r="AF62">
            <v>1.5173900964132538</v>
          </cell>
          <cell r="AG62">
            <v>96882273.711067855</v>
          </cell>
          <cell r="AH62">
            <v>93975805.499735817</v>
          </cell>
          <cell r="AI62">
            <v>45</v>
          </cell>
          <cell r="AJ62">
            <v>0.05</v>
          </cell>
          <cell r="AK62">
            <v>11.958333333333334</v>
          </cell>
        </row>
        <row r="63">
          <cell r="A63">
            <v>2010000213</v>
          </cell>
          <cell r="B63" t="str">
            <v>0</v>
          </cell>
          <cell r="C63" t="str">
            <v>ESS (EXTRUDER SUBSTATION)</v>
          </cell>
          <cell r="D63" t="str">
            <v>1000</v>
          </cell>
          <cell r="E63">
            <v>42839</v>
          </cell>
          <cell r="F63">
            <v>62825732.130000003</v>
          </cell>
          <cell r="G63">
            <v>0</v>
          </cell>
          <cell r="H63">
            <v>0</v>
          </cell>
          <cell r="I63">
            <v>62825732.130000003</v>
          </cell>
          <cell r="J63">
            <v>-10188439.130000001</v>
          </cell>
          <cell r="K63">
            <v>-1546259</v>
          </cell>
          <cell r="L63">
            <v>0</v>
          </cell>
          <cell r="M63">
            <v>-11734698.130000001</v>
          </cell>
          <cell r="N63">
            <v>51091034</v>
          </cell>
          <cell r="O63">
            <v>52637293</v>
          </cell>
          <cell r="P63" t="str">
            <v>10010102</v>
          </cell>
          <cell r="Q63" t="str">
            <v>2010</v>
          </cell>
          <cell r="R63" t="str">
            <v>RCC Framed</v>
          </cell>
          <cell r="S63">
            <v>62440198.308374651</v>
          </cell>
          <cell r="T63">
            <v>50910393.1277266</v>
          </cell>
          <cell r="U63" t="str">
            <v>RCC Framed</v>
          </cell>
          <cell r="V63" t="str">
            <v>1 - Tangible FA</v>
          </cell>
          <cell r="W63" t="str">
            <v xml:space="preserve">D- Factory Building on Lease hold Land </v>
          </cell>
          <cell r="X63" t="str">
            <v>PE Swing Package</v>
          </cell>
          <cell r="Y63">
            <v>42826</v>
          </cell>
          <cell r="AB63">
            <v>1</v>
          </cell>
          <cell r="AC63">
            <v>131.36035437264457</v>
          </cell>
          <cell r="AD63">
            <v>149.50524627364123</v>
          </cell>
          <cell r="AE63">
            <v>1.1381306558409778</v>
          </cell>
          <cell r="AF63">
            <v>1.1381306558409778</v>
          </cell>
          <cell r="AG63">
            <v>71065103.85155116</v>
          </cell>
          <cell r="AH63">
            <v>68933150.736004621</v>
          </cell>
          <cell r="AI63">
            <v>45</v>
          </cell>
          <cell r="AJ63">
            <v>0.05</v>
          </cell>
          <cell r="AK63">
            <v>6.2111111111111112</v>
          </cell>
        </row>
        <row r="64">
          <cell r="A64">
            <v>2050000023</v>
          </cell>
          <cell r="B64" t="str">
            <v>0</v>
          </cell>
          <cell r="C64" t="str">
            <v>Roads &amp; Culverts</v>
          </cell>
          <cell r="D64" t="str">
            <v>1000</v>
          </cell>
          <cell r="E64">
            <v>42766</v>
          </cell>
          <cell r="F64">
            <v>61602310</v>
          </cell>
          <cell r="G64">
            <v>0</v>
          </cell>
          <cell r="H64">
            <v>0</v>
          </cell>
          <cell r="I64">
            <v>61602310</v>
          </cell>
          <cell r="J64">
            <v>-31796941</v>
          </cell>
          <cell r="K64">
            <v>-4643896</v>
          </cell>
          <cell r="L64">
            <v>0</v>
          </cell>
          <cell r="M64">
            <v>-36440837</v>
          </cell>
          <cell r="N64">
            <v>25161473</v>
          </cell>
          <cell r="O64">
            <v>29805369</v>
          </cell>
          <cell r="P64" t="str">
            <v>10010102</v>
          </cell>
          <cell r="Q64" t="str">
            <v>2050</v>
          </cell>
          <cell r="R64" t="str">
            <v>DRAWING PROVIDED</v>
          </cell>
          <cell r="S64">
            <v>56344654.983026125</v>
          </cell>
          <cell r="T64">
            <v>24036646.518112898</v>
          </cell>
          <cell r="U64" t="str">
            <v>Road</v>
          </cell>
          <cell r="V64" t="str">
            <v>1 - Tangible FA</v>
          </cell>
          <cell r="W64" t="str">
            <v xml:space="preserve">C-Road, Culverts </v>
          </cell>
          <cell r="X64" t="str">
            <v>HDPE Package</v>
          </cell>
          <cell r="Y64">
            <v>42826</v>
          </cell>
          <cell r="AB64">
            <v>1</v>
          </cell>
          <cell r="AC64">
            <v>131.36035437264457</v>
          </cell>
          <cell r="AD64">
            <v>149.50524627364123</v>
          </cell>
          <cell r="AE64">
            <v>1.1381306558409778</v>
          </cell>
          <cell r="AF64">
            <v>1.1381306558409778</v>
          </cell>
          <cell r="AG64">
            <v>64127579.128965139</v>
          </cell>
          <cell r="AH64">
            <v>62203751.755096182</v>
          </cell>
          <cell r="AI64">
            <v>15</v>
          </cell>
          <cell r="AJ64">
            <v>0.05</v>
          </cell>
          <cell r="AK64">
            <v>6.416666666666667</v>
          </cell>
        </row>
        <row r="65">
          <cell r="A65">
            <v>2010000167</v>
          </cell>
          <cell r="B65" t="str">
            <v>0</v>
          </cell>
          <cell r="C65" t="str">
            <v>RIB-1</v>
          </cell>
          <cell r="D65" t="str">
            <v>1000</v>
          </cell>
          <cell r="E65">
            <v>42754</v>
          </cell>
          <cell r="F65">
            <v>61511937</v>
          </cell>
          <cell r="G65">
            <v>0</v>
          </cell>
          <cell r="H65">
            <v>0</v>
          </cell>
          <cell r="I65">
            <v>61511937</v>
          </cell>
          <cell r="J65">
            <v>-10408561</v>
          </cell>
          <cell r="K65">
            <v>-1514980</v>
          </cell>
          <cell r="L65">
            <v>0</v>
          </cell>
          <cell r="M65">
            <v>-11923541</v>
          </cell>
          <cell r="N65">
            <v>49588396</v>
          </cell>
          <cell r="O65">
            <v>51103376</v>
          </cell>
          <cell r="P65" t="str">
            <v>10010102</v>
          </cell>
          <cell r="Q65" t="str">
            <v>2010</v>
          </cell>
          <cell r="R65" t="str">
            <v>RCC Framed</v>
          </cell>
          <cell r="S65">
            <v>61134465.359906472</v>
          </cell>
          <cell r="T65">
            <v>49413067.955003321</v>
          </cell>
          <cell r="U65" t="str">
            <v>RCC Framed</v>
          </cell>
          <cell r="V65" t="str">
            <v>1 - Tangible FA</v>
          </cell>
          <cell r="W65" t="str">
            <v xml:space="preserve">D- Factory Building on Lease hold Land </v>
          </cell>
          <cell r="X65" t="str">
            <v>Dual Feed Cracker Unit +Associate Units</v>
          </cell>
          <cell r="Y65">
            <v>42826</v>
          </cell>
          <cell r="AB65">
            <v>1</v>
          </cell>
          <cell r="AC65">
            <v>131.36035437264457</v>
          </cell>
          <cell r="AD65">
            <v>149.50524627364123</v>
          </cell>
          <cell r="AE65">
            <v>1.1381306558409778</v>
          </cell>
          <cell r="AF65">
            <v>1.1381306558409778</v>
          </cell>
          <cell r="AG65">
            <v>69579009.154557899</v>
          </cell>
          <cell r="AH65">
            <v>67491638.879921153</v>
          </cell>
          <cell r="AI65">
            <v>45</v>
          </cell>
          <cell r="AJ65">
            <v>0.05</v>
          </cell>
          <cell r="AK65">
            <v>6.447222222222222</v>
          </cell>
        </row>
        <row r="66">
          <cell r="A66">
            <v>2020000316</v>
          </cell>
          <cell r="B66" t="str">
            <v>0</v>
          </cell>
          <cell r="C66" t="str">
            <v>Passenger Lift Admin Building</v>
          </cell>
          <cell r="D66" t="str">
            <v>1000</v>
          </cell>
          <cell r="E66">
            <v>44811</v>
          </cell>
          <cell r="F66">
            <v>0</v>
          </cell>
          <cell r="G66">
            <v>59604475</v>
          </cell>
          <cell r="H66">
            <v>0</v>
          </cell>
          <cell r="I66">
            <v>59604475</v>
          </cell>
          <cell r="J66">
            <v>0</v>
          </cell>
          <cell r="K66">
            <v>-742557</v>
          </cell>
          <cell r="L66">
            <v>0</v>
          </cell>
          <cell r="M66">
            <v>-742557</v>
          </cell>
          <cell r="N66">
            <v>58861918</v>
          </cell>
          <cell r="O66">
            <v>0</v>
          </cell>
          <cell r="P66" t="str">
            <v>10010102</v>
          </cell>
          <cell r="Q66" t="str">
            <v>2020</v>
          </cell>
          <cell r="R66" t="str">
            <v>NOT AVAILABLE</v>
          </cell>
          <cell r="S66">
            <v>63126209.826377533</v>
          </cell>
          <cell r="T66">
            <v>64241575.122842506</v>
          </cell>
          <cell r="U66" t="str">
            <v>Steel Structure</v>
          </cell>
          <cell r="V66" t="str">
            <v>1 - Tangible FA</v>
          </cell>
          <cell r="W66" t="str">
            <v>E-Building - Others</v>
          </cell>
          <cell r="X66" t="str">
            <v>Integrated Utilities &amp; Offsite</v>
          </cell>
          <cell r="Y66">
            <v>44652</v>
          </cell>
          <cell r="AB66">
            <v>1</v>
          </cell>
          <cell r="AC66">
            <v>147.80923453651786</v>
          </cell>
          <cell r="AD66">
            <v>149.50524627364123</v>
          </cell>
          <cell r="AE66">
            <v>1.0114743286672279</v>
          </cell>
          <cell r="AF66">
            <v>1.0114743286672279</v>
          </cell>
          <cell r="AG66">
            <v>63850540.70544178</v>
          </cell>
          <cell r="AH66">
            <v>61935024.484278522</v>
          </cell>
          <cell r="AI66">
            <v>45</v>
          </cell>
          <cell r="AJ66">
            <v>0.05</v>
          </cell>
          <cell r="AK66">
            <v>0.81388888888888888</v>
          </cell>
        </row>
        <row r="67">
          <cell r="A67">
            <v>2010000199</v>
          </cell>
          <cell r="B67" t="str">
            <v>0</v>
          </cell>
          <cell r="C67" t="str">
            <v>Pump House (RWPH-2)</v>
          </cell>
          <cell r="D67" t="str">
            <v>1000</v>
          </cell>
          <cell r="E67">
            <v>42429</v>
          </cell>
          <cell r="F67">
            <v>57973734</v>
          </cell>
          <cell r="G67">
            <v>0</v>
          </cell>
          <cell r="H67">
            <v>0</v>
          </cell>
          <cell r="I67">
            <v>57973734</v>
          </cell>
          <cell r="J67">
            <v>-11495671</v>
          </cell>
          <cell r="K67">
            <v>-1422673</v>
          </cell>
          <cell r="L67">
            <v>0</v>
          </cell>
          <cell r="M67">
            <v>-12918344</v>
          </cell>
          <cell r="N67">
            <v>45055390</v>
          </cell>
          <cell r="O67">
            <v>46478063</v>
          </cell>
          <cell r="P67" t="str">
            <v>10010102</v>
          </cell>
          <cell r="Q67" t="str">
            <v>2010</v>
          </cell>
          <cell r="R67" t="str">
            <v>already given above</v>
          </cell>
          <cell r="S67">
            <v>57617974.751915745</v>
          </cell>
          <cell r="T67">
            <v>44896089.153784633</v>
          </cell>
          <cell r="U67" t="str">
            <v>RCC</v>
          </cell>
          <cell r="V67" t="str">
            <v>1 - Tangible FA</v>
          </cell>
          <cell r="W67" t="str">
            <v xml:space="preserve">D- Factory Building on Lease hold Land </v>
          </cell>
          <cell r="X67" t="str">
            <v>Integrated Utilities &amp; Offsite</v>
          </cell>
          <cell r="Y67">
            <v>42461</v>
          </cell>
          <cell r="AB67">
            <v>1</v>
          </cell>
          <cell r="AC67">
            <v>125.8450715121582</v>
          </cell>
          <cell r="AD67">
            <v>149.50524627364123</v>
          </cell>
          <cell r="AE67">
            <v>1.1880103406290103</v>
          </cell>
          <cell r="AF67">
            <v>1.1880103406290103</v>
          </cell>
          <cell r="AG67">
            <v>68450749.811377138</v>
          </cell>
          <cell r="AH67">
            <v>66397227.317035824</v>
          </cell>
          <cell r="AI67">
            <v>45</v>
          </cell>
          <cell r="AJ67">
            <v>0.05</v>
          </cell>
          <cell r="AK67">
            <v>7.333333333333333</v>
          </cell>
        </row>
        <row r="68">
          <cell r="A68">
            <v>2010000273</v>
          </cell>
          <cell r="B68" t="str">
            <v>0</v>
          </cell>
          <cell r="C68" t="str">
            <v>Gate Infrastructure (Gate#4)</v>
          </cell>
          <cell r="D68" t="str">
            <v>1000</v>
          </cell>
          <cell r="E68">
            <v>44560</v>
          </cell>
          <cell r="F68">
            <v>54305180</v>
          </cell>
          <cell r="G68">
            <v>0</v>
          </cell>
          <cell r="H68">
            <v>0</v>
          </cell>
          <cell r="I68">
            <v>54305180</v>
          </cell>
          <cell r="J68">
            <v>-447137</v>
          </cell>
          <cell r="K68">
            <v>-1336552</v>
          </cell>
          <cell r="L68">
            <v>0</v>
          </cell>
          <cell r="M68">
            <v>-1783689</v>
          </cell>
          <cell r="N68">
            <v>52521491</v>
          </cell>
          <cell r="O68">
            <v>53858043</v>
          </cell>
          <cell r="P68" t="str">
            <v>10010102</v>
          </cell>
          <cell r="Q68" t="str">
            <v>2010</v>
          </cell>
          <cell r="R68" t="str">
            <v>RCC Framed</v>
          </cell>
          <cell r="S68">
            <v>57513805.588241495</v>
          </cell>
          <cell r="T68">
            <v>57321667.799547344</v>
          </cell>
          <cell r="U68" t="str">
            <v>RCC Framed</v>
          </cell>
          <cell r="V68" t="str">
            <v>1 - Tangible FA</v>
          </cell>
          <cell r="W68" t="str">
            <v>E-Building - Others</v>
          </cell>
          <cell r="X68" t="str">
            <v>Non LSTK</v>
          </cell>
          <cell r="Y68">
            <v>44287</v>
          </cell>
          <cell r="AB68">
            <v>1</v>
          </cell>
          <cell r="AC68">
            <v>135.89287895425139</v>
          </cell>
          <cell r="AD68">
            <v>149.50524627364123</v>
          </cell>
          <cell r="AE68">
            <v>1.100169835418473</v>
          </cell>
          <cell r="AF68">
            <v>1.100169835418473</v>
          </cell>
          <cell r="AG68">
            <v>63274954.028305702</v>
          </cell>
          <cell r="AH68">
            <v>61376705.407456532</v>
          </cell>
          <cell r="AI68">
            <v>45</v>
          </cell>
          <cell r="AJ68">
            <v>0.05</v>
          </cell>
          <cell r="AK68">
            <v>1.5</v>
          </cell>
        </row>
        <row r="69">
          <cell r="A69">
            <v>2010000003</v>
          </cell>
          <cell r="B69" t="str">
            <v>0</v>
          </cell>
          <cell r="C69" t="str">
            <v>Lined Ditch</v>
          </cell>
          <cell r="D69" t="str">
            <v>1000</v>
          </cell>
          <cell r="E69">
            <v>40739</v>
          </cell>
          <cell r="F69">
            <v>53227494</v>
          </cell>
          <cell r="G69">
            <v>0</v>
          </cell>
          <cell r="H69">
            <v>0</v>
          </cell>
          <cell r="I69">
            <v>53227494</v>
          </cell>
          <cell r="J69">
            <v>-11959676</v>
          </cell>
          <cell r="K69">
            <v>-671756</v>
          </cell>
          <cell r="L69">
            <v>0</v>
          </cell>
          <cell r="M69">
            <v>-12631432</v>
          </cell>
          <cell r="N69">
            <v>40596062</v>
          </cell>
          <cell r="O69">
            <v>41267818</v>
          </cell>
          <cell r="P69" t="str">
            <v>10010102</v>
          </cell>
          <cell r="Q69" t="str">
            <v>2010</v>
          </cell>
          <cell r="R69" t="str">
            <v>NOT AVAILABLE</v>
          </cell>
          <cell r="S69">
            <v>56372444.430997021</v>
          </cell>
          <cell r="T69">
            <v>44306319.863117129</v>
          </cell>
          <cell r="U69" t="str">
            <v>Drain</v>
          </cell>
          <cell r="V69" t="str">
            <v>1 - Tangible FA</v>
          </cell>
          <cell r="W69" t="str">
            <v>E-Building - Others</v>
          </cell>
          <cell r="X69" t="str">
            <v>IVRCL - Infrastructure Development Package</v>
          </cell>
          <cell r="Y69">
            <v>40634</v>
          </cell>
          <cell r="Z69">
            <v>140.55492000000001</v>
          </cell>
          <cell r="AA69">
            <v>149.41475679999999</v>
          </cell>
          <cell r="AB69">
            <v>1.0630346970422664</v>
          </cell>
          <cell r="AC69">
            <v>116.0237568</v>
          </cell>
          <cell r="AD69">
            <v>149.50524627364123</v>
          </cell>
          <cell r="AE69">
            <v>1.288574429901939</v>
          </cell>
          <cell r="AF69">
            <v>1.369799328707219</v>
          </cell>
          <cell r="AG69">
            <v>77218936.539164722</v>
          </cell>
          <cell r="AH69">
            <v>74902368.442989781</v>
          </cell>
          <cell r="AI69">
            <v>45</v>
          </cell>
          <cell r="AJ69">
            <v>0.05</v>
          </cell>
          <cell r="AK69">
            <v>11.958333333333334</v>
          </cell>
        </row>
        <row r="70">
          <cell r="A70">
            <v>2010000040</v>
          </cell>
          <cell r="B70" t="str">
            <v>0</v>
          </cell>
          <cell r="C70" t="str">
            <v>SRR BUILDING</v>
          </cell>
          <cell r="D70" t="str">
            <v>1000</v>
          </cell>
          <cell r="E70">
            <v>42778</v>
          </cell>
          <cell r="F70">
            <v>53197298</v>
          </cell>
          <cell r="G70">
            <v>0</v>
          </cell>
          <cell r="H70">
            <v>0</v>
          </cell>
          <cell r="I70">
            <v>53197298</v>
          </cell>
          <cell r="J70">
            <v>-8934038</v>
          </cell>
          <cell r="K70">
            <v>-1308782</v>
          </cell>
          <cell r="L70">
            <v>0</v>
          </cell>
          <cell r="M70">
            <v>-10242820</v>
          </cell>
          <cell r="N70">
            <v>42954478</v>
          </cell>
          <cell r="O70">
            <v>44263260</v>
          </cell>
          <cell r="P70" t="str">
            <v>10010102</v>
          </cell>
          <cell r="Q70" t="str">
            <v>2010</v>
          </cell>
          <cell r="R70" t="str">
            <v>RCC Framed</v>
          </cell>
          <cell r="S70">
            <v>52870849.633976281</v>
          </cell>
          <cell r="T70">
            <v>42802605.278575562</v>
          </cell>
          <cell r="U70" t="str">
            <v>RCC Framed</v>
          </cell>
          <cell r="V70" t="str">
            <v>1 - Tangible FA</v>
          </cell>
          <cell r="W70" t="str">
            <v xml:space="preserve">D- Factory Building on Lease hold Land </v>
          </cell>
          <cell r="X70" t="str">
            <v>PP Package</v>
          </cell>
          <cell r="Y70">
            <v>42826</v>
          </cell>
          <cell r="AB70">
            <v>1</v>
          </cell>
          <cell r="AC70">
            <v>131.36035437264457</v>
          </cell>
          <cell r="AD70">
            <v>149.50524627364123</v>
          </cell>
          <cell r="AE70">
            <v>1.1381306558409778</v>
          </cell>
          <cell r="AF70">
            <v>1.1381306558409778</v>
          </cell>
          <cell r="AG70">
            <v>60173934.768787146</v>
          </cell>
          <cell r="AH70">
            <v>58368716.725723527</v>
          </cell>
          <cell r="AI70">
            <v>45</v>
          </cell>
          <cell r="AJ70">
            <v>0.05</v>
          </cell>
          <cell r="AK70">
            <v>6.3833333333333337</v>
          </cell>
        </row>
        <row r="71">
          <cell r="A71">
            <v>2010000272</v>
          </cell>
          <cell r="B71" t="str">
            <v>0</v>
          </cell>
          <cell r="C71" t="str">
            <v>Gate Infrastructure (Gate#3)</v>
          </cell>
          <cell r="D71" t="str">
            <v>1000</v>
          </cell>
          <cell r="E71">
            <v>44560</v>
          </cell>
          <cell r="F71">
            <v>53084375</v>
          </cell>
          <cell r="G71">
            <v>0</v>
          </cell>
          <cell r="H71">
            <v>0</v>
          </cell>
          <cell r="I71">
            <v>53084375</v>
          </cell>
          <cell r="J71">
            <v>-437086</v>
          </cell>
          <cell r="K71">
            <v>-1306506</v>
          </cell>
          <cell r="L71">
            <v>0</v>
          </cell>
          <cell r="M71">
            <v>-1743592</v>
          </cell>
          <cell r="N71">
            <v>51340783</v>
          </cell>
          <cell r="O71">
            <v>52647289</v>
          </cell>
          <cell r="P71" t="str">
            <v>10010102</v>
          </cell>
          <cell r="Q71" t="str">
            <v>2010</v>
          </cell>
          <cell r="R71" t="str">
            <v>RCC Framed</v>
          </cell>
          <cell r="S71">
            <v>56220869.234266549</v>
          </cell>
          <cell r="T71">
            <v>56033049.550985672</v>
          </cell>
          <cell r="U71" t="str">
            <v>RCC Framed</v>
          </cell>
          <cell r="V71" t="str">
            <v>1 - Tangible FA</v>
          </cell>
          <cell r="W71" t="str">
            <v>E-Building - Others</v>
          </cell>
          <cell r="X71" t="str">
            <v>Non LSTK</v>
          </cell>
          <cell r="Y71">
            <v>44287</v>
          </cell>
          <cell r="AB71">
            <v>1</v>
          </cell>
          <cell r="AC71">
            <v>135.89287895425139</v>
          </cell>
          <cell r="AD71">
            <v>149.50524627364123</v>
          </cell>
          <cell r="AE71">
            <v>1.100169835418473</v>
          </cell>
          <cell r="AF71">
            <v>1.100169835418473</v>
          </cell>
          <cell r="AG71">
            <v>61852504.452546522</v>
          </cell>
          <cell r="AH71">
            <v>59996929.318970121</v>
          </cell>
          <cell r="AI71">
            <v>45</v>
          </cell>
          <cell r="AJ71">
            <v>0.05</v>
          </cell>
          <cell r="AK71">
            <v>1.5</v>
          </cell>
        </row>
        <row r="72">
          <cell r="A72">
            <v>2010000170</v>
          </cell>
          <cell r="B72" t="str">
            <v>0</v>
          </cell>
          <cell r="C72" t="str">
            <v>AU SS</v>
          </cell>
          <cell r="D72" t="str">
            <v>1000</v>
          </cell>
          <cell r="E72">
            <v>42754</v>
          </cell>
          <cell r="F72">
            <v>52337199</v>
          </cell>
          <cell r="G72">
            <v>0</v>
          </cell>
          <cell r="H72">
            <v>0</v>
          </cell>
          <cell r="I72">
            <v>52337199</v>
          </cell>
          <cell r="J72">
            <v>-8856082</v>
          </cell>
          <cell r="K72">
            <v>-1289015</v>
          </cell>
          <cell r="L72">
            <v>0</v>
          </cell>
          <cell r="M72">
            <v>-10145097</v>
          </cell>
          <cell r="N72">
            <v>42192102</v>
          </cell>
          <cell r="O72">
            <v>43481117</v>
          </cell>
          <cell r="P72" t="str">
            <v>10010102</v>
          </cell>
          <cell r="Q72" t="str">
            <v>2010</v>
          </cell>
          <cell r="R72" t="str">
            <v>RCC Framed</v>
          </cell>
          <cell r="S72">
            <v>52016028.682368293</v>
          </cell>
          <cell r="T72">
            <v>42042924.786081634</v>
          </cell>
          <cell r="U72" t="str">
            <v>RCC Framed</v>
          </cell>
          <cell r="V72" t="str">
            <v>1 - Tangible FA</v>
          </cell>
          <cell r="W72" t="str">
            <v xml:space="preserve">D- Factory Building on Lease hold Land </v>
          </cell>
          <cell r="X72" t="str">
            <v>Dual Feed Cracker Unit +Associate Units</v>
          </cell>
          <cell r="Y72">
            <v>42826</v>
          </cell>
          <cell r="AB72">
            <v>1</v>
          </cell>
          <cell r="AC72">
            <v>131.36035437264457</v>
          </cell>
          <cell r="AD72">
            <v>149.50524627364123</v>
          </cell>
          <cell r="AE72">
            <v>1.1381306558409778</v>
          </cell>
          <cell r="AF72">
            <v>1.1381306558409778</v>
          </cell>
          <cell r="AG72">
            <v>59201036.838506937</v>
          </cell>
          <cell r="AH72">
            <v>57425005.73335173</v>
          </cell>
          <cell r="AI72">
            <v>45</v>
          </cell>
          <cell r="AJ72">
            <v>0.05</v>
          </cell>
          <cell r="AK72">
            <v>6.447222222222222</v>
          </cell>
        </row>
        <row r="73">
          <cell r="A73">
            <v>2010000271</v>
          </cell>
          <cell r="B73" t="str">
            <v>0</v>
          </cell>
          <cell r="C73" t="str">
            <v>Gate Infrastructure (Gate#2)</v>
          </cell>
          <cell r="D73" t="str">
            <v>1000</v>
          </cell>
          <cell r="E73">
            <v>44265</v>
          </cell>
          <cell r="F73">
            <v>51954071</v>
          </cell>
          <cell r="G73">
            <v>0</v>
          </cell>
          <cell r="H73">
            <v>0</v>
          </cell>
          <cell r="I73">
            <v>51954071</v>
          </cell>
          <cell r="J73">
            <v>-1799461</v>
          </cell>
          <cell r="K73">
            <v>-1278687</v>
          </cell>
          <cell r="L73">
            <v>0</v>
          </cell>
          <cell r="M73">
            <v>-3078148</v>
          </cell>
          <cell r="N73">
            <v>48875923</v>
          </cell>
          <cell r="O73">
            <v>50154610</v>
          </cell>
          <cell r="P73" t="str">
            <v>10010102</v>
          </cell>
          <cell r="Q73" t="str">
            <v>2010</v>
          </cell>
          <cell r="R73" t="str">
            <v>RCC Framed</v>
          </cell>
          <cell r="S73">
            <v>55023781.13858927</v>
          </cell>
          <cell r="T73">
            <v>53342914.838465944</v>
          </cell>
          <cell r="U73" t="str">
            <v>RCC Framed</v>
          </cell>
          <cell r="V73" t="str">
            <v>1 - Tangible FA</v>
          </cell>
          <cell r="W73" t="str">
            <v>E-Building - Others</v>
          </cell>
          <cell r="X73" t="str">
            <v>Non LSTK</v>
          </cell>
          <cell r="Y73">
            <v>44287</v>
          </cell>
          <cell r="AB73">
            <v>1</v>
          </cell>
          <cell r="AC73">
            <v>135.89287895425139</v>
          </cell>
          <cell r="AD73">
            <v>149.50524627364123</v>
          </cell>
          <cell r="AE73">
            <v>1.100169835418473</v>
          </cell>
          <cell r="AF73">
            <v>1.100169835418473</v>
          </cell>
          <cell r="AG73">
            <v>60535504.239343837</v>
          </cell>
          <cell r="AH73">
            <v>58719439.112163521</v>
          </cell>
          <cell r="AI73">
            <v>45</v>
          </cell>
          <cell r="AJ73">
            <v>0.05</v>
          </cell>
          <cell r="AK73">
            <v>2.3055555555555554</v>
          </cell>
        </row>
        <row r="74">
          <cell r="A74">
            <v>2010000251</v>
          </cell>
          <cell r="B74" t="str">
            <v>0</v>
          </cell>
          <cell r="C74" t="str">
            <v>Transport Management Building</v>
          </cell>
          <cell r="D74" t="str">
            <v>1000</v>
          </cell>
          <cell r="E74">
            <v>43952</v>
          </cell>
          <cell r="F74">
            <v>51450000</v>
          </cell>
          <cell r="G74">
            <v>0</v>
          </cell>
          <cell r="H74">
            <v>0</v>
          </cell>
          <cell r="I74">
            <v>51450000</v>
          </cell>
          <cell r="J74">
            <v>-3223260</v>
          </cell>
          <cell r="K74">
            <v>-1266281</v>
          </cell>
          <cell r="L74">
            <v>0</v>
          </cell>
          <cell r="M74">
            <v>-4489541</v>
          </cell>
          <cell r="N74">
            <v>46960459</v>
          </cell>
          <cell r="O74">
            <v>48226740</v>
          </cell>
          <cell r="P74" t="str">
            <v>10010102</v>
          </cell>
          <cell r="Q74" t="str">
            <v>2010</v>
          </cell>
          <cell r="R74" t="str">
            <v>RCC Framed</v>
          </cell>
          <cell r="S74">
            <v>54489927.066166155</v>
          </cell>
          <cell r="T74">
            <v>51252387.913211823</v>
          </cell>
          <cell r="U74" t="str">
            <v>RCC Framed</v>
          </cell>
          <cell r="V74" t="str">
            <v>1 - Tangible FA</v>
          </cell>
          <cell r="W74" t="str">
            <v>E-Building - Others</v>
          </cell>
          <cell r="X74" t="str">
            <v>Integrated Utilities &amp; Offsite</v>
          </cell>
          <cell r="Y74">
            <v>43922</v>
          </cell>
          <cell r="AB74">
            <v>1</v>
          </cell>
          <cell r="AC74">
            <v>141.17896655703044</v>
          </cell>
          <cell r="AD74">
            <v>149.50524627364123</v>
          </cell>
          <cell r="AE74">
            <v>1.0589767719630341</v>
          </cell>
          <cell r="AF74">
            <v>1.0589767719630341</v>
          </cell>
          <cell r="AG74">
            <v>57703567.069029793</v>
          </cell>
          <cell r="AH74">
            <v>55972460.056958899</v>
          </cell>
          <cell r="AI74">
            <v>45</v>
          </cell>
          <cell r="AJ74">
            <v>0.05</v>
          </cell>
          <cell r="AK74">
            <v>3.1638888888888888</v>
          </cell>
        </row>
        <row r="75">
          <cell r="A75">
            <v>2010000270</v>
          </cell>
          <cell r="B75" t="str">
            <v>0</v>
          </cell>
          <cell r="C75" t="str">
            <v>Gate Infrastructure (Gate#1)</v>
          </cell>
          <cell r="D75" t="str">
            <v>1000</v>
          </cell>
          <cell r="E75">
            <v>44222</v>
          </cell>
          <cell r="F75">
            <v>51259241</v>
          </cell>
          <cell r="G75">
            <v>0</v>
          </cell>
          <cell r="H75">
            <v>0</v>
          </cell>
          <cell r="I75">
            <v>51259241</v>
          </cell>
          <cell r="J75">
            <v>-1972662</v>
          </cell>
          <cell r="K75">
            <v>-1261586</v>
          </cell>
          <cell r="L75">
            <v>0</v>
          </cell>
          <cell r="M75">
            <v>-3234248</v>
          </cell>
          <cell r="N75">
            <v>48024993</v>
          </cell>
          <cell r="O75">
            <v>49286579</v>
          </cell>
          <cell r="P75" t="str">
            <v>10010102</v>
          </cell>
          <cell r="Q75" t="str">
            <v>2010</v>
          </cell>
          <cell r="R75" t="str">
            <v>RCC Framed</v>
          </cell>
          <cell r="S75">
            <v>54287897.056502119</v>
          </cell>
          <cell r="T75">
            <v>52414214.494055144</v>
          </cell>
          <cell r="U75" t="str">
            <v>RCC Framed</v>
          </cell>
          <cell r="V75" t="str">
            <v>1 - Tangible FA</v>
          </cell>
          <cell r="W75" t="str">
            <v>E-Building - Others</v>
          </cell>
          <cell r="X75" t="str">
            <v>Non LSTK</v>
          </cell>
          <cell r="Y75">
            <v>44287</v>
          </cell>
          <cell r="AB75">
            <v>1</v>
          </cell>
          <cell r="AC75">
            <v>135.89287895425139</v>
          </cell>
          <cell r="AD75">
            <v>149.50524627364123</v>
          </cell>
          <cell r="AE75">
            <v>1.100169835418473</v>
          </cell>
          <cell r="AF75">
            <v>1.100169835418473</v>
          </cell>
          <cell r="AG75">
            <v>59725906.769866943</v>
          </cell>
          <cell r="AH75">
            <v>57934129.566770934</v>
          </cell>
          <cell r="AI75">
            <v>45</v>
          </cell>
          <cell r="AJ75">
            <v>0.05</v>
          </cell>
          <cell r="AK75">
            <v>2.4277777777777776</v>
          </cell>
        </row>
        <row r="76">
          <cell r="A76">
            <v>2010000041</v>
          </cell>
          <cell r="B76" t="str">
            <v>0</v>
          </cell>
          <cell r="C76" t="str">
            <v>MSS BUILDING</v>
          </cell>
          <cell r="D76" t="str">
            <v>1000</v>
          </cell>
          <cell r="E76">
            <v>42778</v>
          </cell>
          <cell r="F76">
            <v>50729892</v>
          </cell>
          <cell r="G76">
            <v>0</v>
          </cell>
          <cell r="H76">
            <v>0</v>
          </cell>
          <cell r="I76">
            <v>50729892</v>
          </cell>
          <cell r="J76">
            <v>-8519658</v>
          </cell>
          <cell r="K76">
            <v>-1248078</v>
          </cell>
          <cell r="L76">
            <v>0</v>
          </cell>
          <cell r="M76">
            <v>-9767736</v>
          </cell>
          <cell r="N76">
            <v>40962156</v>
          </cell>
          <cell r="O76">
            <v>42210234</v>
          </cell>
          <cell r="P76" t="str">
            <v>10010102</v>
          </cell>
          <cell r="Q76" t="str">
            <v>2010</v>
          </cell>
          <cell r="R76" t="str">
            <v>RCC Framed</v>
          </cell>
          <cell r="S76">
            <v>50418585.016852848</v>
          </cell>
          <cell r="T76">
            <v>40817327.465309568</v>
          </cell>
          <cell r="U76" t="str">
            <v>RCC Framed</v>
          </cell>
          <cell r="V76" t="str">
            <v>1 - Tangible FA</v>
          </cell>
          <cell r="W76" t="str">
            <v xml:space="preserve">D- Factory Building on Lease hold Land </v>
          </cell>
          <cell r="X76" t="str">
            <v>PP Package</v>
          </cell>
          <cell r="Y76">
            <v>42826</v>
          </cell>
          <cell r="AB76">
            <v>1</v>
          </cell>
          <cell r="AC76">
            <v>131.36035437264457</v>
          </cell>
          <cell r="AD76">
            <v>149.50524627364123</v>
          </cell>
          <cell r="AE76">
            <v>1.1381306558409778</v>
          </cell>
          <cell r="AF76">
            <v>1.1381306558409778</v>
          </cell>
          <cell r="AG76">
            <v>57382937.231804833</v>
          </cell>
          <cell r="AH76">
            <v>55661449.114850685</v>
          </cell>
          <cell r="AI76">
            <v>45</v>
          </cell>
          <cell r="AJ76">
            <v>0.05</v>
          </cell>
          <cell r="AK76">
            <v>6.3833333333333337</v>
          </cell>
        </row>
        <row r="77">
          <cell r="A77">
            <v>2010000214</v>
          </cell>
          <cell r="B77" t="str">
            <v>0</v>
          </cell>
          <cell r="C77" t="str">
            <v>BLENDER 1 &amp; 2</v>
          </cell>
          <cell r="D77" t="str">
            <v>1000</v>
          </cell>
          <cell r="E77">
            <v>42839</v>
          </cell>
          <cell r="F77">
            <v>50369734.5</v>
          </cell>
          <cell r="G77">
            <v>0</v>
          </cell>
          <cell r="H77">
            <v>0</v>
          </cell>
          <cell r="I77">
            <v>50369734.5</v>
          </cell>
          <cell r="J77">
            <v>-8168451.5</v>
          </cell>
          <cell r="K77">
            <v>-1239694</v>
          </cell>
          <cell r="L77">
            <v>0</v>
          </cell>
          <cell r="M77">
            <v>-9408145.5</v>
          </cell>
          <cell r="N77">
            <v>40961589</v>
          </cell>
          <cell r="O77">
            <v>42201283</v>
          </cell>
          <cell r="P77" t="str">
            <v>10010102</v>
          </cell>
          <cell r="Q77" t="str">
            <v>2010</v>
          </cell>
          <cell r="R77" t="str">
            <v>NOT AVAILABLE</v>
          </cell>
          <cell r="S77">
            <v>50060637.64465645</v>
          </cell>
          <cell r="T77">
            <v>40816762.47003264</v>
          </cell>
          <cell r="U77" t="str">
            <v>Steel Structure</v>
          </cell>
          <cell r="V77" t="str">
            <v>1 - Tangible FA</v>
          </cell>
          <cell r="W77" t="str">
            <v xml:space="preserve">D- Factory Building on Lease hold Land </v>
          </cell>
          <cell r="X77" t="str">
            <v>PE Swing Package</v>
          </cell>
          <cell r="Y77">
            <v>42826</v>
          </cell>
          <cell r="AB77">
            <v>1</v>
          </cell>
          <cell r="AC77">
            <v>131.36035437264457</v>
          </cell>
          <cell r="AD77">
            <v>149.50524627364123</v>
          </cell>
          <cell r="AE77">
            <v>1.1381306558409778</v>
          </cell>
          <cell r="AF77">
            <v>1.1381306558409778</v>
          </cell>
          <cell r="AG77">
            <v>56975546.354330391</v>
          </cell>
          <cell r="AH77">
            <v>55266279.963700481</v>
          </cell>
          <cell r="AI77">
            <v>45</v>
          </cell>
          <cell r="AJ77">
            <v>0.05</v>
          </cell>
          <cell r="AK77">
            <v>6.2111111111111112</v>
          </cell>
        </row>
        <row r="78">
          <cell r="A78">
            <v>2050000006</v>
          </cell>
          <cell r="B78" t="str">
            <v>0</v>
          </cell>
          <cell r="C78" t="str">
            <v>Culverts</v>
          </cell>
          <cell r="D78" t="str">
            <v>1000</v>
          </cell>
          <cell r="E78">
            <v>40739</v>
          </cell>
          <cell r="F78">
            <v>49497172</v>
          </cell>
          <cell r="G78">
            <v>0</v>
          </cell>
          <cell r="H78">
            <v>0</v>
          </cell>
          <cell r="I78">
            <v>49497172</v>
          </cell>
          <cell r="J78">
            <v>-16177245</v>
          </cell>
          <cell r="K78">
            <v>-1301745</v>
          </cell>
          <cell r="L78">
            <v>0</v>
          </cell>
          <cell r="M78">
            <v>-17478990</v>
          </cell>
          <cell r="N78">
            <v>32018182</v>
          </cell>
          <cell r="O78">
            <v>33319927</v>
          </cell>
          <cell r="P78" t="str">
            <v>10010102</v>
          </cell>
          <cell r="Q78" t="str">
            <v>2050</v>
          </cell>
          <cell r="R78" t="str">
            <v>DRAWING PROVIDED</v>
          </cell>
          <cell r="S78">
            <v>45272670.440045208</v>
          </cell>
          <cell r="T78">
            <v>30586831.020847034</v>
          </cell>
          <cell r="U78" t="str">
            <v>Road</v>
          </cell>
          <cell r="V78" t="str">
            <v>1 - Tangible FA</v>
          </cell>
          <cell r="W78" t="str">
            <v xml:space="preserve">C-Road, Culverts </v>
          </cell>
          <cell r="X78" t="str">
            <v>IVRCL - Infrastructure Development Package</v>
          </cell>
          <cell r="Y78">
            <v>40634</v>
          </cell>
          <cell r="Z78">
            <v>140.55492000000001</v>
          </cell>
          <cell r="AA78">
            <v>149.41475679999999</v>
          </cell>
          <cell r="AB78">
            <v>1.0630346970422664</v>
          </cell>
          <cell r="AC78">
            <v>116.0237568</v>
          </cell>
          <cell r="AD78">
            <v>149.50524627364123</v>
          </cell>
          <cell r="AE78">
            <v>1.288574429901939</v>
          </cell>
          <cell r="AF78">
            <v>1.369799328707219</v>
          </cell>
          <cell r="AG78">
            <v>62014473.577557079</v>
          </cell>
          <cell r="AH78">
            <v>60154039.370230362</v>
          </cell>
          <cell r="AI78">
            <v>15</v>
          </cell>
          <cell r="AJ78">
            <v>0.05</v>
          </cell>
          <cell r="AK78">
            <v>11.958333333333334</v>
          </cell>
        </row>
        <row r="79">
          <cell r="A79">
            <v>2010000168</v>
          </cell>
          <cell r="B79" t="str">
            <v>0</v>
          </cell>
          <cell r="C79" t="str">
            <v>RIB-2</v>
          </cell>
          <cell r="D79" t="str">
            <v>1000</v>
          </cell>
          <cell r="E79">
            <v>42754</v>
          </cell>
          <cell r="F79">
            <v>49427675</v>
          </cell>
          <cell r="G79">
            <v>0</v>
          </cell>
          <cell r="H79">
            <v>0</v>
          </cell>
          <cell r="I79">
            <v>49427675</v>
          </cell>
          <cell r="J79">
            <v>-8363758</v>
          </cell>
          <cell r="K79">
            <v>-1217356</v>
          </cell>
          <cell r="L79">
            <v>0</v>
          </cell>
          <cell r="M79">
            <v>-9581114</v>
          </cell>
          <cell r="N79">
            <v>39846561</v>
          </cell>
          <cell r="O79">
            <v>41063917</v>
          </cell>
          <cell r="P79" t="str">
            <v>10010102</v>
          </cell>
          <cell r="Q79" t="str">
            <v>2010</v>
          </cell>
          <cell r="R79" t="str">
            <v>RCC Framed</v>
          </cell>
          <cell r="S79">
            <v>49124359.148505032</v>
          </cell>
          <cell r="T79">
            <v>39705676.837504186</v>
          </cell>
          <cell r="U79" t="str">
            <v>RCC Framed</v>
          </cell>
          <cell r="V79" t="str">
            <v>1 - Tangible FA</v>
          </cell>
          <cell r="W79" t="str">
            <v xml:space="preserve">D- Factory Building on Lease hold Land </v>
          </cell>
          <cell r="X79" t="str">
            <v>Dual Feed Cracker Unit +Associate Units</v>
          </cell>
          <cell r="Y79">
            <v>42826</v>
          </cell>
          <cell r="AB79">
            <v>1</v>
          </cell>
          <cell r="AC79">
            <v>131.36035437264457</v>
          </cell>
          <cell r="AD79">
            <v>149.50524627364123</v>
          </cell>
          <cell r="AE79">
            <v>1.1381306558409778</v>
          </cell>
          <cell r="AF79">
            <v>1.1381306558409778</v>
          </cell>
          <cell r="AG79">
            <v>55909939.095455773</v>
          </cell>
          <cell r="AH79">
            <v>54232640.922592096</v>
          </cell>
          <cell r="AI79">
            <v>45</v>
          </cell>
          <cell r="AJ79">
            <v>0.05</v>
          </cell>
          <cell r="AK79">
            <v>6.447222222222222</v>
          </cell>
        </row>
        <row r="80">
          <cell r="A80">
            <v>2010000243</v>
          </cell>
          <cell r="B80" t="str">
            <v>0</v>
          </cell>
          <cell r="C80" t="str">
            <v>Driver Rest Room</v>
          </cell>
          <cell r="D80" t="str">
            <v>1000</v>
          </cell>
          <cell r="E80">
            <v>43739</v>
          </cell>
          <cell r="F80">
            <v>46640000</v>
          </cell>
          <cell r="G80">
            <v>0</v>
          </cell>
          <cell r="H80">
            <v>0</v>
          </cell>
          <cell r="I80">
            <v>46640000</v>
          </cell>
          <cell r="J80">
            <v>-3809075</v>
          </cell>
          <cell r="K80">
            <v>-1147951</v>
          </cell>
          <cell r="L80">
            <v>0</v>
          </cell>
          <cell r="M80">
            <v>-4957026</v>
          </cell>
          <cell r="N80">
            <v>41682974</v>
          </cell>
          <cell r="O80">
            <v>42830925</v>
          </cell>
          <cell r="P80" t="str">
            <v>10010102</v>
          </cell>
          <cell r="Q80" t="str">
            <v>2010</v>
          </cell>
          <cell r="R80" t="str">
            <v>RCC Framed</v>
          </cell>
          <cell r="S80">
            <v>46353790.881045379</v>
          </cell>
          <cell r="T80">
            <v>41535596.893044025</v>
          </cell>
          <cell r="U80" t="str">
            <v>RCC Framed</v>
          </cell>
          <cell r="V80" t="str">
            <v>1 - Tangible FA</v>
          </cell>
          <cell r="W80" t="str">
            <v xml:space="preserve">D- Factory Building on Lease hold Land </v>
          </cell>
          <cell r="X80" t="str">
            <v>Integrated Utilities &amp; Offsite</v>
          </cell>
          <cell r="Y80">
            <v>43556</v>
          </cell>
          <cell r="AB80">
            <v>1</v>
          </cell>
          <cell r="AC80">
            <v>138.81362168945233</v>
          </cell>
          <cell r="AD80">
            <v>149.50524627364123</v>
          </cell>
          <cell r="AE80">
            <v>1.0770214367586182</v>
          </cell>
          <cell r="AF80">
            <v>1.0770214367586182</v>
          </cell>
          <cell r="AG80">
            <v>49924026.453912027</v>
          </cell>
          <cell r="AH80">
            <v>48426305.660294667</v>
          </cell>
          <cell r="AI80">
            <v>45</v>
          </cell>
          <cell r="AJ80">
            <v>0.05</v>
          </cell>
          <cell r="AK80">
            <v>3.7472222222222222</v>
          </cell>
        </row>
        <row r="81">
          <cell r="A81">
            <v>2050000020</v>
          </cell>
          <cell r="B81" t="str">
            <v>0</v>
          </cell>
          <cell r="C81" t="str">
            <v>STORM WATER DRAINAGE</v>
          </cell>
          <cell r="D81" t="str">
            <v>1000</v>
          </cell>
          <cell r="E81">
            <v>42754</v>
          </cell>
          <cell r="F81">
            <v>44852700</v>
          </cell>
          <cell r="G81">
            <v>0</v>
          </cell>
          <cell r="H81">
            <v>0</v>
          </cell>
          <cell r="I81">
            <v>44852700</v>
          </cell>
          <cell r="J81">
            <v>-7744507</v>
          </cell>
          <cell r="K81">
            <v>-1127223</v>
          </cell>
          <cell r="L81">
            <v>0</v>
          </cell>
          <cell r="M81">
            <v>-8871730</v>
          </cell>
          <cell r="N81">
            <v>35980970</v>
          </cell>
          <cell r="O81">
            <v>37108193</v>
          </cell>
          <cell r="P81" t="str">
            <v>10010102</v>
          </cell>
          <cell r="Q81" t="str">
            <v>2050</v>
          </cell>
          <cell r="R81" t="str">
            <v>DRAWING PROVIDED</v>
          </cell>
          <cell r="S81">
            <v>41024596.424341485</v>
          </cell>
          <cell r="T81">
            <v>34372465.287259795</v>
          </cell>
          <cell r="U81" t="str">
            <v>Drain</v>
          </cell>
          <cell r="V81" t="str">
            <v>1 - Tangible FA</v>
          </cell>
          <cell r="W81" t="str">
            <v xml:space="preserve">C-Road, Culverts </v>
          </cell>
          <cell r="X81" t="str">
            <v>Dual Feed Cracker Unit +Associate Units</v>
          </cell>
          <cell r="Y81">
            <v>42826</v>
          </cell>
          <cell r="AB81">
            <v>1</v>
          </cell>
          <cell r="AC81">
            <v>131.36035437264457</v>
          </cell>
          <cell r="AD81">
            <v>149.50524627364123</v>
          </cell>
          <cell r="AE81">
            <v>1.1381306558409778</v>
          </cell>
          <cell r="AF81">
            <v>1.1381306558409778</v>
          </cell>
          <cell r="AG81">
            <v>46691350.834047206</v>
          </cell>
          <cell r="AH81">
            <v>45290610.309025787</v>
          </cell>
          <cell r="AI81">
            <v>15</v>
          </cell>
          <cell r="AJ81">
            <v>0.05</v>
          </cell>
          <cell r="AK81">
            <v>6.447222222222222</v>
          </cell>
        </row>
        <row r="82">
          <cell r="A82">
            <v>2010000060</v>
          </cell>
          <cell r="B82" t="str">
            <v>0</v>
          </cell>
          <cell r="C82" t="str">
            <v>CHEMICAL BUILDING /SHED</v>
          </cell>
          <cell r="D82" t="str">
            <v>1000</v>
          </cell>
          <cell r="E82">
            <v>43090</v>
          </cell>
          <cell r="F82">
            <v>44767076</v>
          </cell>
          <cell r="G82">
            <v>0</v>
          </cell>
          <cell r="H82">
            <v>0</v>
          </cell>
          <cell r="I82">
            <v>44767076</v>
          </cell>
          <cell r="J82">
            <v>-6254226</v>
          </cell>
          <cell r="K82">
            <v>-1101802</v>
          </cell>
          <cell r="L82">
            <v>0</v>
          </cell>
          <cell r="M82">
            <v>-7356028</v>
          </cell>
          <cell r="N82">
            <v>37411048</v>
          </cell>
          <cell r="O82">
            <v>38512850</v>
          </cell>
          <cell r="P82" t="str">
            <v>10010102</v>
          </cell>
          <cell r="Q82" t="str">
            <v>2010</v>
          </cell>
          <cell r="R82" t="str">
            <v>RCC Framed</v>
          </cell>
          <cell r="S82">
            <v>44492360.189962812</v>
          </cell>
          <cell r="T82">
            <v>37278774.999939322</v>
          </cell>
          <cell r="U82" t="str">
            <v>RCC Framed</v>
          </cell>
          <cell r="V82" t="str">
            <v>1 - Tangible FA</v>
          </cell>
          <cell r="W82" t="str">
            <v xml:space="preserve">D- Factory Building on Lease hold Land </v>
          </cell>
          <cell r="X82" t="str">
            <v>Effluent Collection &amp; Treatment System</v>
          </cell>
          <cell r="Y82">
            <v>42826</v>
          </cell>
          <cell r="AB82">
            <v>1</v>
          </cell>
          <cell r="AC82">
            <v>131.36035437264457</v>
          </cell>
          <cell r="AD82">
            <v>149.50524627364123</v>
          </cell>
          <cell r="AE82">
            <v>1.1381306558409778</v>
          </cell>
          <cell r="AF82">
            <v>1.1381306558409778</v>
          </cell>
          <cell r="AG82">
            <v>50638119.082915388</v>
          </cell>
          <cell r="AH82">
            <v>49118975.510427922</v>
          </cell>
          <cell r="AI82">
            <v>30</v>
          </cell>
          <cell r="AJ82">
            <v>0.05</v>
          </cell>
          <cell r="AK82">
            <v>5.5250000000000004</v>
          </cell>
        </row>
        <row r="83">
          <cell r="A83">
            <v>2010000176</v>
          </cell>
          <cell r="B83" t="str">
            <v>0</v>
          </cell>
          <cell r="C83" t="str">
            <v>PUMP HOUSE (CT-2)</v>
          </cell>
          <cell r="D83" t="str">
            <v>1000</v>
          </cell>
          <cell r="E83">
            <v>42429</v>
          </cell>
          <cell r="F83">
            <v>44540751.789999999</v>
          </cell>
          <cell r="G83">
            <v>0</v>
          </cell>
          <cell r="H83">
            <v>0</v>
          </cell>
          <cell r="I83">
            <v>44540751.789999999</v>
          </cell>
          <cell r="J83">
            <v>-8757167.7899999991</v>
          </cell>
          <cell r="K83">
            <v>-1095378</v>
          </cell>
          <cell r="L83">
            <v>0</v>
          </cell>
          <cell r="M83">
            <v>-9852545.7899999991</v>
          </cell>
          <cell r="N83">
            <v>34688206</v>
          </cell>
          <cell r="O83">
            <v>35783584</v>
          </cell>
          <cell r="P83" t="str">
            <v>10010102</v>
          </cell>
          <cell r="Q83" t="str">
            <v>2010</v>
          </cell>
          <cell r="R83" t="str">
            <v>DRAWING PROVIDED</v>
          </cell>
          <cell r="S83">
            <v>44267424.831865512</v>
          </cell>
          <cell r="T83">
            <v>34565560.061978087</v>
          </cell>
          <cell r="U83" t="str">
            <v>RCC</v>
          </cell>
          <cell r="V83" t="str">
            <v>1 - Tangible FA</v>
          </cell>
          <cell r="W83" t="str">
            <v xml:space="preserve">D- Factory Building on Lease hold Land </v>
          </cell>
          <cell r="X83" t="str">
            <v>Cooling Tower</v>
          </cell>
          <cell r="Y83">
            <v>42461</v>
          </cell>
          <cell r="AB83">
            <v>1</v>
          </cell>
          <cell r="AC83">
            <v>125.8450715121582</v>
          </cell>
          <cell r="AD83">
            <v>149.50524627364123</v>
          </cell>
          <cell r="AE83">
            <v>1.1880103406290103</v>
          </cell>
          <cell r="AF83">
            <v>1.1880103406290103</v>
          </cell>
          <cell r="AG83">
            <v>52590158.453273654</v>
          </cell>
          <cell r="AH83">
            <v>51012453.699675441</v>
          </cell>
          <cell r="AI83">
            <v>45</v>
          </cell>
          <cell r="AJ83">
            <v>0.05</v>
          </cell>
          <cell r="AK83">
            <v>7.333333333333333</v>
          </cell>
        </row>
        <row r="84">
          <cell r="A84">
            <v>2010000255</v>
          </cell>
          <cell r="B84" t="str">
            <v>0</v>
          </cell>
          <cell r="C84" t="str">
            <v>WMM (75 mm thk)</v>
          </cell>
          <cell r="D84" t="str">
            <v>1000</v>
          </cell>
          <cell r="E84">
            <v>44186</v>
          </cell>
          <cell r="F84">
            <v>44297097</v>
          </cell>
          <cell r="G84">
            <v>0</v>
          </cell>
          <cell r="H84">
            <v>0</v>
          </cell>
          <cell r="I84">
            <v>44297097</v>
          </cell>
          <cell r="J84">
            <v>-5655465</v>
          </cell>
          <cell r="K84">
            <v>-3337453</v>
          </cell>
          <cell r="L84">
            <v>0</v>
          </cell>
          <cell r="M84">
            <v>-8992918</v>
          </cell>
          <cell r="N84">
            <v>35304179</v>
          </cell>
          <cell r="O84">
            <v>38641632</v>
          </cell>
          <cell r="P84" t="str">
            <v>10010102</v>
          </cell>
          <cell r="Q84" t="str">
            <v>2010</v>
          </cell>
          <cell r="R84" t="str">
            <v>COMBINED DETAIL</v>
          </cell>
          <cell r="S84">
            <v>40516413.219157554</v>
          </cell>
          <cell r="T84">
            <v>33725929.767115958</v>
          </cell>
          <cell r="U84" t="str">
            <v>Road</v>
          </cell>
          <cell r="V84" t="str">
            <v>1 - Tangible FA</v>
          </cell>
          <cell r="W84" t="str">
            <v xml:space="preserve">C-Road, Culverts </v>
          </cell>
          <cell r="X84" t="str">
            <v>Integrated Utilities &amp; Offsite</v>
          </cell>
          <cell r="Y84">
            <v>43922</v>
          </cell>
          <cell r="AB84">
            <v>1</v>
          </cell>
          <cell r="AC84">
            <v>141.17896655703044</v>
          </cell>
          <cell r="AD84">
            <v>149.50524627364123</v>
          </cell>
          <cell r="AE84">
            <v>1.0589767719630341</v>
          </cell>
          <cell r="AF84">
            <v>1.0589767719630341</v>
          </cell>
          <cell r="AG84">
            <v>42905940.482343867</v>
          </cell>
          <cell r="AH84">
            <v>41618762.267873548</v>
          </cell>
          <cell r="AI84">
            <v>15</v>
          </cell>
          <cell r="AJ84">
            <v>0.05</v>
          </cell>
          <cell r="AK84">
            <v>2.5249999999999999</v>
          </cell>
        </row>
        <row r="85">
          <cell r="A85">
            <v>2010000169</v>
          </cell>
          <cell r="B85" t="str">
            <v>0</v>
          </cell>
          <cell r="C85" t="str">
            <v>RIB-3</v>
          </cell>
          <cell r="D85" t="str">
            <v>1000</v>
          </cell>
          <cell r="E85">
            <v>42754</v>
          </cell>
          <cell r="F85">
            <v>41044942</v>
          </cell>
          <cell r="G85">
            <v>0</v>
          </cell>
          <cell r="H85">
            <v>0</v>
          </cell>
          <cell r="I85">
            <v>41044942</v>
          </cell>
          <cell r="J85">
            <v>-6945299</v>
          </cell>
          <cell r="K85">
            <v>-1010897</v>
          </cell>
          <cell r="L85">
            <v>0</v>
          </cell>
          <cell r="M85">
            <v>-7956196</v>
          </cell>
          <cell r="N85">
            <v>33088746</v>
          </cell>
          <cell r="O85">
            <v>34099643</v>
          </cell>
          <cell r="P85" t="str">
            <v>10010102</v>
          </cell>
          <cell r="Q85" t="str">
            <v>2010</v>
          </cell>
          <cell r="R85" t="str">
            <v>RCC Framed</v>
          </cell>
          <cell r="S85">
            <v>40793067.285433888</v>
          </cell>
          <cell r="T85">
            <v>32971755.219584927</v>
          </cell>
          <cell r="U85" t="str">
            <v>RCC Framed</v>
          </cell>
          <cell r="V85" t="str">
            <v>1 - Tangible FA</v>
          </cell>
          <cell r="W85" t="str">
            <v xml:space="preserve">D- Factory Building on Lease hold Land </v>
          </cell>
          <cell r="X85" t="str">
            <v>Dual Feed Cracker Unit +Associate Units</v>
          </cell>
          <cell r="Y85">
            <v>42826</v>
          </cell>
          <cell r="AB85">
            <v>1</v>
          </cell>
          <cell r="AC85">
            <v>131.36035437264457</v>
          </cell>
          <cell r="AD85">
            <v>149.50524627364123</v>
          </cell>
          <cell r="AE85">
            <v>1.1381306558409778</v>
          </cell>
          <cell r="AF85">
            <v>1.1381306558409778</v>
          </cell>
          <cell r="AG85">
            <v>46427840.423336007</v>
          </cell>
          <cell r="AH85">
            <v>45035005.210635923</v>
          </cell>
          <cell r="AI85">
            <v>45</v>
          </cell>
          <cell r="AJ85">
            <v>0.05</v>
          </cell>
          <cell r="AK85">
            <v>6.447222222222222</v>
          </cell>
        </row>
        <row r="86">
          <cell r="A86">
            <v>2010000032</v>
          </cell>
          <cell r="B86" t="str">
            <v>0</v>
          </cell>
          <cell r="C86" t="str">
            <v>PARC - Building</v>
          </cell>
          <cell r="D86" t="str">
            <v>1000</v>
          </cell>
          <cell r="E86">
            <v>42702</v>
          </cell>
          <cell r="F86">
            <v>40158439.759999998</v>
          </cell>
          <cell r="G86">
            <v>0</v>
          </cell>
          <cell r="H86">
            <v>0</v>
          </cell>
          <cell r="I86">
            <v>40158439.759999998</v>
          </cell>
          <cell r="J86">
            <v>-6032373.7599999998</v>
          </cell>
          <cell r="K86">
            <v>-1018087</v>
          </cell>
          <cell r="L86">
            <v>0</v>
          </cell>
          <cell r="M86">
            <v>-7050460.7599999998</v>
          </cell>
          <cell r="N86">
            <v>33107979</v>
          </cell>
          <cell r="O86">
            <v>34126066</v>
          </cell>
          <cell r="P86" t="str">
            <v>10010102</v>
          </cell>
          <cell r="Q86" t="str">
            <v>2010</v>
          </cell>
          <cell r="R86" t="str">
            <v>RCC Framed</v>
          </cell>
          <cell r="S86">
            <v>39912005.118870027</v>
          </cell>
          <cell r="T86">
            <v>32990920.218105521</v>
          </cell>
          <cell r="U86" t="str">
            <v>RCC Framed</v>
          </cell>
          <cell r="V86" t="str">
            <v>1 - Tangible FA</v>
          </cell>
          <cell r="W86" t="str">
            <v xml:space="preserve">D- Factory Building on Lease hold Land </v>
          </cell>
          <cell r="X86" t="str">
            <v>Non LSTK</v>
          </cell>
          <cell r="Y86">
            <v>42461</v>
          </cell>
          <cell r="AB86">
            <v>1</v>
          </cell>
          <cell r="AC86">
            <v>125.8450715121582</v>
          </cell>
          <cell r="AD86">
            <v>149.50524627364123</v>
          </cell>
          <cell r="AE86">
            <v>1.1880103406290103</v>
          </cell>
          <cell r="AF86">
            <v>1.1880103406290103</v>
          </cell>
          <cell r="AG86">
            <v>47415874.796455584</v>
          </cell>
          <cell r="AH86">
            <v>45993398.552561916</v>
          </cell>
          <cell r="AI86">
            <v>45</v>
          </cell>
          <cell r="AJ86">
            <v>0.05</v>
          </cell>
          <cell r="AK86">
            <v>6.5888888888888886</v>
          </cell>
        </row>
        <row r="87">
          <cell r="A87">
            <v>2010000043</v>
          </cell>
          <cell r="B87" t="str">
            <v>0</v>
          </cell>
          <cell r="C87" t="str">
            <v>FINISHING BUILDING</v>
          </cell>
          <cell r="D87" t="str">
            <v>1000</v>
          </cell>
          <cell r="E87">
            <v>42778</v>
          </cell>
          <cell r="F87">
            <v>38533333</v>
          </cell>
          <cell r="G87">
            <v>0</v>
          </cell>
          <cell r="H87">
            <v>0</v>
          </cell>
          <cell r="I87">
            <v>38533333</v>
          </cell>
          <cell r="J87">
            <v>-6471351</v>
          </cell>
          <cell r="K87">
            <v>-948013</v>
          </cell>
          <cell r="L87">
            <v>0</v>
          </cell>
          <cell r="M87">
            <v>-7419364</v>
          </cell>
          <cell r="N87">
            <v>31113969</v>
          </cell>
          <cell r="O87">
            <v>32061982</v>
          </cell>
          <cell r="P87" t="str">
            <v>10010102</v>
          </cell>
          <cell r="Q87" t="str">
            <v>2010</v>
          </cell>
          <cell r="R87" t="str">
            <v>RCC Framed</v>
          </cell>
          <cell r="S87">
            <v>38296870.922634758</v>
          </cell>
          <cell r="T87">
            <v>31003960.373045072</v>
          </cell>
          <cell r="U87" t="str">
            <v>RCC Framed</v>
          </cell>
          <cell r="V87" t="str">
            <v>1 - Tangible FA</v>
          </cell>
          <cell r="W87" t="str">
            <v xml:space="preserve">D- Factory Building on Lease hold Land </v>
          </cell>
          <cell r="X87" t="str">
            <v>PP Package</v>
          </cell>
          <cell r="Y87">
            <v>42826</v>
          </cell>
          <cell r="AB87">
            <v>1</v>
          </cell>
          <cell r="AC87">
            <v>131.36035437264457</v>
          </cell>
          <cell r="AD87">
            <v>149.50524627364123</v>
          </cell>
          <cell r="AE87">
            <v>1.1381306558409778</v>
          </cell>
          <cell r="AF87">
            <v>1.1381306558409778</v>
          </cell>
          <cell r="AG87">
            <v>43586842.819835573</v>
          </cell>
          <cell r="AH87">
            <v>42279237.535240509</v>
          </cell>
          <cell r="AI87">
            <v>45</v>
          </cell>
          <cell r="AJ87">
            <v>0.05</v>
          </cell>
          <cell r="AK87">
            <v>6.3833333333333337</v>
          </cell>
        </row>
        <row r="88">
          <cell r="A88">
            <v>2050000007</v>
          </cell>
          <cell r="B88" t="str">
            <v>0</v>
          </cell>
          <cell r="C88" t="str">
            <v>Office of ONGC &amp; PMC</v>
          </cell>
          <cell r="D88" t="str">
            <v>1000</v>
          </cell>
          <cell r="E88">
            <v>40739</v>
          </cell>
          <cell r="F88">
            <v>37632167</v>
          </cell>
          <cell r="G88">
            <v>0</v>
          </cell>
          <cell r="H88">
            <v>0</v>
          </cell>
          <cell r="I88">
            <v>37632167</v>
          </cell>
          <cell r="J88">
            <v>-6961625</v>
          </cell>
          <cell r="K88">
            <v>-487003</v>
          </cell>
          <cell r="L88">
            <v>0</v>
          </cell>
          <cell r="M88">
            <v>-7448628</v>
          </cell>
          <cell r="N88">
            <v>30183539</v>
          </cell>
          <cell r="O88">
            <v>30670542</v>
          </cell>
          <cell r="P88" t="str">
            <v>10010102</v>
          </cell>
          <cell r="Q88" t="str">
            <v>2050</v>
          </cell>
          <cell r="R88" t="str">
            <v>RCC Framed</v>
          </cell>
          <cell r="S88">
            <v>39855666.378460348</v>
          </cell>
          <cell r="T88">
            <v>32942149.254153535</v>
          </cell>
          <cell r="U88" t="str">
            <v>RCC Framed</v>
          </cell>
          <cell r="V88" t="str">
            <v>1 - Tangible FA</v>
          </cell>
          <cell r="W88" t="str">
            <v>E-Building - Others</v>
          </cell>
          <cell r="X88" t="str">
            <v>IVRCL - Infrastructure Development Package</v>
          </cell>
          <cell r="Y88">
            <v>40634</v>
          </cell>
          <cell r="Z88">
            <v>140.55492000000001</v>
          </cell>
          <cell r="AA88">
            <v>149.41475679999999</v>
          </cell>
          <cell r="AB88">
            <v>1.0630346970422664</v>
          </cell>
          <cell r="AC88">
            <v>116.0237568</v>
          </cell>
          <cell r="AD88">
            <v>149.50524627364123</v>
          </cell>
          <cell r="AE88">
            <v>1.288574429901939</v>
          </cell>
          <cell r="AF88">
            <v>1.369799328707219</v>
          </cell>
          <cell r="AG88">
            <v>54594265.050393865</v>
          </cell>
          <cell r="AH88">
            <v>52956437.098882049</v>
          </cell>
          <cell r="AI88">
            <v>45</v>
          </cell>
          <cell r="AJ88">
            <v>0.05</v>
          </cell>
          <cell r="AK88">
            <v>11.958333333333334</v>
          </cell>
        </row>
        <row r="89">
          <cell r="A89">
            <v>2010000161</v>
          </cell>
          <cell r="B89" t="str">
            <v>0</v>
          </cell>
          <cell r="C89" t="str">
            <v>CONTAINER STORAGE YARD</v>
          </cell>
          <cell r="D89" t="str">
            <v>1000</v>
          </cell>
          <cell r="E89">
            <v>42572</v>
          </cell>
          <cell r="F89">
            <v>36761528</v>
          </cell>
          <cell r="G89">
            <v>0</v>
          </cell>
          <cell r="H89">
            <v>0</v>
          </cell>
          <cell r="I89">
            <v>36761528</v>
          </cell>
          <cell r="J89">
            <v>-6769694</v>
          </cell>
          <cell r="K89">
            <v>-906951</v>
          </cell>
          <cell r="L89">
            <v>0</v>
          </cell>
          <cell r="M89">
            <v>-7676645</v>
          </cell>
          <cell r="N89">
            <v>29084883</v>
          </cell>
          <cell r="O89">
            <v>29991834</v>
          </cell>
          <cell r="P89" t="str">
            <v>10010102</v>
          </cell>
          <cell r="Q89" t="str">
            <v>2010</v>
          </cell>
          <cell r="R89" t="str">
            <v>Drawings provided</v>
          </cell>
          <cell r="S89">
            <v>36535938.708827063</v>
          </cell>
          <cell r="T89">
            <v>28982048.545033012</v>
          </cell>
          <cell r="U89" t="str">
            <v>Development</v>
          </cell>
          <cell r="V89" t="str">
            <v>1 - Tangible FA</v>
          </cell>
          <cell r="W89" t="str">
            <v xml:space="preserve">D- Factory Building on Lease hold Land </v>
          </cell>
          <cell r="X89" t="str">
            <v>Product Warehouse</v>
          </cell>
          <cell r="Y89">
            <v>42461</v>
          </cell>
          <cell r="AB89">
            <v>1</v>
          </cell>
          <cell r="AC89">
            <v>125.8450715121582</v>
          </cell>
          <cell r="AD89">
            <v>149.50524627364123</v>
          </cell>
          <cell r="AE89">
            <v>1.1880103406290103</v>
          </cell>
          <cell r="AF89">
            <v>1.1880103406290103</v>
          </cell>
          <cell r="AG89">
            <v>43405072.990674287</v>
          </cell>
          <cell r="AH89">
            <v>42102920.800954059</v>
          </cell>
          <cell r="AI89">
            <v>45</v>
          </cell>
          <cell r="AJ89">
            <v>0.05</v>
          </cell>
          <cell r="AK89">
            <v>6.9416666666666664</v>
          </cell>
        </row>
        <row r="90">
          <cell r="A90">
            <v>2050000010</v>
          </cell>
          <cell r="B90" t="str">
            <v>0</v>
          </cell>
          <cell r="C90" t="str">
            <v>Security Office</v>
          </cell>
          <cell r="D90" t="str">
            <v>1000</v>
          </cell>
          <cell r="E90">
            <v>40739</v>
          </cell>
          <cell r="F90">
            <v>36683639</v>
          </cell>
          <cell r="G90">
            <v>0</v>
          </cell>
          <cell r="H90">
            <v>0</v>
          </cell>
          <cell r="I90">
            <v>36683639</v>
          </cell>
          <cell r="J90">
            <v>-6695929</v>
          </cell>
          <cell r="K90">
            <v>-466126</v>
          </cell>
          <cell r="L90">
            <v>0</v>
          </cell>
          <cell r="M90">
            <v>-7162055</v>
          </cell>
          <cell r="N90">
            <v>29521584</v>
          </cell>
          <cell r="O90">
            <v>29987710</v>
          </cell>
          <cell r="P90" t="str">
            <v>10010102</v>
          </cell>
          <cell r="Q90" t="str">
            <v>2050</v>
          </cell>
          <cell r="R90" t="str">
            <v>RCC Framed</v>
          </cell>
          <cell r="S90">
            <v>38851094.531225815</v>
          </cell>
          <cell r="T90">
            <v>32219695.190382775</v>
          </cell>
          <cell r="U90" t="str">
            <v>RCC Framed</v>
          </cell>
          <cell r="V90" t="str">
            <v>1 - Tangible FA</v>
          </cell>
          <cell r="W90" t="str">
            <v>E-Building - Others</v>
          </cell>
          <cell r="X90" t="str">
            <v>IVRCL - Infrastructure Development Package</v>
          </cell>
          <cell r="Y90">
            <v>40634</v>
          </cell>
          <cell r="Z90">
            <v>140.55492000000001</v>
          </cell>
          <cell r="AA90">
            <v>149.41475679999999</v>
          </cell>
          <cell r="AB90">
            <v>1.0630346970422664</v>
          </cell>
          <cell r="AC90">
            <v>116.0237568</v>
          </cell>
          <cell r="AD90">
            <v>149.50524627364123</v>
          </cell>
          <cell r="AE90">
            <v>1.288574429901939</v>
          </cell>
          <cell r="AF90">
            <v>1.369799328707219</v>
          </cell>
          <cell r="AG90">
            <v>53218203.208413832</v>
          </cell>
          <cell r="AH90">
            <v>51621657.112161413</v>
          </cell>
          <cell r="AI90">
            <v>45</v>
          </cell>
          <cell r="AJ90">
            <v>0.05</v>
          </cell>
          <cell r="AK90">
            <v>11.958333333333334</v>
          </cell>
        </row>
        <row r="91">
          <cell r="A91">
            <v>2020000314</v>
          </cell>
          <cell r="B91" t="str">
            <v>0</v>
          </cell>
          <cell r="C91" t="str">
            <v>CRWS SYSTEM</v>
          </cell>
          <cell r="D91" t="str">
            <v>1000</v>
          </cell>
          <cell r="E91">
            <v>42791</v>
          </cell>
          <cell r="F91">
            <v>36443924.810000002</v>
          </cell>
          <cell r="G91">
            <v>0</v>
          </cell>
          <cell r="H91">
            <v>0</v>
          </cell>
          <cell r="I91">
            <v>36443924.810000002</v>
          </cell>
          <cell r="J91">
            <v>-6012412.8099999996</v>
          </cell>
          <cell r="K91">
            <v>-898595</v>
          </cell>
          <cell r="L91">
            <v>0</v>
          </cell>
          <cell r="M91">
            <v>-6911007.8099999996</v>
          </cell>
          <cell r="N91">
            <v>29532917</v>
          </cell>
          <cell r="O91">
            <v>30431512</v>
          </cell>
          <cell r="P91" t="str">
            <v>10010102</v>
          </cell>
          <cell r="Q91" t="str">
            <v>2020</v>
          </cell>
          <cell r="R91" t="str">
            <v>NOT AVAILABLE</v>
          </cell>
          <cell r="S91">
            <v>36220284.509590082</v>
          </cell>
          <cell r="T91">
            <v>29428498.446097609</v>
          </cell>
          <cell r="U91" t="str">
            <v>STEEL STRUCTURE</v>
          </cell>
          <cell r="V91" t="str">
            <v>1 - Tangible FA</v>
          </cell>
          <cell r="W91" t="str">
            <v xml:space="preserve">D- Factory Building on Lease hold Land </v>
          </cell>
          <cell r="X91" t="str">
            <v>Butene-1</v>
          </cell>
          <cell r="Y91">
            <v>42826</v>
          </cell>
          <cell r="AB91">
            <v>1</v>
          </cell>
          <cell r="AC91">
            <v>131.36035437264457</v>
          </cell>
          <cell r="AD91">
            <v>149.50524627364123</v>
          </cell>
          <cell r="AE91">
            <v>1.1381306558409778</v>
          </cell>
          <cell r="AF91">
            <v>1.1381306558409778</v>
          </cell>
          <cell r="AG91">
            <v>41223416.163646571</v>
          </cell>
          <cell r="AH91">
            <v>39986713.678737171</v>
          </cell>
          <cell r="AI91">
            <v>45</v>
          </cell>
          <cell r="AJ91">
            <v>0.05</v>
          </cell>
          <cell r="AK91">
            <v>6.3472222222222223</v>
          </cell>
        </row>
        <row r="92">
          <cell r="A92">
            <v>2010000050</v>
          </cell>
          <cell r="B92" t="str">
            <v>0</v>
          </cell>
          <cell r="C92" t="str">
            <v>GIS BUILDING</v>
          </cell>
          <cell r="D92" t="str">
            <v>1000</v>
          </cell>
          <cell r="E92">
            <v>42429</v>
          </cell>
          <cell r="F92">
            <v>36265542</v>
          </cell>
          <cell r="G92">
            <v>0</v>
          </cell>
          <cell r="H92">
            <v>0</v>
          </cell>
          <cell r="I92">
            <v>36265542</v>
          </cell>
          <cell r="J92">
            <v>-7191339</v>
          </cell>
          <cell r="K92">
            <v>-889948</v>
          </cell>
          <cell r="L92">
            <v>0</v>
          </cell>
          <cell r="M92">
            <v>-8081287</v>
          </cell>
          <cell r="N92">
            <v>28184255</v>
          </cell>
          <cell r="O92">
            <v>29074203</v>
          </cell>
          <cell r="P92" t="str">
            <v>10010102</v>
          </cell>
          <cell r="Q92" t="str">
            <v>2010</v>
          </cell>
          <cell r="R92" t="str">
            <v>RCC Framed</v>
          </cell>
          <cell r="S92">
            <v>36042996.356255747</v>
          </cell>
          <cell r="T92">
            <v>28084604.865544394</v>
          </cell>
          <cell r="U92" t="str">
            <v>RCC Framed</v>
          </cell>
          <cell r="V92" t="str">
            <v>1 - Tangible FA</v>
          </cell>
          <cell r="W92" t="str">
            <v xml:space="preserve">D- Factory Building on Lease hold Land </v>
          </cell>
          <cell r="X92" t="str">
            <v>Captive Power Plant</v>
          </cell>
          <cell r="Y92">
            <v>42461</v>
          </cell>
          <cell r="AB92">
            <v>1</v>
          </cell>
          <cell r="AC92">
            <v>125.8450715121582</v>
          </cell>
          <cell r="AD92">
            <v>149.50524627364123</v>
          </cell>
          <cell r="AE92">
            <v>1.1880103406290103</v>
          </cell>
          <cell r="AF92">
            <v>1.1880103406290103</v>
          </cell>
          <cell r="AG92">
            <v>42819452.378485568</v>
          </cell>
          <cell r="AH92">
            <v>41534868.807131</v>
          </cell>
          <cell r="AI92">
            <v>45</v>
          </cell>
          <cell r="AJ92">
            <v>0.05</v>
          </cell>
          <cell r="AK92">
            <v>7.333333333333333</v>
          </cell>
        </row>
        <row r="93">
          <cell r="A93">
            <v>1020000007</v>
          </cell>
          <cell r="B93" t="str">
            <v>0</v>
          </cell>
          <cell r="C93" t="str">
            <v>b) Grading of Green Belt Area</v>
          </cell>
          <cell r="D93" t="str">
            <v>1000</v>
          </cell>
          <cell r="E93">
            <v>40739</v>
          </cell>
          <cell r="F93">
            <v>34065596.490000002</v>
          </cell>
          <cell r="G93">
            <v>0</v>
          </cell>
          <cell r="H93">
            <v>0</v>
          </cell>
          <cell r="I93">
            <v>34065596.490000002</v>
          </cell>
          <cell r="J93">
            <v>-6400966.4900000002</v>
          </cell>
          <cell r="K93">
            <v>-450324</v>
          </cell>
          <cell r="L93">
            <v>0</v>
          </cell>
          <cell r="M93">
            <v>-6851290.4900000002</v>
          </cell>
          <cell r="N93">
            <v>27214306</v>
          </cell>
          <cell r="O93">
            <v>27664630</v>
          </cell>
          <cell r="P93" t="str">
            <v>10020101</v>
          </cell>
          <cell r="Q93" t="str">
            <v>1020</v>
          </cell>
          <cell r="R93" t="e">
            <v>#N/A</v>
          </cell>
          <cell r="S93">
            <v>34052249.374885611</v>
          </cell>
          <cell r="T93">
            <v>27214316.517800245</v>
          </cell>
          <cell r="U93" t="str">
            <v>Development</v>
          </cell>
          <cell r="V93" t="str">
            <v>1 - Tangible FA</v>
          </cell>
          <cell r="W93" t="str">
            <v>B- Leasehold improvement</v>
          </cell>
          <cell r="X93" t="str">
            <v>IVRCL - Infrastructure Development Package</v>
          </cell>
          <cell r="Y93">
            <v>40634</v>
          </cell>
          <cell r="Z93">
            <v>130.24857142857144</v>
          </cell>
          <cell r="AA93">
            <v>141.16285714285715</v>
          </cell>
          <cell r="AB93">
            <v>1.0837958189834822</v>
          </cell>
          <cell r="AC93">
            <v>92.7542857142857</v>
          </cell>
          <cell r="AD93">
            <v>129.86250000000001</v>
          </cell>
          <cell r="AE93">
            <v>1.4000700776244459</v>
          </cell>
          <cell r="AF93">
            <v>1.5173900964132538</v>
          </cell>
          <cell r="AG93">
            <v>51670545.962045841</v>
          </cell>
          <cell r="AH93">
            <v>50120429.583184466</v>
          </cell>
          <cell r="AI93">
            <v>45</v>
          </cell>
          <cell r="AJ93">
            <v>0.05</v>
          </cell>
          <cell r="AK93">
            <v>11.958333333333334</v>
          </cell>
        </row>
        <row r="94">
          <cell r="A94">
            <v>1020000010</v>
          </cell>
          <cell r="B94" t="str">
            <v>0</v>
          </cell>
          <cell r="C94" t="str">
            <v>Site Clearance and Vegitation Landscaping</v>
          </cell>
          <cell r="D94" t="str">
            <v>1000</v>
          </cell>
          <cell r="E94">
            <v>42825</v>
          </cell>
          <cell r="F94">
            <v>33994954.009999998</v>
          </cell>
          <cell r="G94">
            <v>0</v>
          </cell>
          <cell r="H94">
            <v>0</v>
          </cell>
          <cell r="I94">
            <v>33994954.009999998</v>
          </cell>
          <cell r="J94">
            <v>-33994954.009999998</v>
          </cell>
          <cell r="K94">
            <v>0</v>
          </cell>
          <cell r="L94">
            <v>0</v>
          </cell>
          <cell r="M94">
            <v>-33994954.009999998</v>
          </cell>
          <cell r="N94">
            <v>0</v>
          </cell>
          <cell r="O94">
            <v>0</v>
          </cell>
          <cell r="P94" t="str">
            <v>10020101</v>
          </cell>
          <cell r="Q94" t="str">
            <v>1020</v>
          </cell>
          <cell r="R94" t="e">
            <v>#N/A</v>
          </cell>
          <cell r="S94">
            <v>33981634.573053896</v>
          </cell>
          <cell r="T94">
            <v>0</v>
          </cell>
          <cell r="U94" t="str">
            <v>Development</v>
          </cell>
          <cell r="V94" t="str">
            <v>1 - Tangible FA</v>
          </cell>
          <cell r="W94" t="str">
            <v>B- Leasehold improvement</v>
          </cell>
          <cell r="X94" t="str">
            <v>Non LSTK</v>
          </cell>
          <cell r="Y94">
            <v>42826</v>
          </cell>
          <cell r="Z94">
            <v>130.24857142857144</v>
          </cell>
          <cell r="AA94">
            <v>141.16285714285715</v>
          </cell>
          <cell r="AB94">
            <v>1.0837958189834822</v>
          </cell>
          <cell r="AC94">
            <v>92.7542857142857</v>
          </cell>
          <cell r="AD94">
            <v>129.86250000000001</v>
          </cell>
          <cell r="AE94">
            <v>1.4000700776244459</v>
          </cell>
          <cell r="AF94">
            <v>1.5173900964132538</v>
          </cell>
          <cell r="AG94">
            <v>51563395.761086211</v>
          </cell>
          <cell r="AH94">
            <v>50016493.888253622</v>
          </cell>
          <cell r="AI94">
            <v>45</v>
          </cell>
          <cell r="AK94">
            <v>6.25</v>
          </cell>
        </row>
        <row r="95">
          <cell r="A95">
            <v>2010000038</v>
          </cell>
          <cell r="B95" t="str">
            <v>0</v>
          </cell>
          <cell r="C95" t="str">
            <v>Catalyst Storage Building</v>
          </cell>
          <cell r="D95" t="str">
            <v>1000</v>
          </cell>
          <cell r="E95">
            <v>42839</v>
          </cell>
          <cell r="F95">
            <v>33793183.359999999</v>
          </cell>
          <cell r="G95">
            <v>0</v>
          </cell>
          <cell r="H95">
            <v>0</v>
          </cell>
          <cell r="I95">
            <v>33793183.359999999</v>
          </cell>
          <cell r="J95">
            <v>-5480237.3600000003</v>
          </cell>
          <cell r="K95">
            <v>-831713</v>
          </cell>
          <cell r="L95">
            <v>0</v>
          </cell>
          <cell r="M95">
            <v>-6311950.3600000003</v>
          </cell>
          <cell r="N95">
            <v>27481233</v>
          </cell>
          <cell r="O95">
            <v>28312946</v>
          </cell>
          <cell r="P95" t="str">
            <v>10010102</v>
          </cell>
          <cell r="Q95" t="str">
            <v>2010</v>
          </cell>
          <cell r="R95" t="str">
            <v>RCC Framed</v>
          </cell>
          <cell r="S95">
            <v>33585809.49130065</v>
          </cell>
          <cell r="T95">
            <v>27384068.517083712</v>
          </cell>
          <cell r="U95" t="str">
            <v>RCC Framed</v>
          </cell>
          <cell r="V95" t="str">
            <v>1 - Tangible FA</v>
          </cell>
          <cell r="W95" t="str">
            <v xml:space="preserve">D- Factory Building on Lease hold Land </v>
          </cell>
          <cell r="X95" t="str">
            <v>PE Swing Package</v>
          </cell>
          <cell r="Y95">
            <v>42826</v>
          </cell>
          <cell r="AB95">
            <v>1</v>
          </cell>
          <cell r="AC95">
            <v>131.36035437264457</v>
          </cell>
          <cell r="AD95">
            <v>149.50524627364123</v>
          </cell>
          <cell r="AE95">
            <v>1.1381306558409778</v>
          </cell>
          <cell r="AF95">
            <v>1.1381306558409778</v>
          </cell>
          <cell r="AG95">
            <v>38225039.383284144</v>
          </cell>
          <cell r="AH95">
            <v>37078288.201785617</v>
          </cell>
          <cell r="AI95">
            <v>45</v>
          </cell>
          <cell r="AJ95">
            <v>0.05</v>
          </cell>
          <cell r="AK95">
            <v>6.2111111111111112</v>
          </cell>
        </row>
        <row r="96">
          <cell r="A96">
            <v>2010000059</v>
          </cell>
          <cell r="B96" t="str">
            <v>0</v>
          </cell>
          <cell r="C96" t="str">
            <v>ELECTRICAL MCC ROOM / SUBSTATION BUILDING</v>
          </cell>
          <cell r="D96" t="str">
            <v>1000</v>
          </cell>
          <cell r="E96">
            <v>43090</v>
          </cell>
          <cell r="F96">
            <v>33158668</v>
          </cell>
          <cell r="G96">
            <v>0</v>
          </cell>
          <cell r="H96">
            <v>0</v>
          </cell>
          <cell r="I96">
            <v>33158668</v>
          </cell>
          <cell r="J96">
            <v>-4632462</v>
          </cell>
          <cell r="K96">
            <v>-816097</v>
          </cell>
          <cell r="L96">
            <v>0</v>
          </cell>
          <cell r="M96">
            <v>-5448559</v>
          </cell>
          <cell r="N96">
            <v>27710109</v>
          </cell>
          <cell r="O96">
            <v>28526206</v>
          </cell>
          <cell r="P96" t="str">
            <v>10010102</v>
          </cell>
          <cell r="Q96" t="str">
            <v>2010</v>
          </cell>
          <cell r="R96" t="str">
            <v>RCC Framed</v>
          </cell>
          <cell r="S96">
            <v>32955187.872341577</v>
          </cell>
          <cell r="T96">
            <v>27612135.287811067</v>
          </cell>
          <cell r="U96" t="str">
            <v>RCC Framed</v>
          </cell>
          <cell r="V96" t="str">
            <v>1 - Tangible FA</v>
          </cell>
          <cell r="W96" t="str">
            <v xml:space="preserve">D- Factory Building on Lease hold Land </v>
          </cell>
          <cell r="X96" t="str">
            <v>Effluent Collection &amp; Treatment System</v>
          </cell>
          <cell r="Y96">
            <v>42826</v>
          </cell>
          <cell r="AB96">
            <v>1</v>
          </cell>
          <cell r="AC96">
            <v>131.36035437264457</v>
          </cell>
          <cell r="AD96">
            <v>149.50524627364123</v>
          </cell>
          <cell r="AE96">
            <v>1.1381306558409778</v>
          </cell>
          <cell r="AF96">
            <v>1.1381306558409778</v>
          </cell>
          <cell r="AG96">
            <v>37507309.586510755</v>
          </cell>
          <cell r="AH96">
            <v>36382090.298915431</v>
          </cell>
          <cell r="AI96">
            <v>45</v>
          </cell>
          <cell r="AJ96">
            <v>0.05</v>
          </cell>
          <cell r="AK96">
            <v>5.5250000000000004</v>
          </cell>
        </row>
        <row r="97">
          <cell r="A97">
            <v>2010000004</v>
          </cell>
          <cell r="B97" t="str">
            <v>0</v>
          </cell>
          <cell r="C97" t="str">
            <v>Unlined Ditch</v>
          </cell>
          <cell r="D97" t="str">
            <v>1000</v>
          </cell>
          <cell r="E97">
            <v>40739</v>
          </cell>
          <cell r="F97">
            <v>32941363</v>
          </cell>
          <cell r="G97">
            <v>0</v>
          </cell>
          <cell r="H97">
            <v>0</v>
          </cell>
          <cell r="I97">
            <v>32941363</v>
          </cell>
          <cell r="J97">
            <v>-11769847</v>
          </cell>
          <cell r="K97">
            <v>-827130</v>
          </cell>
          <cell r="L97">
            <v>0</v>
          </cell>
          <cell r="M97">
            <v>-12596977</v>
          </cell>
          <cell r="N97">
            <v>20344386</v>
          </cell>
          <cell r="O97">
            <v>21171516</v>
          </cell>
          <cell r="P97" t="str">
            <v>10010102</v>
          </cell>
          <cell r="Q97" t="str">
            <v>2010</v>
          </cell>
          <cell r="R97" t="str">
            <v>NOT AVAILABLE</v>
          </cell>
          <cell r="S97">
            <v>34887705.876192503</v>
          </cell>
          <cell r="T97">
            <v>22203751.524833176</v>
          </cell>
          <cell r="U97" t="str">
            <v>RCC</v>
          </cell>
          <cell r="V97" t="str">
            <v>1 - Tangible FA</v>
          </cell>
          <cell r="W97" t="str">
            <v>E-Building - Others</v>
          </cell>
          <cell r="X97" t="str">
            <v>IVRCL - Infrastructure Development Package</v>
          </cell>
          <cell r="Y97">
            <v>40634</v>
          </cell>
          <cell r="Z97">
            <v>140.55492000000001</v>
          </cell>
          <cell r="AA97">
            <v>149.41475679999999</v>
          </cell>
          <cell r="AB97">
            <v>1.0630346970422664</v>
          </cell>
          <cell r="AC97">
            <v>116.0237568</v>
          </cell>
          <cell r="AD97">
            <v>149.50524627364123</v>
          </cell>
          <cell r="AE97">
            <v>1.288574429901939</v>
          </cell>
          <cell r="AF97">
            <v>1.369799328707219</v>
          </cell>
          <cell r="AG97">
            <v>47789156.089343391</v>
          </cell>
          <cell r="AH97">
            <v>46355481.40666309</v>
          </cell>
          <cell r="AI97">
            <v>45</v>
          </cell>
          <cell r="AJ97">
            <v>0.05</v>
          </cell>
          <cell r="AK97">
            <v>11.958333333333334</v>
          </cell>
        </row>
        <row r="98">
          <cell r="A98">
            <v>2010000174</v>
          </cell>
          <cell r="B98" t="str">
            <v>0</v>
          </cell>
          <cell r="C98" t="str">
            <v>Waste Water Pond</v>
          </cell>
          <cell r="D98" t="str">
            <v>1000</v>
          </cell>
          <cell r="E98">
            <v>42754</v>
          </cell>
          <cell r="F98">
            <v>30688686</v>
          </cell>
          <cell r="G98">
            <v>0</v>
          </cell>
          <cell r="H98">
            <v>0</v>
          </cell>
          <cell r="I98">
            <v>30688686</v>
          </cell>
          <cell r="J98">
            <v>-5192893</v>
          </cell>
          <cell r="K98">
            <v>-755833</v>
          </cell>
          <cell r="L98">
            <v>0</v>
          </cell>
          <cell r="M98">
            <v>-5948726</v>
          </cell>
          <cell r="N98">
            <v>24739960</v>
          </cell>
          <cell r="O98">
            <v>25495793</v>
          </cell>
          <cell r="P98" t="str">
            <v>10010102</v>
          </cell>
          <cell r="Q98" t="str">
            <v>2010</v>
          </cell>
          <cell r="R98" t="str">
            <v>NOT AVAILABLE</v>
          </cell>
          <cell r="S98">
            <v>30500363.062994532</v>
          </cell>
          <cell r="T98">
            <v>24652487.744997114</v>
          </cell>
          <cell r="U98" t="str">
            <v>RCC</v>
          </cell>
          <cell r="V98" t="str">
            <v>1 - Tangible FA</v>
          </cell>
          <cell r="W98" t="str">
            <v xml:space="preserve">D- Factory Building on Lease hold Land </v>
          </cell>
          <cell r="X98" t="str">
            <v>Dual Feed Cracker Unit +Associate Units</v>
          </cell>
          <cell r="Y98">
            <v>42826</v>
          </cell>
          <cell r="AB98">
            <v>1</v>
          </cell>
          <cell r="AC98">
            <v>131.36035437264457</v>
          </cell>
          <cell r="AD98">
            <v>149.50524627364123</v>
          </cell>
          <cell r="AE98">
            <v>1.1381306558409778</v>
          </cell>
          <cell r="AF98">
            <v>1.1381306558409778</v>
          </cell>
          <cell r="AG98">
            <v>34713398.216273904</v>
          </cell>
          <cell r="AH98">
            <v>33671996.269785687</v>
          </cell>
          <cell r="AI98">
            <v>15</v>
          </cell>
          <cell r="AJ98">
            <v>0.05</v>
          </cell>
          <cell r="AK98">
            <v>6.447222222222222</v>
          </cell>
        </row>
        <row r="99">
          <cell r="A99">
            <v>2010000039</v>
          </cell>
          <cell r="B99" t="str">
            <v>0</v>
          </cell>
          <cell r="C99" t="str">
            <v>Addtive Storage Building</v>
          </cell>
          <cell r="D99" t="str">
            <v>1000</v>
          </cell>
          <cell r="E99">
            <v>42839</v>
          </cell>
          <cell r="F99">
            <v>29917703.039999999</v>
          </cell>
          <cell r="G99">
            <v>0</v>
          </cell>
          <cell r="H99">
            <v>0</v>
          </cell>
          <cell r="I99">
            <v>29917703.039999999</v>
          </cell>
          <cell r="J99">
            <v>-4851751.04</v>
          </cell>
          <cell r="K99">
            <v>-736331</v>
          </cell>
          <cell r="L99">
            <v>0</v>
          </cell>
          <cell r="M99">
            <v>-5588082.04</v>
          </cell>
          <cell r="N99">
            <v>24329621</v>
          </cell>
          <cell r="O99">
            <v>25065952</v>
          </cell>
          <cell r="P99" t="str">
            <v>10010102</v>
          </cell>
          <cell r="Q99" t="str">
            <v>2010</v>
          </cell>
          <cell r="R99" t="str">
            <v>RCC Framed</v>
          </cell>
          <cell r="S99">
            <v>29734111.285535496</v>
          </cell>
          <cell r="T99">
            <v>24243599.566972803</v>
          </cell>
          <cell r="U99" t="str">
            <v>RCC Framed</v>
          </cell>
          <cell r="V99" t="str">
            <v>1 - Tangible FA</v>
          </cell>
          <cell r="W99" t="str">
            <v xml:space="preserve">D- Factory Building on Lease hold Land </v>
          </cell>
          <cell r="X99" t="str">
            <v>PE Swing Package</v>
          </cell>
          <cell r="Y99">
            <v>42826</v>
          </cell>
          <cell r="AB99">
            <v>1</v>
          </cell>
          <cell r="AC99">
            <v>131.36035437264457</v>
          </cell>
          <cell r="AD99">
            <v>149.50524627364123</v>
          </cell>
          <cell r="AE99">
            <v>1.1381306558409778</v>
          </cell>
          <cell r="AF99">
            <v>1.1381306558409778</v>
          </cell>
          <cell r="AG99">
            <v>33841303.578255132</v>
          </cell>
          <cell r="AH99">
            <v>32826064.470907476</v>
          </cell>
          <cell r="AI99">
            <v>45</v>
          </cell>
          <cell r="AJ99">
            <v>0.05</v>
          </cell>
          <cell r="AK99">
            <v>6.2111111111111112</v>
          </cell>
        </row>
        <row r="100">
          <cell r="A100">
            <v>2010000042</v>
          </cell>
          <cell r="B100" t="str">
            <v>0</v>
          </cell>
          <cell r="C100" t="str">
            <v>ESS BUILDING</v>
          </cell>
          <cell r="D100" t="str">
            <v>1000</v>
          </cell>
          <cell r="E100">
            <v>42778</v>
          </cell>
          <cell r="F100">
            <v>29614676</v>
          </cell>
          <cell r="G100">
            <v>0</v>
          </cell>
          <cell r="H100">
            <v>0</v>
          </cell>
          <cell r="I100">
            <v>29614676</v>
          </cell>
          <cell r="J100">
            <v>-4973537</v>
          </cell>
          <cell r="K100">
            <v>-728592</v>
          </cell>
          <cell r="L100">
            <v>0</v>
          </cell>
          <cell r="M100">
            <v>-5702129</v>
          </cell>
          <cell r="N100">
            <v>23912547</v>
          </cell>
          <cell r="O100">
            <v>24641139</v>
          </cell>
          <cell r="P100" t="str">
            <v>10010102</v>
          </cell>
          <cell r="Q100" t="str">
            <v>2010</v>
          </cell>
          <cell r="R100" t="str">
            <v>RCC Framed</v>
          </cell>
          <cell r="S100">
            <v>29432943.788891796</v>
          </cell>
          <cell r="T100">
            <v>23828000.201664332</v>
          </cell>
          <cell r="U100" t="str">
            <v>RCC Framed</v>
          </cell>
          <cell r="V100" t="str">
            <v>1 - Tangible FA</v>
          </cell>
          <cell r="W100" t="str">
            <v xml:space="preserve">D- Factory Building on Lease hold Land </v>
          </cell>
          <cell r="X100" t="str">
            <v>PP Package</v>
          </cell>
          <cell r="Y100">
            <v>42826</v>
          </cell>
          <cell r="AB100">
            <v>1</v>
          </cell>
          <cell r="AC100">
            <v>131.36035437264457</v>
          </cell>
          <cell r="AD100">
            <v>149.50524627364123</v>
          </cell>
          <cell r="AE100">
            <v>1.1381306558409778</v>
          </cell>
          <cell r="AF100">
            <v>1.1381306558409778</v>
          </cell>
          <cell r="AG100">
            <v>33498535.617782056</v>
          </cell>
          <cell r="AH100">
            <v>32493579.549248595</v>
          </cell>
          <cell r="AI100">
            <v>45</v>
          </cell>
          <cell r="AJ100">
            <v>0.05</v>
          </cell>
          <cell r="AK100">
            <v>6.3833333333333337</v>
          </cell>
        </row>
        <row r="101">
          <cell r="A101">
            <v>2010000163</v>
          </cell>
          <cell r="B101" t="str">
            <v>0</v>
          </cell>
          <cell r="C101" t="str">
            <v>DRAINS</v>
          </cell>
          <cell r="D101" t="str">
            <v>1000</v>
          </cell>
          <cell r="E101">
            <v>42572</v>
          </cell>
          <cell r="F101">
            <v>29371751</v>
          </cell>
          <cell r="G101">
            <v>0</v>
          </cell>
          <cell r="H101">
            <v>0</v>
          </cell>
          <cell r="I101">
            <v>29371751</v>
          </cell>
          <cell r="J101">
            <v>-5519240</v>
          </cell>
          <cell r="K101">
            <v>-739425</v>
          </cell>
          <cell r="L101">
            <v>0</v>
          </cell>
          <cell r="M101">
            <v>-6258665</v>
          </cell>
          <cell r="N101">
            <v>23113086</v>
          </cell>
          <cell r="O101">
            <v>23852511</v>
          </cell>
          <cell r="P101" t="str">
            <v>10010102</v>
          </cell>
          <cell r="Q101" t="str">
            <v>2010</v>
          </cell>
          <cell r="R101" t="str">
            <v>DRAWING PROVIDED</v>
          </cell>
          <cell r="S101">
            <v>29191509.512524348</v>
          </cell>
          <cell r="T101">
            <v>23031365.829373386</v>
          </cell>
          <cell r="U101" t="str">
            <v>Drain</v>
          </cell>
          <cell r="V101" t="str">
            <v>1 - Tangible FA</v>
          </cell>
          <cell r="W101" t="str">
            <v xml:space="preserve">D- Factory Building on Lease hold Land </v>
          </cell>
          <cell r="X101" t="str">
            <v>Product Warehouse</v>
          </cell>
          <cell r="Y101">
            <v>42461</v>
          </cell>
          <cell r="AB101">
            <v>1</v>
          </cell>
          <cell r="AC101">
            <v>125.8450715121582</v>
          </cell>
          <cell r="AD101">
            <v>149.50524627364123</v>
          </cell>
          <cell r="AE101">
            <v>1.1880103406290103</v>
          </cell>
          <cell r="AF101">
            <v>1.1880103406290103</v>
          </cell>
          <cell r="AG101">
            <v>34679815.159449048</v>
          </cell>
          <cell r="AH101">
            <v>33639420.704665579</v>
          </cell>
          <cell r="AI101">
            <v>15</v>
          </cell>
          <cell r="AJ101">
            <v>0.05</v>
          </cell>
          <cell r="AK101">
            <v>6.9416666666666664</v>
          </cell>
        </row>
        <row r="102">
          <cell r="A102">
            <v>2010000044</v>
          </cell>
          <cell r="B102" t="str">
            <v>0</v>
          </cell>
          <cell r="C102" t="str">
            <v>ADDITIVE STORAGE BUILDING</v>
          </cell>
          <cell r="D102" t="str">
            <v>1000</v>
          </cell>
          <cell r="E102">
            <v>42778</v>
          </cell>
          <cell r="F102">
            <v>28786415.789999999</v>
          </cell>
          <cell r="G102">
            <v>0</v>
          </cell>
          <cell r="H102">
            <v>0</v>
          </cell>
          <cell r="I102">
            <v>28786415.789999999</v>
          </cell>
          <cell r="J102">
            <v>-4834438.79</v>
          </cell>
          <cell r="K102">
            <v>-708215</v>
          </cell>
          <cell r="L102">
            <v>0</v>
          </cell>
          <cell r="M102">
            <v>-5542653.79</v>
          </cell>
          <cell r="N102">
            <v>23243762</v>
          </cell>
          <cell r="O102">
            <v>23951977</v>
          </cell>
          <cell r="P102" t="str">
            <v>10010102</v>
          </cell>
          <cell r="Q102" t="str">
            <v>2010</v>
          </cell>
          <cell r="R102" t="str">
            <v>RCC Framed</v>
          </cell>
          <cell r="S102">
            <v>28609766.246665582</v>
          </cell>
          <cell r="T102">
            <v>23161579.802579697</v>
          </cell>
          <cell r="U102" t="str">
            <v>RCC Framed</v>
          </cell>
          <cell r="V102" t="str">
            <v>1 - Tangible FA</v>
          </cell>
          <cell r="W102" t="str">
            <v xml:space="preserve">D- Factory Building on Lease hold Land </v>
          </cell>
          <cell r="X102" t="str">
            <v>PP Package</v>
          </cell>
          <cell r="Y102">
            <v>42826</v>
          </cell>
          <cell r="AB102">
            <v>1</v>
          </cell>
          <cell r="AC102">
            <v>131.36035437264457</v>
          </cell>
          <cell r="AD102">
            <v>149.50524627364123</v>
          </cell>
          <cell r="AE102">
            <v>1.1381306558409778</v>
          </cell>
          <cell r="AF102">
            <v>1.1381306558409778</v>
          </cell>
          <cell r="AG102">
            <v>32561652.021774571</v>
          </cell>
          <cell r="AH102">
            <v>31584802.461121332</v>
          </cell>
          <cell r="AI102">
            <v>45</v>
          </cell>
          <cell r="AJ102">
            <v>0.05</v>
          </cell>
          <cell r="AK102">
            <v>6.3833333333333337</v>
          </cell>
        </row>
        <row r="103">
          <cell r="A103">
            <v>2010000186</v>
          </cell>
          <cell r="B103" t="str">
            <v>0</v>
          </cell>
          <cell r="C103" t="str">
            <v>PUMP HOUSE (CT-3)</v>
          </cell>
          <cell r="D103" t="str">
            <v>1000</v>
          </cell>
          <cell r="E103">
            <v>42429</v>
          </cell>
          <cell r="F103">
            <v>28286815</v>
          </cell>
          <cell r="G103">
            <v>0</v>
          </cell>
          <cell r="H103">
            <v>0</v>
          </cell>
          <cell r="I103">
            <v>28286815</v>
          </cell>
          <cell r="J103">
            <v>-5609136</v>
          </cell>
          <cell r="K103">
            <v>-694153</v>
          </cell>
          <cell r="L103">
            <v>0</v>
          </cell>
          <cell r="M103">
            <v>-6303289</v>
          </cell>
          <cell r="N103">
            <v>21983526</v>
          </cell>
          <cell r="O103">
            <v>22677679</v>
          </cell>
          <cell r="P103" t="str">
            <v>10010102</v>
          </cell>
          <cell r="Q103" t="str">
            <v>2010</v>
          </cell>
          <cell r="R103" t="str">
            <v>DRAWING PROVIDED</v>
          </cell>
          <cell r="S103">
            <v>28113231.28646693</v>
          </cell>
          <cell r="T103">
            <v>21905799.577154752</v>
          </cell>
          <cell r="U103" t="str">
            <v>RCC</v>
          </cell>
          <cell r="V103" t="str">
            <v>1 - Tangible FA</v>
          </cell>
          <cell r="W103" t="str">
            <v xml:space="preserve">D- Factory Building on Lease hold Land </v>
          </cell>
          <cell r="X103" t="str">
            <v>Cooling Tower</v>
          </cell>
          <cell r="Y103">
            <v>42461</v>
          </cell>
          <cell r="AB103">
            <v>1</v>
          </cell>
          <cell r="AC103">
            <v>125.8450715121582</v>
          </cell>
          <cell r="AD103">
            <v>149.50524627364123</v>
          </cell>
          <cell r="AE103">
            <v>1.1880103406290103</v>
          </cell>
          <cell r="AF103">
            <v>1.1880103406290103</v>
          </cell>
          <cell r="AG103">
            <v>33398809.476817727</v>
          </cell>
          <cell r="AH103">
            <v>32396845.192513194</v>
          </cell>
          <cell r="AI103">
            <v>45</v>
          </cell>
          <cell r="AJ103">
            <v>0.05</v>
          </cell>
          <cell r="AK103">
            <v>7.333333333333333</v>
          </cell>
        </row>
        <row r="104">
          <cell r="A104">
            <v>2010000209</v>
          </cell>
          <cell r="B104" t="str">
            <v>0</v>
          </cell>
          <cell r="C104" t="str">
            <v>FUEL OIL PUMP HOUSE</v>
          </cell>
          <cell r="D104" t="str">
            <v>1000</v>
          </cell>
          <cell r="E104">
            <v>42429</v>
          </cell>
          <cell r="F104">
            <v>25758523</v>
          </cell>
          <cell r="G104">
            <v>0</v>
          </cell>
          <cell r="H104">
            <v>0</v>
          </cell>
          <cell r="I104">
            <v>25758523</v>
          </cell>
          <cell r="J104">
            <v>-5162479</v>
          </cell>
          <cell r="K104">
            <v>-630393</v>
          </cell>
          <cell r="L104">
            <v>0</v>
          </cell>
          <cell r="M104">
            <v>-5792872</v>
          </cell>
          <cell r="N104">
            <v>19965651</v>
          </cell>
          <cell r="O104">
            <v>20596044</v>
          </cell>
          <cell r="P104" t="str">
            <v>10010102</v>
          </cell>
          <cell r="Q104" t="str">
            <v>2010</v>
          </cell>
          <cell r="R104" t="str">
            <v>NOT AVAILABLE</v>
          </cell>
          <cell r="S104">
            <v>25600454.29988417</v>
          </cell>
          <cell r="T104">
            <v>19895059.110782288</v>
          </cell>
          <cell r="U104" t="str">
            <v>RCC</v>
          </cell>
          <cell r="V104" t="str">
            <v>1 - Tangible FA</v>
          </cell>
          <cell r="W104" t="str">
            <v xml:space="preserve">D- Factory Building on Lease hold Land </v>
          </cell>
          <cell r="X104" t="str">
            <v>Captive Power Plant</v>
          </cell>
          <cell r="Y104">
            <v>42461</v>
          </cell>
          <cell r="AB104">
            <v>1</v>
          </cell>
          <cell r="AC104">
            <v>125.8450715121582</v>
          </cell>
          <cell r="AD104">
            <v>149.50524627364123</v>
          </cell>
          <cell r="AE104">
            <v>1.1880103406290103</v>
          </cell>
          <cell r="AF104">
            <v>1.1880103406290103</v>
          </cell>
          <cell r="AG104">
            <v>30413604.433062807</v>
          </cell>
          <cell r="AH104">
            <v>29501196.300070923</v>
          </cell>
          <cell r="AI104">
            <v>45</v>
          </cell>
          <cell r="AJ104">
            <v>0.05</v>
          </cell>
          <cell r="AK104">
            <v>7.333333333333333</v>
          </cell>
        </row>
        <row r="105">
          <cell r="A105">
            <v>2010000264</v>
          </cell>
          <cell r="B105" t="str">
            <v>0</v>
          </cell>
          <cell r="C105" t="str">
            <v>Car Parking</v>
          </cell>
          <cell r="D105" t="str">
            <v>1000</v>
          </cell>
          <cell r="E105">
            <v>44255</v>
          </cell>
          <cell r="F105">
            <v>25559962</v>
          </cell>
          <cell r="G105">
            <v>0</v>
          </cell>
          <cell r="H105">
            <v>0</v>
          </cell>
          <cell r="I105">
            <v>25559962</v>
          </cell>
          <cell r="J105">
            <v>-908161</v>
          </cell>
          <cell r="K105">
            <v>-629079</v>
          </cell>
          <cell r="L105">
            <v>0</v>
          </cell>
          <cell r="M105">
            <v>-1537240</v>
          </cell>
          <cell r="N105">
            <v>24022722</v>
          </cell>
          <cell r="O105">
            <v>24651801</v>
          </cell>
          <cell r="P105" t="str">
            <v>10010102</v>
          </cell>
          <cell r="Q105" t="str">
            <v>2010</v>
          </cell>
          <cell r="R105" t="str">
            <v>NOT AVAILABLE</v>
          </cell>
          <cell r="S105">
            <v>25403111.781206399</v>
          </cell>
          <cell r="T105">
            <v>23937785.659575544</v>
          </cell>
          <cell r="U105" t="str">
            <v>Steel Structure</v>
          </cell>
          <cell r="V105" t="str">
            <v>1 - Tangible FA</v>
          </cell>
          <cell r="W105" t="str">
            <v xml:space="preserve">D- Factory Building on Lease hold Land </v>
          </cell>
          <cell r="X105" t="str">
            <v>Integrated Utilities &amp; Offsite</v>
          </cell>
          <cell r="Y105">
            <v>44287</v>
          </cell>
          <cell r="AB105">
            <v>1</v>
          </cell>
          <cell r="AC105">
            <v>135.89287895425139</v>
          </cell>
          <cell r="AD105">
            <v>149.50524627364123</v>
          </cell>
          <cell r="AE105">
            <v>1.100169835418473</v>
          </cell>
          <cell r="AF105">
            <v>1.100169835418473</v>
          </cell>
          <cell r="AG105">
            <v>27947737.307446916</v>
          </cell>
          <cell r="AH105">
            <v>27109305.188223507</v>
          </cell>
          <cell r="AI105">
            <v>30</v>
          </cell>
          <cell r="AJ105">
            <v>0.05</v>
          </cell>
          <cell r="AK105">
            <v>2.3333333333333335</v>
          </cell>
        </row>
        <row r="106">
          <cell r="A106">
            <v>2010000198</v>
          </cell>
          <cell r="B106" t="str">
            <v>0</v>
          </cell>
          <cell r="C106" t="str">
            <v>Pump House (RWPH-1)</v>
          </cell>
          <cell r="D106" t="str">
            <v>1000</v>
          </cell>
          <cell r="E106">
            <v>42429</v>
          </cell>
          <cell r="F106">
            <v>24845886</v>
          </cell>
          <cell r="G106">
            <v>0</v>
          </cell>
          <cell r="H106">
            <v>0</v>
          </cell>
          <cell r="I106">
            <v>24845886</v>
          </cell>
          <cell r="J106">
            <v>-4926717</v>
          </cell>
          <cell r="K106">
            <v>-609717</v>
          </cell>
          <cell r="L106">
            <v>0</v>
          </cell>
          <cell r="M106">
            <v>-5536434</v>
          </cell>
          <cell r="N106">
            <v>19309452</v>
          </cell>
          <cell r="O106">
            <v>19919169</v>
          </cell>
          <cell r="P106" t="str">
            <v>10010102</v>
          </cell>
          <cell r="Q106" t="str">
            <v>2010</v>
          </cell>
          <cell r="R106" t="str">
            <v>RCC Framed</v>
          </cell>
          <cell r="S106">
            <v>24693417.750821035</v>
          </cell>
          <cell r="T106">
            <v>19241180.211795412</v>
          </cell>
          <cell r="U106" t="str">
            <v>RCC Framed</v>
          </cell>
          <cell r="V106" t="str">
            <v>1 - Tangible FA</v>
          </cell>
          <cell r="W106" t="str">
            <v xml:space="preserve">D- Factory Building on Lease hold Land </v>
          </cell>
          <cell r="X106" t="str">
            <v>Integrated Utilities &amp; Offsite</v>
          </cell>
          <cell r="Y106">
            <v>42461</v>
          </cell>
          <cell r="AB106">
            <v>1</v>
          </cell>
          <cell r="AC106">
            <v>125.8450715121582</v>
          </cell>
          <cell r="AD106">
            <v>149.50524627364123</v>
          </cell>
          <cell r="AE106">
            <v>1.1880103406290103</v>
          </cell>
          <cell r="AF106">
            <v>1.1880103406290103</v>
          </cell>
          <cell r="AG106">
            <v>29336035.633447349</v>
          </cell>
          <cell r="AH106">
            <v>28455954.564443927</v>
          </cell>
          <cell r="AI106">
            <v>45</v>
          </cell>
          <cell r="AJ106">
            <v>0.05</v>
          </cell>
          <cell r="AK106">
            <v>7.333333333333333</v>
          </cell>
        </row>
        <row r="107">
          <cell r="A107">
            <v>2050000009</v>
          </cell>
          <cell r="B107" t="str">
            <v>0</v>
          </cell>
          <cell r="C107" t="str">
            <v>Canteen Building &amp; Architectural work</v>
          </cell>
          <cell r="D107" t="str">
            <v>1000</v>
          </cell>
          <cell r="E107">
            <v>40739</v>
          </cell>
          <cell r="F107">
            <v>24726920</v>
          </cell>
          <cell r="G107">
            <v>0</v>
          </cell>
          <cell r="H107">
            <v>0</v>
          </cell>
          <cell r="I107">
            <v>24726920</v>
          </cell>
          <cell r="J107">
            <v>-4574269</v>
          </cell>
          <cell r="K107">
            <v>-319994</v>
          </cell>
          <cell r="L107">
            <v>0</v>
          </cell>
          <cell r="M107">
            <v>-4894263</v>
          </cell>
          <cell r="N107">
            <v>19832657</v>
          </cell>
          <cell r="O107">
            <v>20152651</v>
          </cell>
          <cell r="P107" t="str">
            <v>10010102</v>
          </cell>
          <cell r="Q107" t="str">
            <v>2050</v>
          </cell>
          <cell r="R107" t="str">
            <v>RCC Framed</v>
          </cell>
          <cell r="S107">
            <v>26187911.902253162</v>
          </cell>
          <cell r="T107">
            <v>21645253.295196194</v>
          </cell>
          <cell r="U107" t="str">
            <v>RCC Framed</v>
          </cell>
          <cell r="V107" t="str">
            <v>1 - Tangible FA</v>
          </cell>
          <cell r="W107" t="str">
            <v>E-Building - Others</v>
          </cell>
          <cell r="X107" t="str">
            <v>IVRCL - Infrastructure Development Package</v>
          </cell>
          <cell r="Y107">
            <v>40634</v>
          </cell>
          <cell r="Z107">
            <v>140.55492000000001</v>
          </cell>
          <cell r="AA107">
            <v>149.41475679999999</v>
          </cell>
          <cell r="AB107">
            <v>1.0630346970422664</v>
          </cell>
          <cell r="AC107">
            <v>116.0237568</v>
          </cell>
          <cell r="AD107">
            <v>149.50524627364123</v>
          </cell>
          <cell r="AE107">
            <v>1.288574429901939</v>
          </cell>
          <cell r="AF107">
            <v>1.369799328707219</v>
          </cell>
          <cell r="AG107">
            <v>35872184.143950172</v>
          </cell>
          <cell r="AH107">
            <v>34796018.619631663</v>
          </cell>
          <cell r="AI107">
            <v>45</v>
          </cell>
          <cell r="AJ107">
            <v>0.05</v>
          </cell>
          <cell r="AK107">
            <v>11.958333333333334</v>
          </cell>
        </row>
        <row r="108">
          <cell r="A108">
            <v>2010000031</v>
          </cell>
          <cell r="B108" t="str">
            <v>0</v>
          </cell>
          <cell r="C108" t="str">
            <v>Building - Warehouse with cold storage and labour</v>
          </cell>
          <cell r="D108" t="str">
            <v>1000</v>
          </cell>
          <cell r="E108">
            <v>42490</v>
          </cell>
          <cell r="F108">
            <v>23955242</v>
          </cell>
          <cell r="G108">
            <v>0</v>
          </cell>
          <cell r="H108">
            <v>0</v>
          </cell>
          <cell r="I108">
            <v>23955242</v>
          </cell>
          <cell r="J108">
            <v>-4633054</v>
          </cell>
          <cell r="K108">
            <v>-589583</v>
          </cell>
          <cell r="L108">
            <v>0</v>
          </cell>
          <cell r="M108">
            <v>-5222637</v>
          </cell>
          <cell r="N108">
            <v>18732605</v>
          </cell>
          <cell r="O108">
            <v>19322188</v>
          </cell>
          <cell r="P108" t="str">
            <v>10010102</v>
          </cell>
          <cell r="Q108" t="str">
            <v>2010</v>
          </cell>
          <cell r="R108" t="str">
            <v>NOT AVAILABLE</v>
          </cell>
          <cell r="S108">
            <v>25370639.250386011</v>
          </cell>
          <cell r="T108">
            <v>20444662.563561641</v>
          </cell>
          <cell r="U108" t="str">
            <v>Steel Structure</v>
          </cell>
          <cell r="V108" t="str">
            <v>1 - Tangible FA</v>
          </cell>
          <cell r="W108" t="str">
            <v>E-Building - Others</v>
          </cell>
          <cell r="X108" t="str">
            <v>Non LSTK</v>
          </cell>
          <cell r="Y108">
            <v>42461</v>
          </cell>
          <cell r="AB108">
            <v>1</v>
          </cell>
          <cell r="AC108">
            <v>125.8450715121582</v>
          </cell>
          <cell r="AD108">
            <v>149.50524627364123</v>
          </cell>
          <cell r="AE108">
            <v>1.1880103406290103</v>
          </cell>
          <cell r="AF108">
            <v>1.1880103406290103</v>
          </cell>
          <cell r="AG108">
            <v>30140581.777826823</v>
          </cell>
          <cell r="AH108">
            <v>29236364.324492019</v>
          </cell>
          <cell r="AI108">
            <v>45</v>
          </cell>
          <cell r="AJ108">
            <v>0.05</v>
          </cell>
          <cell r="AK108">
            <v>7.166666666666667</v>
          </cell>
        </row>
        <row r="109">
          <cell r="A109">
            <v>2010000058</v>
          </cell>
          <cell r="B109" t="str">
            <v>0</v>
          </cell>
          <cell r="C109" t="str">
            <v>CONTROL ROOM BUILDING</v>
          </cell>
          <cell r="D109" t="str">
            <v>1000</v>
          </cell>
          <cell r="E109">
            <v>43090</v>
          </cell>
          <cell r="F109">
            <v>23376190</v>
          </cell>
          <cell r="G109">
            <v>0</v>
          </cell>
          <cell r="H109">
            <v>0</v>
          </cell>
          <cell r="I109">
            <v>23376190</v>
          </cell>
          <cell r="J109">
            <v>-3265792</v>
          </cell>
          <cell r="K109">
            <v>-575332</v>
          </cell>
          <cell r="L109">
            <v>0</v>
          </cell>
          <cell r="M109">
            <v>-3841124</v>
          </cell>
          <cell r="N109">
            <v>19535066</v>
          </cell>
          <cell r="O109">
            <v>20110398</v>
          </cell>
          <cell r="P109" t="str">
            <v>10010102</v>
          </cell>
          <cell r="Q109" t="str">
            <v>2010</v>
          </cell>
          <cell r="R109" t="str">
            <v>RCC Framed</v>
          </cell>
          <cell r="S109">
            <v>23232740.62726381</v>
          </cell>
          <cell r="T109">
            <v>19465996.515867844</v>
          </cell>
          <cell r="U109" t="str">
            <v>RCC Framed</v>
          </cell>
          <cell r="V109" t="str">
            <v>1 - Tangible FA</v>
          </cell>
          <cell r="W109" t="str">
            <v xml:space="preserve">D- Factory Building on Lease hold Land </v>
          </cell>
          <cell r="X109" t="str">
            <v>Effluent Collection &amp; Treatment System</v>
          </cell>
          <cell r="Y109">
            <v>42826</v>
          </cell>
          <cell r="AB109">
            <v>1</v>
          </cell>
          <cell r="AC109">
            <v>131.36035437264457</v>
          </cell>
          <cell r="AD109">
            <v>149.50524627364123</v>
          </cell>
          <cell r="AE109">
            <v>1.1381306558409778</v>
          </cell>
          <cell r="AF109">
            <v>1.1381306558409778</v>
          </cell>
          <cell r="AG109">
            <v>26441894.32709109</v>
          </cell>
          <cell r="AH109">
            <v>25648637.497278359</v>
          </cell>
          <cell r="AI109">
            <v>45</v>
          </cell>
          <cell r="AJ109">
            <v>0.05</v>
          </cell>
          <cell r="AK109">
            <v>5.5250000000000004</v>
          </cell>
        </row>
        <row r="110">
          <cell r="A110">
            <v>2010000037</v>
          </cell>
          <cell r="B110" t="str">
            <v>0</v>
          </cell>
          <cell r="C110" t="str">
            <v>Teal Building</v>
          </cell>
          <cell r="D110" t="str">
            <v>1000</v>
          </cell>
          <cell r="E110">
            <v>42839</v>
          </cell>
          <cell r="F110">
            <v>21821241.579999998</v>
          </cell>
          <cell r="G110">
            <v>0</v>
          </cell>
          <cell r="H110">
            <v>0</v>
          </cell>
          <cell r="I110">
            <v>21821241.579999998</v>
          </cell>
          <cell r="J110">
            <v>-3538746.58</v>
          </cell>
          <cell r="K110">
            <v>-537062</v>
          </cell>
          <cell r="L110">
            <v>0</v>
          </cell>
          <cell r="M110">
            <v>-4075808.58</v>
          </cell>
          <cell r="N110">
            <v>17745433</v>
          </cell>
          <cell r="O110">
            <v>18282495</v>
          </cell>
          <cell r="P110" t="str">
            <v>10010102</v>
          </cell>
          <cell r="Q110" t="str">
            <v>2010</v>
          </cell>
          <cell r="R110" t="str">
            <v>RCC Framed</v>
          </cell>
          <cell r="S110">
            <v>21687334.240224961</v>
          </cell>
          <cell r="T110">
            <v>17682691.061835483</v>
          </cell>
          <cell r="U110" t="str">
            <v>RCC Framed</v>
          </cell>
          <cell r="V110" t="str">
            <v>1 - Tangible FA</v>
          </cell>
          <cell r="W110" t="str">
            <v xml:space="preserve">D- Factory Building on Lease hold Land </v>
          </cell>
          <cell r="X110" t="str">
            <v>PE Swing Package</v>
          </cell>
          <cell r="Y110">
            <v>42826</v>
          </cell>
          <cell r="AB110">
            <v>1</v>
          </cell>
          <cell r="AC110">
            <v>131.36035437264457</v>
          </cell>
          <cell r="AD110">
            <v>149.50524627364123</v>
          </cell>
          <cell r="AE110">
            <v>1.1381306558409778</v>
          </cell>
          <cell r="AF110">
            <v>1.1381306558409778</v>
          </cell>
          <cell r="AG110">
            <v>24683019.942269731</v>
          </cell>
          <cell r="AH110">
            <v>23942529.34400164</v>
          </cell>
          <cell r="AI110">
            <v>45</v>
          </cell>
          <cell r="AJ110">
            <v>0.05</v>
          </cell>
          <cell r="AK110">
            <v>6.2111111111111112</v>
          </cell>
        </row>
        <row r="111">
          <cell r="A111">
            <v>2010000008</v>
          </cell>
          <cell r="B111" t="str">
            <v>0</v>
          </cell>
          <cell r="C111" t="str">
            <v>Earthstation Building</v>
          </cell>
          <cell r="D111" t="str">
            <v>1000</v>
          </cell>
          <cell r="E111">
            <v>40739</v>
          </cell>
          <cell r="F111">
            <v>21285824.100000001</v>
          </cell>
          <cell r="G111">
            <v>0</v>
          </cell>
          <cell r="H111">
            <v>0</v>
          </cell>
          <cell r="I111">
            <v>21285824.100000001</v>
          </cell>
          <cell r="J111">
            <v>-7480540.0999999996</v>
          </cell>
          <cell r="K111">
            <v>-522714</v>
          </cell>
          <cell r="L111">
            <v>0</v>
          </cell>
          <cell r="M111">
            <v>-8003254.0999999996</v>
          </cell>
          <cell r="N111">
            <v>13282570</v>
          </cell>
          <cell r="O111">
            <v>13805284</v>
          </cell>
          <cell r="P111" t="str">
            <v>10010102</v>
          </cell>
          <cell r="Q111" t="str">
            <v>2010</v>
          </cell>
          <cell r="R111" t="str">
            <v>RCC Framed</v>
          </cell>
          <cell r="S111">
            <v>21155202.381263208</v>
          </cell>
          <cell r="T111">
            <v>13235607.258341013</v>
          </cell>
          <cell r="U111" t="str">
            <v>RCC Framed</v>
          </cell>
          <cell r="V111" t="str">
            <v>1 - Tangible FA</v>
          </cell>
          <cell r="W111" t="str">
            <v xml:space="preserve">D- Factory Building on Lease hold Land </v>
          </cell>
          <cell r="X111" t="str">
            <v>IVRCL - Infrastructure Development Package</v>
          </cell>
          <cell r="Y111">
            <v>40634</v>
          </cell>
          <cell r="Z111">
            <v>140.55492000000001</v>
          </cell>
          <cell r="AA111">
            <v>149.41475679999999</v>
          </cell>
          <cell r="AB111">
            <v>1.0630346970422664</v>
          </cell>
          <cell r="AC111">
            <v>116.0237568</v>
          </cell>
          <cell r="AD111">
            <v>149.50524627364123</v>
          </cell>
          <cell r="AE111">
            <v>1.288574429901939</v>
          </cell>
          <cell r="AF111">
            <v>1.369799328707219</v>
          </cell>
          <cell r="AG111">
            <v>28978382.020519704</v>
          </cell>
          <cell r="AH111">
            <v>28109030.559904113</v>
          </cell>
          <cell r="AI111">
            <v>45</v>
          </cell>
          <cell r="AJ111">
            <v>0.05</v>
          </cell>
          <cell r="AK111">
            <v>11.958333333333334</v>
          </cell>
        </row>
        <row r="112">
          <cell r="A112">
            <v>2020000268</v>
          </cell>
          <cell r="B112" t="str">
            <v>0</v>
          </cell>
          <cell r="C112" t="str">
            <v>Central Control Room</v>
          </cell>
          <cell r="D112" t="str">
            <v>1000</v>
          </cell>
          <cell r="E112">
            <v>42429</v>
          </cell>
          <cell r="F112">
            <v>20973797</v>
          </cell>
          <cell r="G112">
            <v>0</v>
          </cell>
          <cell r="H112">
            <v>0</v>
          </cell>
          <cell r="I112">
            <v>20973797</v>
          </cell>
          <cell r="J112">
            <v>-4158915</v>
          </cell>
          <cell r="K112">
            <v>-514696</v>
          </cell>
          <cell r="L112">
            <v>0</v>
          </cell>
          <cell r="M112">
            <v>-4673611</v>
          </cell>
          <cell r="N112">
            <v>16300186</v>
          </cell>
          <cell r="O112">
            <v>16814882</v>
          </cell>
          <cell r="P112" t="str">
            <v>10010102</v>
          </cell>
          <cell r="Q112" t="str">
            <v>2020</v>
          </cell>
          <cell r="R112" t="str">
            <v>RCC Framed</v>
          </cell>
          <cell r="S112">
            <v>20845090.054020088</v>
          </cell>
          <cell r="T112">
            <v>16242553.973659357</v>
          </cell>
          <cell r="U112" t="str">
            <v>RCC Framed</v>
          </cell>
          <cell r="V112" t="str">
            <v>1 - Tangible FA</v>
          </cell>
          <cell r="W112" t="str">
            <v xml:space="preserve">D- Factory Building on Lease hold Land </v>
          </cell>
          <cell r="X112" t="str">
            <v>Integrated Utilities &amp; Offsite</v>
          </cell>
          <cell r="Y112">
            <v>42461</v>
          </cell>
          <cell r="AB112">
            <v>1</v>
          </cell>
          <cell r="AC112">
            <v>125.8450715121582</v>
          </cell>
          <cell r="AD112">
            <v>149.50524627364123</v>
          </cell>
          <cell r="AE112">
            <v>1.1880103406290103</v>
          </cell>
          <cell r="AF112">
            <v>1.1880103406290103</v>
          </cell>
          <cell r="AG112">
            <v>24764182.535518799</v>
          </cell>
          <cell r="AH112">
            <v>24021257.059453234</v>
          </cell>
          <cell r="AI112">
            <v>45</v>
          </cell>
          <cell r="AJ112">
            <v>0.05</v>
          </cell>
          <cell r="AK112">
            <v>7.333333333333333</v>
          </cell>
        </row>
        <row r="113">
          <cell r="A113">
            <v>2020000269</v>
          </cell>
          <cell r="B113" t="str">
            <v>0</v>
          </cell>
          <cell r="C113" t="str">
            <v>Utility Control Room</v>
          </cell>
          <cell r="D113" t="str">
            <v>1000</v>
          </cell>
          <cell r="E113">
            <v>42429</v>
          </cell>
          <cell r="F113">
            <v>20973797</v>
          </cell>
          <cell r="G113">
            <v>0</v>
          </cell>
          <cell r="H113">
            <v>0</v>
          </cell>
          <cell r="I113">
            <v>20973797</v>
          </cell>
          <cell r="J113">
            <v>-4158915</v>
          </cell>
          <cell r="K113">
            <v>-514696</v>
          </cell>
          <cell r="L113">
            <v>0</v>
          </cell>
          <cell r="M113">
            <v>-4673611</v>
          </cell>
          <cell r="N113">
            <v>16300186</v>
          </cell>
          <cell r="O113">
            <v>16814882</v>
          </cell>
          <cell r="P113" t="str">
            <v>10010102</v>
          </cell>
          <cell r="Q113" t="str">
            <v>2020</v>
          </cell>
          <cell r="R113" t="str">
            <v>RCC Framed</v>
          </cell>
          <cell r="S113">
            <v>20845090.054020088</v>
          </cell>
          <cell r="T113">
            <v>16242553.973659357</v>
          </cell>
          <cell r="U113" t="str">
            <v>RCC Framed</v>
          </cell>
          <cell r="V113" t="str">
            <v>1 - Tangible FA</v>
          </cell>
          <cell r="W113" t="str">
            <v xml:space="preserve">D- Factory Building on Lease hold Land </v>
          </cell>
          <cell r="X113" t="str">
            <v>Integrated Utilities &amp; Offsite</v>
          </cell>
          <cell r="Y113">
            <v>42461</v>
          </cell>
          <cell r="AB113">
            <v>1</v>
          </cell>
          <cell r="AC113">
            <v>125.8450715121582</v>
          </cell>
          <cell r="AD113">
            <v>149.50524627364123</v>
          </cell>
          <cell r="AE113">
            <v>1.1880103406290103</v>
          </cell>
          <cell r="AF113">
            <v>1.1880103406290103</v>
          </cell>
          <cell r="AG113">
            <v>24764182.535518799</v>
          </cell>
          <cell r="AH113">
            <v>24021257.059453234</v>
          </cell>
          <cell r="AI113">
            <v>45</v>
          </cell>
          <cell r="AJ113">
            <v>0.05</v>
          </cell>
          <cell r="AK113">
            <v>7.333333333333333</v>
          </cell>
        </row>
        <row r="114">
          <cell r="A114">
            <v>2020000270</v>
          </cell>
          <cell r="B114" t="str">
            <v>0</v>
          </cell>
          <cell r="C114" t="str">
            <v>Switchyard Control Room</v>
          </cell>
          <cell r="D114" t="str">
            <v>1000</v>
          </cell>
          <cell r="E114">
            <v>42429</v>
          </cell>
          <cell r="F114">
            <v>20973797</v>
          </cell>
          <cell r="G114">
            <v>0</v>
          </cell>
          <cell r="H114">
            <v>0</v>
          </cell>
          <cell r="I114">
            <v>20973797</v>
          </cell>
          <cell r="J114">
            <v>-4158915</v>
          </cell>
          <cell r="K114">
            <v>-514696</v>
          </cell>
          <cell r="L114">
            <v>0</v>
          </cell>
          <cell r="M114">
            <v>-4673611</v>
          </cell>
          <cell r="N114">
            <v>16300186</v>
          </cell>
          <cell r="O114">
            <v>16814882</v>
          </cell>
          <cell r="P114" t="str">
            <v>10010102</v>
          </cell>
          <cell r="Q114" t="str">
            <v>2020</v>
          </cell>
          <cell r="R114" t="str">
            <v>RCC Framed</v>
          </cell>
          <cell r="S114">
            <v>20845090.054020088</v>
          </cell>
          <cell r="T114">
            <v>16242553.973659357</v>
          </cell>
          <cell r="U114" t="str">
            <v>RCC Framed</v>
          </cell>
          <cell r="V114" t="str">
            <v>1 - Tangible FA</v>
          </cell>
          <cell r="W114" t="str">
            <v xml:space="preserve">D- Factory Building on Lease hold Land </v>
          </cell>
          <cell r="X114" t="str">
            <v>Integrated Utilities &amp; Offsite</v>
          </cell>
          <cell r="Y114">
            <v>42461</v>
          </cell>
          <cell r="AB114">
            <v>1</v>
          </cell>
          <cell r="AC114">
            <v>125.8450715121582</v>
          </cell>
          <cell r="AD114">
            <v>149.50524627364123</v>
          </cell>
          <cell r="AE114">
            <v>1.1880103406290103</v>
          </cell>
          <cell r="AF114">
            <v>1.1880103406290103</v>
          </cell>
          <cell r="AG114">
            <v>24764182.535518799</v>
          </cell>
          <cell r="AH114">
            <v>24021257.059453234</v>
          </cell>
          <cell r="AI114">
            <v>45</v>
          </cell>
          <cell r="AJ114">
            <v>0.05</v>
          </cell>
          <cell r="AK114">
            <v>7.333333333333333</v>
          </cell>
        </row>
        <row r="115">
          <cell r="A115">
            <v>2020000271</v>
          </cell>
          <cell r="B115" t="str">
            <v>0</v>
          </cell>
          <cell r="C115" t="str">
            <v>Loading &amp; Pipeline Control Room</v>
          </cell>
          <cell r="D115" t="str">
            <v>1000</v>
          </cell>
          <cell r="E115">
            <v>42429</v>
          </cell>
          <cell r="F115">
            <v>20973797</v>
          </cell>
          <cell r="G115">
            <v>0</v>
          </cell>
          <cell r="H115">
            <v>0</v>
          </cell>
          <cell r="I115">
            <v>20973797</v>
          </cell>
          <cell r="J115">
            <v>-4158915</v>
          </cell>
          <cell r="K115">
            <v>-514696</v>
          </cell>
          <cell r="L115">
            <v>0</v>
          </cell>
          <cell r="M115">
            <v>-4673611</v>
          </cell>
          <cell r="N115">
            <v>16300186</v>
          </cell>
          <cell r="O115">
            <v>16814882</v>
          </cell>
          <cell r="P115" t="str">
            <v>10010102</v>
          </cell>
          <cell r="Q115" t="str">
            <v>2020</v>
          </cell>
          <cell r="R115" t="str">
            <v>RCC Framed</v>
          </cell>
          <cell r="S115">
            <v>20845090.054020088</v>
          </cell>
          <cell r="T115">
            <v>16242553.973659357</v>
          </cell>
          <cell r="U115" t="str">
            <v>RCC Framed</v>
          </cell>
          <cell r="V115" t="str">
            <v>1 - Tangible FA</v>
          </cell>
          <cell r="W115" t="str">
            <v xml:space="preserve">D- Factory Building on Lease hold Land </v>
          </cell>
          <cell r="X115" t="str">
            <v>Integrated Utilities &amp; Offsite</v>
          </cell>
          <cell r="Y115">
            <v>42461</v>
          </cell>
          <cell r="AB115">
            <v>1</v>
          </cell>
          <cell r="AC115">
            <v>125.8450715121582</v>
          </cell>
          <cell r="AD115">
            <v>149.50524627364123</v>
          </cell>
          <cell r="AE115">
            <v>1.1880103406290103</v>
          </cell>
          <cell r="AF115">
            <v>1.1880103406290103</v>
          </cell>
          <cell r="AG115">
            <v>24764182.535518799</v>
          </cell>
          <cell r="AH115">
            <v>24021257.059453234</v>
          </cell>
          <cell r="AI115">
            <v>45</v>
          </cell>
          <cell r="AJ115">
            <v>0.05</v>
          </cell>
          <cell r="AK115">
            <v>7.333333333333333</v>
          </cell>
        </row>
        <row r="116">
          <cell r="A116">
            <v>2020000272</v>
          </cell>
          <cell r="B116" t="str">
            <v>0</v>
          </cell>
          <cell r="C116" t="str">
            <v>Offsite Control Room</v>
          </cell>
          <cell r="D116" t="str">
            <v>1000</v>
          </cell>
          <cell r="E116">
            <v>42429</v>
          </cell>
          <cell r="F116">
            <v>20973797</v>
          </cell>
          <cell r="G116">
            <v>0</v>
          </cell>
          <cell r="H116">
            <v>0</v>
          </cell>
          <cell r="I116">
            <v>20973797</v>
          </cell>
          <cell r="J116">
            <v>-4158915</v>
          </cell>
          <cell r="K116">
            <v>-514696</v>
          </cell>
          <cell r="L116">
            <v>0</v>
          </cell>
          <cell r="M116">
            <v>-4673611</v>
          </cell>
          <cell r="N116">
            <v>16300186</v>
          </cell>
          <cell r="O116">
            <v>16814882</v>
          </cell>
          <cell r="P116" t="str">
            <v>10010102</v>
          </cell>
          <cell r="Q116" t="str">
            <v>2020</v>
          </cell>
          <cell r="R116" t="str">
            <v>RCC Framed</v>
          </cell>
          <cell r="S116">
            <v>20845090.054020088</v>
          </cell>
          <cell r="T116">
            <v>16242553.973659357</v>
          </cell>
          <cell r="U116" t="str">
            <v>RCC Framed</v>
          </cell>
          <cell r="V116" t="str">
            <v>1 - Tangible FA</v>
          </cell>
          <cell r="W116" t="str">
            <v xml:space="preserve">D- Factory Building on Lease hold Land </v>
          </cell>
          <cell r="X116" t="str">
            <v>Integrated Utilities &amp; Offsite</v>
          </cell>
          <cell r="Y116">
            <v>42461</v>
          </cell>
          <cell r="AB116">
            <v>1</v>
          </cell>
          <cell r="AC116">
            <v>125.8450715121582</v>
          </cell>
          <cell r="AD116">
            <v>149.50524627364123</v>
          </cell>
          <cell r="AE116">
            <v>1.1880103406290103</v>
          </cell>
          <cell r="AF116">
            <v>1.1880103406290103</v>
          </cell>
          <cell r="AG116">
            <v>24764182.535518799</v>
          </cell>
          <cell r="AH116">
            <v>24021257.059453234</v>
          </cell>
          <cell r="AI116">
            <v>45</v>
          </cell>
          <cell r="AJ116">
            <v>0.05</v>
          </cell>
          <cell r="AK116">
            <v>7.333333333333333</v>
          </cell>
        </row>
        <row r="117">
          <cell r="A117">
            <v>2020000273</v>
          </cell>
          <cell r="B117" t="str">
            <v>0</v>
          </cell>
          <cell r="C117" t="str">
            <v>Ambient Air Monitoring Control Room</v>
          </cell>
          <cell r="D117" t="str">
            <v>1000</v>
          </cell>
          <cell r="E117">
            <v>42429</v>
          </cell>
          <cell r="F117">
            <v>20948634</v>
          </cell>
          <cell r="G117">
            <v>0</v>
          </cell>
          <cell r="H117">
            <v>0</v>
          </cell>
          <cell r="I117">
            <v>20948634</v>
          </cell>
          <cell r="J117">
            <v>-4153924</v>
          </cell>
          <cell r="K117">
            <v>-514079</v>
          </cell>
          <cell r="L117">
            <v>0</v>
          </cell>
          <cell r="M117">
            <v>-4668003</v>
          </cell>
          <cell r="N117">
            <v>16280631</v>
          </cell>
          <cell r="O117">
            <v>16794710</v>
          </cell>
          <cell r="P117" t="str">
            <v>10010102</v>
          </cell>
          <cell r="Q117" t="str">
            <v>2020</v>
          </cell>
          <cell r="R117" t="str">
            <v>RCC Framed</v>
          </cell>
          <cell r="S117">
            <v>20820081.468258087</v>
          </cell>
          <cell r="T117">
            <v>16223068.11362347</v>
          </cell>
          <cell r="U117" t="str">
            <v>RCC Framed</v>
          </cell>
          <cell r="V117" t="str">
            <v>1 - Tangible FA</v>
          </cell>
          <cell r="W117" t="str">
            <v xml:space="preserve">D- Factory Building on Lease hold Land </v>
          </cell>
          <cell r="X117" t="str">
            <v>Integrated Utilities &amp; Offsite</v>
          </cell>
          <cell r="Y117">
            <v>42461</v>
          </cell>
          <cell r="AB117">
            <v>1</v>
          </cell>
          <cell r="AC117">
            <v>125.8450715121582</v>
          </cell>
          <cell r="AD117">
            <v>149.50524627364123</v>
          </cell>
          <cell r="AE117">
            <v>1.1880103406290103</v>
          </cell>
          <cell r="AF117">
            <v>1.1880103406290103</v>
          </cell>
          <cell r="AG117">
            <v>24734472.077029034</v>
          </cell>
          <cell r="AH117">
            <v>23992437.914718162</v>
          </cell>
          <cell r="AI117">
            <v>45</v>
          </cell>
          <cell r="AJ117">
            <v>0.05</v>
          </cell>
          <cell r="AK117">
            <v>7.333333333333333</v>
          </cell>
        </row>
        <row r="118">
          <cell r="A118">
            <v>2010000206</v>
          </cell>
          <cell r="B118" t="str">
            <v>0</v>
          </cell>
          <cell r="C118" t="str">
            <v>SUBSTATION-16</v>
          </cell>
          <cell r="D118" t="str">
            <v>1000</v>
          </cell>
          <cell r="E118">
            <v>42429</v>
          </cell>
          <cell r="F118">
            <v>19421664</v>
          </cell>
          <cell r="G118">
            <v>0</v>
          </cell>
          <cell r="H118">
            <v>0</v>
          </cell>
          <cell r="I118">
            <v>19421664</v>
          </cell>
          <cell r="J118">
            <v>-3895260</v>
          </cell>
          <cell r="K118">
            <v>-475222</v>
          </cell>
          <cell r="L118">
            <v>0</v>
          </cell>
          <cell r="M118">
            <v>-4370482</v>
          </cell>
          <cell r="N118">
            <v>15051182</v>
          </cell>
          <cell r="O118">
            <v>15526404</v>
          </cell>
          <cell r="P118" t="str">
            <v>10010102</v>
          </cell>
          <cell r="Q118" t="str">
            <v>2010</v>
          </cell>
          <cell r="R118" t="str">
            <v>RCC Framed</v>
          </cell>
          <cell r="S118">
            <v>19302481.809989866</v>
          </cell>
          <cell r="T118">
            <v>14997966.035625003</v>
          </cell>
          <cell r="U118" t="str">
            <v>RCC Framed</v>
          </cell>
          <cell r="V118" t="str">
            <v>1 - Tangible FA</v>
          </cell>
          <cell r="W118" t="str">
            <v xml:space="preserve">D- Factory Building on Lease hold Land </v>
          </cell>
          <cell r="X118" t="str">
            <v>Instrumentation Air &amp; Plant Air</v>
          </cell>
          <cell r="Y118">
            <v>42461</v>
          </cell>
          <cell r="AB118">
            <v>1</v>
          </cell>
          <cell r="AC118">
            <v>125.8450715121582</v>
          </cell>
          <cell r="AD118">
            <v>149.50524627364123</v>
          </cell>
          <cell r="AE118">
            <v>1.1880103406290103</v>
          </cell>
          <cell r="AF118">
            <v>1.1880103406290103</v>
          </cell>
          <cell r="AG118">
            <v>22931547.990071338</v>
          </cell>
          <cell r="AH118">
            <v>22243601.550369196</v>
          </cell>
          <cell r="AI118">
            <v>45</v>
          </cell>
          <cell r="AJ118">
            <v>0.05</v>
          </cell>
          <cell r="AK118">
            <v>7.333333333333333</v>
          </cell>
        </row>
        <row r="119">
          <cell r="A119">
            <v>2010000207</v>
          </cell>
          <cell r="B119" t="str">
            <v>0</v>
          </cell>
          <cell r="C119" t="str">
            <v>COMPRESSOR HOUSE AND PUMP HOUSE</v>
          </cell>
          <cell r="D119" t="str">
            <v>1000</v>
          </cell>
          <cell r="E119">
            <v>42429</v>
          </cell>
          <cell r="F119">
            <v>18104828</v>
          </cell>
          <cell r="G119">
            <v>0</v>
          </cell>
          <cell r="H119">
            <v>0</v>
          </cell>
          <cell r="I119">
            <v>18104828</v>
          </cell>
          <cell r="J119">
            <v>-3631152</v>
          </cell>
          <cell r="K119">
            <v>-443001</v>
          </cell>
          <cell r="L119">
            <v>0</v>
          </cell>
          <cell r="M119">
            <v>-4074153</v>
          </cell>
          <cell r="N119">
            <v>14030675</v>
          </cell>
          <cell r="O119">
            <v>14473676</v>
          </cell>
          <cell r="P119" t="str">
            <v>10010102</v>
          </cell>
          <cell r="Q119" t="str">
            <v>2010</v>
          </cell>
          <cell r="R119" t="str">
            <v>NOT AVAILABLE</v>
          </cell>
          <cell r="S119">
            <v>17993726.652000323</v>
          </cell>
          <cell r="T119">
            <v>13981067.20833572</v>
          </cell>
          <cell r="U119" t="str">
            <v>RCC</v>
          </cell>
          <cell r="V119" t="str">
            <v>1 - Tangible FA</v>
          </cell>
          <cell r="W119" t="str">
            <v xml:space="preserve">D- Factory Building on Lease hold Land </v>
          </cell>
          <cell r="X119" t="str">
            <v>Instrumentation Air &amp; Plant Air</v>
          </cell>
          <cell r="Y119">
            <v>42461</v>
          </cell>
          <cell r="AB119">
            <v>1</v>
          </cell>
          <cell r="AC119">
            <v>125.8450715121582</v>
          </cell>
          <cell r="AD119">
            <v>149.50524627364123</v>
          </cell>
          <cell r="AE119">
            <v>1.1880103406290103</v>
          </cell>
          <cell r="AF119">
            <v>1.1880103406290103</v>
          </cell>
          <cell r="AG119">
            <v>21376733.329028204</v>
          </cell>
          <cell r="AH119">
            <v>20735431.329157356</v>
          </cell>
          <cell r="AI119">
            <v>45</v>
          </cell>
          <cell r="AJ119">
            <v>0.05</v>
          </cell>
          <cell r="AK119">
            <v>7.333333333333333</v>
          </cell>
        </row>
        <row r="120">
          <cell r="A120">
            <v>2040000010</v>
          </cell>
          <cell r="B120" t="str">
            <v>0</v>
          </cell>
          <cell r="C120" t="str">
            <v>Helipad for PM Visit</v>
          </cell>
          <cell r="D120" t="str">
            <v>1000</v>
          </cell>
          <cell r="E120">
            <v>42799</v>
          </cell>
          <cell r="F120">
            <v>17202054.039999999</v>
          </cell>
          <cell r="G120">
            <v>0</v>
          </cell>
          <cell r="H120">
            <v>0</v>
          </cell>
          <cell r="I120">
            <v>17202054.039999999</v>
          </cell>
          <cell r="J120">
            <v>-17202054.039999999</v>
          </cell>
          <cell r="K120">
            <v>0</v>
          </cell>
          <cell r="L120">
            <v>0</v>
          </cell>
          <cell r="M120">
            <v>-17202054.039999999</v>
          </cell>
          <cell r="N120">
            <v>0</v>
          </cell>
          <cell r="O120">
            <v>0</v>
          </cell>
          <cell r="P120" t="str">
            <v>10010102</v>
          </cell>
          <cell r="Q120" t="str">
            <v>2040</v>
          </cell>
          <cell r="R120" t="str">
            <v>NOT AVAILABLE</v>
          </cell>
          <cell r="S120">
            <v>18218438.678869754</v>
          </cell>
          <cell r="T120">
            <v>0</v>
          </cell>
          <cell r="U120" t="str">
            <v>Development</v>
          </cell>
          <cell r="V120" t="str">
            <v>1 - Tangible FA</v>
          </cell>
          <cell r="W120" t="str">
            <v>E-Building - Others</v>
          </cell>
          <cell r="X120" t="str">
            <v>Non LSTK</v>
          </cell>
          <cell r="Y120">
            <v>42826</v>
          </cell>
          <cell r="AB120">
            <v>1</v>
          </cell>
          <cell r="AC120">
            <v>131.36035437264457</v>
          </cell>
          <cell r="AD120">
            <v>149.50524627364123</v>
          </cell>
          <cell r="AE120">
            <v>1.1381306558409778</v>
          </cell>
          <cell r="AF120">
            <v>1.1381306558409778</v>
          </cell>
          <cell r="AG120">
            <v>20734963.561980672</v>
          </cell>
          <cell r="AH120">
            <v>20112914.655121252</v>
          </cell>
          <cell r="AI120">
            <v>45</v>
          </cell>
          <cell r="AJ120">
            <v>0.05</v>
          </cell>
          <cell r="AK120">
            <v>6.3194444444444446</v>
          </cell>
        </row>
        <row r="121">
          <cell r="A121">
            <v>2020000312</v>
          </cell>
          <cell r="B121" t="str">
            <v>0</v>
          </cell>
          <cell r="C121" t="str">
            <v>SRR-5</v>
          </cell>
          <cell r="D121" t="str">
            <v>1000</v>
          </cell>
          <cell r="E121">
            <v>42791</v>
          </cell>
          <cell r="F121">
            <v>16005012</v>
          </cell>
          <cell r="G121">
            <v>0</v>
          </cell>
          <cell r="H121">
            <v>0</v>
          </cell>
          <cell r="I121">
            <v>16005012</v>
          </cell>
          <cell r="J121">
            <v>-2640459</v>
          </cell>
          <cell r="K121">
            <v>-394634</v>
          </cell>
          <cell r="L121">
            <v>0</v>
          </cell>
          <cell r="M121">
            <v>-3035093</v>
          </cell>
          <cell r="N121">
            <v>12969919</v>
          </cell>
          <cell r="O121">
            <v>13364553</v>
          </cell>
          <cell r="P121" t="str">
            <v>10010102</v>
          </cell>
          <cell r="Q121" t="str">
            <v>2020</v>
          </cell>
          <cell r="R121" t="str">
            <v>RCC Framed</v>
          </cell>
          <cell r="S121">
            <v>15906796.297097381</v>
          </cell>
          <cell r="T121">
            <v>12924061.688099142</v>
          </cell>
          <cell r="U121" t="str">
            <v>RCC Framed</v>
          </cell>
          <cell r="V121" t="str">
            <v>1 - Tangible FA</v>
          </cell>
          <cell r="W121" t="str">
            <v xml:space="preserve">D- Factory Building on Lease hold Land </v>
          </cell>
          <cell r="X121" t="str">
            <v>Butene-1</v>
          </cell>
          <cell r="Y121">
            <v>42826</v>
          </cell>
          <cell r="AB121">
            <v>1</v>
          </cell>
          <cell r="AC121">
            <v>131.36035437264457</v>
          </cell>
          <cell r="AD121">
            <v>149.50524627364123</v>
          </cell>
          <cell r="AE121">
            <v>1.1381306558409778</v>
          </cell>
          <cell r="AF121">
            <v>1.1381306558409778</v>
          </cell>
          <cell r="AG121">
            <v>18104012.501944281</v>
          </cell>
          <cell r="AH121">
            <v>17560892.126885951</v>
          </cell>
          <cell r="AI121">
            <v>45</v>
          </cell>
          <cell r="AJ121">
            <v>0.05</v>
          </cell>
          <cell r="AK121">
            <v>6.3472222222222223</v>
          </cell>
        </row>
        <row r="122">
          <cell r="A122">
            <v>2050000013</v>
          </cell>
          <cell r="B122" t="str">
            <v>0</v>
          </cell>
          <cell r="C122" t="str">
            <v>Medical Centre Building</v>
          </cell>
          <cell r="D122" t="str">
            <v>1000</v>
          </cell>
          <cell r="E122">
            <v>40739</v>
          </cell>
          <cell r="F122">
            <v>15869415.539999999</v>
          </cell>
          <cell r="G122">
            <v>0</v>
          </cell>
          <cell r="H122">
            <v>0</v>
          </cell>
          <cell r="I122">
            <v>15869415.539999999</v>
          </cell>
          <cell r="J122">
            <v>-2935703.54</v>
          </cell>
          <cell r="K122">
            <v>-205368</v>
          </cell>
          <cell r="L122">
            <v>0</v>
          </cell>
          <cell r="M122">
            <v>-3141071.54</v>
          </cell>
          <cell r="N122">
            <v>12728344</v>
          </cell>
          <cell r="O122">
            <v>12933712</v>
          </cell>
          <cell r="P122" t="str">
            <v>10010102</v>
          </cell>
          <cell r="Q122" t="str">
            <v>2050</v>
          </cell>
          <cell r="R122" t="str">
            <v>RCC Framed</v>
          </cell>
          <cell r="S122">
            <v>16807061.134252358</v>
          </cell>
          <cell r="T122">
            <v>13891644.972652465</v>
          </cell>
          <cell r="U122" t="str">
            <v>RCC Framed</v>
          </cell>
          <cell r="V122" t="str">
            <v>1 - Tangible FA</v>
          </cell>
          <cell r="W122" t="str">
            <v>E-Building - Others</v>
          </cell>
          <cell r="X122" t="str">
            <v>IVRCL - Infrastructure Development Package</v>
          </cell>
          <cell r="Y122">
            <v>40634</v>
          </cell>
          <cell r="Z122">
            <v>140.55492000000001</v>
          </cell>
          <cell r="AA122">
            <v>149.41475679999999</v>
          </cell>
          <cell r="AB122">
            <v>1.0630346970422664</v>
          </cell>
          <cell r="AC122">
            <v>116.0237568</v>
          </cell>
          <cell r="AD122">
            <v>149.50524627364123</v>
          </cell>
          <cell r="AE122">
            <v>1.288574429901939</v>
          </cell>
          <cell r="AF122">
            <v>1.369799328707219</v>
          </cell>
          <cell r="AG122">
            <v>23022301.059240069</v>
          </cell>
          <cell r="AH122">
            <v>22331632.027462866</v>
          </cell>
          <cell r="AI122">
            <v>45</v>
          </cell>
          <cell r="AJ122">
            <v>0.05</v>
          </cell>
          <cell r="AK122">
            <v>11.958333333333334</v>
          </cell>
        </row>
        <row r="123">
          <cell r="A123">
            <v>2050000021</v>
          </cell>
          <cell r="B123" t="str">
            <v>0</v>
          </cell>
          <cell r="C123" t="str">
            <v>STORM WATER DRAINAGE SYSTEM</v>
          </cell>
          <cell r="D123" t="str">
            <v>1000</v>
          </cell>
          <cell r="E123">
            <v>42791</v>
          </cell>
          <cell r="F123">
            <v>15763047</v>
          </cell>
          <cell r="G123">
            <v>0</v>
          </cell>
          <cell r="H123">
            <v>0</v>
          </cell>
          <cell r="I123">
            <v>15763047</v>
          </cell>
          <cell r="J123">
            <v>-2653612</v>
          </cell>
          <cell r="K123">
            <v>-396600</v>
          </cell>
          <cell r="L123">
            <v>0</v>
          </cell>
          <cell r="M123">
            <v>-3050212</v>
          </cell>
          <cell r="N123">
            <v>12712835</v>
          </cell>
          <cell r="O123">
            <v>13109435</v>
          </cell>
          <cell r="P123" t="str">
            <v>10010102</v>
          </cell>
          <cell r="Q123" t="str">
            <v>2050</v>
          </cell>
          <cell r="R123" t="str">
            <v>DRAWING PROVIDED</v>
          </cell>
          <cell r="S123">
            <v>14417697.074934771</v>
          </cell>
          <cell r="T123">
            <v>12144516.385749506</v>
          </cell>
          <cell r="U123" t="str">
            <v>Drain</v>
          </cell>
          <cell r="V123" t="str">
            <v>1 - Tangible FA</v>
          </cell>
          <cell r="W123" t="str">
            <v xml:space="preserve">C-Road, Culverts </v>
          </cell>
          <cell r="X123" t="str">
            <v>Butene-1</v>
          </cell>
          <cell r="Y123">
            <v>42826</v>
          </cell>
          <cell r="AB123">
            <v>1</v>
          </cell>
          <cell r="AC123">
            <v>131.36035437264457</v>
          </cell>
          <cell r="AD123">
            <v>149.50524627364123</v>
          </cell>
          <cell r="AE123">
            <v>1.1381306558409778</v>
          </cell>
          <cell r="AF123">
            <v>1.1381306558409778</v>
          </cell>
          <cell r="AG123">
            <v>16409223.027612058</v>
          </cell>
          <cell r="AH123">
            <v>15916946.336783696</v>
          </cell>
          <cell r="AI123">
            <v>15</v>
          </cell>
          <cell r="AJ123">
            <v>0.05</v>
          </cell>
          <cell r="AK123">
            <v>6.3472222222222223</v>
          </cell>
        </row>
        <row r="124">
          <cell r="A124">
            <v>2010000015</v>
          </cell>
          <cell r="B124" t="str">
            <v>0</v>
          </cell>
          <cell r="C124" t="str">
            <v>Raw water treatment facility</v>
          </cell>
          <cell r="D124" t="str">
            <v>1000</v>
          </cell>
          <cell r="E124">
            <v>40739</v>
          </cell>
          <cell r="F124">
            <v>15389593.1</v>
          </cell>
          <cell r="G124">
            <v>0</v>
          </cell>
          <cell r="H124">
            <v>0</v>
          </cell>
          <cell r="I124">
            <v>15389593.1</v>
          </cell>
          <cell r="J124">
            <v>-5408412.0999999996</v>
          </cell>
          <cell r="K124">
            <v>-377920</v>
          </cell>
          <cell r="L124">
            <v>0</v>
          </cell>
          <cell r="M124">
            <v>-5786332.0999999996</v>
          </cell>
          <cell r="N124">
            <v>9603261</v>
          </cell>
          <cell r="O124">
            <v>9981181</v>
          </cell>
          <cell r="P124" t="str">
            <v>10010102</v>
          </cell>
          <cell r="Q124" t="str">
            <v>2010</v>
          </cell>
          <cell r="R124" t="str">
            <v>RCC</v>
          </cell>
          <cell r="S124">
            <v>15295153.95158188</v>
          </cell>
          <cell r="T124">
            <v>9569307.0689891465</v>
          </cell>
          <cell r="U124" t="str">
            <v>RCC</v>
          </cell>
          <cell r="V124" t="str">
            <v>1 - Tangible FA</v>
          </cell>
          <cell r="W124" t="str">
            <v xml:space="preserve">D- Factory Building on Lease hold Land </v>
          </cell>
          <cell r="X124" t="str">
            <v>IVRCL - Infrastructure Development Package</v>
          </cell>
          <cell r="Y124">
            <v>40634</v>
          </cell>
          <cell r="Z124">
            <v>140.55492000000001</v>
          </cell>
          <cell r="AA124">
            <v>149.41475679999999</v>
          </cell>
          <cell r="AB124">
            <v>1.0630346970422664</v>
          </cell>
          <cell r="AC124">
            <v>116.0237568</v>
          </cell>
          <cell r="AD124">
            <v>149.50524627364123</v>
          </cell>
          <cell r="AE124">
            <v>1.288574429901939</v>
          </cell>
          <cell r="AF124">
            <v>1.369799328707219</v>
          </cell>
          <cell r="AG124">
            <v>20951291.615350429</v>
          </cell>
          <cell r="AH124">
            <v>20322752.866889916</v>
          </cell>
          <cell r="AI124">
            <v>45</v>
          </cell>
          <cell r="AJ124">
            <v>0.05</v>
          </cell>
          <cell r="AK124">
            <v>11.958333333333334</v>
          </cell>
        </row>
        <row r="125">
          <cell r="A125">
            <v>2010000019</v>
          </cell>
          <cell r="B125" t="str">
            <v>0</v>
          </cell>
          <cell r="C125" t="str">
            <v>Helipad</v>
          </cell>
          <cell r="D125" t="str">
            <v>1000</v>
          </cell>
          <cell r="E125">
            <v>40739</v>
          </cell>
          <cell r="F125">
            <v>14788154.58</v>
          </cell>
          <cell r="G125">
            <v>0</v>
          </cell>
          <cell r="H125">
            <v>0</v>
          </cell>
          <cell r="I125">
            <v>14788154.58</v>
          </cell>
          <cell r="J125">
            <v>-2779928.58</v>
          </cell>
          <cell r="K125">
            <v>-195470</v>
          </cell>
          <cell r="L125">
            <v>0</v>
          </cell>
          <cell r="M125">
            <v>-2975398.58</v>
          </cell>
          <cell r="N125">
            <v>11812756</v>
          </cell>
          <cell r="O125">
            <v>12008226</v>
          </cell>
          <cell r="P125" t="str">
            <v>10010102</v>
          </cell>
          <cell r="Q125" t="str">
            <v>2010</v>
          </cell>
          <cell r="R125" t="str">
            <v>Open Area</v>
          </cell>
          <cell r="S125">
            <v>15661913.790231118</v>
          </cell>
          <cell r="T125">
            <v>12892377.240949038</v>
          </cell>
          <cell r="U125" t="str">
            <v>Development</v>
          </cell>
          <cell r="V125" t="str">
            <v>1 - Tangible FA</v>
          </cell>
          <cell r="W125" t="str">
            <v>E-Building - Others</v>
          </cell>
          <cell r="X125" t="str">
            <v>IVRCL - Infrastructure Development Package</v>
          </cell>
          <cell r="Y125">
            <v>40634</v>
          </cell>
          <cell r="Z125">
            <v>140.55492000000001</v>
          </cell>
          <cell r="AA125">
            <v>149.41475679999999</v>
          </cell>
          <cell r="AB125">
            <v>1.0630346970422664</v>
          </cell>
          <cell r="AC125">
            <v>116.0237568</v>
          </cell>
          <cell r="AD125">
            <v>149.50524627364123</v>
          </cell>
          <cell r="AE125">
            <v>1.288574429901939</v>
          </cell>
          <cell r="AF125">
            <v>1.369799328707219</v>
          </cell>
          <cell r="AG125">
            <v>21453678.99612892</v>
          </cell>
          <cell r="AH125">
            <v>20810068.626245052</v>
          </cell>
          <cell r="AI125">
            <v>15</v>
          </cell>
          <cell r="AJ125">
            <v>0.05</v>
          </cell>
          <cell r="AK125">
            <v>11.958333333333334</v>
          </cell>
        </row>
        <row r="126">
          <cell r="A126">
            <v>2020000313</v>
          </cell>
          <cell r="B126" t="str">
            <v>0</v>
          </cell>
          <cell r="C126" t="str">
            <v>SUB STATION-7</v>
          </cell>
          <cell r="D126" t="str">
            <v>1000</v>
          </cell>
          <cell r="E126">
            <v>42791</v>
          </cell>
          <cell r="F126">
            <v>14550012</v>
          </cell>
          <cell r="G126">
            <v>0</v>
          </cell>
          <cell r="H126">
            <v>0</v>
          </cell>
          <cell r="I126">
            <v>14550012</v>
          </cell>
          <cell r="J126">
            <v>-2400418</v>
          </cell>
          <cell r="K126">
            <v>-358758</v>
          </cell>
          <cell r="L126">
            <v>0</v>
          </cell>
          <cell r="M126">
            <v>-2759176</v>
          </cell>
          <cell r="N126">
            <v>11790836</v>
          </cell>
          <cell r="O126">
            <v>12149594</v>
          </cell>
          <cell r="P126" t="str">
            <v>10010102</v>
          </cell>
          <cell r="Q126" t="str">
            <v>2020</v>
          </cell>
          <cell r="R126" t="str">
            <v>RCC Framed</v>
          </cell>
          <cell r="S126">
            <v>14460724.990666827</v>
          </cell>
          <cell r="T126">
            <v>11749147.532707037</v>
          </cell>
          <cell r="U126" t="str">
            <v>RCC Framed</v>
          </cell>
          <cell r="V126" t="str">
            <v>1 - Tangible FA</v>
          </cell>
          <cell r="W126" t="str">
            <v xml:space="preserve">D- Factory Building on Lease hold Land </v>
          </cell>
          <cell r="X126" t="str">
            <v>Butene-1</v>
          </cell>
          <cell r="Y126">
            <v>42826</v>
          </cell>
          <cell r="AB126">
            <v>1</v>
          </cell>
          <cell r="AC126">
            <v>131.36035437264457</v>
          </cell>
          <cell r="AD126">
            <v>149.50524627364123</v>
          </cell>
          <cell r="AE126">
            <v>1.1381306558409778</v>
          </cell>
          <cell r="AF126">
            <v>1.1381306558409778</v>
          </cell>
          <cell r="AG126">
            <v>16458194.417563654</v>
          </cell>
          <cell r="AH126">
            <v>15964448.585036745</v>
          </cell>
          <cell r="AI126">
            <v>45</v>
          </cell>
          <cell r="AJ126">
            <v>0.05</v>
          </cell>
          <cell r="AK126">
            <v>6.3472222222222223</v>
          </cell>
        </row>
        <row r="127">
          <cell r="A127">
            <v>2010000014</v>
          </cell>
          <cell r="B127" t="str">
            <v>0</v>
          </cell>
          <cell r="C127" t="str">
            <v>Drinking Water Storage &amp; its piping work</v>
          </cell>
          <cell r="D127" t="str">
            <v>1000</v>
          </cell>
          <cell r="E127">
            <v>40739</v>
          </cell>
          <cell r="F127">
            <v>13998180.619999999</v>
          </cell>
          <cell r="G127">
            <v>0</v>
          </cell>
          <cell r="H127">
            <v>0</v>
          </cell>
          <cell r="I127">
            <v>13998180.619999999</v>
          </cell>
          <cell r="J127">
            <v>-4919419.62</v>
          </cell>
          <cell r="K127">
            <v>-343752</v>
          </cell>
          <cell r="L127">
            <v>0</v>
          </cell>
          <cell r="M127">
            <v>-5263171.62</v>
          </cell>
          <cell r="N127">
            <v>8735009</v>
          </cell>
          <cell r="O127">
            <v>9078761</v>
          </cell>
          <cell r="P127" t="str">
            <v>10010102</v>
          </cell>
          <cell r="Q127" t="str">
            <v>2010</v>
          </cell>
          <cell r="R127" t="str">
            <v>RCC</v>
          </cell>
          <cell r="S127">
            <v>13912279.956573373</v>
          </cell>
          <cell r="T127">
            <v>8704124.9187524766</v>
          </cell>
          <cell r="U127" t="str">
            <v>RCC</v>
          </cell>
          <cell r="V127" t="str">
            <v>1 - Tangible FA</v>
          </cell>
          <cell r="W127" t="str">
            <v xml:space="preserve">D- Factory Building on Lease hold Land </v>
          </cell>
          <cell r="X127" t="str">
            <v>IVRCL - Infrastructure Development Package</v>
          </cell>
          <cell r="Y127">
            <v>40634</v>
          </cell>
          <cell r="Z127">
            <v>140.55492000000001</v>
          </cell>
          <cell r="AA127">
            <v>149.41475679999999</v>
          </cell>
          <cell r="AB127">
            <v>1.0630346970422664</v>
          </cell>
          <cell r="AC127">
            <v>116.0237568</v>
          </cell>
          <cell r="AD127">
            <v>149.50524627364123</v>
          </cell>
          <cell r="AE127">
            <v>1.288574429901939</v>
          </cell>
          <cell r="AF127">
            <v>1.369799328707219</v>
          </cell>
          <cell r="AG127">
            <v>19057031.745301105</v>
          </cell>
          <cell r="AH127">
            <v>18485320.792942073</v>
          </cell>
          <cell r="AI127">
            <v>45</v>
          </cell>
          <cell r="AJ127">
            <v>0.05</v>
          </cell>
          <cell r="AK127">
            <v>11.958333333333334</v>
          </cell>
        </row>
        <row r="128">
          <cell r="A128">
            <v>2010000218</v>
          </cell>
          <cell r="B128" t="str">
            <v>0</v>
          </cell>
          <cell r="C128" t="str">
            <v>Compressor Shed</v>
          </cell>
          <cell r="D128" t="str">
            <v>1000</v>
          </cell>
          <cell r="E128">
            <v>42839</v>
          </cell>
          <cell r="F128">
            <v>13278833.51</v>
          </cell>
          <cell r="G128">
            <v>0</v>
          </cell>
          <cell r="H128">
            <v>0</v>
          </cell>
          <cell r="I128">
            <v>13278833.51</v>
          </cell>
          <cell r="J128">
            <v>-2153425.5099999998</v>
          </cell>
          <cell r="K128">
            <v>-326817</v>
          </cell>
          <cell r="L128">
            <v>0</v>
          </cell>
          <cell r="M128">
            <v>-2480242.5099999998</v>
          </cell>
          <cell r="N128">
            <v>10798591</v>
          </cell>
          <cell r="O128">
            <v>11125408</v>
          </cell>
          <cell r="P128" t="str">
            <v>10010102</v>
          </cell>
          <cell r="Q128" t="str">
            <v>2010</v>
          </cell>
          <cell r="R128" t="str">
            <v>NOT AVAILABLE</v>
          </cell>
          <cell r="S128">
            <v>13197347.162666334</v>
          </cell>
          <cell r="T128">
            <v>10760410.780402884</v>
          </cell>
          <cell r="U128" t="str">
            <v>Steel Structure</v>
          </cell>
          <cell r="V128" t="str">
            <v>1 - Tangible FA</v>
          </cell>
          <cell r="W128" t="str">
            <v xml:space="preserve">D- Factory Building on Lease hold Land </v>
          </cell>
          <cell r="X128" t="str">
            <v>PE Swing Package</v>
          </cell>
          <cell r="Y128">
            <v>42826</v>
          </cell>
          <cell r="AB128">
            <v>1</v>
          </cell>
          <cell r="AC128">
            <v>131.36035437264457</v>
          </cell>
          <cell r="AD128">
            <v>149.50524627364123</v>
          </cell>
          <cell r="AE128">
            <v>1.1381306558409778</v>
          </cell>
          <cell r="AF128">
            <v>1.1381306558409778</v>
          </cell>
          <cell r="AG128">
            <v>15020305.381606502</v>
          </cell>
          <cell r="AH128">
            <v>14569696.220158307</v>
          </cell>
          <cell r="AI128">
            <v>30</v>
          </cell>
          <cell r="AJ128">
            <v>0.05</v>
          </cell>
          <cell r="AK128">
            <v>6.2111111111111112</v>
          </cell>
        </row>
        <row r="129">
          <cell r="A129">
            <v>2010000193</v>
          </cell>
          <cell r="B129" t="str">
            <v>0</v>
          </cell>
          <cell r="C129" t="str">
            <v>Main Fire Station</v>
          </cell>
          <cell r="D129" t="str">
            <v>1000</v>
          </cell>
          <cell r="E129">
            <v>42429</v>
          </cell>
          <cell r="F129">
            <v>13140717</v>
          </cell>
          <cell r="G129">
            <v>0</v>
          </cell>
          <cell r="H129">
            <v>0</v>
          </cell>
          <cell r="I129">
            <v>13140717</v>
          </cell>
          <cell r="J129">
            <v>-2605686</v>
          </cell>
          <cell r="K129">
            <v>-322473</v>
          </cell>
          <cell r="L129">
            <v>0</v>
          </cell>
          <cell r="M129">
            <v>-2928159</v>
          </cell>
          <cell r="N129">
            <v>10212558</v>
          </cell>
          <cell r="O129">
            <v>10535031</v>
          </cell>
          <cell r="P129" t="str">
            <v>10010102</v>
          </cell>
          <cell r="Q129" t="str">
            <v>2010</v>
          </cell>
          <cell r="R129" t="str">
            <v>RCC Framed</v>
          </cell>
          <cell r="S129">
            <v>13060078.212800128</v>
          </cell>
          <cell r="T129">
            <v>10176449.797819894</v>
          </cell>
          <cell r="U129" t="str">
            <v>RCC Framed</v>
          </cell>
          <cell r="V129" t="str">
            <v>1 - Tangible FA</v>
          </cell>
          <cell r="W129" t="str">
            <v xml:space="preserve">D- Factory Building on Lease hold Land </v>
          </cell>
          <cell r="X129" t="str">
            <v>Integrated Utilities &amp; Offsite</v>
          </cell>
          <cell r="Y129">
            <v>42461</v>
          </cell>
          <cell r="AB129">
            <v>1</v>
          </cell>
          <cell r="AC129">
            <v>125.8450715121582</v>
          </cell>
          <cell r="AD129">
            <v>149.50524627364123</v>
          </cell>
          <cell r="AE129">
            <v>1.1880103406290103</v>
          </cell>
          <cell r="AF129">
            <v>1.1880103406290103</v>
          </cell>
          <cell r="AG129">
            <v>15515507.966230197</v>
          </cell>
          <cell r="AH129">
            <v>15050042.727243291</v>
          </cell>
          <cell r="AI129">
            <v>45</v>
          </cell>
          <cell r="AJ129">
            <v>0.05</v>
          </cell>
          <cell r="AK129">
            <v>7.333333333333333</v>
          </cell>
        </row>
        <row r="130">
          <cell r="A130">
            <v>2010000010</v>
          </cell>
          <cell r="B130" t="str">
            <v>0</v>
          </cell>
          <cell r="C130" t="str">
            <v>Effluent treatment / sewage units</v>
          </cell>
          <cell r="D130" t="str">
            <v>1000</v>
          </cell>
          <cell r="E130">
            <v>40739</v>
          </cell>
          <cell r="F130">
            <v>12311674.91</v>
          </cell>
          <cell r="G130">
            <v>0</v>
          </cell>
          <cell r="H130">
            <v>0</v>
          </cell>
          <cell r="I130">
            <v>12311674.91</v>
          </cell>
          <cell r="J130">
            <v>-4326726.91</v>
          </cell>
          <cell r="K130">
            <v>-302336</v>
          </cell>
          <cell r="L130">
            <v>0</v>
          </cell>
          <cell r="M130">
            <v>-4629062.91</v>
          </cell>
          <cell r="N130">
            <v>7682612</v>
          </cell>
          <cell r="O130">
            <v>7984948</v>
          </cell>
          <cell r="P130" t="str">
            <v>10010102</v>
          </cell>
          <cell r="Q130" t="str">
            <v>2010</v>
          </cell>
          <cell r="R130" t="str">
            <v>RCC</v>
          </cell>
          <cell r="S130">
            <v>12236123.588626783</v>
          </cell>
          <cell r="T130">
            <v>7655448.8438771842</v>
          </cell>
          <cell r="U130" t="str">
            <v>RCC</v>
          </cell>
          <cell r="V130" t="str">
            <v>1 - Tangible FA</v>
          </cell>
          <cell r="W130" t="str">
            <v xml:space="preserve">D- Factory Building on Lease hold Land </v>
          </cell>
          <cell r="X130" t="str">
            <v>IVRCL - Infrastructure Development Package</v>
          </cell>
          <cell r="Y130">
            <v>40634</v>
          </cell>
          <cell r="Z130">
            <v>140.55492000000001</v>
          </cell>
          <cell r="AA130">
            <v>149.41475679999999</v>
          </cell>
          <cell r="AB130">
            <v>1.0630346970422664</v>
          </cell>
          <cell r="AC130">
            <v>116.0237568</v>
          </cell>
          <cell r="AD130">
            <v>149.50524627364123</v>
          </cell>
          <cell r="AE130">
            <v>1.288574429901939</v>
          </cell>
          <cell r="AF130">
            <v>1.369799328707219</v>
          </cell>
          <cell r="AG130">
            <v>16761033.877679536</v>
          </cell>
          <cell r="AH130">
            <v>16258202.861349149</v>
          </cell>
          <cell r="AI130">
            <v>45</v>
          </cell>
          <cell r="AJ130">
            <v>0.05</v>
          </cell>
          <cell r="AK130">
            <v>11.958333333333334</v>
          </cell>
        </row>
        <row r="131">
          <cell r="A131">
            <v>2050000040</v>
          </cell>
          <cell r="B131" t="str">
            <v>0</v>
          </cell>
          <cell r="C131" t="str">
            <v>ROADS</v>
          </cell>
          <cell r="D131" t="str">
            <v>1000</v>
          </cell>
          <cell r="E131">
            <v>42429</v>
          </cell>
          <cell r="F131">
            <v>11749599</v>
          </cell>
          <cell r="G131">
            <v>0</v>
          </cell>
          <cell r="H131">
            <v>0</v>
          </cell>
          <cell r="I131">
            <v>11749599</v>
          </cell>
          <cell r="J131">
            <v>-7049760</v>
          </cell>
          <cell r="K131">
            <v>-885244</v>
          </cell>
          <cell r="L131">
            <v>0</v>
          </cell>
          <cell r="M131">
            <v>-7935004</v>
          </cell>
          <cell r="N131">
            <v>3814595</v>
          </cell>
          <cell r="O131">
            <v>4699839</v>
          </cell>
          <cell r="P131" t="str">
            <v>10010102</v>
          </cell>
          <cell r="Q131" t="str">
            <v>2050</v>
          </cell>
          <cell r="R131">
            <v>0</v>
          </cell>
          <cell r="S131">
            <v>10746790.207118999</v>
          </cell>
          <cell r="T131">
            <v>3644066.133360351</v>
          </cell>
          <cell r="U131" t="str">
            <v>Road</v>
          </cell>
          <cell r="V131" t="str">
            <v>1 - Tangible FA</v>
          </cell>
          <cell r="W131" t="str">
            <v xml:space="preserve">C-Road, Culverts </v>
          </cell>
          <cell r="X131" t="str">
            <v>NAPHTHA PIPE LINE &amp; END TERMINALS</v>
          </cell>
          <cell r="Y131">
            <v>42461</v>
          </cell>
          <cell r="AB131">
            <v>1</v>
          </cell>
          <cell r="AC131">
            <v>125.8450715121582</v>
          </cell>
          <cell r="AD131">
            <v>149.50524627364123</v>
          </cell>
          <cell r="AE131">
            <v>1.1880103406290103</v>
          </cell>
          <cell r="AF131">
            <v>1.1880103406290103</v>
          </cell>
          <cell r="AG131">
            <v>12767297.894627955</v>
          </cell>
          <cell r="AH131">
            <v>12384278.957789116</v>
          </cell>
          <cell r="AI131">
            <v>15</v>
          </cell>
          <cell r="AJ131">
            <v>0.05</v>
          </cell>
          <cell r="AK131">
            <v>7.333333333333333</v>
          </cell>
        </row>
        <row r="132">
          <cell r="A132">
            <v>2040000011</v>
          </cell>
          <cell r="B132" t="str">
            <v>0</v>
          </cell>
          <cell r="C132" t="str">
            <v>TEMPORARY STRUCTURES</v>
          </cell>
          <cell r="D132" t="str">
            <v>1000</v>
          </cell>
          <cell r="E132">
            <v>42791</v>
          </cell>
          <cell r="F132">
            <v>11689684</v>
          </cell>
          <cell r="G132">
            <v>0</v>
          </cell>
          <cell r="H132">
            <v>0</v>
          </cell>
          <cell r="I132">
            <v>11689684</v>
          </cell>
          <cell r="J132">
            <v>-11455891</v>
          </cell>
          <cell r="K132">
            <v>0</v>
          </cell>
          <cell r="L132">
            <v>0</v>
          </cell>
          <cell r="M132">
            <v>-11455891</v>
          </cell>
          <cell r="N132">
            <v>233793</v>
          </cell>
          <cell r="O132">
            <v>233793</v>
          </cell>
          <cell r="P132" t="str">
            <v>10010102</v>
          </cell>
          <cell r="Q132" t="str">
            <v>2040</v>
          </cell>
          <cell r="R132" t="str">
            <v>NOT AVAILABLE</v>
          </cell>
          <cell r="S132">
            <v>11617949.56263941</v>
          </cell>
          <cell r="T132">
            <v>232966.38585374068</v>
          </cell>
          <cell r="U132" t="str">
            <v>Steel Structure</v>
          </cell>
          <cell r="V132" t="str">
            <v>1 - Tangible FA</v>
          </cell>
          <cell r="W132" t="str">
            <v xml:space="preserve">D- Factory Building on Lease hold Land </v>
          </cell>
          <cell r="X132" t="str">
            <v>Butene-1</v>
          </cell>
          <cell r="Y132">
            <v>42826</v>
          </cell>
          <cell r="AB132">
            <v>1</v>
          </cell>
          <cell r="AC132">
            <v>131.36035437264457</v>
          </cell>
          <cell r="AD132">
            <v>149.50524627364123</v>
          </cell>
          <cell r="AE132">
            <v>1.1381306558409778</v>
          </cell>
          <cell r="AF132">
            <v>1.1381306558409778</v>
          </cell>
          <cell r="AG132">
            <v>13222744.555254193</v>
          </cell>
          <cell r="AH132">
            <v>12826062.218596566</v>
          </cell>
          <cell r="AI132">
            <v>5</v>
          </cell>
          <cell r="AJ132">
            <v>0.95</v>
          </cell>
          <cell r="AK132">
            <v>6.3472222222222223</v>
          </cell>
        </row>
        <row r="133">
          <cell r="A133">
            <v>2020000000</v>
          </cell>
          <cell r="B133" t="str">
            <v>0</v>
          </cell>
          <cell r="C133" t="str">
            <v>VCCI - Office building ( 641.50 Sq Meter )</v>
          </cell>
          <cell r="D133" t="str">
            <v>1000</v>
          </cell>
          <cell r="E133">
            <v>39562</v>
          </cell>
          <cell r="F133">
            <v>11650353</v>
          </cell>
          <cell r="G133">
            <v>0</v>
          </cell>
          <cell r="H133">
            <v>0</v>
          </cell>
          <cell r="I133">
            <v>11650353</v>
          </cell>
          <cell r="J133">
            <v>-2649882</v>
          </cell>
          <cell r="K133">
            <v>-143404</v>
          </cell>
          <cell r="L133">
            <v>0</v>
          </cell>
          <cell r="M133">
            <v>-2793286</v>
          </cell>
          <cell r="N133">
            <v>8857067</v>
          </cell>
          <cell r="O133">
            <v>9000471</v>
          </cell>
          <cell r="P133" t="str">
            <v>10010102</v>
          </cell>
          <cell r="Q133" t="str">
            <v>2020</v>
          </cell>
          <cell r="R133" t="str">
            <v>NOT AVAILABLE</v>
          </cell>
          <cell r="S133">
            <v>12338714.971138777</v>
          </cell>
          <cell r="T133">
            <v>9666554.444395598</v>
          </cell>
          <cell r="U133" t="str">
            <v>RCC</v>
          </cell>
          <cell r="V133" t="str">
            <v>1 - Tangible FA</v>
          </cell>
          <cell r="W133" t="str">
            <v>E-Building - Others</v>
          </cell>
          <cell r="X133" t="str">
            <v>Non LSTK</v>
          </cell>
          <cell r="Y133">
            <v>39539</v>
          </cell>
          <cell r="Z133">
            <v>123.78700000000001</v>
          </cell>
          <cell r="AA133">
            <v>149.41475679999999</v>
          </cell>
          <cell r="AB133">
            <v>1.2070310840395193</v>
          </cell>
          <cell r="AC133">
            <v>116.0237568</v>
          </cell>
          <cell r="AD133">
            <v>149.50524627364123</v>
          </cell>
          <cell r="AE133">
            <v>1.288574429901939</v>
          </cell>
          <cell r="AF133">
            <v>1.555349390990143</v>
          </cell>
          <cell r="AG133">
            <v>19191012.815961659</v>
          </cell>
          <cell r="AH133">
            <v>18615282.431482811</v>
          </cell>
          <cell r="AI133">
            <v>45</v>
          </cell>
          <cell r="AJ133">
            <v>0.05</v>
          </cell>
          <cell r="AK133">
            <v>15.183333333333334</v>
          </cell>
        </row>
        <row r="134">
          <cell r="A134">
            <v>2010000222</v>
          </cell>
          <cell r="B134" t="str">
            <v>0</v>
          </cell>
          <cell r="C134" t="str">
            <v>Trench</v>
          </cell>
          <cell r="D134" t="str">
            <v>1000</v>
          </cell>
          <cell r="E134">
            <v>42839</v>
          </cell>
          <cell r="F134">
            <v>10757771.119999999</v>
          </cell>
          <cell r="G134">
            <v>0</v>
          </cell>
          <cell r="H134">
            <v>0</v>
          </cell>
          <cell r="I134">
            <v>10757771.119999999</v>
          </cell>
          <cell r="J134">
            <v>-1744587.12</v>
          </cell>
          <cell r="K134">
            <v>-264769</v>
          </cell>
          <cell r="L134">
            <v>0</v>
          </cell>
          <cell r="M134">
            <v>-2009356.12</v>
          </cell>
          <cell r="N134">
            <v>8748415</v>
          </cell>
          <cell r="O134">
            <v>9013184</v>
          </cell>
          <cell r="P134" t="str">
            <v>10010102</v>
          </cell>
          <cell r="Q134" t="str">
            <v>2010</v>
          </cell>
          <cell r="R134" t="str">
            <v>NOT AVAILABLE</v>
          </cell>
          <cell r="S134">
            <v>10691755.421154145</v>
          </cell>
          <cell r="T134">
            <v>8717483.5196034648</v>
          </cell>
          <cell r="U134" t="str">
            <v>Development</v>
          </cell>
          <cell r="V134" t="str">
            <v>1 - Tangible FA</v>
          </cell>
          <cell r="W134" t="str">
            <v xml:space="preserve">D- Factory Building on Lease hold Land </v>
          </cell>
          <cell r="X134" t="str">
            <v>PE Swing Package</v>
          </cell>
          <cell r="Y134">
            <v>42826</v>
          </cell>
          <cell r="AB134">
            <v>1</v>
          </cell>
          <cell r="AC134">
            <v>131.36035437264457</v>
          </cell>
          <cell r="AD134">
            <v>149.50524627364123</v>
          </cell>
          <cell r="AE134">
            <v>1.1381306558409778</v>
          </cell>
          <cell r="AF134">
            <v>1.1381306558409778</v>
          </cell>
          <cell r="AG134">
            <v>12168614.609569497</v>
          </cell>
          <cell r="AH134">
            <v>11803556.171282412</v>
          </cell>
          <cell r="AI134">
            <v>30</v>
          </cell>
          <cell r="AJ134">
            <v>0.05</v>
          </cell>
          <cell r="AK134">
            <v>6.2111111111111112</v>
          </cell>
        </row>
        <row r="135">
          <cell r="A135">
            <v>2010000201</v>
          </cell>
          <cell r="B135" t="str">
            <v>0</v>
          </cell>
          <cell r="C135" t="str">
            <v>SS-14</v>
          </cell>
          <cell r="D135" t="str">
            <v>1000</v>
          </cell>
          <cell r="E135">
            <v>42429</v>
          </cell>
          <cell r="F135">
            <v>10612538</v>
          </cell>
          <cell r="G135">
            <v>0</v>
          </cell>
          <cell r="H135">
            <v>0</v>
          </cell>
          <cell r="I135">
            <v>10612538</v>
          </cell>
          <cell r="J135">
            <v>-2104370</v>
          </cell>
          <cell r="K135">
            <v>-260431</v>
          </cell>
          <cell r="L135">
            <v>0</v>
          </cell>
          <cell r="M135">
            <v>-2364801</v>
          </cell>
          <cell r="N135">
            <v>8247737</v>
          </cell>
          <cell r="O135">
            <v>8508168</v>
          </cell>
          <cell r="P135" t="str">
            <v>10010102</v>
          </cell>
          <cell r="Q135" t="str">
            <v>2010</v>
          </cell>
          <cell r="R135" t="str">
            <v>RCC Framed</v>
          </cell>
          <cell r="S135">
            <v>10547413.532786183</v>
          </cell>
          <cell r="T135">
            <v>8218575.750181458</v>
          </cell>
          <cell r="U135" t="str">
            <v>RCC Framed</v>
          </cell>
          <cell r="V135" t="str">
            <v>1 - Tangible FA</v>
          </cell>
          <cell r="W135" t="str">
            <v xml:space="preserve">D- Factory Building on Lease hold Land </v>
          </cell>
          <cell r="X135" t="str">
            <v>Integrated Utilities &amp; Offsite</v>
          </cell>
          <cell r="Y135">
            <v>42461</v>
          </cell>
          <cell r="AB135">
            <v>1</v>
          </cell>
          <cell r="AC135">
            <v>125.8450715121582</v>
          </cell>
          <cell r="AD135">
            <v>149.50524627364123</v>
          </cell>
          <cell r="AE135">
            <v>1.1880103406290103</v>
          </cell>
          <cell r="AF135">
            <v>1.1880103406290103</v>
          </cell>
          <cell r="AG135">
            <v>12530436.343840348</v>
          </cell>
          <cell r="AH135">
            <v>12154523.253525136</v>
          </cell>
          <cell r="AI135">
            <v>45</v>
          </cell>
          <cell r="AJ135">
            <v>0.05</v>
          </cell>
          <cell r="AK135">
            <v>7.333333333333333</v>
          </cell>
        </row>
        <row r="136">
          <cell r="A136">
            <v>2010000202</v>
          </cell>
          <cell r="B136" t="str">
            <v>0</v>
          </cell>
          <cell r="C136" t="str">
            <v>SS-17</v>
          </cell>
          <cell r="D136" t="str">
            <v>1000</v>
          </cell>
          <cell r="E136">
            <v>42429</v>
          </cell>
          <cell r="F136">
            <v>10612538</v>
          </cell>
          <cell r="G136">
            <v>0</v>
          </cell>
          <cell r="H136">
            <v>0</v>
          </cell>
          <cell r="I136">
            <v>10612538</v>
          </cell>
          <cell r="J136">
            <v>-2104370</v>
          </cell>
          <cell r="K136">
            <v>-260431</v>
          </cell>
          <cell r="L136">
            <v>0</v>
          </cell>
          <cell r="M136">
            <v>-2364801</v>
          </cell>
          <cell r="N136">
            <v>8247737</v>
          </cell>
          <cell r="O136">
            <v>8508168</v>
          </cell>
          <cell r="P136" t="str">
            <v>10010102</v>
          </cell>
          <cell r="Q136" t="str">
            <v>2010</v>
          </cell>
          <cell r="R136" t="str">
            <v>RCC Framed</v>
          </cell>
          <cell r="S136">
            <v>10547413.532786183</v>
          </cell>
          <cell r="T136">
            <v>8218575.750181458</v>
          </cell>
          <cell r="U136" t="str">
            <v>RCC Framed</v>
          </cell>
          <cell r="V136" t="str">
            <v>1 - Tangible FA</v>
          </cell>
          <cell r="W136" t="str">
            <v xml:space="preserve">D- Factory Building on Lease hold Land </v>
          </cell>
          <cell r="X136" t="str">
            <v>Integrated Utilities &amp; Offsite</v>
          </cell>
          <cell r="Y136">
            <v>42461</v>
          </cell>
          <cell r="AB136">
            <v>1</v>
          </cell>
          <cell r="AC136">
            <v>125.8450715121582</v>
          </cell>
          <cell r="AD136">
            <v>149.50524627364123</v>
          </cell>
          <cell r="AE136">
            <v>1.1880103406290103</v>
          </cell>
          <cell r="AF136">
            <v>1.1880103406290103</v>
          </cell>
          <cell r="AG136">
            <v>12530436.343840348</v>
          </cell>
          <cell r="AH136">
            <v>12154523.253525136</v>
          </cell>
          <cell r="AI136">
            <v>45</v>
          </cell>
          <cell r="AJ136">
            <v>0.05</v>
          </cell>
          <cell r="AK136">
            <v>7.333333333333333</v>
          </cell>
        </row>
        <row r="137">
          <cell r="A137">
            <v>2010000203</v>
          </cell>
          <cell r="B137" t="str">
            <v>0</v>
          </cell>
          <cell r="C137" t="str">
            <v>SS-18</v>
          </cell>
          <cell r="D137" t="str">
            <v>1000</v>
          </cell>
          <cell r="E137">
            <v>42429</v>
          </cell>
          <cell r="F137">
            <v>10612538</v>
          </cell>
          <cell r="G137">
            <v>0</v>
          </cell>
          <cell r="H137">
            <v>0</v>
          </cell>
          <cell r="I137">
            <v>10612538</v>
          </cell>
          <cell r="J137">
            <v>-2104370</v>
          </cell>
          <cell r="K137">
            <v>-260431</v>
          </cell>
          <cell r="L137">
            <v>0</v>
          </cell>
          <cell r="M137">
            <v>-2364801</v>
          </cell>
          <cell r="N137">
            <v>8247737</v>
          </cell>
          <cell r="O137">
            <v>8508168</v>
          </cell>
          <cell r="P137" t="str">
            <v>10010102</v>
          </cell>
          <cell r="Q137" t="str">
            <v>2010</v>
          </cell>
          <cell r="R137" t="str">
            <v>RCC Framed</v>
          </cell>
          <cell r="S137">
            <v>10547413.532786183</v>
          </cell>
          <cell r="T137">
            <v>8218575.750181458</v>
          </cell>
          <cell r="U137" t="str">
            <v>RCC Framed</v>
          </cell>
          <cell r="V137" t="str">
            <v>1 - Tangible FA</v>
          </cell>
          <cell r="W137" t="str">
            <v xml:space="preserve">D- Factory Building on Lease hold Land </v>
          </cell>
          <cell r="X137" t="str">
            <v>Integrated Utilities &amp; Offsite</v>
          </cell>
          <cell r="Y137">
            <v>42461</v>
          </cell>
          <cell r="AB137">
            <v>1</v>
          </cell>
          <cell r="AC137">
            <v>125.8450715121582</v>
          </cell>
          <cell r="AD137">
            <v>149.50524627364123</v>
          </cell>
          <cell r="AE137">
            <v>1.1880103406290103</v>
          </cell>
          <cell r="AF137">
            <v>1.1880103406290103</v>
          </cell>
          <cell r="AG137">
            <v>12530436.343840348</v>
          </cell>
          <cell r="AH137">
            <v>12154523.253525136</v>
          </cell>
          <cell r="AI137">
            <v>45</v>
          </cell>
          <cell r="AJ137">
            <v>0.05</v>
          </cell>
          <cell r="AK137">
            <v>7.333333333333333</v>
          </cell>
        </row>
        <row r="138">
          <cell r="A138">
            <v>2010000204</v>
          </cell>
          <cell r="B138" t="str">
            <v>0</v>
          </cell>
          <cell r="C138" t="str">
            <v>SS-19</v>
          </cell>
          <cell r="D138" t="str">
            <v>1000</v>
          </cell>
          <cell r="E138">
            <v>42429</v>
          </cell>
          <cell r="F138">
            <v>10612538</v>
          </cell>
          <cell r="G138">
            <v>0</v>
          </cell>
          <cell r="H138">
            <v>0</v>
          </cell>
          <cell r="I138">
            <v>10612538</v>
          </cell>
          <cell r="J138">
            <v>-2104370</v>
          </cell>
          <cell r="K138">
            <v>-260431</v>
          </cell>
          <cell r="L138">
            <v>0</v>
          </cell>
          <cell r="M138">
            <v>-2364801</v>
          </cell>
          <cell r="N138">
            <v>8247737</v>
          </cell>
          <cell r="O138">
            <v>8508168</v>
          </cell>
          <cell r="P138" t="str">
            <v>10010102</v>
          </cell>
          <cell r="Q138" t="str">
            <v>2010</v>
          </cell>
          <cell r="R138" t="str">
            <v>RCC Framed</v>
          </cell>
          <cell r="S138">
            <v>10547413.532786183</v>
          </cell>
          <cell r="T138">
            <v>8218575.750181458</v>
          </cell>
          <cell r="U138" t="str">
            <v>RCC Framed</v>
          </cell>
          <cell r="V138" t="str">
            <v>1 - Tangible FA</v>
          </cell>
          <cell r="W138" t="str">
            <v xml:space="preserve">D- Factory Building on Lease hold Land </v>
          </cell>
          <cell r="X138" t="str">
            <v>Integrated Utilities &amp; Offsite</v>
          </cell>
          <cell r="Y138">
            <v>42461</v>
          </cell>
          <cell r="AB138">
            <v>1</v>
          </cell>
          <cell r="AC138">
            <v>125.8450715121582</v>
          </cell>
          <cell r="AD138">
            <v>149.50524627364123</v>
          </cell>
          <cell r="AE138">
            <v>1.1880103406290103</v>
          </cell>
          <cell r="AF138">
            <v>1.1880103406290103</v>
          </cell>
          <cell r="AG138">
            <v>12530436.343840348</v>
          </cell>
          <cell r="AH138">
            <v>12154523.253525136</v>
          </cell>
          <cell r="AI138">
            <v>45</v>
          </cell>
          <cell r="AJ138">
            <v>0.05</v>
          </cell>
          <cell r="AK138">
            <v>7.333333333333333</v>
          </cell>
        </row>
        <row r="139">
          <cell r="A139">
            <v>2010000205</v>
          </cell>
          <cell r="B139" t="str">
            <v>0</v>
          </cell>
          <cell r="C139" t="str">
            <v>SS-20</v>
          </cell>
          <cell r="D139" t="str">
            <v>1000</v>
          </cell>
          <cell r="E139">
            <v>42429</v>
          </cell>
          <cell r="F139">
            <v>10612538</v>
          </cell>
          <cell r="G139">
            <v>0</v>
          </cell>
          <cell r="H139">
            <v>0</v>
          </cell>
          <cell r="I139">
            <v>10612538</v>
          </cell>
          <cell r="J139">
            <v>-2104370</v>
          </cell>
          <cell r="K139">
            <v>-260431</v>
          </cell>
          <cell r="L139">
            <v>0</v>
          </cell>
          <cell r="M139">
            <v>-2364801</v>
          </cell>
          <cell r="N139">
            <v>8247737</v>
          </cell>
          <cell r="O139">
            <v>8508168</v>
          </cell>
          <cell r="P139" t="str">
            <v>10010102</v>
          </cell>
          <cell r="Q139" t="str">
            <v>2010</v>
          </cell>
          <cell r="R139" t="str">
            <v>RCC Framed</v>
          </cell>
          <cell r="S139">
            <v>10547413.532786183</v>
          </cell>
          <cell r="T139">
            <v>8218575.750181458</v>
          </cell>
          <cell r="U139" t="str">
            <v>RCC Framed</v>
          </cell>
          <cell r="V139" t="str">
            <v>1 - Tangible FA</v>
          </cell>
          <cell r="W139" t="str">
            <v xml:space="preserve">D- Factory Building on Lease hold Land </v>
          </cell>
          <cell r="X139" t="str">
            <v>Integrated Utilities &amp; Offsite</v>
          </cell>
          <cell r="Y139">
            <v>42461</v>
          </cell>
          <cell r="AB139">
            <v>1</v>
          </cell>
          <cell r="AC139">
            <v>125.8450715121582</v>
          </cell>
          <cell r="AD139">
            <v>149.50524627364123</v>
          </cell>
          <cell r="AE139">
            <v>1.1880103406290103</v>
          </cell>
          <cell r="AF139">
            <v>1.1880103406290103</v>
          </cell>
          <cell r="AG139">
            <v>12530436.343840348</v>
          </cell>
          <cell r="AH139">
            <v>12154523.253525136</v>
          </cell>
          <cell r="AI139">
            <v>45</v>
          </cell>
          <cell r="AJ139">
            <v>0.05</v>
          </cell>
          <cell r="AK139">
            <v>7.333333333333333</v>
          </cell>
        </row>
        <row r="140">
          <cell r="A140">
            <v>2010000017</v>
          </cell>
          <cell r="B140" t="str">
            <v>0</v>
          </cell>
          <cell r="C140" t="str">
            <v>Vehicle Parking area</v>
          </cell>
          <cell r="D140" t="str">
            <v>1000</v>
          </cell>
          <cell r="E140">
            <v>40739</v>
          </cell>
          <cell r="F140">
            <v>10349153.98</v>
          </cell>
          <cell r="G140">
            <v>0</v>
          </cell>
          <cell r="H140">
            <v>0</v>
          </cell>
          <cell r="I140">
            <v>10349153.98</v>
          </cell>
          <cell r="J140">
            <v>-10349153.98</v>
          </cell>
          <cell r="K140">
            <v>0</v>
          </cell>
          <cell r="L140">
            <v>0</v>
          </cell>
          <cell r="M140">
            <v>-10349153.98</v>
          </cell>
          <cell r="N140">
            <v>0</v>
          </cell>
          <cell r="O140">
            <v>0</v>
          </cell>
          <cell r="P140" t="str">
            <v>10010102</v>
          </cell>
          <cell r="Q140" t="str">
            <v>2010</v>
          </cell>
          <cell r="R140" t="str">
            <v>STEEL STRUCTURE</v>
          </cell>
          <cell r="S140">
            <v>10285645.7844052</v>
          </cell>
          <cell r="T140">
            <v>0</v>
          </cell>
          <cell r="U140" t="str">
            <v>STEEL STRUCTURE</v>
          </cell>
          <cell r="V140" t="str">
            <v>1 - Tangible FA</v>
          </cell>
          <cell r="W140" t="str">
            <v xml:space="preserve">D- Factory Building on Lease hold Land </v>
          </cell>
          <cell r="X140" t="str">
            <v>IVRCL - Infrastructure Development Package</v>
          </cell>
          <cell r="Y140">
            <v>40634</v>
          </cell>
          <cell r="Z140">
            <v>140.55492000000001</v>
          </cell>
          <cell r="AA140">
            <v>149.41475679999999</v>
          </cell>
          <cell r="AB140">
            <v>1.0630346970422664</v>
          </cell>
          <cell r="AC140">
            <v>116.0237568</v>
          </cell>
          <cell r="AD140">
            <v>149.50524627364123</v>
          </cell>
          <cell r="AE140">
            <v>1.288574429901939</v>
          </cell>
          <cell r="AF140">
            <v>1.369799328707219</v>
          </cell>
          <cell r="AG140">
            <v>14089270.69079848</v>
          </cell>
          <cell r="AH140">
            <v>13666592.570074525</v>
          </cell>
          <cell r="AI140">
            <v>30</v>
          </cell>
          <cell r="AJ140">
            <v>0.05</v>
          </cell>
          <cell r="AK140">
            <v>11.958333333333334</v>
          </cell>
        </row>
        <row r="141">
          <cell r="A141">
            <v>2050000011</v>
          </cell>
          <cell r="B141" t="str">
            <v>0</v>
          </cell>
          <cell r="C141" t="str">
            <v>Construction of warehouse</v>
          </cell>
          <cell r="D141" t="str">
            <v>1000</v>
          </cell>
          <cell r="E141">
            <v>40739</v>
          </cell>
          <cell r="F141">
            <v>9470519</v>
          </cell>
          <cell r="G141">
            <v>0</v>
          </cell>
          <cell r="H141">
            <v>0</v>
          </cell>
          <cell r="I141">
            <v>9470519</v>
          </cell>
          <cell r="J141">
            <v>-1751962</v>
          </cell>
          <cell r="K141">
            <v>-122559</v>
          </cell>
          <cell r="L141">
            <v>0</v>
          </cell>
          <cell r="M141">
            <v>-1874521</v>
          </cell>
          <cell r="N141">
            <v>7595998</v>
          </cell>
          <cell r="O141">
            <v>7718557</v>
          </cell>
          <cell r="P141" t="str">
            <v>10010102</v>
          </cell>
          <cell r="Q141" t="str">
            <v>2050</v>
          </cell>
          <cell r="R141" t="str">
            <v>NOT AVAILABLE</v>
          </cell>
          <cell r="S141">
            <v>10030085.317565419</v>
          </cell>
          <cell r="T141">
            <v>8290230.6402921053</v>
          </cell>
          <cell r="U141" t="str">
            <v>Steel Structure</v>
          </cell>
          <cell r="V141" t="str">
            <v>1 - Tangible FA</v>
          </cell>
          <cell r="W141" t="str">
            <v>E-Building - Others</v>
          </cell>
          <cell r="X141" t="str">
            <v>IVRCL - Infrastructure Development Package</v>
          </cell>
          <cell r="Y141">
            <v>40634</v>
          </cell>
          <cell r="Z141">
            <v>140.55492000000001</v>
          </cell>
          <cell r="AA141">
            <v>149.41475679999999</v>
          </cell>
          <cell r="AB141">
            <v>1.0630346970422664</v>
          </cell>
          <cell r="AC141">
            <v>116.0237568</v>
          </cell>
          <cell r="AD141">
            <v>149.50524627364123</v>
          </cell>
          <cell r="AE141">
            <v>1.288574429901939</v>
          </cell>
          <cell r="AF141">
            <v>1.369799328707219</v>
          </cell>
          <cell r="AG141">
            <v>13739204.134877244</v>
          </cell>
          <cell r="AH141">
            <v>13327028.010830926</v>
          </cell>
          <cell r="AI141">
            <v>45</v>
          </cell>
          <cell r="AJ141">
            <v>0.05</v>
          </cell>
          <cell r="AK141">
            <v>11.958333333333334</v>
          </cell>
        </row>
        <row r="142">
          <cell r="A142">
            <v>2050000039</v>
          </cell>
          <cell r="B142" t="str">
            <v>0</v>
          </cell>
          <cell r="C142" t="str">
            <v>ROADS</v>
          </cell>
          <cell r="D142" t="str">
            <v>1000</v>
          </cell>
          <cell r="E142">
            <v>42429</v>
          </cell>
          <cell r="F142">
            <v>9105554</v>
          </cell>
          <cell r="G142">
            <v>0</v>
          </cell>
          <cell r="H142">
            <v>0</v>
          </cell>
          <cell r="I142">
            <v>9105554</v>
          </cell>
          <cell r="J142">
            <v>-5484151</v>
          </cell>
          <cell r="K142">
            <v>-682114</v>
          </cell>
          <cell r="L142">
            <v>0</v>
          </cell>
          <cell r="M142">
            <v>-6166265</v>
          </cell>
          <cell r="N142">
            <v>2939289</v>
          </cell>
          <cell r="O142">
            <v>3621403</v>
          </cell>
          <cell r="P142" t="str">
            <v>10010102</v>
          </cell>
          <cell r="Q142" t="str">
            <v>2050</v>
          </cell>
          <cell r="R142">
            <v>0</v>
          </cell>
          <cell r="S142">
            <v>8328410.0638322402</v>
          </cell>
          <cell r="T142">
            <v>2807890.090837589</v>
          </cell>
          <cell r="U142" t="str">
            <v>Road</v>
          </cell>
          <cell r="V142" t="str">
            <v>1 - Tangible FA</v>
          </cell>
          <cell r="W142" t="str">
            <v xml:space="preserve">C-Road, Culverts </v>
          </cell>
          <cell r="X142" t="str">
            <v>NAPHTHA PIPE LINE &amp; END TERMINALS</v>
          </cell>
          <cell r="Y142">
            <v>42461</v>
          </cell>
          <cell r="AB142">
            <v>1</v>
          </cell>
          <cell r="AC142">
            <v>125.8450715121582</v>
          </cell>
          <cell r="AD142">
            <v>149.50524627364123</v>
          </cell>
          <cell r="AE142">
            <v>1.1880103406290103</v>
          </cell>
          <cell r="AF142">
            <v>1.1880103406290103</v>
          </cell>
          <cell r="AG142">
            <v>9894237.2768314183</v>
          </cell>
          <cell r="AH142">
            <v>9597410.1585264746</v>
          </cell>
          <cell r="AI142">
            <v>15</v>
          </cell>
          <cell r="AJ142">
            <v>0.05</v>
          </cell>
          <cell r="AK142">
            <v>7.333333333333333</v>
          </cell>
        </row>
        <row r="143">
          <cell r="A143">
            <v>2010000184</v>
          </cell>
          <cell r="B143" t="str">
            <v>0</v>
          </cell>
          <cell r="C143" t="str">
            <v>CT -01 &amp; CT-02  - Sub Station</v>
          </cell>
          <cell r="D143" t="str">
            <v>1000</v>
          </cell>
          <cell r="E143">
            <v>42429</v>
          </cell>
          <cell r="F143">
            <v>8778667</v>
          </cell>
          <cell r="G143">
            <v>0</v>
          </cell>
          <cell r="H143">
            <v>0</v>
          </cell>
          <cell r="I143">
            <v>8778667</v>
          </cell>
          <cell r="J143">
            <v>-1740765</v>
          </cell>
          <cell r="K143">
            <v>-215427</v>
          </cell>
          <cell r="L143">
            <v>0</v>
          </cell>
          <cell r="M143">
            <v>-1956192</v>
          </cell>
          <cell r="N143">
            <v>6822475</v>
          </cell>
          <cell r="O143">
            <v>7037902</v>
          </cell>
          <cell r="P143" t="str">
            <v>10010102</v>
          </cell>
          <cell r="Q143" t="str">
            <v>2010</v>
          </cell>
          <cell r="R143" t="str">
            <v>RCC Framed</v>
          </cell>
          <cell r="S143">
            <v>8724796.1906589624</v>
          </cell>
          <cell r="T143">
            <v>6798353.0017044973</v>
          </cell>
          <cell r="U143" t="str">
            <v>RCC Framed</v>
          </cell>
          <cell r="V143" t="str">
            <v>1 - Tangible FA</v>
          </cell>
          <cell r="W143" t="str">
            <v xml:space="preserve">D- Factory Building on Lease hold Land </v>
          </cell>
          <cell r="X143" t="str">
            <v>Cooling Tower</v>
          </cell>
          <cell r="Y143">
            <v>42461</v>
          </cell>
          <cell r="AB143">
            <v>1</v>
          </cell>
          <cell r="AC143">
            <v>125.8450715121582</v>
          </cell>
          <cell r="AD143">
            <v>149.50524627364123</v>
          </cell>
          <cell r="AE143">
            <v>1.1880103406290103</v>
          </cell>
          <cell r="AF143">
            <v>1.1880103406290103</v>
          </cell>
          <cell r="AG143">
            <v>10365148.094383446</v>
          </cell>
          <cell r="AH143">
            <v>10054193.651551943</v>
          </cell>
          <cell r="AI143">
            <v>45</v>
          </cell>
          <cell r="AJ143">
            <v>0.05</v>
          </cell>
          <cell r="AK143">
            <v>7.333333333333333</v>
          </cell>
        </row>
        <row r="144">
          <cell r="A144">
            <v>2010000018</v>
          </cell>
          <cell r="B144" t="str">
            <v>0</v>
          </cell>
          <cell r="C144" t="str">
            <v>d) Decanted basin-out fall structure</v>
          </cell>
          <cell r="D144" t="str">
            <v>1000</v>
          </cell>
          <cell r="E144">
            <v>40739</v>
          </cell>
          <cell r="F144">
            <v>8464616</v>
          </cell>
          <cell r="G144">
            <v>0</v>
          </cell>
          <cell r="H144">
            <v>0</v>
          </cell>
          <cell r="I144">
            <v>8464616</v>
          </cell>
          <cell r="J144">
            <v>-1876967</v>
          </cell>
          <cell r="K144">
            <v>-104478</v>
          </cell>
          <cell r="L144">
            <v>0</v>
          </cell>
          <cell r="M144">
            <v>-1981445</v>
          </cell>
          <cell r="N144">
            <v>6483171</v>
          </cell>
          <cell r="O144">
            <v>6587649</v>
          </cell>
          <cell r="P144" t="str">
            <v>10010102</v>
          </cell>
          <cell r="Q144" t="str">
            <v>2010</v>
          </cell>
          <cell r="R144" t="str">
            <v>RCC</v>
          </cell>
          <cell r="S144">
            <v>8964748.4642002545</v>
          </cell>
          <cell r="T144">
            <v>7075697.3435818711</v>
          </cell>
          <cell r="U144" t="str">
            <v>RCC</v>
          </cell>
          <cell r="V144" t="str">
            <v>1 - Tangible FA</v>
          </cell>
          <cell r="W144" t="str">
            <v>E-Building - Others</v>
          </cell>
          <cell r="X144" t="str">
            <v>IVRCL - Infrastructure Development Package</v>
          </cell>
          <cell r="Y144">
            <v>40634</v>
          </cell>
          <cell r="Z144">
            <v>140.55492000000001</v>
          </cell>
          <cell r="AA144">
            <v>149.41475679999999</v>
          </cell>
          <cell r="AB144">
            <v>1.0630346970422664</v>
          </cell>
          <cell r="AC144">
            <v>116.0237568</v>
          </cell>
          <cell r="AD144">
            <v>149.50524627364123</v>
          </cell>
          <cell r="AE144">
            <v>1.288574429901939</v>
          </cell>
          <cell r="AF144">
            <v>1.369799328707219</v>
          </cell>
          <cell r="AG144">
            <v>12279906.428290581</v>
          </cell>
          <cell r="AH144">
            <v>11911509.235441864</v>
          </cell>
          <cell r="AI144">
            <v>45</v>
          </cell>
          <cell r="AJ144">
            <v>0.05</v>
          </cell>
          <cell r="AK144">
            <v>11.958333333333334</v>
          </cell>
        </row>
        <row r="145">
          <cell r="A145">
            <v>2010000248</v>
          </cell>
          <cell r="B145" t="str">
            <v>0</v>
          </cell>
          <cell r="C145" t="str">
            <v>Walk Way</v>
          </cell>
          <cell r="D145" t="str">
            <v>1000</v>
          </cell>
          <cell r="E145">
            <v>43343</v>
          </cell>
          <cell r="F145">
            <v>8126217.5999999996</v>
          </cell>
          <cell r="G145">
            <v>0</v>
          </cell>
          <cell r="H145">
            <v>0</v>
          </cell>
          <cell r="I145">
            <v>8126217.5999999996</v>
          </cell>
          <cell r="J145">
            <v>-939150.6</v>
          </cell>
          <cell r="K145">
            <v>-187367</v>
          </cell>
          <cell r="L145">
            <v>0</v>
          </cell>
          <cell r="M145">
            <v>-1126517.6000000001</v>
          </cell>
          <cell r="N145">
            <v>6999700</v>
          </cell>
          <cell r="O145">
            <v>7187067</v>
          </cell>
          <cell r="P145" t="str">
            <v>10010102</v>
          </cell>
          <cell r="Q145" t="str">
            <v>2010</v>
          </cell>
          <cell r="R145" t="str">
            <v>NOT AVAILABLE</v>
          </cell>
          <cell r="S145">
            <v>8606355.7696364578</v>
          </cell>
          <cell r="T145">
            <v>7639434.2669459172</v>
          </cell>
          <cell r="U145" t="str">
            <v>Road</v>
          </cell>
          <cell r="V145" t="str">
            <v>1 - Tangible FA</v>
          </cell>
          <cell r="W145" t="str">
            <v>E-Building - Others</v>
          </cell>
          <cell r="X145" t="str">
            <v>Non LSTK</v>
          </cell>
          <cell r="Y145">
            <v>43191</v>
          </cell>
          <cell r="AB145">
            <v>1</v>
          </cell>
          <cell r="AC145">
            <v>134.75932854755033</v>
          </cell>
          <cell r="AD145">
            <v>149.50524627364123</v>
          </cell>
          <cell r="AE145">
            <v>1.1094240961647992</v>
          </cell>
          <cell r="AF145">
            <v>1.1094240961647992</v>
          </cell>
          <cell r="AG145">
            <v>9548098.4710016325</v>
          </cell>
          <cell r="AH145">
            <v>9261655.5168715827</v>
          </cell>
          <cell r="AI145">
            <v>45</v>
          </cell>
          <cell r="AJ145">
            <v>0.05</v>
          </cell>
          <cell r="AK145">
            <v>4.833333333333333</v>
          </cell>
        </row>
        <row r="146">
          <cell r="A146">
            <v>2010000016</v>
          </cell>
          <cell r="B146" t="str">
            <v>0</v>
          </cell>
          <cell r="C146" t="str">
            <v>Lighting Towers</v>
          </cell>
          <cell r="D146" t="str">
            <v>1000</v>
          </cell>
          <cell r="E146">
            <v>40739</v>
          </cell>
          <cell r="F146">
            <v>7811913</v>
          </cell>
          <cell r="G146">
            <v>0</v>
          </cell>
          <cell r="H146">
            <v>0</v>
          </cell>
          <cell r="I146">
            <v>7811913</v>
          </cell>
          <cell r="J146">
            <v>-2745362</v>
          </cell>
          <cell r="K146">
            <v>-191836</v>
          </cell>
          <cell r="L146">
            <v>0</v>
          </cell>
          <cell r="M146">
            <v>-2937198</v>
          </cell>
          <cell r="N146">
            <v>4874715</v>
          </cell>
          <cell r="O146">
            <v>5066551</v>
          </cell>
          <cell r="P146" t="str">
            <v>10010102</v>
          </cell>
          <cell r="Q146" t="str">
            <v>2010</v>
          </cell>
          <cell r="R146" t="str">
            <v>NOT AVAILABLE</v>
          </cell>
          <cell r="S146">
            <v>7763974.7337675784</v>
          </cell>
          <cell r="T146">
            <v>4857479.6320549268</v>
          </cell>
          <cell r="U146" t="str">
            <v>Steel Structure</v>
          </cell>
          <cell r="V146" t="str">
            <v>1 - Tangible FA</v>
          </cell>
          <cell r="W146" t="str">
            <v xml:space="preserve">D- Factory Building on Lease hold Land </v>
          </cell>
          <cell r="X146" t="str">
            <v>IVRCL - Infrastructure Development Package</v>
          </cell>
          <cell r="Y146">
            <v>40634</v>
          </cell>
          <cell r="Z146">
            <v>140.55492000000001</v>
          </cell>
          <cell r="AA146">
            <v>149.41475679999999</v>
          </cell>
          <cell r="AB146">
            <v>1.0630346970422664</v>
          </cell>
          <cell r="AC146">
            <v>116.0237568</v>
          </cell>
          <cell r="AD146">
            <v>149.50524627364123</v>
          </cell>
          <cell r="AE146">
            <v>1.288574429901939</v>
          </cell>
          <cell r="AF146">
            <v>1.369799328707219</v>
          </cell>
          <cell r="AG146">
            <v>10635087.378414638</v>
          </cell>
          <cell r="AH146">
            <v>10316034.757062199</v>
          </cell>
          <cell r="AI146">
            <v>15</v>
          </cell>
          <cell r="AJ146">
            <v>0.05</v>
          </cell>
          <cell r="AK146">
            <v>11.958333333333334</v>
          </cell>
        </row>
        <row r="147">
          <cell r="A147">
            <v>2010000225</v>
          </cell>
          <cell r="B147" t="str">
            <v>0</v>
          </cell>
          <cell r="C147" t="str">
            <v>Semi Permanent Approach Road Gate 3 &amp; 4</v>
          </cell>
          <cell r="D147" t="str">
            <v>1000</v>
          </cell>
          <cell r="E147">
            <v>42826</v>
          </cell>
          <cell r="F147">
            <v>7449551.7999999998</v>
          </cell>
          <cell r="G147">
            <v>0</v>
          </cell>
          <cell r="H147">
            <v>0</v>
          </cell>
          <cell r="I147">
            <v>7449551.7999999998</v>
          </cell>
          <cell r="J147">
            <v>-1894516.8</v>
          </cell>
          <cell r="K147">
            <v>-765348</v>
          </cell>
          <cell r="L147">
            <v>0</v>
          </cell>
          <cell r="M147">
            <v>-2659864.7999999998</v>
          </cell>
          <cell r="N147">
            <v>4789687</v>
          </cell>
          <cell r="O147">
            <v>5555035</v>
          </cell>
          <cell r="P147" t="str">
            <v>10010102</v>
          </cell>
          <cell r="Q147" t="str">
            <v>2010</v>
          </cell>
          <cell r="R147" t="str">
            <v>NOT AVAILABLE</v>
          </cell>
          <cell r="S147">
            <v>6813744.9058189737</v>
          </cell>
          <cell r="T147">
            <v>4575567.3108406896</v>
          </cell>
          <cell r="U147" t="str">
            <v>Road</v>
          </cell>
          <cell r="V147" t="str">
            <v>1 - Tangible FA</v>
          </cell>
          <cell r="W147" t="str">
            <v xml:space="preserve">C-Road, Culverts </v>
          </cell>
          <cell r="X147" t="str">
            <v>Non LSTK</v>
          </cell>
          <cell r="Y147">
            <v>42826</v>
          </cell>
          <cell r="AB147">
            <v>1</v>
          </cell>
          <cell r="AC147">
            <v>131.36035437264457</v>
          </cell>
          <cell r="AD147">
            <v>149.50524627364123</v>
          </cell>
          <cell r="AE147">
            <v>1.1381306558409778</v>
          </cell>
          <cell r="AF147">
            <v>1.1381306558409778</v>
          </cell>
          <cell r="AG147">
            <v>7754931.9583928706</v>
          </cell>
          <cell r="AH147">
            <v>7522283.9996410841</v>
          </cell>
          <cell r="AI147">
            <v>15</v>
          </cell>
          <cell r="AJ147">
            <v>0.05</v>
          </cell>
          <cell r="AK147">
            <v>6.2472222222222218</v>
          </cell>
        </row>
        <row r="148">
          <cell r="A148">
            <v>2010000194</v>
          </cell>
          <cell r="B148" t="str">
            <v>0</v>
          </cell>
          <cell r="C148" t="str">
            <v>Satellite Fire Station</v>
          </cell>
          <cell r="D148" t="str">
            <v>1000</v>
          </cell>
          <cell r="E148">
            <v>42429</v>
          </cell>
          <cell r="F148">
            <v>7167664</v>
          </cell>
          <cell r="G148">
            <v>0</v>
          </cell>
          <cell r="H148">
            <v>0</v>
          </cell>
          <cell r="I148">
            <v>7167664</v>
          </cell>
          <cell r="J148">
            <v>-1421283</v>
          </cell>
          <cell r="K148">
            <v>-175894</v>
          </cell>
          <cell r="L148">
            <v>0</v>
          </cell>
          <cell r="M148">
            <v>-1597177</v>
          </cell>
          <cell r="N148">
            <v>5570487</v>
          </cell>
          <cell r="O148">
            <v>5746381</v>
          </cell>
          <cell r="P148" t="str">
            <v>10010102</v>
          </cell>
          <cell r="Q148" t="str">
            <v>2010</v>
          </cell>
          <cell r="R148" t="str">
            <v>RCC Framed</v>
          </cell>
          <cell r="S148">
            <v>7123679.2058661506</v>
          </cell>
          <cell r="T148">
            <v>5550791.6140998509</v>
          </cell>
          <cell r="U148" t="str">
            <v>RCC Framed</v>
          </cell>
          <cell r="V148" t="str">
            <v>1 - Tangible FA</v>
          </cell>
          <cell r="W148" t="str">
            <v xml:space="preserve">D- Factory Building on Lease hold Land </v>
          </cell>
          <cell r="X148" t="str">
            <v>Integrated Utilities &amp; Offsite</v>
          </cell>
          <cell r="Y148">
            <v>42461</v>
          </cell>
          <cell r="AB148">
            <v>1</v>
          </cell>
          <cell r="AC148">
            <v>125.8450715121582</v>
          </cell>
          <cell r="AD148">
            <v>149.50524627364123</v>
          </cell>
          <cell r="AE148">
            <v>1.1880103406290103</v>
          </cell>
          <cell r="AF148">
            <v>1.1880103406290103</v>
          </cell>
          <cell r="AG148">
            <v>8463004.5598928425</v>
          </cell>
          <cell r="AH148">
            <v>8209114.423096057</v>
          </cell>
          <cell r="AI148">
            <v>45</v>
          </cell>
          <cell r="AJ148">
            <v>0.05</v>
          </cell>
          <cell r="AK148">
            <v>7.333333333333333</v>
          </cell>
        </row>
        <row r="149">
          <cell r="A149">
            <v>2010000261</v>
          </cell>
          <cell r="B149" t="str">
            <v>0</v>
          </cell>
          <cell r="C149" t="str">
            <v>Man Hole (MHO)</v>
          </cell>
          <cell r="D149" t="str">
            <v>1000</v>
          </cell>
          <cell r="E149">
            <v>44255</v>
          </cell>
          <cell r="F149">
            <v>6133390</v>
          </cell>
          <cell r="G149">
            <v>0</v>
          </cell>
          <cell r="H149">
            <v>0</v>
          </cell>
          <cell r="I149">
            <v>6133390</v>
          </cell>
          <cell r="J149">
            <v>-217923</v>
          </cell>
          <cell r="K149">
            <v>-150954</v>
          </cell>
          <cell r="L149">
            <v>0</v>
          </cell>
          <cell r="M149">
            <v>-368877</v>
          </cell>
          <cell r="N149">
            <v>5764513</v>
          </cell>
          <cell r="O149">
            <v>5915467</v>
          </cell>
          <cell r="P149" t="str">
            <v>10010102</v>
          </cell>
          <cell r="Q149" t="str">
            <v>2010</v>
          </cell>
          <cell r="R149" t="str">
            <v>Drawings provided</v>
          </cell>
          <cell r="S149">
            <v>5609915.3331481013</v>
          </cell>
          <cell r="T149">
            <v>5506814.3796695266</v>
          </cell>
          <cell r="U149" t="str">
            <v>Road</v>
          </cell>
          <cell r="V149" t="str">
            <v>1 - Tangible FA</v>
          </cell>
          <cell r="W149" t="str">
            <v xml:space="preserve">C-Road, Culverts </v>
          </cell>
          <cell r="X149" t="str">
            <v>Integrated Utilities &amp; Offsite</v>
          </cell>
          <cell r="Y149">
            <v>44287</v>
          </cell>
          <cell r="AB149">
            <v>1</v>
          </cell>
          <cell r="AC149">
            <v>135.89287895425139</v>
          </cell>
          <cell r="AD149">
            <v>149.50524627364123</v>
          </cell>
          <cell r="AE149">
            <v>1.100169835418473</v>
          </cell>
          <cell r="AF149">
            <v>1.100169835418473</v>
          </cell>
          <cell r="AG149">
            <v>6171859.6287811147</v>
          </cell>
          <cell r="AH149">
            <v>5986703.8399176812</v>
          </cell>
          <cell r="AI149">
            <v>15</v>
          </cell>
          <cell r="AJ149">
            <v>0.05</v>
          </cell>
          <cell r="AK149">
            <v>2.3333333333333335</v>
          </cell>
        </row>
        <row r="150">
          <cell r="A150">
            <v>2050000022</v>
          </cell>
          <cell r="B150" t="str">
            <v>0</v>
          </cell>
          <cell r="C150" t="str">
            <v>ROADS AT LAB PERIPHERY</v>
          </cell>
          <cell r="D150" t="str">
            <v>1000</v>
          </cell>
          <cell r="E150">
            <v>42562</v>
          </cell>
          <cell r="F150">
            <v>6107181</v>
          </cell>
          <cell r="G150">
            <v>0</v>
          </cell>
          <cell r="H150">
            <v>0</v>
          </cell>
          <cell r="I150">
            <v>6107181</v>
          </cell>
          <cell r="J150">
            <v>-3455324</v>
          </cell>
          <cell r="K150">
            <v>-467175</v>
          </cell>
          <cell r="L150">
            <v>0</v>
          </cell>
          <cell r="M150">
            <v>-3922499</v>
          </cell>
          <cell r="N150">
            <v>2184682</v>
          </cell>
          <cell r="O150">
            <v>2651857</v>
          </cell>
          <cell r="P150" t="str">
            <v>10010102</v>
          </cell>
          <cell r="Q150" t="str">
            <v>2050</v>
          </cell>
          <cell r="R150" t="str">
            <v>DRAWING PROVIDED</v>
          </cell>
          <cell r="S150">
            <v>5585943.2278414965</v>
          </cell>
          <cell r="T150">
            <v>2087017.2818770953</v>
          </cell>
          <cell r="U150" t="str">
            <v>Road</v>
          </cell>
          <cell r="V150" t="str">
            <v>1 - Tangible FA</v>
          </cell>
          <cell r="W150" t="str">
            <v xml:space="preserve">C-Road, Culverts </v>
          </cell>
          <cell r="X150" t="str">
            <v>Central LAB</v>
          </cell>
          <cell r="Y150">
            <v>42461</v>
          </cell>
          <cell r="AB150">
            <v>1</v>
          </cell>
          <cell r="AC150">
            <v>125.8450715121582</v>
          </cell>
          <cell r="AD150">
            <v>149.50524627364123</v>
          </cell>
          <cell r="AE150">
            <v>1.1880103406290103</v>
          </cell>
          <cell r="AF150">
            <v>1.1880103406290103</v>
          </cell>
          <cell r="AG150">
            <v>6636158.3168422896</v>
          </cell>
          <cell r="AH150">
            <v>6437073.5673370212</v>
          </cell>
          <cell r="AI150">
            <v>15</v>
          </cell>
          <cell r="AJ150">
            <v>0.05</v>
          </cell>
          <cell r="AK150">
            <v>6.9694444444444441</v>
          </cell>
        </row>
        <row r="151">
          <cell r="A151">
            <v>2010000052</v>
          </cell>
          <cell r="B151" t="str">
            <v>0</v>
          </cell>
          <cell r="C151" t="str">
            <v>Chlorination Building (CT-1)</v>
          </cell>
          <cell r="D151" t="str">
            <v>1000</v>
          </cell>
          <cell r="E151">
            <v>42429</v>
          </cell>
          <cell r="F151">
            <v>5852444</v>
          </cell>
          <cell r="G151">
            <v>0</v>
          </cell>
          <cell r="H151">
            <v>0</v>
          </cell>
          <cell r="I151">
            <v>5852444</v>
          </cell>
          <cell r="J151">
            <v>-1160510</v>
          </cell>
          <cell r="K151">
            <v>-143618</v>
          </cell>
          <cell r="L151">
            <v>0</v>
          </cell>
          <cell r="M151">
            <v>-1304128</v>
          </cell>
          <cell r="N151">
            <v>4548316</v>
          </cell>
          <cell r="O151">
            <v>4691934</v>
          </cell>
          <cell r="P151" t="str">
            <v>10010102</v>
          </cell>
          <cell r="Q151" t="str">
            <v>2010</v>
          </cell>
          <cell r="R151" t="str">
            <v>RCC Framed</v>
          </cell>
          <cell r="S151">
            <v>5816530.1311970139</v>
          </cell>
          <cell r="T151">
            <v>4532234.6701601092</v>
          </cell>
          <cell r="U151" t="str">
            <v>RCC Framed</v>
          </cell>
          <cell r="V151" t="str">
            <v>1 - Tangible FA</v>
          </cell>
          <cell r="W151" t="str">
            <v xml:space="preserve">D- Factory Building on Lease hold Land </v>
          </cell>
          <cell r="X151" t="str">
            <v>Cooling Tower</v>
          </cell>
          <cell r="Y151">
            <v>42461</v>
          </cell>
          <cell r="AB151">
            <v>1</v>
          </cell>
          <cell r="AC151">
            <v>125.8450715121582</v>
          </cell>
          <cell r="AD151">
            <v>149.50524627364123</v>
          </cell>
          <cell r="AE151">
            <v>1.1880103406290103</v>
          </cell>
          <cell r="AF151">
            <v>1.1880103406290103</v>
          </cell>
          <cell r="AG151">
            <v>6910097.9424422663</v>
          </cell>
          <cell r="AH151">
            <v>6702795.0041689985</v>
          </cell>
          <cell r="AI151">
            <v>45</v>
          </cell>
          <cell r="AJ151">
            <v>0.05</v>
          </cell>
          <cell r="AK151">
            <v>7.333333333333333</v>
          </cell>
        </row>
        <row r="152">
          <cell r="A152">
            <v>2010000005</v>
          </cell>
          <cell r="B152" t="str">
            <v>0</v>
          </cell>
          <cell r="C152" t="str">
            <v>Construction of sheds for workmen</v>
          </cell>
          <cell r="D152" t="str">
            <v>1000</v>
          </cell>
          <cell r="E152">
            <v>40739</v>
          </cell>
          <cell r="F152">
            <v>5698095.9000000004</v>
          </cell>
          <cell r="G152">
            <v>0</v>
          </cell>
          <cell r="H152">
            <v>0</v>
          </cell>
          <cell r="I152">
            <v>5698095.9000000004</v>
          </cell>
          <cell r="J152">
            <v>-2002497.9</v>
          </cell>
          <cell r="K152">
            <v>-139928</v>
          </cell>
          <cell r="L152">
            <v>0</v>
          </cell>
          <cell r="M152">
            <v>-2142425.9</v>
          </cell>
          <cell r="N152">
            <v>3555670</v>
          </cell>
          <cell r="O152">
            <v>3695598</v>
          </cell>
          <cell r="P152" t="str">
            <v>10010102</v>
          </cell>
          <cell r="Q152" t="str">
            <v>2010</v>
          </cell>
          <cell r="R152" t="str">
            <v>NOT AVAILABLE</v>
          </cell>
          <cell r="S152">
            <v>5663129.1974430121</v>
          </cell>
          <cell r="T152">
            <v>3543098.3356583393</v>
          </cell>
          <cell r="U152" t="str">
            <v>Steel Structure</v>
          </cell>
          <cell r="V152" t="str">
            <v>1 - Tangible FA</v>
          </cell>
          <cell r="W152" t="str">
            <v xml:space="preserve">D- Factory Building on Lease hold Land </v>
          </cell>
          <cell r="X152" t="str">
            <v>IVRCL - Infrastructure Development Package</v>
          </cell>
          <cell r="Y152">
            <v>40634</v>
          </cell>
          <cell r="Z152">
            <v>140.55492000000001</v>
          </cell>
          <cell r="AA152">
            <v>149.41475679999999</v>
          </cell>
          <cell r="AB152">
            <v>1.0630346970422664</v>
          </cell>
          <cell r="AC152">
            <v>116.0237568</v>
          </cell>
          <cell r="AD152">
            <v>149.50524627364123</v>
          </cell>
          <cell r="AE152">
            <v>1.288574429901939</v>
          </cell>
          <cell r="AF152">
            <v>1.369799328707219</v>
          </cell>
          <cell r="AG152">
            <v>7757350.57303969</v>
          </cell>
          <cell r="AH152">
            <v>7524630.0558484988</v>
          </cell>
          <cell r="AI152">
            <v>30</v>
          </cell>
          <cell r="AJ152">
            <v>0.05</v>
          </cell>
          <cell r="AK152">
            <v>11.958333333333334</v>
          </cell>
        </row>
        <row r="153">
          <cell r="A153">
            <v>2050000017</v>
          </cell>
          <cell r="B153" t="str">
            <v>0</v>
          </cell>
          <cell r="C153" t="str">
            <v>Compressor Unit</v>
          </cell>
          <cell r="D153" t="str">
            <v>1000</v>
          </cell>
          <cell r="E153">
            <v>42754</v>
          </cell>
          <cell r="F153">
            <v>5695112</v>
          </cell>
          <cell r="G153">
            <v>0</v>
          </cell>
          <cell r="H153">
            <v>0</v>
          </cell>
          <cell r="I153">
            <v>5695112</v>
          </cell>
          <cell r="J153">
            <v>-2953658</v>
          </cell>
          <cell r="K153">
            <v>-430063</v>
          </cell>
          <cell r="L153">
            <v>0</v>
          </cell>
          <cell r="M153">
            <v>-3383721</v>
          </cell>
          <cell r="N153">
            <v>2311391</v>
          </cell>
          <cell r="O153">
            <v>2741454</v>
          </cell>
          <cell r="P153" t="str">
            <v>10010102</v>
          </cell>
          <cell r="Q153" t="str">
            <v>2050</v>
          </cell>
          <cell r="R153" t="str">
            <v>STEEL STRUCTURE</v>
          </cell>
          <cell r="S153">
            <v>5209043.6337483432</v>
          </cell>
          <cell r="T153">
            <v>2208061.8424902027</v>
          </cell>
          <cell r="U153" t="str">
            <v>STEEL STRUCTURE</v>
          </cell>
          <cell r="V153" t="str">
            <v>1 - Tangible FA</v>
          </cell>
          <cell r="W153" t="str">
            <v xml:space="preserve">C-Road, Culverts </v>
          </cell>
          <cell r="X153" t="str">
            <v>Dual Feed Cracker Unit +Associate Units</v>
          </cell>
          <cell r="Y153">
            <v>42826</v>
          </cell>
          <cell r="AB153">
            <v>1</v>
          </cell>
          <cell r="AC153">
            <v>131.36035437264457</v>
          </cell>
          <cell r="AD153">
            <v>149.50524627364123</v>
          </cell>
          <cell r="AE153">
            <v>1.1381306558409778</v>
          </cell>
          <cell r="AF153">
            <v>1.1381306558409778</v>
          </cell>
          <cell r="AG153">
            <v>5928572.2471822724</v>
          </cell>
          <cell r="AH153">
            <v>5750715.0797668044</v>
          </cell>
          <cell r="AI153">
            <v>15</v>
          </cell>
          <cell r="AJ153">
            <v>0.05</v>
          </cell>
          <cell r="AK153">
            <v>6.447222222222222</v>
          </cell>
        </row>
        <row r="154">
          <cell r="A154">
            <v>2050000018</v>
          </cell>
          <cell r="B154" t="str">
            <v>0</v>
          </cell>
          <cell r="C154" t="str">
            <v>Cold Unit</v>
          </cell>
          <cell r="D154" t="str">
            <v>1000</v>
          </cell>
          <cell r="E154">
            <v>42754</v>
          </cell>
          <cell r="F154">
            <v>5695112</v>
          </cell>
          <cell r="G154">
            <v>0</v>
          </cell>
          <cell r="H154">
            <v>0</v>
          </cell>
          <cell r="I154">
            <v>5695112</v>
          </cell>
          <cell r="J154">
            <v>-2953658</v>
          </cell>
          <cell r="K154">
            <v>-430063</v>
          </cell>
          <cell r="L154">
            <v>0</v>
          </cell>
          <cell r="M154">
            <v>-3383721</v>
          </cell>
          <cell r="N154">
            <v>2311391</v>
          </cell>
          <cell r="O154">
            <v>2741454</v>
          </cell>
          <cell r="P154" t="str">
            <v>10010102</v>
          </cell>
          <cell r="Q154" t="str">
            <v>2050</v>
          </cell>
          <cell r="R154" t="str">
            <v>STEEL STRUCTURE</v>
          </cell>
          <cell r="S154">
            <v>5209043.6337483432</v>
          </cell>
          <cell r="T154">
            <v>2208061.8424902027</v>
          </cell>
          <cell r="U154" t="str">
            <v>STEEL STRUCTURE</v>
          </cell>
          <cell r="V154" t="str">
            <v>1 - Tangible FA</v>
          </cell>
          <cell r="W154" t="str">
            <v xml:space="preserve">C-Road, Culverts </v>
          </cell>
          <cell r="X154" t="str">
            <v>Dual Feed Cracker Unit +Associate Units</v>
          </cell>
          <cell r="Y154">
            <v>42826</v>
          </cell>
          <cell r="AB154">
            <v>1</v>
          </cell>
          <cell r="AC154">
            <v>131.36035437264457</v>
          </cell>
          <cell r="AD154">
            <v>149.50524627364123</v>
          </cell>
          <cell r="AE154">
            <v>1.1381306558409778</v>
          </cell>
          <cell r="AF154">
            <v>1.1381306558409778</v>
          </cell>
          <cell r="AG154">
            <v>5928572.2471822724</v>
          </cell>
          <cell r="AH154">
            <v>5750715.0797668044</v>
          </cell>
          <cell r="AI154">
            <v>15</v>
          </cell>
          <cell r="AJ154">
            <v>0.05</v>
          </cell>
          <cell r="AK154">
            <v>6.447222222222222</v>
          </cell>
        </row>
        <row r="155">
          <cell r="A155">
            <v>2010000051</v>
          </cell>
          <cell r="B155" t="str">
            <v>0</v>
          </cell>
          <cell r="C155" t="str">
            <v>ATOMISING AIR COMPRESSOR HOUSE</v>
          </cell>
          <cell r="D155" t="str">
            <v>1000</v>
          </cell>
          <cell r="E155">
            <v>42429</v>
          </cell>
          <cell r="F155">
            <v>4970185</v>
          </cell>
          <cell r="G155">
            <v>0</v>
          </cell>
          <cell r="H155">
            <v>0</v>
          </cell>
          <cell r="I155">
            <v>4970185</v>
          </cell>
          <cell r="J155">
            <v>-985573</v>
          </cell>
          <cell r="K155">
            <v>-121967</v>
          </cell>
          <cell r="L155">
            <v>0</v>
          </cell>
          <cell r="M155">
            <v>-1107540</v>
          </cell>
          <cell r="N155">
            <v>3862645</v>
          </cell>
          <cell r="O155">
            <v>3984612</v>
          </cell>
          <cell r="P155" t="str">
            <v>10010102</v>
          </cell>
          <cell r="Q155" t="str">
            <v>2010</v>
          </cell>
          <cell r="R155" t="str">
            <v>RCC Framed</v>
          </cell>
          <cell r="S155">
            <v>4939685.1657398911</v>
          </cell>
          <cell r="T155">
            <v>3848987.9743449213</v>
          </cell>
          <cell r="U155" t="str">
            <v>RCC Framed</v>
          </cell>
          <cell r="V155" t="str">
            <v>1 - Tangible FA</v>
          </cell>
          <cell r="W155" t="str">
            <v xml:space="preserve">D- Factory Building on Lease hold Land </v>
          </cell>
          <cell r="X155" t="str">
            <v>Captive Power Plant</v>
          </cell>
          <cell r="Y155">
            <v>42461</v>
          </cell>
          <cell r="AB155">
            <v>1</v>
          </cell>
          <cell r="AC155">
            <v>125.8450715121582</v>
          </cell>
          <cell r="AD155">
            <v>149.50524627364123</v>
          </cell>
          <cell r="AE155">
            <v>1.1880103406290103</v>
          </cell>
          <cell r="AF155">
            <v>1.1880103406290103</v>
          </cell>
          <cell r="AG155">
            <v>5868397.0563507173</v>
          </cell>
          <cell r="AH155">
            <v>5692345.1446601953</v>
          </cell>
          <cell r="AI155">
            <v>45</v>
          </cell>
          <cell r="AJ155">
            <v>0.05</v>
          </cell>
          <cell r="AK155">
            <v>7.333333333333333</v>
          </cell>
        </row>
        <row r="156">
          <cell r="A156">
            <v>2010000006</v>
          </cell>
          <cell r="B156" t="str">
            <v>0</v>
          </cell>
          <cell r="C156" t="str">
            <v>Construction of Sub Station &amp; Architectural work</v>
          </cell>
          <cell r="D156" t="str">
            <v>1000</v>
          </cell>
          <cell r="E156">
            <v>40739</v>
          </cell>
          <cell r="F156">
            <v>4904769.91</v>
          </cell>
          <cell r="G156">
            <v>0</v>
          </cell>
          <cell r="H156">
            <v>0</v>
          </cell>
          <cell r="I156">
            <v>4904769.91</v>
          </cell>
          <cell r="J156">
            <v>-1723698.91</v>
          </cell>
          <cell r="K156">
            <v>-120446</v>
          </cell>
          <cell r="L156">
            <v>0</v>
          </cell>
          <cell r="M156">
            <v>-1844144.91</v>
          </cell>
          <cell r="N156">
            <v>3060625</v>
          </cell>
          <cell r="O156">
            <v>3181071</v>
          </cell>
          <cell r="P156" t="str">
            <v>10010102</v>
          </cell>
          <cell r="Q156" t="str">
            <v>2010</v>
          </cell>
          <cell r="R156" t="str">
            <v>RCC Framed</v>
          </cell>
          <cell r="S156">
            <v>4874671.4993092576</v>
          </cell>
          <cell r="T156">
            <v>3049803.6498252945</v>
          </cell>
          <cell r="U156" t="str">
            <v>RCC Framed</v>
          </cell>
          <cell r="V156" t="str">
            <v>1 - Tangible FA</v>
          </cell>
          <cell r="W156" t="str">
            <v xml:space="preserve">D- Factory Building on Lease hold Land </v>
          </cell>
          <cell r="X156" t="str">
            <v>IVRCL - Infrastructure Development Package</v>
          </cell>
          <cell r="Y156">
            <v>40634</v>
          </cell>
          <cell r="Z156">
            <v>140.55492000000001</v>
          </cell>
          <cell r="AA156">
            <v>149.41475679999999</v>
          </cell>
          <cell r="AB156">
            <v>1.0630346970422664</v>
          </cell>
          <cell r="AC156">
            <v>116.0237568</v>
          </cell>
          <cell r="AD156">
            <v>149.50524627364123</v>
          </cell>
          <cell r="AE156">
            <v>1.288574429901939</v>
          </cell>
          <cell r="AF156">
            <v>1.369799328707219</v>
          </cell>
          <cell r="AG156">
            <v>6677321.7474220339</v>
          </cell>
          <cell r="AH156">
            <v>6477002.094999373</v>
          </cell>
          <cell r="AI156">
            <v>45</v>
          </cell>
          <cell r="AJ156">
            <v>0.05</v>
          </cell>
          <cell r="AK156">
            <v>11.958333333333334</v>
          </cell>
        </row>
        <row r="157">
          <cell r="A157">
            <v>2020000317</v>
          </cell>
          <cell r="B157" t="str">
            <v>0</v>
          </cell>
          <cell r="C157" t="str">
            <v>ILLUMINATION</v>
          </cell>
          <cell r="D157" t="str">
            <v>1000</v>
          </cell>
          <cell r="E157">
            <v>44811</v>
          </cell>
          <cell r="F157">
            <v>0</v>
          </cell>
          <cell r="G157">
            <v>4843046</v>
          </cell>
          <cell r="H157">
            <v>0</v>
          </cell>
          <cell r="I157">
            <v>4843046</v>
          </cell>
          <cell r="J157">
            <v>0</v>
          </cell>
          <cell r="K157">
            <v>-150838</v>
          </cell>
          <cell r="L157">
            <v>0</v>
          </cell>
          <cell r="M157">
            <v>-150838</v>
          </cell>
          <cell r="N157">
            <v>4692208</v>
          </cell>
          <cell r="O157">
            <v>0</v>
          </cell>
          <cell r="P157" t="str">
            <v>10010102</v>
          </cell>
          <cell r="Q157" t="str">
            <v>2020</v>
          </cell>
          <cell r="R157" t="str">
            <v>NOT AVAILABLE</v>
          </cell>
          <cell r="S157">
            <v>5129197.7321299855</v>
          </cell>
          <cell r="T157">
            <v>5121050.1282680351</v>
          </cell>
          <cell r="U157" t="str">
            <v>RCC</v>
          </cell>
          <cell r="V157" t="str">
            <v>1 - Tangible FA</v>
          </cell>
          <cell r="W157" t="str">
            <v>E-Building - Others</v>
          </cell>
          <cell r="X157" t="str">
            <v>Integrated Utilities &amp; Offsite</v>
          </cell>
          <cell r="Y157">
            <v>44652</v>
          </cell>
          <cell r="AB157">
            <v>1</v>
          </cell>
          <cell r="AC157">
            <v>147.80923453651786</v>
          </cell>
          <cell r="AD157">
            <v>149.50524627364123</v>
          </cell>
          <cell r="AE157">
            <v>1.0114743286672279</v>
          </cell>
          <cell r="AF157">
            <v>1.0114743286672279</v>
          </cell>
          <cell r="AG157">
            <v>5188051.8327076444</v>
          </cell>
          <cell r="AH157">
            <v>5032410.2777264146</v>
          </cell>
          <cell r="AI157">
            <v>45</v>
          </cell>
          <cell r="AJ157">
            <v>0.05</v>
          </cell>
          <cell r="AK157">
            <v>0.81388888888888888</v>
          </cell>
        </row>
        <row r="158">
          <cell r="A158">
            <v>2010000173</v>
          </cell>
          <cell r="B158" t="str">
            <v>0</v>
          </cell>
          <cell r="C158" t="str">
            <v>SEWAGE SYSTEM</v>
          </cell>
          <cell r="D158" t="str">
            <v>1000</v>
          </cell>
          <cell r="E158">
            <v>42754</v>
          </cell>
          <cell r="F158">
            <v>4721337</v>
          </cell>
          <cell r="G158">
            <v>0</v>
          </cell>
          <cell r="H158">
            <v>0</v>
          </cell>
          <cell r="I158">
            <v>4721337</v>
          </cell>
          <cell r="J158">
            <v>-798908</v>
          </cell>
          <cell r="K158">
            <v>-116282</v>
          </cell>
          <cell r="L158">
            <v>0</v>
          </cell>
          <cell r="M158">
            <v>-915190</v>
          </cell>
          <cell r="N158">
            <v>3806147</v>
          </cell>
          <cell r="O158">
            <v>3922429</v>
          </cell>
          <cell r="P158" t="str">
            <v>10010102</v>
          </cell>
          <cell r="Q158" t="str">
            <v>2010</v>
          </cell>
          <cell r="R158" t="str">
            <v>DRAWING PROVIDED</v>
          </cell>
          <cell r="S158">
            <v>4692364.2362123104</v>
          </cell>
          <cell r="T158">
            <v>3792689.7324473257</v>
          </cell>
          <cell r="U158" t="str">
            <v>Drain</v>
          </cell>
          <cell r="V158" t="str">
            <v>1 - Tangible FA</v>
          </cell>
          <cell r="W158" t="str">
            <v xml:space="preserve">D- Factory Building on Lease hold Land </v>
          </cell>
          <cell r="X158" t="str">
            <v>Dual Feed Cracker Unit +Associate Units</v>
          </cell>
          <cell r="Y158">
            <v>42826</v>
          </cell>
          <cell r="AB158">
            <v>1</v>
          </cell>
          <cell r="AC158">
            <v>131.36035437264457</v>
          </cell>
          <cell r="AD158">
            <v>149.50524627364123</v>
          </cell>
          <cell r="AE158">
            <v>1.1381306558409778</v>
          </cell>
          <cell r="AF158">
            <v>1.1381306558409778</v>
          </cell>
          <cell r="AG158">
            <v>5340523.5856050663</v>
          </cell>
          <cell r="AH158">
            <v>5180307.8780369144</v>
          </cell>
          <cell r="AI158">
            <v>45</v>
          </cell>
          <cell r="AJ158">
            <v>0.05</v>
          </cell>
          <cell r="AK158">
            <v>6.447222222222222</v>
          </cell>
        </row>
        <row r="159">
          <cell r="A159">
            <v>2050000019</v>
          </cell>
          <cell r="B159" t="str">
            <v>0</v>
          </cell>
          <cell r="C159" t="str">
            <v>Associated Unit</v>
          </cell>
          <cell r="D159" t="str">
            <v>1000</v>
          </cell>
          <cell r="E159">
            <v>42754</v>
          </cell>
          <cell r="F159">
            <v>4697730</v>
          </cell>
          <cell r="G159">
            <v>0</v>
          </cell>
          <cell r="H159">
            <v>0</v>
          </cell>
          <cell r="I159">
            <v>4697730</v>
          </cell>
          <cell r="J159">
            <v>-2436385</v>
          </cell>
          <cell r="K159">
            <v>-354746</v>
          </cell>
          <cell r="L159">
            <v>0</v>
          </cell>
          <cell r="M159">
            <v>-2791131</v>
          </cell>
          <cell r="N159">
            <v>1906599</v>
          </cell>
          <cell r="O159">
            <v>2261345</v>
          </cell>
          <cell r="P159" t="str">
            <v>10010102</v>
          </cell>
          <cell r="Q159" t="str">
            <v>2050</v>
          </cell>
          <cell r="R159" t="str">
            <v>STEEL STRUCTURE</v>
          </cell>
          <cell r="S159">
            <v>4296786.5337097151</v>
          </cell>
          <cell r="T159">
            <v>1821365.7926460637</v>
          </cell>
          <cell r="U159" t="str">
            <v>STEEL STRUCTURE</v>
          </cell>
          <cell r="V159" t="str">
            <v>1 - Tangible FA</v>
          </cell>
          <cell r="W159" t="str">
            <v xml:space="preserve">C-Road, Culverts </v>
          </cell>
          <cell r="X159" t="str">
            <v>Dual Feed Cracker Unit +Associate Units</v>
          </cell>
          <cell r="Y159">
            <v>42826</v>
          </cell>
          <cell r="AB159">
            <v>1</v>
          </cell>
          <cell r="AC159">
            <v>131.36035437264457</v>
          </cell>
          <cell r="AD159">
            <v>149.50524627364123</v>
          </cell>
          <cell r="AE159">
            <v>1.1381306558409778</v>
          </cell>
          <cell r="AF159">
            <v>1.1381306558409778</v>
          </cell>
          <cell r="AG159">
            <v>4890304.4756197203</v>
          </cell>
          <cell r="AH159">
            <v>4743595.3413511282</v>
          </cell>
          <cell r="AI159">
            <v>15</v>
          </cell>
          <cell r="AJ159">
            <v>0.05</v>
          </cell>
          <cell r="AK159">
            <v>6.447222222222222</v>
          </cell>
        </row>
        <row r="160">
          <cell r="A160">
            <v>2010000053</v>
          </cell>
          <cell r="B160" t="str">
            <v>0</v>
          </cell>
          <cell r="C160" t="str">
            <v>Chemical Dosing Building (CT-1)</v>
          </cell>
          <cell r="D160" t="str">
            <v>1000</v>
          </cell>
          <cell r="E160">
            <v>42429</v>
          </cell>
          <cell r="F160">
            <v>4551901</v>
          </cell>
          <cell r="G160">
            <v>0</v>
          </cell>
          <cell r="H160">
            <v>0</v>
          </cell>
          <cell r="I160">
            <v>4551901</v>
          </cell>
          <cell r="J160">
            <v>-902619</v>
          </cell>
          <cell r="K160">
            <v>-111703</v>
          </cell>
          <cell r="L160">
            <v>0</v>
          </cell>
          <cell r="M160">
            <v>-1014322</v>
          </cell>
          <cell r="N160">
            <v>3537579</v>
          </cell>
          <cell r="O160">
            <v>3649282</v>
          </cell>
          <cell r="P160" t="str">
            <v>10010102</v>
          </cell>
          <cell r="Q160" t="str">
            <v>2010</v>
          </cell>
          <cell r="R160" t="str">
            <v>RCC Framed</v>
          </cell>
          <cell r="S160">
            <v>4523967.9902491709</v>
          </cell>
          <cell r="T160">
            <v>3525071.29940627</v>
          </cell>
          <cell r="U160" t="str">
            <v>RCC Framed</v>
          </cell>
          <cell r="V160" t="str">
            <v>1 - Tangible FA</v>
          </cell>
          <cell r="W160" t="str">
            <v xml:space="preserve">D- Factory Building on Lease hold Land </v>
          </cell>
          <cell r="X160" t="str">
            <v>Cooling Tower</v>
          </cell>
          <cell r="Y160">
            <v>42461</v>
          </cell>
          <cell r="AB160">
            <v>1</v>
          </cell>
          <cell r="AC160">
            <v>125.8450715121582</v>
          </cell>
          <cell r="AD160">
            <v>149.50524627364123</v>
          </cell>
          <cell r="AE160">
            <v>1.1880103406290103</v>
          </cell>
          <cell r="AF160">
            <v>1.1880103406290103</v>
          </cell>
          <cell r="AG160">
            <v>5374520.7530906573</v>
          </cell>
          <cell r="AH160">
            <v>5213285.1304979371</v>
          </cell>
          <cell r="AI160">
            <v>45</v>
          </cell>
          <cell r="AJ160">
            <v>0.05</v>
          </cell>
          <cell r="AK160">
            <v>7.333333333333333</v>
          </cell>
        </row>
        <row r="161">
          <cell r="A161">
            <v>2050000016</v>
          </cell>
          <cell r="B161" t="str">
            <v>0</v>
          </cell>
          <cell r="C161" t="str">
            <v>Quench Unit</v>
          </cell>
          <cell r="D161" t="str">
            <v>1000</v>
          </cell>
          <cell r="E161">
            <v>42754</v>
          </cell>
          <cell r="F161">
            <v>4511237</v>
          </cell>
          <cell r="G161">
            <v>0</v>
          </cell>
          <cell r="H161">
            <v>0</v>
          </cell>
          <cell r="I161">
            <v>4511237</v>
          </cell>
          <cell r="J161">
            <v>-2339663</v>
          </cell>
          <cell r="K161">
            <v>-340663</v>
          </cell>
          <cell r="L161">
            <v>0</v>
          </cell>
          <cell r="M161">
            <v>-2680326</v>
          </cell>
          <cell r="N161">
            <v>1830911</v>
          </cell>
          <cell r="O161">
            <v>2171574</v>
          </cell>
          <cell r="P161" t="str">
            <v>10010102</v>
          </cell>
          <cell r="Q161" t="str">
            <v>2050</v>
          </cell>
          <cell r="R161" t="str">
            <v>STEEL STRUCTURE</v>
          </cell>
          <cell r="S161">
            <v>4126210.4020394986</v>
          </cell>
          <cell r="T161">
            <v>1749061.3730414195</v>
          </cell>
          <cell r="U161" t="str">
            <v>STEEL STRUCTURE</v>
          </cell>
          <cell r="V161" t="str">
            <v>1 - Tangible FA</v>
          </cell>
          <cell r="W161" t="str">
            <v xml:space="preserve">C-Road, Culverts </v>
          </cell>
          <cell r="X161" t="str">
            <v>Dual Feed Cracker Unit +Associate Units</v>
          </cell>
          <cell r="Y161">
            <v>42826</v>
          </cell>
          <cell r="AB161">
            <v>1</v>
          </cell>
          <cell r="AC161">
            <v>131.36035437264457</v>
          </cell>
          <cell r="AD161">
            <v>149.50524627364123</v>
          </cell>
          <cell r="AE161">
            <v>1.1381306558409778</v>
          </cell>
          <cell r="AF161">
            <v>1.1381306558409778</v>
          </cell>
          <cell r="AG161">
            <v>4696166.551011079</v>
          </cell>
          <cell r="AH161">
            <v>4555281.5544807464</v>
          </cell>
          <cell r="AI161">
            <v>15</v>
          </cell>
          <cell r="AJ161">
            <v>0.05</v>
          </cell>
          <cell r="AK161">
            <v>6.447222222222222</v>
          </cell>
        </row>
        <row r="162">
          <cell r="A162">
            <v>2010000221</v>
          </cell>
          <cell r="B162" t="str">
            <v>0</v>
          </cell>
          <cell r="C162" t="str">
            <v>Pits &amp; Basin</v>
          </cell>
          <cell r="D162" t="str">
            <v>1000</v>
          </cell>
          <cell r="E162">
            <v>42839</v>
          </cell>
          <cell r="F162">
            <v>4432320.13</v>
          </cell>
          <cell r="G162">
            <v>0</v>
          </cell>
          <cell r="H162">
            <v>0</v>
          </cell>
          <cell r="I162">
            <v>4432320.13</v>
          </cell>
          <cell r="J162">
            <v>-718788.13</v>
          </cell>
          <cell r="K162">
            <v>-109088</v>
          </cell>
          <cell r="L162">
            <v>0</v>
          </cell>
          <cell r="M162">
            <v>-827876.13</v>
          </cell>
          <cell r="N162">
            <v>3604444</v>
          </cell>
          <cell r="O162">
            <v>3713532</v>
          </cell>
          <cell r="P162" t="str">
            <v>10010102</v>
          </cell>
          <cell r="Q162" t="str">
            <v>2010</v>
          </cell>
          <cell r="R162" t="str">
            <v>NOT AVAILABLE</v>
          </cell>
          <cell r="S162">
            <v>4405120.9353316436</v>
          </cell>
          <cell r="T162">
            <v>3591699.8870462356</v>
          </cell>
          <cell r="U162" t="str">
            <v>Development</v>
          </cell>
          <cell r="V162" t="str">
            <v>1 - Tangible FA</v>
          </cell>
          <cell r="W162" t="str">
            <v xml:space="preserve">D- Factory Building on Lease hold Land </v>
          </cell>
          <cell r="X162" t="str">
            <v>PE Swing Package</v>
          </cell>
          <cell r="Y162">
            <v>42826</v>
          </cell>
          <cell r="AB162">
            <v>1</v>
          </cell>
          <cell r="AC162">
            <v>131.36035437264457</v>
          </cell>
          <cell r="AD162">
            <v>149.50524627364123</v>
          </cell>
          <cell r="AE162">
            <v>1.1381306558409778</v>
          </cell>
          <cell r="AF162">
            <v>1.1381306558409778</v>
          </cell>
          <cell r="AG162">
            <v>5013603.1791878249</v>
          </cell>
          <cell r="AH162">
            <v>4863195.0838121902</v>
          </cell>
          <cell r="AI162">
            <v>45</v>
          </cell>
          <cell r="AJ162">
            <v>0.05</v>
          </cell>
          <cell r="AK162">
            <v>6.2111111111111112</v>
          </cell>
        </row>
        <row r="163">
          <cell r="A163">
            <v>2050000041</v>
          </cell>
          <cell r="B163" t="str">
            <v>0</v>
          </cell>
          <cell r="C163" t="str">
            <v>COMPLETE ROAD NETWORK DRAINAGE SYSTEM</v>
          </cell>
          <cell r="D163" t="str">
            <v>1000</v>
          </cell>
          <cell r="E163">
            <v>43090</v>
          </cell>
          <cell r="F163">
            <v>4407484.3499999996</v>
          </cell>
          <cell r="G163">
            <v>0</v>
          </cell>
          <cell r="H163">
            <v>0</v>
          </cell>
          <cell r="I163">
            <v>4407484.3499999996</v>
          </cell>
          <cell r="J163">
            <v>-1884954.35</v>
          </cell>
          <cell r="K163">
            <v>-332071</v>
          </cell>
          <cell r="L163">
            <v>0</v>
          </cell>
          <cell r="M163">
            <v>-2217025.35</v>
          </cell>
          <cell r="N163">
            <v>2190459</v>
          </cell>
          <cell r="O163">
            <v>2522530</v>
          </cell>
          <cell r="P163" t="str">
            <v>10010102</v>
          </cell>
          <cell r="Q163" t="str">
            <v>2050</v>
          </cell>
          <cell r="R163">
            <v>0</v>
          </cell>
          <cell r="S163">
            <v>4031312.8686868586</v>
          </cell>
          <cell r="T163">
            <v>2092536.0250339501</v>
          </cell>
          <cell r="U163" t="str">
            <v>Road</v>
          </cell>
          <cell r="V163" t="str">
            <v>1 - Tangible FA</v>
          </cell>
          <cell r="W163" t="str">
            <v xml:space="preserve">C-Road, Culverts </v>
          </cell>
          <cell r="X163" t="str">
            <v>Effluent Collection &amp; Treatment System</v>
          </cell>
          <cell r="Y163">
            <v>42826</v>
          </cell>
          <cell r="AB163">
            <v>1</v>
          </cell>
          <cell r="AC163">
            <v>131.36035437264457</v>
          </cell>
          <cell r="AD163">
            <v>149.50524627364123</v>
          </cell>
          <cell r="AE163">
            <v>1.1381306558409778</v>
          </cell>
          <cell r="AF163">
            <v>1.1381306558409778</v>
          </cell>
          <cell r="AG163">
            <v>4588160.759138748</v>
          </cell>
          <cell r="AH163">
            <v>4450515.9363645855</v>
          </cell>
          <cell r="AI163">
            <v>15</v>
          </cell>
          <cell r="AJ163">
            <v>0.05</v>
          </cell>
          <cell r="AK163">
            <v>5.5250000000000004</v>
          </cell>
        </row>
        <row r="164">
          <cell r="A164">
            <v>2010000247</v>
          </cell>
          <cell r="B164" t="str">
            <v>0</v>
          </cell>
          <cell r="C164" t="str">
            <v>Waste Storage Area in DFCU Plant</v>
          </cell>
          <cell r="D164" t="str">
            <v>1000</v>
          </cell>
          <cell r="E164">
            <v>43069</v>
          </cell>
          <cell r="F164">
            <v>4370495</v>
          </cell>
          <cell r="G164">
            <v>0</v>
          </cell>
          <cell r="H164">
            <v>0</v>
          </cell>
          <cell r="I164">
            <v>4370495</v>
          </cell>
          <cell r="J164">
            <v>-629296</v>
          </cell>
          <cell r="K164">
            <v>-107258</v>
          </cell>
          <cell r="L164">
            <v>0</v>
          </cell>
          <cell r="M164">
            <v>-736554</v>
          </cell>
          <cell r="N164">
            <v>3633941</v>
          </cell>
          <cell r="O164">
            <v>3741199</v>
          </cell>
          <cell r="P164" t="str">
            <v>10010102</v>
          </cell>
          <cell r="Q164" t="str">
            <v>2010</v>
          </cell>
          <cell r="R164" t="str">
            <v>NOT AVAILABLE</v>
          </cell>
          <cell r="S164">
            <v>4628726.0212447783</v>
          </cell>
          <cell r="T164">
            <v>3966063.3169221128</v>
          </cell>
          <cell r="U164" t="str">
            <v>Development</v>
          </cell>
          <cell r="V164" t="str">
            <v>1 - Tangible FA</v>
          </cell>
          <cell r="W164" t="str">
            <v>E-Building - Others</v>
          </cell>
          <cell r="X164" t="str">
            <v>Non LSTK</v>
          </cell>
          <cell r="Y164">
            <v>42826</v>
          </cell>
          <cell r="AB164">
            <v>1</v>
          </cell>
          <cell r="AC164">
            <v>131.36035437264457</v>
          </cell>
          <cell r="AD164">
            <v>149.50524627364123</v>
          </cell>
          <cell r="AE164">
            <v>1.1381306558409778</v>
          </cell>
          <cell r="AF164">
            <v>1.1381306558409778</v>
          </cell>
          <cell r="AG164">
            <v>5268094.9822675195</v>
          </cell>
          <cell r="AH164">
            <v>5110052.1327994941</v>
          </cell>
          <cell r="AI164">
            <v>45</v>
          </cell>
          <cell r="AJ164">
            <v>0.05</v>
          </cell>
          <cell r="AK164">
            <v>5.583333333333333</v>
          </cell>
        </row>
        <row r="165">
          <cell r="A165">
            <v>2010000013</v>
          </cell>
          <cell r="B165" t="str">
            <v>0</v>
          </cell>
          <cell r="C165" t="str">
            <v>Raw water storage and service / treated water stor</v>
          </cell>
          <cell r="D165" t="str">
            <v>1000</v>
          </cell>
          <cell r="E165">
            <v>40739</v>
          </cell>
          <cell r="F165">
            <v>3818023.09</v>
          </cell>
          <cell r="G165">
            <v>0</v>
          </cell>
          <cell r="H165">
            <v>0</v>
          </cell>
          <cell r="I165">
            <v>3818023.09</v>
          </cell>
          <cell r="J165">
            <v>-1341779.0900000001</v>
          </cell>
          <cell r="K165">
            <v>-93759</v>
          </cell>
          <cell r="L165">
            <v>0</v>
          </cell>
          <cell r="M165">
            <v>-1435538.09</v>
          </cell>
          <cell r="N165">
            <v>2382485</v>
          </cell>
          <cell r="O165">
            <v>2476244</v>
          </cell>
          <cell r="P165" t="str">
            <v>10010102</v>
          </cell>
          <cell r="Q165" t="str">
            <v>2010</v>
          </cell>
          <cell r="R165" t="str">
            <v>RCC</v>
          </cell>
          <cell r="S165">
            <v>3794593.5654558898</v>
          </cell>
          <cell r="T165">
            <v>2374061.3269034973</v>
          </cell>
          <cell r="U165" t="str">
            <v>RCC</v>
          </cell>
          <cell r="V165" t="str">
            <v>1 - Tangible FA</v>
          </cell>
          <cell r="W165" t="str">
            <v xml:space="preserve">D- Factory Building on Lease hold Land </v>
          </cell>
          <cell r="X165" t="str">
            <v>IVRCL - Infrastructure Development Package</v>
          </cell>
          <cell r="Y165">
            <v>40634</v>
          </cell>
          <cell r="Z165">
            <v>140.55492000000001</v>
          </cell>
          <cell r="AA165">
            <v>149.41475679999999</v>
          </cell>
          <cell r="AB165">
            <v>1.0630346970422664</v>
          </cell>
          <cell r="AC165">
            <v>116.0237568</v>
          </cell>
          <cell r="AD165">
            <v>149.50524627364123</v>
          </cell>
          <cell r="AE165">
            <v>1.288574429901939</v>
          </cell>
          <cell r="AF165">
            <v>1.369799328707219</v>
          </cell>
          <cell r="AG165">
            <v>5197831.7186782109</v>
          </cell>
          <cell r="AH165">
            <v>5041896.7671178645</v>
          </cell>
          <cell r="AI165">
            <v>45</v>
          </cell>
          <cell r="AJ165">
            <v>0.05</v>
          </cell>
          <cell r="AK165">
            <v>11.958333333333334</v>
          </cell>
        </row>
        <row r="166">
          <cell r="A166">
            <v>2010000253</v>
          </cell>
          <cell r="B166" t="str">
            <v>0</v>
          </cell>
          <cell r="C166" t="str">
            <v>PIPE CULVERT</v>
          </cell>
          <cell r="D166" t="str">
            <v>1000</v>
          </cell>
          <cell r="E166">
            <v>44141</v>
          </cell>
          <cell r="F166">
            <v>3609237</v>
          </cell>
          <cell r="G166">
            <v>0</v>
          </cell>
          <cell r="H166">
            <v>0</v>
          </cell>
          <cell r="I166">
            <v>3609237</v>
          </cell>
          <cell r="J166">
            <v>-168431</v>
          </cell>
          <cell r="K166">
            <v>-90643</v>
          </cell>
          <cell r="L166">
            <v>0</v>
          </cell>
          <cell r="M166">
            <v>-259074</v>
          </cell>
          <cell r="N166">
            <v>3350163</v>
          </cell>
          <cell r="O166">
            <v>3440806</v>
          </cell>
          <cell r="P166" t="str">
            <v>10010102</v>
          </cell>
          <cell r="Q166" t="str">
            <v>2010</v>
          </cell>
          <cell r="R166" t="str">
            <v>DRAWING PROVIDED</v>
          </cell>
          <cell r="S166">
            <v>3301194.606451808</v>
          </cell>
          <cell r="T166">
            <v>3200396.249021695</v>
          </cell>
          <cell r="U166" t="str">
            <v>Steel Structure</v>
          </cell>
          <cell r="V166" t="str">
            <v>1 - Tangible FA</v>
          </cell>
          <cell r="W166" t="str">
            <v xml:space="preserve">C-Road, Culverts </v>
          </cell>
          <cell r="X166" t="str">
            <v>Integrated Utilities &amp; Offsite</v>
          </cell>
          <cell r="Y166">
            <v>43922</v>
          </cell>
          <cell r="AB166">
            <v>1</v>
          </cell>
          <cell r="AC166">
            <v>141.17896655703044</v>
          </cell>
          <cell r="AD166">
            <v>149.50524627364123</v>
          </cell>
          <cell r="AE166">
            <v>1.0589767719630341</v>
          </cell>
          <cell r="AF166">
            <v>1.0589767719630341</v>
          </cell>
          <cell r="AG166">
            <v>3495888.4079621146</v>
          </cell>
          <cell r="AH166">
            <v>3391011.755723251</v>
          </cell>
          <cell r="AI166">
            <v>15</v>
          </cell>
          <cell r="AJ166">
            <v>0.05</v>
          </cell>
          <cell r="AK166">
            <v>2.65</v>
          </cell>
        </row>
        <row r="167">
          <cell r="A167">
            <v>2010000208</v>
          </cell>
          <cell r="B167" t="str">
            <v>0</v>
          </cell>
          <cell r="C167" t="str">
            <v>DG SHED</v>
          </cell>
          <cell r="D167" t="str">
            <v>1000</v>
          </cell>
          <cell r="E167">
            <v>42429</v>
          </cell>
          <cell r="F167">
            <v>3360133</v>
          </cell>
          <cell r="G167">
            <v>0</v>
          </cell>
          <cell r="H167">
            <v>0</v>
          </cell>
          <cell r="I167">
            <v>3360133</v>
          </cell>
          <cell r="J167">
            <v>-666304</v>
          </cell>
          <cell r="K167">
            <v>-82457</v>
          </cell>
          <cell r="L167">
            <v>0</v>
          </cell>
          <cell r="M167">
            <v>-748761</v>
          </cell>
          <cell r="N167">
            <v>2611372</v>
          </cell>
          <cell r="O167">
            <v>2693829</v>
          </cell>
          <cell r="P167" t="str">
            <v>10010102</v>
          </cell>
          <cell r="Q167" t="str">
            <v>2010</v>
          </cell>
          <cell r="R167" t="str">
            <v>RCC Framed</v>
          </cell>
          <cell r="S167">
            <v>3339513.3450793237</v>
          </cell>
          <cell r="T167">
            <v>2602139.058738519</v>
          </cell>
          <cell r="U167" t="str">
            <v>RCC Framed</v>
          </cell>
          <cell r="V167" t="str">
            <v>1 - Tangible FA</v>
          </cell>
          <cell r="W167" t="str">
            <v xml:space="preserve">D- Factory Building on Lease hold Land </v>
          </cell>
          <cell r="X167" t="str">
            <v>Captive Power Plant</v>
          </cell>
          <cell r="Y167">
            <v>42461</v>
          </cell>
          <cell r="AB167">
            <v>1</v>
          </cell>
          <cell r="AC167">
            <v>125.8450715121582</v>
          </cell>
          <cell r="AD167">
            <v>149.50524627364123</v>
          </cell>
          <cell r="AE167">
            <v>1.1880103406290103</v>
          </cell>
          <cell r="AF167">
            <v>1.1880103406290103</v>
          </cell>
          <cell r="AG167">
            <v>3967376.3866228131</v>
          </cell>
          <cell r="AH167">
            <v>3848355.0950241284</v>
          </cell>
          <cell r="AI167">
            <v>30</v>
          </cell>
          <cell r="AJ167">
            <v>0.05</v>
          </cell>
          <cell r="AK167">
            <v>7.333333333333333</v>
          </cell>
        </row>
        <row r="168">
          <cell r="A168">
            <v>2010000268</v>
          </cell>
          <cell r="B168" t="str">
            <v>0</v>
          </cell>
          <cell r="C168" t="str">
            <v>Toilet Blocks Civil Bus Parking</v>
          </cell>
          <cell r="D168" t="str">
            <v>1000</v>
          </cell>
          <cell r="E168">
            <v>44649</v>
          </cell>
          <cell r="F168">
            <v>3246220</v>
          </cell>
          <cell r="G168">
            <v>95270</v>
          </cell>
          <cell r="H168">
            <v>0</v>
          </cell>
          <cell r="I168">
            <v>3341490</v>
          </cell>
          <cell r="J168">
            <v>-872</v>
          </cell>
          <cell r="K168">
            <v>-79904</v>
          </cell>
          <cell r="L168">
            <v>0</v>
          </cell>
          <cell r="M168">
            <v>-80776</v>
          </cell>
          <cell r="N168">
            <v>3260714</v>
          </cell>
          <cell r="O168">
            <v>3245348</v>
          </cell>
          <cell r="P168" t="str">
            <v>10010102</v>
          </cell>
          <cell r="Q168" t="str">
            <v>2010</v>
          </cell>
          <cell r="R168" t="str">
            <v>RCC Framed</v>
          </cell>
          <cell r="S168">
            <v>3538922.1844960847</v>
          </cell>
          <cell r="T168">
            <v>3558725.411990555</v>
          </cell>
          <cell r="U168" t="str">
            <v>RCC Framed</v>
          </cell>
          <cell r="V168" t="str">
            <v>1 - Tangible FA</v>
          </cell>
          <cell r="W168" t="str">
            <v>E-Building - Others</v>
          </cell>
          <cell r="X168" t="str">
            <v>Non LSTK</v>
          </cell>
          <cell r="Y168">
            <v>44652</v>
          </cell>
          <cell r="AB168">
            <v>1</v>
          </cell>
          <cell r="AC168">
            <v>147.80923453651786</v>
          </cell>
          <cell r="AD168">
            <v>149.50524627364123</v>
          </cell>
          <cell r="AE168">
            <v>1.0114743286672279</v>
          </cell>
          <cell r="AF168">
            <v>1.0114743286672279</v>
          </cell>
          <cell r="AG168">
            <v>3579528.9407687369</v>
          </cell>
          <cell r="AH168">
            <v>3472143.0725456746</v>
          </cell>
          <cell r="AI168">
            <v>45</v>
          </cell>
          <cell r="AJ168">
            <v>0.05</v>
          </cell>
          <cell r="AK168">
            <v>1.2527777777777778</v>
          </cell>
        </row>
        <row r="169">
          <cell r="A169">
            <v>2010000188</v>
          </cell>
          <cell r="B169" t="str">
            <v>0</v>
          </cell>
          <cell r="C169" t="str">
            <v>Pavement around Cooling Tower</v>
          </cell>
          <cell r="D169" t="str">
            <v>1000</v>
          </cell>
          <cell r="E169">
            <v>42429</v>
          </cell>
          <cell r="F169">
            <v>3251358</v>
          </cell>
          <cell r="G169">
            <v>0</v>
          </cell>
          <cell r="H169">
            <v>0</v>
          </cell>
          <cell r="I169">
            <v>3251358</v>
          </cell>
          <cell r="J169">
            <v>-644728</v>
          </cell>
          <cell r="K169">
            <v>-79788</v>
          </cell>
          <cell r="L169">
            <v>0</v>
          </cell>
          <cell r="M169">
            <v>-724516</v>
          </cell>
          <cell r="N169">
            <v>2526842</v>
          </cell>
          <cell r="O169">
            <v>2606630</v>
          </cell>
          <cell r="P169" t="str">
            <v>10010102</v>
          </cell>
          <cell r="Q169" t="str">
            <v>2010</v>
          </cell>
          <cell r="R169" t="str">
            <v>COMBINED DETAIL</v>
          </cell>
          <cell r="S169">
            <v>3231405.849301328</v>
          </cell>
          <cell r="T169">
            <v>2517907.9286524314</v>
          </cell>
          <cell r="U169" t="str">
            <v>Road</v>
          </cell>
          <cell r="V169" t="str">
            <v>1 - Tangible FA</v>
          </cell>
          <cell r="W169" t="str">
            <v xml:space="preserve">D- Factory Building on Lease hold Land </v>
          </cell>
          <cell r="X169" t="str">
            <v>Cooling Tower</v>
          </cell>
          <cell r="Y169">
            <v>42461</v>
          </cell>
          <cell r="AB169">
            <v>1</v>
          </cell>
          <cell r="AC169">
            <v>125.8450715121582</v>
          </cell>
          <cell r="AD169">
            <v>149.50524627364123</v>
          </cell>
          <cell r="AE169">
            <v>1.1880103406290103</v>
          </cell>
          <cell r="AF169">
            <v>1.1880103406290103</v>
          </cell>
          <cell r="AG169">
            <v>3838943.5637390469</v>
          </cell>
          <cell r="AH169">
            <v>3723775.2568268753</v>
          </cell>
          <cell r="AI169">
            <v>15</v>
          </cell>
          <cell r="AJ169">
            <v>0.05</v>
          </cell>
          <cell r="AK169">
            <v>7.333333333333333</v>
          </cell>
        </row>
        <row r="170">
          <cell r="A170">
            <v>2010000055</v>
          </cell>
          <cell r="B170" t="str">
            <v>0</v>
          </cell>
          <cell r="C170" t="str">
            <v>Chlorination Building (CT-2)</v>
          </cell>
          <cell r="D170" t="str">
            <v>1000</v>
          </cell>
          <cell r="E170">
            <v>42429</v>
          </cell>
          <cell r="F170">
            <v>3218844</v>
          </cell>
          <cell r="G170">
            <v>0</v>
          </cell>
          <cell r="H170">
            <v>0</v>
          </cell>
          <cell r="I170">
            <v>3218844</v>
          </cell>
          <cell r="J170">
            <v>-638280</v>
          </cell>
          <cell r="K170">
            <v>-78990</v>
          </cell>
          <cell r="L170">
            <v>0</v>
          </cell>
          <cell r="M170">
            <v>-717270</v>
          </cell>
          <cell r="N170">
            <v>2501574</v>
          </cell>
          <cell r="O170">
            <v>2580564</v>
          </cell>
          <cell r="P170" t="str">
            <v>10010102</v>
          </cell>
          <cell r="Q170" t="str">
            <v>2010</v>
          </cell>
          <cell r="R170" t="str">
            <v>RCC Framed</v>
          </cell>
          <cell r="S170">
            <v>3199091.3733856697</v>
          </cell>
          <cell r="T170">
            <v>2492729.2678809268</v>
          </cell>
          <cell r="U170" t="str">
            <v>RCC Framed</v>
          </cell>
          <cell r="V170" t="str">
            <v>1 - Tangible FA</v>
          </cell>
          <cell r="W170" t="str">
            <v xml:space="preserve">D- Factory Building on Lease hold Land </v>
          </cell>
          <cell r="X170" t="str">
            <v>Cooling Tower</v>
          </cell>
          <cell r="Y170">
            <v>42461</v>
          </cell>
          <cell r="AB170">
            <v>1</v>
          </cell>
          <cell r="AC170">
            <v>125.8450715121582</v>
          </cell>
          <cell r="AD170">
            <v>149.50524627364123</v>
          </cell>
          <cell r="AE170">
            <v>1.1880103406290103</v>
          </cell>
          <cell r="AF170">
            <v>1.1880103406290103</v>
          </cell>
          <cell r="AG170">
            <v>3800553.6321992381</v>
          </cell>
          <cell r="AH170">
            <v>3686537.023233261</v>
          </cell>
          <cell r="AI170">
            <v>45</v>
          </cell>
          <cell r="AJ170">
            <v>0.05</v>
          </cell>
          <cell r="AK170">
            <v>7.333333333333333</v>
          </cell>
        </row>
        <row r="171">
          <cell r="A171">
            <v>2050000015</v>
          </cell>
          <cell r="B171" t="str">
            <v>0</v>
          </cell>
          <cell r="C171" t="str">
            <v>Heater Unit</v>
          </cell>
          <cell r="D171" t="str">
            <v>1000</v>
          </cell>
          <cell r="E171">
            <v>42754</v>
          </cell>
          <cell r="F171">
            <v>3008672</v>
          </cell>
          <cell r="G171">
            <v>0</v>
          </cell>
          <cell r="H171">
            <v>0</v>
          </cell>
          <cell r="I171">
            <v>3008672</v>
          </cell>
          <cell r="J171">
            <v>-1560389</v>
          </cell>
          <cell r="K171">
            <v>-227198</v>
          </cell>
          <cell r="L171">
            <v>0</v>
          </cell>
          <cell r="M171">
            <v>-1787587</v>
          </cell>
          <cell r="N171">
            <v>1221085</v>
          </cell>
          <cell r="O171">
            <v>1448283</v>
          </cell>
          <cell r="P171" t="str">
            <v>10010102</v>
          </cell>
          <cell r="Q171" t="str">
            <v>2050</v>
          </cell>
          <cell r="R171" t="str">
            <v>STEEL STRUCTURE</v>
          </cell>
          <cell r="S171">
            <v>2751886.8334173048</v>
          </cell>
          <cell r="T171">
            <v>1166497.2282652089</v>
          </cell>
          <cell r="U171" t="str">
            <v>STEEL STRUCTURE</v>
          </cell>
          <cell r="V171" t="str">
            <v>1 - Tangible FA</v>
          </cell>
          <cell r="W171" t="str">
            <v xml:space="preserve">C-Road, Culverts </v>
          </cell>
          <cell r="X171" t="str">
            <v>Dual Feed Cracker Unit +Associate Units</v>
          </cell>
          <cell r="Y171">
            <v>42826</v>
          </cell>
          <cell r="AB171">
            <v>1</v>
          </cell>
          <cell r="AC171">
            <v>131.36035437264457</v>
          </cell>
          <cell r="AD171">
            <v>149.50524627364123</v>
          </cell>
          <cell r="AE171">
            <v>1.1381306558409778</v>
          </cell>
          <cell r="AF171">
            <v>1.1381306558409778</v>
          </cell>
          <cell r="AG171">
            <v>3132006.7665173886</v>
          </cell>
          <cell r="AH171">
            <v>3038046.5635218667</v>
          </cell>
          <cell r="AI171">
            <v>15</v>
          </cell>
          <cell r="AJ171">
            <v>0.05</v>
          </cell>
          <cell r="AK171">
            <v>6.447222222222222</v>
          </cell>
        </row>
        <row r="172">
          <cell r="A172">
            <v>2010000185</v>
          </cell>
          <cell r="B172" t="str">
            <v>0</v>
          </cell>
          <cell r="C172" t="str">
            <v>CT -03 - Sub Station</v>
          </cell>
          <cell r="D172" t="str">
            <v>1000</v>
          </cell>
          <cell r="E172">
            <v>42429</v>
          </cell>
          <cell r="F172">
            <v>2926222</v>
          </cell>
          <cell r="G172">
            <v>0</v>
          </cell>
          <cell r="H172">
            <v>0</v>
          </cell>
          <cell r="I172">
            <v>2926222</v>
          </cell>
          <cell r="J172">
            <v>-580255</v>
          </cell>
          <cell r="K172">
            <v>-71809</v>
          </cell>
          <cell r="L172">
            <v>0</v>
          </cell>
          <cell r="M172">
            <v>-652064</v>
          </cell>
          <cell r="N172">
            <v>2274158</v>
          </cell>
          <cell r="O172">
            <v>2345967</v>
          </cell>
          <cell r="P172" t="str">
            <v>10010102</v>
          </cell>
          <cell r="Q172" t="str">
            <v>2010</v>
          </cell>
          <cell r="R172" t="str">
            <v>RCC Framed</v>
          </cell>
          <cell r="S172">
            <v>2908265.0655985069</v>
          </cell>
          <cell r="T172">
            <v>2266117.3350800546</v>
          </cell>
          <cell r="U172" t="str">
            <v>RCC Framed</v>
          </cell>
          <cell r="V172" t="str">
            <v>1 - Tangible FA</v>
          </cell>
          <cell r="W172" t="str">
            <v xml:space="preserve">D- Factory Building on Lease hold Land </v>
          </cell>
          <cell r="X172" t="str">
            <v>Cooling Tower</v>
          </cell>
          <cell r="Y172">
            <v>42461</v>
          </cell>
          <cell r="AB172">
            <v>1</v>
          </cell>
          <cell r="AC172">
            <v>125.8450715121582</v>
          </cell>
          <cell r="AD172">
            <v>149.50524627364123</v>
          </cell>
          <cell r="AE172">
            <v>1.1880103406290103</v>
          </cell>
          <cell r="AF172">
            <v>1.1880103406290103</v>
          </cell>
          <cell r="AG172">
            <v>3455048.9712211331</v>
          </cell>
          <cell r="AH172">
            <v>3351397.5020844992</v>
          </cell>
          <cell r="AI172">
            <v>45</v>
          </cell>
          <cell r="AJ172">
            <v>0.05</v>
          </cell>
          <cell r="AK172">
            <v>7.333333333333333</v>
          </cell>
        </row>
        <row r="173">
          <cell r="A173">
            <v>2010000012</v>
          </cell>
          <cell r="B173" t="str">
            <v>0</v>
          </cell>
          <cell r="C173" t="str">
            <v>DG House</v>
          </cell>
          <cell r="D173" t="str">
            <v>1000</v>
          </cell>
          <cell r="E173">
            <v>40739</v>
          </cell>
          <cell r="F173">
            <v>2908585.97</v>
          </cell>
          <cell r="G173">
            <v>0</v>
          </cell>
          <cell r="H173">
            <v>0</v>
          </cell>
          <cell r="I173">
            <v>2908585.97</v>
          </cell>
          <cell r="J173">
            <v>-1022173.97</v>
          </cell>
          <cell r="K173">
            <v>-71426</v>
          </cell>
          <cell r="L173">
            <v>0</v>
          </cell>
          <cell r="M173">
            <v>-1093599.97</v>
          </cell>
          <cell r="N173">
            <v>1814986</v>
          </cell>
          <cell r="O173">
            <v>1886412</v>
          </cell>
          <cell r="P173" t="str">
            <v>10010102</v>
          </cell>
          <cell r="Q173" t="str">
            <v>2010</v>
          </cell>
          <cell r="R173" t="str">
            <v>RCC Framed</v>
          </cell>
          <cell r="S173">
            <v>2890737.2601398486</v>
          </cell>
          <cell r="T173">
            <v>1808568.814272187</v>
          </cell>
          <cell r="U173" t="str">
            <v>RCC Framed</v>
          </cell>
          <cell r="V173" t="str">
            <v>1 - Tangible FA</v>
          </cell>
          <cell r="W173" t="str">
            <v xml:space="preserve">D- Factory Building on Lease hold Land </v>
          </cell>
          <cell r="X173" t="str">
            <v>IVRCL - Infrastructure Development Package</v>
          </cell>
          <cell r="Y173">
            <v>40634</v>
          </cell>
          <cell r="Z173">
            <v>140.55492000000001</v>
          </cell>
          <cell r="AA173">
            <v>149.41475679999999</v>
          </cell>
          <cell r="AB173">
            <v>1.0630346970422664</v>
          </cell>
          <cell r="AC173">
            <v>116.0237568</v>
          </cell>
          <cell r="AD173">
            <v>149.50524627364123</v>
          </cell>
          <cell r="AE173">
            <v>1.288574429901939</v>
          </cell>
          <cell r="AF173">
            <v>1.369799328707219</v>
          </cell>
          <cell r="AG173">
            <v>3959729.9584085098</v>
          </cell>
          <cell r="AH173">
            <v>3840938.0596562545</v>
          </cell>
          <cell r="AI173">
            <v>45</v>
          </cell>
          <cell r="AJ173">
            <v>0.05</v>
          </cell>
          <cell r="AK173">
            <v>11.958333333333334</v>
          </cell>
        </row>
        <row r="174">
          <cell r="A174">
            <v>2010000226</v>
          </cell>
          <cell r="B174" t="str">
            <v>0</v>
          </cell>
          <cell r="C174" t="str">
            <v>Construction of Inaugral Plaque / Monument</v>
          </cell>
          <cell r="D174" t="str">
            <v>1000</v>
          </cell>
          <cell r="E174">
            <v>42886</v>
          </cell>
          <cell r="F174">
            <v>2835537</v>
          </cell>
          <cell r="G174">
            <v>0</v>
          </cell>
          <cell r="H174">
            <v>0</v>
          </cell>
          <cell r="I174">
            <v>2835537</v>
          </cell>
          <cell r="J174">
            <v>-895822</v>
          </cell>
          <cell r="K174">
            <v>-139576</v>
          </cell>
          <cell r="L174">
            <v>0</v>
          </cell>
          <cell r="M174">
            <v>-1035398</v>
          </cell>
          <cell r="N174">
            <v>1800139</v>
          </cell>
          <cell r="O174">
            <v>1939715</v>
          </cell>
          <cell r="P174" t="str">
            <v>10010102</v>
          </cell>
          <cell r="Q174" t="str">
            <v>2010</v>
          </cell>
          <cell r="R174" t="str">
            <v>NOT AVAILABLE</v>
          </cell>
          <cell r="S174">
            <v>2818136.5594654111</v>
          </cell>
          <cell r="T174">
            <v>1793774.308317045</v>
          </cell>
          <cell r="U174" t="str">
            <v>RCC</v>
          </cell>
          <cell r="V174" t="str">
            <v>1 - Tangible FA</v>
          </cell>
          <cell r="W174" t="str">
            <v xml:space="preserve">D- Factory Building on Lease hold Land </v>
          </cell>
          <cell r="X174" t="str">
            <v>Non LSTK</v>
          </cell>
          <cell r="Y174">
            <v>42826</v>
          </cell>
          <cell r="AB174">
            <v>1</v>
          </cell>
          <cell r="AC174">
            <v>131.36035437264457</v>
          </cell>
          <cell r="AD174">
            <v>149.50524627364123</v>
          </cell>
          <cell r="AE174">
            <v>1.1381306558409778</v>
          </cell>
          <cell r="AF174">
            <v>1.1381306558409778</v>
          </cell>
          <cell r="AG174">
            <v>3207407.6106738052</v>
          </cell>
          <cell r="AH174">
            <v>3111185.3823535908</v>
          </cell>
          <cell r="AI174">
            <v>45</v>
          </cell>
          <cell r="AJ174">
            <v>0.05</v>
          </cell>
          <cell r="AK174">
            <v>6.083333333333333</v>
          </cell>
        </row>
        <row r="175">
          <cell r="A175">
            <v>2010000265</v>
          </cell>
          <cell r="B175" t="str">
            <v>0</v>
          </cell>
          <cell r="C175" t="str">
            <v>Toilet Blocks Civil DFCU</v>
          </cell>
          <cell r="D175" t="str">
            <v>1000</v>
          </cell>
          <cell r="E175">
            <v>44649</v>
          </cell>
          <cell r="F175">
            <v>2738754</v>
          </cell>
          <cell r="G175">
            <v>80377</v>
          </cell>
          <cell r="H175">
            <v>0</v>
          </cell>
          <cell r="I175">
            <v>2819131</v>
          </cell>
          <cell r="J175">
            <v>-735</v>
          </cell>
          <cell r="K175">
            <v>-67413</v>
          </cell>
          <cell r="L175">
            <v>0</v>
          </cell>
          <cell r="M175">
            <v>-68148</v>
          </cell>
          <cell r="N175">
            <v>2750983</v>
          </cell>
          <cell r="O175">
            <v>2738019</v>
          </cell>
          <cell r="P175" t="str">
            <v>10010102</v>
          </cell>
          <cell r="Q175" t="str">
            <v>2010</v>
          </cell>
          <cell r="R175" t="str">
            <v>RCC Framed</v>
          </cell>
          <cell r="S175">
            <v>2985699.5642365026</v>
          </cell>
          <cell r="T175">
            <v>3002407.7886174661</v>
          </cell>
          <cell r="U175" t="str">
            <v>RCC Framed</v>
          </cell>
          <cell r="V175" t="str">
            <v>1 - Tangible FA</v>
          </cell>
          <cell r="W175" t="str">
            <v>E-Building - Others</v>
          </cell>
          <cell r="X175" t="str">
            <v>Non LSTK</v>
          </cell>
          <cell r="Y175">
            <v>44652</v>
          </cell>
          <cell r="AB175">
            <v>1</v>
          </cell>
          <cell r="AC175">
            <v>147.80923453651786</v>
          </cell>
          <cell r="AD175">
            <v>149.50524627364123</v>
          </cell>
          <cell r="AE175">
            <v>1.0114743286672279</v>
          </cell>
          <cell r="AF175">
            <v>1.0114743286672279</v>
          </cell>
          <cell r="AG175">
            <v>3019958.4623381514</v>
          </cell>
          <cell r="AH175">
            <v>2929359.7084680069</v>
          </cell>
          <cell r="AI175">
            <v>45</v>
          </cell>
          <cell r="AJ175">
            <v>0.05</v>
          </cell>
          <cell r="AK175">
            <v>1.2527777777777778</v>
          </cell>
        </row>
        <row r="176">
          <cell r="A176">
            <v>2050000004</v>
          </cell>
          <cell r="B176" t="str">
            <v>0</v>
          </cell>
          <cell r="C176" t="str">
            <v>Paving</v>
          </cell>
          <cell r="D176" t="str">
            <v>1000</v>
          </cell>
          <cell r="E176">
            <v>40739</v>
          </cell>
          <cell r="F176">
            <v>2757668.59</v>
          </cell>
          <cell r="G176">
            <v>0</v>
          </cell>
          <cell r="H176">
            <v>0</v>
          </cell>
          <cell r="I176">
            <v>2757668.59</v>
          </cell>
          <cell r="J176">
            <v>-2757668.59</v>
          </cell>
          <cell r="K176">
            <v>0</v>
          </cell>
          <cell r="L176">
            <v>0</v>
          </cell>
          <cell r="M176">
            <v>-2757668.59</v>
          </cell>
          <cell r="N176">
            <v>0</v>
          </cell>
          <cell r="O176">
            <v>0</v>
          </cell>
          <cell r="P176" t="str">
            <v>10010102</v>
          </cell>
          <cell r="Q176" t="str">
            <v>2050</v>
          </cell>
          <cell r="R176" t="str">
            <v>DRAWING PROVIDED</v>
          </cell>
          <cell r="S176">
            <v>2522306.1482772012</v>
          </cell>
          <cell r="T176">
            <v>0</v>
          </cell>
          <cell r="U176" t="str">
            <v>Road</v>
          </cell>
          <cell r="V176" t="str">
            <v>1 - Tangible FA</v>
          </cell>
          <cell r="W176" t="str">
            <v xml:space="preserve">C-Road, Culverts </v>
          </cell>
          <cell r="X176" t="str">
            <v>IVRCL - Infrastructure Development Package</v>
          </cell>
          <cell r="Y176">
            <v>40634</v>
          </cell>
          <cell r="Z176">
            <v>140.55492000000001</v>
          </cell>
          <cell r="AA176">
            <v>149.41475679999999</v>
          </cell>
          <cell r="AB176">
            <v>1.0630346970422664</v>
          </cell>
          <cell r="AC176">
            <v>116.0237568</v>
          </cell>
          <cell r="AD176">
            <v>149.50524627364123</v>
          </cell>
          <cell r="AE176">
            <v>1.288574429901939</v>
          </cell>
          <cell r="AF176">
            <v>1.369799328707219</v>
          </cell>
          <cell r="AG176">
            <v>3455053.2687042016</v>
          </cell>
          <cell r="AH176">
            <v>3351401.6706430754</v>
          </cell>
          <cell r="AI176">
            <v>15</v>
          </cell>
          <cell r="AJ176">
            <v>0.05</v>
          </cell>
          <cell r="AK176">
            <v>11.958333333333334</v>
          </cell>
        </row>
        <row r="177">
          <cell r="A177">
            <v>2010000266</v>
          </cell>
          <cell r="B177" t="str">
            <v>0</v>
          </cell>
          <cell r="C177" t="str">
            <v>Toilet Blocks Civil HDPE</v>
          </cell>
          <cell r="D177" t="str">
            <v>1000</v>
          </cell>
          <cell r="E177">
            <v>44649</v>
          </cell>
          <cell r="F177">
            <v>2647595</v>
          </cell>
          <cell r="G177">
            <v>77701</v>
          </cell>
          <cell r="H177">
            <v>0</v>
          </cell>
          <cell r="I177">
            <v>2725296</v>
          </cell>
          <cell r="J177">
            <v>-711</v>
          </cell>
          <cell r="K177">
            <v>-65169</v>
          </cell>
          <cell r="L177">
            <v>0</v>
          </cell>
          <cell r="M177">
            <v>-65880</v>
          </cell>
          <cell r="N177">
            <v>2659416</v>
          </cell>
          <cell r="O177">
            <v>2646884</v>
          </cell>
          <cell r="P177" t="str">
            <v>10010102</v>
          </cell>
          <cell r="Q177" t="str">
            <v>2010</v>
          </cell>
          <cell r="R177" t="str">
            <v>RCC Framed</v>
          </cell>
          <cell r="S177">
            <v>2886320.3163015423</v>
          </cell>
          <cell r="T177">
            <v>2902472.0660120067</v>
          </cell>
          <cell r="U177" t="str">
            <v>RCC Framed</v>
          </cell>
          <cell r="V177" t="str">
            <v>1 - Tangible FA</v>
          </cell>
          <cell r="W177" t="str">
            <v>E-Building - Others</v>
          </cell>
          <cell r="X177" t="str">
            <v>Non LSTK</v>
          </cell>
          <cell r="Y177">
            <v>44652</v>
          </cell>
          <cell r="AB177">
            <v>1</v>
          </cell>
          <cell r="AC177">
            <v>147.80923453651786</v>
          </cell>
          <cell r="AD177">
            <v>149.50524627364123</v>
          </cell>
          <cell r="AE177">
            <v>1.0114743286672279</v>
          </cell>
          <cell r="AF177">
            <v>1.0114743286672279</v>
          </cell>
          <cell r="AG177">
            <v>2919438.9042496835</v>
          </cell>
          <cell r="AH177">
            <v>2831855.737122193</v>
          </cell>
          <cell r="AI177">
            <v>45</v>
          </cell>
          <cell r="AJ177">
            <v>0.05</v>
          </cell>
          <cell r="AK177">
            <v>1.2527777777777778</v>
          </cell>
        </row>
        <row r="178">
          <cell r="A178">
            <v>2010000054</v>
          </cell>
          <cell r="B178" t="str">
            <v>0</v>
          </cell>
          <cell r="C178" t="str">
            <v>Operators Room (CT-1)</v>
          </cell>
          <cell r="D178" t="str">
            <v>1000</v>
          </cell>
          <cell r="E178">
            <v>42429</v>
          </cell>
          <cell r="F178">
            <v>2601086</v>
          </cell>
          <cell r="G178">
            <v>0</v>
          </cell>
          <cell r="H178">
            <v>0</v>
          </cell>
          <cell r="I178">
            <v>2601086</v>
          </cell>
          <cell r="J178">
            <v>-515782</v>
          </cell>
          <cell r="K178">
            <v>-63830</v>
          </cell>
          <cell r="L178">
            <v>0</v>
          </cell>
          <cell r="M178">
            <v>-579612</v>
          </cell>
          <cell r="N178">
            <v>2021474</v>
          </cell>
          <cell r="O178">
            <v>2085304</v>
          </cell>
          <cell r="P178" t="str">
            <v>10010102</v>
          </cell>
          <cell r="Q178" t="str">
            <v>2010</v>
          </cell>
          <cell r="R178" t="str">
            <v>RCC Framed</v>
          </cell>
          <cell r="S178">
            <v>2585124.2818956859</v>
          </cell>
          <cell r="T178">
            <v>2014326.7415076783</v>
          </cell>
          <cell r="U178" t="str">
            <v>RCC Framed</v>
          </cell>
          <cell r="V178" t="str">
            <v>1 - Tangible FA</v>
          </cell>
          <cell r="W178" t="str">
            <v xml:space="preserve">D- Factory Building on Lease hold Land </v>
          </cell>
          <cell r="X178" t="str">
            <v>Cooling Tower</v>
          </cell>
          <cell r="Y178">
            <v>42461</v>
          </cell>
          <cell r="AB178">
            <v>1</v>
          </cell>
          <cell r="AC178">
            <v>125.8450715121582</v>
          </cell>
          <cell r="AD178">
            <v>149.50524627364123</v>
          </cell>
          <cell r="AE178">
            <v>1.1880103406290103</v>
          </cell>
          <cell r="AF178">
            <v>1.1880103406290103</v>
          </cell>
          <cell r="AG178">
            <v>3071154.3787032198</v>
          </cell>
          <cell r="AH178">
            <v>2979019.7473421232</v>
          </cell>
          <cell r="AI178">
            <v>45</v>
          </cell>
          <cell r="AJ178">
            <v>0.05</v>
          </cell>
          <cell r="AK178">
            <v>7.333333333333333</v>
          </cell>
        </row>
        <row r="179">
          <cell r="A179">
            <v>2010000187</v>
          </cell>
          <cell r="B179" t="str">
            <v>0</v>
          </cell>
          <cell r="C179" t="str">
            <v>Road</v>
          </cell>
          <cell r="D179" t="str">
            <v>1000</v>
          </cell>
          <cell r="E179">
            <v>42429</v>
          </cell>
          <cell r="F179">
            <v>2601086</v>
          </cell>
          <cell r="G179">
            <v>0</v>
          </cell>
          <cell r="H179">
            <v>0</v>
          </cell>
          <cell r="I179">
            <v>2601086</v>
          </cell>
          <cell r="J179">
            <v>-515782</v>
          </cell>
          <cell r="K179">
            <v>-63830</v>
          </cell>
          <cell r="L179">
            <v>0</v>
          </cell>
          <cell r="M179">
            <v>-579612</v>
          </cell>
          <cell r="N179">
            <v>2021474</v>
          </cell>
          <cell r="O179">
            <v>2085304</v>
          </cell>
          <cell r="P179" t="str">
            <v>10010102</v>
          </cell>
          <cell r="Q179" t="str">
            <v>2010</v>
          </cell>
          <cell r="R179" t="str">
            <v>COMBINED DETAIL</v>
          </cell>
          <cell r="S179">
            <v>2585124.2818956859</v>
          </cell>
          <cell r="T179">
            <v>2014326.7415076783</v>
          </cell>
          <cell r="U179" t="str">
            <v>Road</v>
          </cell>
          <cell r="V179" t="str">
            <v>1 - Tangible FA</v>
          </cell>
          <cell r="W179" t="str">
            <v xml:space="preserve">D- Factory Building on Lease hold Land </v>
          </cell>
          <cell r="X179" t="str">
            <v>Cooling Tower</v>
          </cell>
          <cell r="Y179">
            <v>42461</v>
          </cell>
          <cell r="AB179">
            <v>1</v>
          </cell>
          <cell r="AC179">
            <v>125.8450715121582</v>
          </cell>
          <cell r="AD179">
            <v>149.50524627364123</v>
          </cell>
          <cell r="AE179">
            <v>1.1880103406290103</v>
          </cell>
          <cell r="AF179">
            <v>1.1880103406290103</v>
          </cell>
          <cell r="AG179">
            <v>3071154.3787032198</v>
          </cell>
          <cell r="AH179">
            <v>2979019.7473421232</v>
          </cell>
          <cell r="AI179">
            <v>15</v>
          </cell>
          <cell r="AJ179">
            <v>0.05</v>
          </cell>
          <cell r="AK179">
            <v>7.333333333333333</v>
          </cell>
        </row>
        <row r="180">
          <cell r="A180">
            <v>2050000028</v>
          </cell>
          <cell r="B180" t="str">
            <v>0</v>
          </cell>
          <cell r="C180" t="str">
            <v>Drain</v>
          </cell>
          <cell r="D180" t="str">
            <v>1000</v>
          </cell>
          <cell r="E180">
            <v>42429</v>
          </cell>
          <cell r="F180">
            <v>2601086</v>
          </cell>
          <cell r="G180">
            <v>0</v>
          </cell>
          <cell r="H180">
            <v>0</v>
          </cell>
          <cell r="I180">
            <v>2601086</v>
          </cell>
          <cell r="J180">
            <v>-526186</v>
          </cell>
          <cell r="K180">
            <v>-65137</v>
          </cell>
          <cell r="L180">
            <v>0</v>
          </cell>
          <cell r="M180">
            <v>-591323</v>
          </cell>
          <cell r="N180">
            <v>2009763</v>
          </cell>
          <cell r="O180">
            <v>2074900</v>
          </cell>
          <cell r="P180" t="str">
            <v>10010102</v>
          </cell>
          <cell r="Q180" t="str">
            <v>2050</v>
          </cell>
          <cell r="R180">
            <v>0</v>
          </cell>
          <cell r="S180">
            <v>2379087.6227073222</v>
          </cell>
          <cell r="T180">
            <v>1919917.916418571</v>
          </cell>
          <cell r="U180" t="str">
            <v>Drain</v>
          </cell>
          <cell r="V180" t="str">
            <v>1 - Tangible FA</v>
          </cell>
          <cell r="W180" t="str">
            <v xml:space="preserve">C-Road, Culverts </v>
          </cell>
          <cell r="X180" t="str">
            <v>Cooling Tower</v>
          </cell>
          <cell r="Y180">
            <v>42461</v>
          </cell>
          <cell r="AB180">
            <v>1</v>
          </cell>
          <cell r="AC180">
            <v>125.8450715121582</v>
          </cell>
          <cell r="AD180">
            <v>149.50524627364123</v>
          </cell>
          <cell r="AE180">
            <v>1.1880103406290103</v>
          </cell>
          <cell r="AF180">
            <v>1.1880103406290103</v>
          </cell>
          <cell r="AG180">
            <v>2826380.6970387883</v>
          </cell>
          <cell r="AH180">
            <v>2741589.2761276248</v>
          </cell>
          <cell r="AI180">
            <v>15</v>
          </cell>
          <cell r="AJ180">
            <v>0.05</v>
          </cell>
          <cell r="AK180">
            <v>7.333333333333333</v>
          </cell>
        </row>
        <row r="181">
          <cell r="A181">
            <v>2050000031</v>
          </cell>
          <cell r="B181" t="str">
            <v>0</v>
          </cell>
          <cell r="C181" t="str">
            <v>Cable Trench</v>
          </cell>
          <cell r="D181" t="str">
            <v>1000</v>
          </cell>
          <cell r="E181">
            <v>42429</v>
          </cell>
          <cell r="F181">
            <v>2601086</v>
          </cell>
          <cell r="G181">
            <v>0</v>
          </cell>
          <cell r="H181">
            <v>0</v>
          </cell>
          <cell r="I181">
            <v>2601086</v>
          </cell>
          <cell r="J181">
            <v>-1566628</v>
          </cell>
          <cell r="K181">
            <v>-194847</v>
          </cell>
          <cell r="L181">
            <v>0</v>
          </cell>
          <cell r="M181">
            <v>-1761475</v>
          </cell>
          <cell r="N181">
            <v>839611</v>
          </cell>
          <cell r="O181">
            <v>1034458</v>
          </cell>
          <cell r="P181" t="str">
            <v>10010102</v>
          </cell>
          <cell r="Q181" t="str">
            <v>2050</v>
          </cell>
          <cell r="R181">
            <v>0</v>
          </cell>
          <cell r="S181">
            <v>2379087.6227073222</v>
          </cell>
          <cell r="T181">
            <v>802076.76314177981</v>
          </cell>
          <cell r="U181" t="str">
            <v>Drain</v>
          </cell>
          <cell r="V181" t="str">
            <v>1 - Tangible FA</v>
          </cell>
          <cell r="W181" t="str">
            <v xml:space="preserve">C-Road, Culverts </v>
          </cell>
          <cell r="X181" t="str">
            <v>Cooling Tower</v>
          </cell>
          <cell r="Y181">
            <v>42461</v>
          </cell>
          <cell r="AB181">
            <v>1</v>
          </cell>
          <cell r="AC181">
            <v>125.8450715121582</v>
          </cell>
          <cell r="AD181">
            <v>149.50524627364123</v>
          </cell>
          <cell r="AE181">
            <v>1.1880103406290103</v>
          </cell>
          <cell r="AF181">
            <v>1.1880103406290103</v>
          </cell>
          <cell r="AG181">
            <v>2826380.6970387883</v>
          </cell>
          <cell r="AH181">
            <v>2741589.2761276248</v>
          </cell>
          <cell r="AI181">
            <v>15</v>
          </cell>
          <cell r="AJ181">
            <v>0.05</v>
          </cell>
          <cell r="AK181">
            <v>7.333333333333333</v>
          </cell>
        </row>
        <row r="182">
          <cell r="A182">
            <v>2010000056</v>
          </cell>
          <cell r="B182" t="str">
            <v>0</v>
          </cell>
          <cell r="C182" t="str">
            <v>Chemical Dosing Building (CT-2)</v>
          </cell>
          <cell r="D182" t="str">
            <v>1000</v>
          </cell>
          <cell r="E182">
            <v>42429</v>
          </cell>
          <cell r="F182">
            <v>2503546</v>
          </cell>
          <cell r="G182">
            <v>0</v>
          </cell>
          <cell r="H182">
            <v>0</v>
          </cell>
          <cell r="I182">
            <v>2503546</v>
          </cell>
          <cell r="J182">
            <v>-496440</v>
          </cell>
          <cell r="K182">
            <v>-61437</v>
          </cell>
          <cell r="L182">
            <v>0</v>
          </cell>
          <cell r="M182">
            <v>-557877</v>
          </cell>
          <cell r="N182">
            <v>1945669</v>
          </cell>
          <cell r="O182">
            <v>2007106</v>
          </cell>
          <cell r="P182" t="str">
            <v>10010102</v>
          </cell>
          <cell r="Q182" t="str">
            <v>2010</v>
          </cell>
          <cell r="R182" t="str">
            <v>RCC Framed</v>
          </cell>
          <cell r="S182">
            <v>2488182.8418755927</v>
          </cell>
          <cell r="T182">
            <v>1938789.762728832</v>
          </cell>
          <cell r="U182" t="str">
            <v>RCC Framed</v>
          </cell>
          <cell r="V182" t="str">
            <v>1 - Tangible FA</v>
          </cell>
          <cell r="W182" t="str">
            <v xml:space="preserve">D- Factory Building on Lease hold Land </v>
          </cell>
          <cell r="X182" t="str">
            <v>Cooling Tower</v>
          </cell>
          <cell r="Y182">
            <v>42461</v>
          </cell>
          <cell r="AB182">
            <v>1</v>
          </cell>
          <cell r="AC182">
            <v>125.8450715121582</v>
          </cell>
          <cell r="AD182">
            <v>149.50524627364123</v>
          </cell>
          <cell r="AE182">
            <v>1.1880103406290103</v>
          </cell>
          <cell r="AF182">
            <v>1.1880103406290103</v>
          </cell>
          <cell r="AG182">
            <v>2955986.9455238818</v>
          </cell>
          <cell r="AH182">
            <v>2867307.3371581654</v>
          </cell>
          <cell r="AI182">
            <v>45</v>
          </cell>
          <cell r="AJ182">
            <v>0.05</v>
          </cell>
          <cell r="AK182">
            <v>7.333333333333333</v>
          </cell>
        </row>
        <row r="183">
          <cell r="A183">
            <v>2010000246</v>
          </cell>
          <cell r="B183" t="str">
            <v>0</v>
          </cell>
          <cell r="C183" t="str">
            <v>HYDROGEN COMPRESSOR SHED</v>
          </cell>
          <cell r="D183" t="str">
            <v>1000</v>
          </cell>
          <cell r="E183">
            <v>43739</v>
          </cell>
          <cell r="F183">
            <v>2490000</v>
          </cell>
          <cell r="G183">
            <v>0</v>
          </cell>
          <cell r="H183">
            <v>0</v>
          </cell>
          <cell r="I183">
            <v>2490000</v>
          </cell>
          <cell r="J183">
            <v>-203358</v>
          </cell>
          <cell r="K183">
            <v>-61286</v>
          </cell>
          <cell r="L183">
            <v>0</v>
          </cell>
          <cell r="M183">
            <v>-264644</v>
          </cell>
          <cell r="N183">
            <v>2225356</v>
          </cell>
          <cell r="O183">
            <v>2286642</v>
          </cell>
          <cell r="P183" t="str">
            <v>10010102</v>
          </cell>
          <cell r="Q183" t="str">
            <v>2010</v>
          </cell>
          <cell r="R183" t="str">
            <v>NOT AVAILABLE</v>
          </cell>
          <cell r="S183">
            <v>2474719.9677058961</v>
          </cell>
          <cell r="T183">
            <v>2217487.8826908288</v>
          </cell>
          <cell r="U183" t="str">
            <v>Steel Structure</v>
          </cell>
          <cell r="V183" t="str">
            <v>1 - Tangible FA</v>
          </cell>
          <cell r="W183" t="str">
            <v xml:space="preserve">D- Factory Building on Lease hold Land </v>
          </cell>
          <cell r="X183" t="str">
            <v>Integrated Utilities &amp; Offsite</v>
          </cell>
          <cell r="Y183">
            <v>43556</v>
          </cell>
          <cell r="AB183">
            <v>1</v>
          </cell>
          <cell r="AC183">
            <v>138.81362168945233</v>
          </cell>
          <cell r="AD183">
            <v>149.50524627364123</v>
          </cell>
          <cell r="AE183">
            <v>1.0770214367586182</v>
          </cell>
          <cell r="AF183">
            <v>1.0770214367586182</v>
          </cell>
          <cell r="AG183">
            <v>2665326.4551938456</v>
          </cell>
          <cell r="AH183">
            <v>2585366.66153803</v>
          </cell>
          <cell r="AI183">
            <v>30</v>
          </cell>
          <cell r="AJ183">
            <v>0.05</v>
          </cell>
          <cell r="AK183">
            <v>3.7472222222222222</v>
          </cell>
        </row>
        <row r="184">
          <cell r="A184">
            <v>2010000277</v>
          </cell>
          <cell r="B184" t="str">
            <v>0</v>
          </cell>
          <cell r="C184" t="str">
            <v>Toilet Blocks Civil CWS</v>
          </cell>
          <cell r="D184" t="str">
            <v>1000</v>
          </cell>
          <cell r="E184">
            <v>44663</v>
          </cell>
          <cell r="F184">
            <v>0</v>
          </cell>
          <cell r="G184">
            <v>2346913</v>
          </cell>
          <cell r="H184">
            <v>0</v>
          </cell>
          <cell r="I184">
            <v>2346913</v>
          </cell>
          <cell r="J184">
            <v>0</v>
          </cell>
          <cell r="K184">
            <v>-55451</v>
          </cell>
          <cell r="L184">
            <v>0</v>
          </cell>
          <cell r="M184">
            <v>-55451</v>
          </cell>
          <cell r="N184">
            <v>2291462</v>
          </cell>
          <cell r="O184">
            <v>0</v>
          </cell>
          <cell r="P184" t="str">
            <v>10010102</v>
          </cell>
          <cell r="Q184" t="str">
            <v>2010</v>
          </cell>
          <cell r="R184" t="str">
            <v>RCC Framed</v>
          </cell>
          <cell r="S184">
            <v>2485580.5286809956</v>
          </cell>
          <cell r="T184">
            <v>2500889.0844185357</v>
          </cell>
          <cell r="U184" t="str">
            <v>RCC Framed</v>
          </cell>
          <cell r="V184" t="str">
            <v>1 - Tangible FA</v>
          </cell>
          <cell r="W184" t="str">
            <v>E-Building - Others</v>
          </cell>
          <cell r="X184" t="str">
            <v>Non LSTK</v>
          </cell>
          <cell r="Y184">
            <v>44652</v>
          </cell>
          <cell r="AB184">
            <v>1</v>
          </cell>
          <cell r="AC184">
            <v>147.80923453651786</v>
          </cell>
          <cell r="AD184">
            <v>149.50524627364123</v>
          </cell>
          <cell r="AE184">
            <v>1.0114743286672279</v>
          </cell>
          <cell r="AF184">
            <v>1.0114743286672279</v>
          </cell>
          <cell r="AG184">
            <v>2514100.8965959433</v>
          </cell>
          <cell r="AH184">
            <v>2438677.8696980649</v>
          </cell>
          <cell r="AI184">
            <v>45</v>
          </cell>
          <cell r="AJ184">
            <v>0.05</v>
          </cell>
          <cell r="AK184">
            <v>1.2166666666666666</v>
          </cell>
        </row>
        <row r="185">
          <cell r="A185">
            <v>2010000267</v>
          </cell>
          <cell r="B185" t="str">
            <v>0</v>
          </cell>
          <cell r="C185" t="str">
            <v>Toilet Blocks Civil Gantry NWB</v>
          </cell>
          <cell r="D185" t="str">
            <v>1000</v>
          </cell>
          <cell r="E185">
            <v>44649</v>
          </cell>
          <cell r="F185">
            <v>2191415</v>
          </cell>
          <cell r="G185">
            <v>64314</v>
          </cell>
          <cell r="H185">
            <v>0</v>
          </cell>
          <cell r="I185">
            <v>2255729</v>
          </cell>
          <cell r="J185">
            <v>-588</v>
          </cell>
          <cell r="K185">
            <v>-53941</v>
          </cell>
          <cell r="L185">
            <v>0</v>
          </cell>
          <cell r="M185">
            <v>-54529</v>
          </cell>
          <cell r="N185">
            <v>2201200</v>
          </cell>
          <cell r="O185">
            <v>2190827</v>
          </cell>
          <cell r="P185" t="str">
            <v>10010102</v>
          </cell>
          <cell r="Q185" t="str">
            <v>2010</v>
          </cell>
          <cell r="R185" t="str">
            <v>RCC Framed</v>
          </cell>
          <cell r="S185">
            <v>2389008.9152776659</v>
          </cell>
          <cell r="T185">
            <v>2402377.631670122</v>
          </cell>
          <cell r="U185" t="str">
            <v>RCC Framed</v>
          </cell>
          <cell r="V185" t="str">
            <v>1 - Tangible FA</v>
          </cell>
          <cell r="W185" t="str">
            <v>E-Building - Others</v>
          </cell>
          <cell r="X185" t="str">
            <v>Non LSTK</v>
          </cell>
          <cell r="Y185">
            <v>44652</v>
          </cell>
          <cell r="AB185">
            <v>1</v>
          </cell>
          <cell r="AC185">
            <v>147.80923453651786</v>
          </cell>
          <cell r="AD185">
            <v>149.50524627364123</v>
          </cell>
          <cell r="AE185">
            <v>1.0114743286672279</v>
          </cell>
          <cell r="AF185">
            <v>1.0114743286672279</v>
          </cell>
          <cell r="AG185">
            <v>2416421.1887604995</v>
          </cell>
          <cell r="AH185">
            <v>2343928.5530976844</v>
          </cell>
          <cell r="AI185">
            <v>45</v>
          </cell>
          <cell r="AJ185">
            <v>0.05</v>
          </cell>
          <cell r="AK185">
            <v>1.2527777777777778</v>
          </cell>
        </row>
        <row r="186">
          <cell r="A186">
            <v>2010000276</v>
          </cell>
          <cell r="B186" t="str">
            <v>0</v>
          </cell>
          <cell r="C186" t="str">
            <v>Toilet Blocks Civil PWH</v>
          </cell>
          <cell r="D186" t="str">
            <v>1000</v>
          </cell>
          <cell r="E186">
            <v>44663</v>
          </cell>
          <cell r="F186">
            <v>0</v>
          </cell>
          <cell r="G186">
            <v>2243979</v>
          </cell>
          <cell r="H186">
            <v>0</v>
          </cell>
          <cell r="I186">
            <v>2243979</v>
          </cell>
          <cell r="J186">
            <v>0</v>
          </cell>
          <cell r="K186">
            <v>-53019</v>
          </cell>
          <cell r="L186">
            <v>0</v>
          </cell>
          <cell r="M186">
            <v>-53019</v>
          </cell>
          <cell r="N186">
            <v>2190960</v>
          </cell>
          <cell r="O186">
            <v>0</v>
          </cell>
          <cell r="P186" t="str">
            <v>10010102</v>
          </cell>
          <cell r="Q186" t="str">
            <v>2010</v>
          </cell>
          <cell r="R186" t="str">
            <v>RCC Framed</v>
          </cell>
          <cell r="S186">
            <v>2376564.665656141</v>
          </cell>
          <cell r="T186">
            <v>2391201.7517190487</v>
          </cell>
          <cell r="U186" t="str">
            <v>RCC Framed</v>
          </cell>
          <cell r="V186" t="str">
            <v>1 - Tangible FA</v>
          </cell>
          <cell r="W186" t="str">
            <v>E-Building - Others</v>
          </cell>
          <cell r="X186" t="str">
            <v>Non LSTK</v>
          </cell>
          <cell r="Y186">
            <v>44652</v>
          </cell>
          <cell r="AB186">
            <v>1</v>
          </cell>
          <cell r="AC186">
            <v>147.80923453651786</v>
          </cell>
          <cell r="AD186">
            <v>149.50524627364123</v>
          </cell>
          <cell r="AE186">
            <v>1.0114743286672279</v>
          </cell>
          <cell r="AF186">
            <v>1.0114743286672279</v>
          </cell>
          <cell r="AG186">
            <v>2403834.1497288002</v>
          </cell>
          <cell r="AH186">
            <v>2331719.1252369359</v>
          </cell>
          <cell r="AI186">
            <v>45</v>
          </cell>
          <cell r="AJ186">
            <v>0.05</v>
          </cell>
          <cell r="AK186">
            <v>1.2166666666666666</v>
          </cell>
        </row>
        <row r="187">
          <cell r="A187">
            <v>2010000223</v>
          </cell>
          <cell r="B187" t="str">
            <v>0</v>
          </cell>
          <cell r="C187" t="str">
            <v>Culverts</v>
          </cell>
          <cell r="D187" t="str">
            <v>1000</v>
          </cell>
          <cell r="E187">
            <v>42839</v>
          </cell>
          <cell r="F187">
            <v>2216159.56</v>
          </cell>
          <cell r="G187">
            <v>0</v>
          </cell>
          <cell r="H187">
            <v>0</v>
          </cell>
          <cell r="I187">
            <v>2216159.56</v>
          </cell>
          <cell r="J187">
            <v>-359395.56</v>
          </cell>
          <cell r="K187">
            <v>-54544</v>
          </cell>
          <cell r="L187">
            <v>0</v>
          </cell>
          <cell r="M187">
            <v>-413939.56</v>
          </cell>
          <cell r="N187">
            <v>1802220</v>
          </cell>
          <cell r="O187">
            <v>1856764</v>
          </cell>
          <cell r="P187" t="str">
            <v>10010102</v>
          </cell>
          <cell r="Q187" t="str">
            <v>2010</v>
          </cell>
          <cell r="R187" t="str">
            <v>DRAWING PROVIDED</v>
          </cell>
          <cell r="S187">
            <v>2202559.9657647843</v>
          </cell>
          <cell r="T187">
            <v>1795847.9505944513</v>
          </cell>
          <cell r="U187" t="str">
            <v>Road</v>
          </cell>
          <cell r="V187" t="str">
            <v>1 - Tangible FA</v>
          </cell>
          <cell r="W187" t="str">
            <v xml:space="preserve">D- Factory Building on Lease hold Land </v>
          </cell>
          <cell r="X187" t="str">
            <v>PE Swing Package</v>
          </cell>
          <cell r="Y187">
            <v>42826</v>
          </cell>
          <cell r="AB187">
            <v>1</v>
          </cell>
          <cell r="AC187">
            <v>131.36035437264457</v>
          </cell>
          <cell r="AD187">
            <v>149.50524627364123</v>
          </cell>
          <cell r="AE187">
            <v>1.1381306558409778</v>
          </cell>
          <cell r="AF187">
            <v>1.1381306558409778</v>
          </cell>
          <cell r="AG187">
            <v>2506801.0183649557</v>
          </cell>
          <cell r="AH187">
            <v>2431596.9878140069</v>
          </cell>
          <cell r="AI187">
            <v>15</v>
          </cell>
          <cell r="AJ187">
            <v>0.05</v>
          </cell>
          <cell r="AK187">
            <v>6.2111111111111112</v>
          </cell>
        </row>
        <row r="188">
          <cell r="A188">
            <v>2010000269</v>
          </cell>
          <cell r="B188" t="str">
            <v>0</v>
          </cell>
          <cell r="C188" t="str">
            <v>Toilet Blocks Civil Creche Building</v>
          </cell>
          <cell r="D188" t="str">
            <v>1000</v>
          </cell>
          <cell r="E188">
            <v>44649</v>
          </cell>
          <cell r="F188">
            <v>2046716</v>
          </cell>
          <cell r="G188">
            <v>60067</v>
          </cell>
          <cell r="H188">
            <v>0</v>
          </cell>
          <cell r="I188">
            <v>2106783</v>
          </cell>
          <cell r="J188">
            <v>-550</v>
          </cell>
          <cell r="K188">
            <v>-50379</v>
          </cell>
          <cell r="L188">
            <v>0</v>
          </cell>
          <cell r="M188">
            <v>-50929</v>
          </cell>
          <cell r="N188">
            <v>2055854</v>
          </cell>
          <cell r="O188">
            <v>2046166</v>
          </cell>
          <cell r="P188" t="str">
            <v>10010102</v>
          </cell>
          <cell r="Q188" t="str">
            <v>2010</v>
          </cell>
          <cell r="R188" t="str">
            <v>RCC Framed</v>
          </cell>
          <cell r="S188">
            <v>2231262.4298199946</v>
          </cell>
          <cell r="T188">
            <v>2243747.8028255254</v>
          </cell>
          <cell r="U188" t="str">
            <v>RCC Framed</v>
          </cell>
          <cell r="V188" t="str">
            <v>1 - Tangible FA</v>
          </cell>
          <cell r="W188" t="str">
            <v>E-Building - Others</v>
          </cell>
          <cell r="X188" t="str">
            <v>Non LSTK</v>
          </cell>
          <cell r="Y188">
            <v>44652</v>
          </cell>
          <cell r="AB188">
            <v>1</v>
          </cell>
          <cell r="AC188">
            <v>147.80923453651786</v>
          </cell>
          <cell r="AD188">
            <v>149.50524627364123</v>
          </cell>
          <cell r="AE188">
            <v>1.0114743286672279</v>
          </cell>
          <cell r="AF188">
            <v>1.0114743286672279</v>
          </cell>
          <cell r="AG188">
            <v>2256864.6682825866</v>
          </cell>
          <cell r="AH188">
            <v>2189158.728234109</v>
          </cell>
          <cell r="AI188">
            <v>45</v>
          </cell>
          <cell r="AJ188">
            <v>0.05</v>
          </cell>
          <cell r="AK188">
            <v>1.2527777777777778</v>
          </cell>
        </row>
        <row r="189">
          <cell r="A189">
            <v>2050000012</v>
          </cell>
          <cell r="B189" t="str">
            <v>0</v>
          </cell>
          <cell r="C189" t="str">
            <v>Training Center construction-Duties &amp; Taxes</v>
          </cell>
          <cell r="D189" t="str">
            <v>1000</v>
          </cell>
          <cell r="E189">
            <v>41088</v>
          </cell>
          <cell r="F189">
            <v>2097399</v>
          </cell>
          <cell r="G189">
            <v>0</v>
          </cell>
          <cell r="H189">
            <v>0</v>
          </cell>
          <cell r="I189">
            <v>2097399</v>
          </cell>
          <cell r="J189">
            <v>-359121</v>
          </cell>
          <cell r="K189">
            <v>-27639</v>
          </cell>
          <cell r="L189">
            <v>0</v>
          </cell>
          <cell r="M189">
            <v>-386760</v>
          </cell>
          <cell r="N189">
            <v>1710639</v>
          </cell>
          <cell r="O189">
            <v>1738278</v>
          </cell>
          <cell r="P189" t="str">
            <v>10010102</v>
          </cell>
          <cell r="Q189" t="str">
            <v>2050</v>
          </cell>
          <cell r="R189" t="str">
            <v>NOT AVAILABLE</v>
          </cell>
          <cell r="S189">
            <v>2221323.9754839619</v>
          </cell>
          <cell r="T189">
            <v>1866982.041369501</v>
          </cell>
          <cell r="U189" t="str">
            <v>RCC</v>
          </cell>
          <cell r="V189" t="str">
            <v>1 - Tangible FA</v>
          </cell>
          <cell r="W189" t="str">
            <v>E-Building - Others</v>
          </cell>
          <cell r="X189" t="str">
            <v>Non LSTK</v>
          </cell>
          <cell r="Y189">
            <v>41000</v>
          </cell>
          <cell r="AB189">
            <v>1</v>
          </cell>
          <cell r="AC189">
            <v>116.0237568</v>
          </cell>
          <cell r="AD189">
            <v>149.50524627364123</v>
          </cell>
          <cell r="AE189">
            <v>1.288574429901939</v>
          </cell>
          <cell r="AF189">
            <v>1.288574429901939</v>
          </cell>
          <cell r="AG189">
            <v>2862341.275336755</v>
          </cell>
          <cell r="AH189">
            <v>2776471.0370766521</v>
          </cell>
          <cell r="AI189">
            <v>45</v>
          </cell>
          <cell r="AK189">
            <v>11.005555555555556</v>
          </cell>
        </row>
        <row r="190">
          <cell r="A190">
            <v>2010000179</v>
          </cell>
          <cell r="B190" t="str">
            <v>0</v>
          </cell>
          <cell r="C190" t="str">
            <v>Sewage System</v>
          </cell>
          <cell r="D190" t="str">
            <v>1000</v>
          </cell>
          <cell r="E190">
            <v>42766</v>
          </cell>
          <cell r="F190">
            <v>1990043</v>
          </cell>
          <cell r="G190">
            <v>0</v>
          </cell>
          <cell r="H190">
            <v>0</v>
          </cell>
          <cell r="I190">
            <v>1990043</v>
          </cell>
          <cell r="J190">
            <v>-335445</v>
          </cell>
          <cell r="K190">
            <v>-48987</v>
          </cell>
          <cell r="L190">
            <v>0</v>
          </cell>
          <cell r="M190">
            <v>-384432</v>
          </cell>
          <cell r="N190">
            <v>1605611</v>
          </cell>
          <cell r="O190">
            <v>1654598</v>
          </cell>
          <cell r="P190" t="str">
            <v>10010102</v>
          </cell>
          <cell r="Q190" t="str">
            <v>2010</v>
          </cell>
          <cell r="R190" t="str">
            <v>DRAWING PROVIDED</v>
          </cell>
          <cell r="S190">
            <v>1977830.9834109817</v>
          </cell>
          <cell r="T190">
            <v>1599934.0945067236</v>
          </cell>
          <cell r="U190" t="str">
            <v>Drain</v>
          </cell>
          <cell r="V190" t="str">
            <v>1 - Tangible FA</v>
          </cell>
          <cell r="W190" t="str">
            <v xml:space="preserve">D- Factory Building on Lease hold Land </v>
          </cell>
          <cell r="X190" t="str">
            <v>HDPE Package</v>
          </cell>
          <cell r="Y190">
            <v>42826</v>
          </cell>
          <cell r="AB190">
            <v>1</v>
          </cell>
          <cell r="AC190">
            <v>131.36035437264457</v>
          </cell>
          <cell r="AD190">
            <v>149.50524627364123</v>
          </cell>
          <cell r="AE190">
            <v>1.1381306558409778</v>
          </cell>
          <cell r="AF190">
            <v>1.1381306558409778</v>
          </cell>
          <cell r="AG190">
            <v>2251030.0742921466</v>
          </cell>
          <cell r="AH190">
            <v>2183499.1720633823</v>
          </cell>
          <cell r="AI190">
            <v>45</v>
          </cell>
          <cell r="AJ190">
            <v>0.05</v>
          </cell>
          <cell r="AK190">
            <v>6.416666666666667</v>
          </cell>
        </row>
        <row r="191">
          <cell r="A191">
            <v>2010000275</v>
          </cell>
          <cell r="B191" t="str">
            <v>0</v>
          </cell>
          <cell r="C191" t="str">
            <v>Toilet Blocks Civil CWH</v>
          </cell>
          <cell r="D191" t="str">
            <v>1000</v>
          </cell>
          <cell r="E191">
            <v>44663</v>
          </cell>
          <cell r="F191">
            <v>0</v>
          </cell>
          <cell r="G191">
            <v>1966055</v>
          </cell>
          <cell r="H191">
            <v>0</v>
          </cell>
          <cell r="I191">
            <v>1966055</v>
          </cell>
          <cell r="J191">
            <v>0</v>
          </cell>
          <cell r="K191">
            <v>-46453</v>
          </cell>
          <cell r="L191">
            <v>0</v>
          </cell>
          <cell r="M191">
            <v>-46453</v>
          </cell>
          <cell r="N191">
            <v>1919602</v>
          </cell>
          <cell r="O191">
            <v>0</v>
          </cell>
          <cell r="P191" t="str">
            <v>10010102</v>
          </cell>
          <cell r="Q191" t="str">
            <v>2010</v>
          </cell>
          <cell r="R191" t="str">
            <v>RCC Framed</v>
          </cell>
          <cell r="S191">
            <v>2082219.5055018717</v>
          </cell>
          <cell r="T191">
            <v>2095043.1158046653</v>
          </cell>
          <cell r="U191" t="str">
            <v>RCC Framed</v>
          </cell>
          <cell r="V191" t="str">
            <v>1 - Tangible FA</v>
          </cell>
          <cell r="W191" t="str">
            <v>E-Building - Others</v>
          </cell>
          <cell r="X191" t="str">
            <v>Non LSTK</v>
          </cell>
          <cell r="Y191">
            <v>44652</v>
          </cell>
          <cell r="AB191">
            <v>1</v>
          </cell>
          <cell r="AC191">
            <v>147.80923453651786</v>
          </cell>
          <cell r="AD191">
            <v>149.50524627364123</v>
          </cell>
          <cell r="AE191">
            <v>1.0114743286672279</v>
          </cell>
          <cell r="AF191">
            <v>1.0114743286672279</v>
          </cell>
          <cell r="AG191">
            <v>2106111.5764653129</v>
          </cell>
          <cell r="AH191">
            <v>2042928.2291713534</v>
          </cell>
          <cell r="AI191">
            <v>45</v>
          </cell>
          <cell r="AJ191">
            <v>0.05</v>
          </cell>
          <cell r="AK191">
            <v>1.2166666666666666</v>
          </cell>
        </row>
        <row r="192">
          <cell r="A192">
            <v>2010000278</v>
          </cell>
          <cell r="B192" t="str">
            <v>0</v>
          </cell>
          <cell r="C192" t="str">
            <v>Toilet Blocks Civil Butene 1</v>
          </cell>
          <cell r="D192" t="str">
            <v>1000</v>
          </cell>
          <cell r="E192">
            <v>44819</v>
          </cell>
          <cell r="F192">
            <v>0</v>
          </cell>
          <cell r="G192">
            <v>1955761</v>
          </cell>
          <cell r="H192">
            <v>0</v>
          </cell>
          <cell r="I192">
            <v>1955761</v>
          </cell>
          <cell r="J192">
            <v>0</v>
          </cell>
          <cell r="K192">
            <v>-18904</v>
          </cell>
          <cell r="L192">
            <v>0</v>
          </cell>
          <cell r="M192">
            <v>-18904</v>
          </cell>
          <cell r="N192">
            <v>1936857</v>
          </cell>
          <cell r="O192">
            <v>0</v>
          </cell>
          <cell r="P192" t="str">
            <v>10010102</v>
          </cell>
          <cell r="Q192" t="str">
            <v>2010</v>
          </cell>
          <cell r="R192" t="str">
            <v>RCC Framed</v>
          </cell>
          <cell r="S192">
            <v>2071317.2837483417</v>
          </cell>
          <cell r="T192">
            <v>2113875.1283589392</v>
          </cell>
          <cell r="U192" t="str">
            <v>RCC Framed</v>
          </cell>
          <cell r="V192" t="str">
            <v>1 - Tangible FA</v>
          </cell>
          <cell r="W192" t="str">
            <v>E-Building - Others</v>
          </cell>
          <cell r="X192" t="str">
            <v>Non LSTK</v>
          </cell>
          <cell r="Y192">
            <v>44652</v>
          </cell>
          <cell r="AB192">
            <v>1</v>
          </cell>
          <cell r="AC192">
            <v>147.80923453651786</v>
          </cell>
          <cell r="AD192">
            <v>149.50524627364123</v>
          </cell>
          <cell r="AE192">
            <v>1.0114743286672279</v>
          </cell>
          <cell r="AF192">
            <v>1.0114743286672279</v>
          </cell>
          <cell r="AG192">
            <v>2095084.2590361799</v>
          </cell>
          <cell r="AH192">
            <v>2032231.7312650944</v>
          </cell>
          <cell r="AI192">
            <v>45</v>
          </cell>
          <cell r="AJ192">
            <v>0.05</v>
          </cell>
          <cell r="AK192">
            <v>0.79166666666666663</v>
          </cell>
        </row>
        <row r="193">
          <cell r="A193">
            <v>2050000025</v>
          </cell>
          <cell r="B193" t="str">
            <v>0</v>
          </cell>
          <cell r="C193" t="str">
            <v>Culvert/Pipe Encasing</v>
          </cell>
          <cell r="D193" t="str">
            <v>1000</v>
          </cell>
          <cell r="E193">
            <v>42429</v>
          </cell>
          <cell r="F193">
            <v>1950815</v>
          </cell>
          <cell r="G193">
            <v>0</v>
          </cell>
          <cell r="H193">
            <v>0</v>
          </cell>
          <cell r="I193">
            <v>1950815</v>
          </cell>
          <cell r="J193">
            <v>-394642</v>
          </cell>
          <cell r="K193">
            <v>-48852</v>
          </cell>
          <cell r="L193">
            <v>0</v>
          </cell>
          <cell r="M193">
            <v>-443494</v>
          </cell>
          <cell r="N193">
            <v>1507321</v>
          </cell>
          <cell r="O193">
            <v>1556173</v>
          </cell>
          <cell r="P193" t="str">
            <v>10010102</v>
          </cell>
          <cell r="Q193" t="str">
            <v>2050</v>
          </cell>
          <cell r="R193" t="str">
            <v>DRAWING PROVIDED</v>
          </cell>
          <cell r="S193">
            <v>1784316.1743563206</v>
          </cell>
          <cell r="T193">
            <v>1439937.2431943254</v>
          </cell>
          <cell r="U193" t="str">
            <v>Road</v>
          </cell>
          <cell r="V193" t="str">
            <v>1 - Tangible FA</v>
          </cell>
          <cell r="W193" t="str">
            <v xml:space="preserve">C-Road, Culverts </v>
          </cell>
          <cell r="X193" t="str">
            <v>Cooling Tower</v>
          </cell>
          <cell r="Y193">
            <v>42461</v>
          </cell>
          <cell r="AB193">
            <v>1</v>
          </cell>
          <cell r="AC193">
            <v>125.8450715121582</v>
          </cell>
          <cell r="AD193">
            <v>149.50524627364123</v>
          </cell>
          <cell r="AE193">
            <v>1.1880103406290103</v>
          </cell>
          <cell r="AF193">
            <v>1.1880103406290103</v>
          </cell>
          <cell r="AG193">
            <v>2119786.0660869051</v>
          </cell>
          <cell r="AH193">
            <v>2056192.4841042978</v>
          </cell>
          <cell r="AI193">
            <v>15</v>
          </cell>
          <cell r="AJ193">
            <v>0.05</v>
          </cell>
          <cell r="AK193">
            <v>7.333333333333333</v>
          </cell>
        </row>
        <row r="194">
          <cell r="A194">
            <v>2010000279</v>
          </cell>
          <cell r="B194" t="str">
            <v>0</v>
          </cell>
          <cell r="C194" t="str">
            <v>Toilet Blocks Civil PE Swing</v>
          </cell>
          <cell r="D194" t="str">
            <v>1000</v>
          </cell>
          <cell r="E194">
            <v>44819</v>
          </cell>
          <cell r="F194">
            <v>0</v>
          </cell>
          <cell r="G194">
            <v>1840888.65</v>
          </cell>
          <cell r="H194">
            <v>0</v>
          </cell>
          <cell r="I194">
            <v>1840888.65</v>
          </cell>
          <cell r="J194">
            <v>0</v>
          </cell>
          <cell r="K194">
            <v>-17793.650000000001</v>
          </cell>
          <cell r="L194">
            <v>0</v>
          </cell>
          <cell r="M194">
            <v>-17793.650000000001</v>
          </cell>
          <cell r="N194">
            <v>1823095</v>
          </cell>
          <cell r="O194">
            <v>0</v>
          </cell>
          <cell r="P194" t="str">
            <v>10010102</v>
          </cell>
          <cell r="Q194" t="str">
            <v>2010</v>
          </cell>
          <cell r="R194" t="str">
            <v>RCC Framed</v>
          </cell>
          <cell r="S194">
            <v>1949657.6924282424</v>
          </cell>
          <cell r="T194">
            <v>1989715.904238434</v>
          </cell>
          <cell r="U194" t="str">
            <v>RCC Framed</v>
          </cell>
          <cell r="V194" t="str">
            <v>1 - Tangible FA</v>
          </cell>
          <cell r="W194" t="str">
            <v>E-Building - Others</v>
          </cell>
          <cell r="X194" t="str">
            <v>Non LSTK</v>
          </cell>
          <cell r="Y194">
            <v>44652</v>
          </cell>
          <cell r="AB194">
            <v>1</v>
          </cell>
          <cell r="AC194">
            <v>147.80923453651786</v>
          </cell>
          <cell r="AD194">
            <v>149.50524627364123</v>
          </cell>
          <cell r="AE194">
            <v>1.0114743286672279</v>
          </cell>
          <cell r="AF194">
            <v>1.0114743286672279</v>
          </cell>
          <cell r="AG194">
            <v>1972028.705579753</v>
          </cell>
          <cell r="AH194">
            <v>1912867.8444123603</v>
          </cell>
          <cell r="AI194">
            <v>45</v>
          </cell>
          <cell r="AJ194">
            <v>0.05</v>
          </cell>
          <cell r="AK194">
            <v>0.79166666666666663</v>
          </cell>
        </row>
        <row r="195">
          <cell r="A195">
            <v>2010000190</v>
          </cell>
          <cell r="B195" t="str">
            <v>0</v>
          </cell>
          <cell r="C195" t="str">
            <v>Pavement around Cooling Tower</v>
          </cell>
          <cell r="D195" t="str">
            <v>1000</v>
          </cell>
          <cell r="E195">
            <v>42429</v>
          </cell>
          <cell r="F195">
            <v>1788247</v>
          </cell>
          <cell r="G195">
            <v>0</v>
          </cell>
          <cell r="H195">
            <v>0</v>
          </cell>
          <cell r="I195">
            <v>1788247</v>
          </cell>
          <cell r="J195">
            <v>-354600</v>
          </cell>
          <cell r="K195">
            <v>-43883</v>
          </cell>
          <cell r="L195">
            <v>0</v>
          </cell>
          <cell r="M195">
            <v>-398483</v>
          </cell>
          <cell r="N195">
            <v>1389764</v>
          </cell>
          <cell r="O195">
            <v>1433647</v>
          </cell>
          <cell r="P195" t="str">
            <v>10010102</v>
          </cell>
          <cell r="Q195" t="str">
            <v>2010</v>
          </cell>
          <cell r="R195" t="str">
            <v>COMBINED DETAIL</v>
          </cell>
          <cell r="S195">
            <v>1777273.3165020745</v>
          </cell>
          <cell r="T195">
            <v>1384850.2575767371</v>
          </cell>
          <cell r="U195" t="str">
            <v>Road</v>
          </cell>
          <cell r="V195" t="str">
            <v>1 - Tangible FA</v>
          </cell>
          <cell r="W195" t="str">
            <v xml:space="preserve">D- Factory Building on Lease hold Land </v>
          </cell>
          <cell r="X195" t="str">
            <v>Cooling Tower</v>
          </cell>
          <cell r="Y195">
            <v>42461</v>
          </cell>
          <cell r="AB195">
            <v>1</v>
          </cell>
          <cell r="AC195">
            <v>125.8450715121582</v>
          </cell>
          <cell r="AD195">
            <v>149.50524627364123</v>
          </cell>
          <cell r="AE195">
            <v>1.1880103406290103</v>
          </cell>
          <cell r="AF195">
            <v>1.1880103406290103</v>
          </cell>
          <cell r="AG195">
            <v>2111419.0781284804</v>
          </cell>
          <cell r="AH195">
            <v>2048076.5057846259</v>
          </cell>
          <cell r="AI195">
            <v>15</v>
          </cell>
          <cell r="AJ195">
            <v>0.05</v>
          </cell>
          <cell r="AK195">
            <v>7.333333333333333</v>
          </cell>
        </row>
        <row r="196">
          <cell r="A196">
            <v>2010000219</v>
          </cell>
          <cell r="B196" t="str">
            <v>0</v>
          </cell>
          <cell r="C196" t="str">
            <v>Deluge Valve Shlter</v>
          </cell>
          <cell r="D196" t="str">
            <v>1000</v>
          </cell>
          <cell r="E196">
            <v>42839</v>
          </cell>
          <cell r="F196">
            <v>1755690.23</v>
          </cell>
          <cell r="G196">
            <v>0</v>
          </cell>
          <cell r="H196">
            <v>0</v>
          </cell>
          <cell r="I196">
            <v>1755690.23</v>
          </cell>
          <cell r="J196">
            <v>-284722.23</v>
          </cell>
          <cell r="K196">
            <v>-43211</v>
          </cell>
          <cell r="L196">
            <v>0</v>
          </cell>
          <cell r="M196">
            <v>-327933.23</v>
          </cell>
          <cell r="N196">
            <v>1427757</v>
          </cell>
          <cell r="O196">
            <v>1470968</v>
          </cell>
          <cell r="P196" t="str">
            <v>10010102</v>
          </cell>
          <cell r="Q196" t="str">
            <v>2010</v>
          </cell>
          <cell r="R196" t="str">
            <v>DRAWING PROVIDED</v>
          </cell>
          <cell r="S196">
            <v>1744916.3330470512</v>
          </cell>
          <cell r="T196">
            <v>1422708.9269883155</v>
          </cell>
          <cell r="U196" t="str">
            <v>Steel Structure</v>
          </cell>
          <cell r="V196" t="str">
            <v>1 - Tangible FA</v>
          </cell>
          <cell r="W196" t="str">
            <v xml:space="preserve">D- Factory Building on Lease hold Land </v>
          </cell>
          <cell r="X196" t="str">
            <v>PE Swing Package</v>
          </cell>
          <cell r="Y196">
            <v>42826</v>
          </cell>
          <cell r="AB196">
            <v>1</v>
          </cell>
          <cell r="AC196">
            <v>131.36035437264457</v>
          </cell>
          <cell r="AD196">
            <v>149.50524627364123</v>
          </cell>
          <cell r="AE196">
            <v>1.1381306558409778</v>
          </cell>
          <cell r="AF196">
            <v>1.1381306558409778</v>
          </cell>
          <cell r="AG196">
            <v>1985942.7705184745</v>
          </cell>
          <cell r="AH196">
            <v>1926364.4874029201</v>
          </cell>
          <cell r="AI196">
            <v>45</v>
          </cell>
          <cell r="AJ196">
            <v>0.05</v>
          </cell>
          <cell r="AK196">
            <v>6.2111111111111112</v>
          </cell>
        </row>
        <row r="197">
          <cell r="A197">
            <v>2010000001</v>
          </cell>
          <cell r="B197" t="str">
            <v>0</v>
          </cell>
          <cell r="C197" t="str">
            <v>Main Gate</v>
          </cell>
          <cell r="D197" t="str">
            <v>1000</v>
          </cell>
          <cell r="E197">
            <v>40739</v>
          </cell>
          <cell r="F197">
            <v>1611989.73</v>
          </cell>
          <cell r="G197">
            <v>0</v>
          </cell>
          <cell r="H197">
            <v>0</v>
          </cell>
          <cell r="I197">
            <v>1611989.73</v>
          </cell>
          <cell r="J197">
            <v>-575956.73</v>
          </cell>
          <cell r="K197">
            <v>-40476</v>
          </cell>
          <cell r="L197">
            <v>0</v>
          </cell>
          <cell r="M197">
            <v>-616432.73</v>
          </cell>
          <cell r="N197">
            <v>995557</v>
          </cell>
          <cell r="O197">
            <v>1036033</v>
          </cell>
          <cell r="P197" t="str">
            <v>10010102</v>
          </cell>
          <cell r="Q197" t="str">
            <v>2010</v>
          </cell>
          <cell r="R197" t="str">
            <v>RCC Framed</v>
          </cell>
          <cell r="S197">
            <v>1707234.2627620772</v>
          </cell>
          <cell r="T197">
            <v>1086545.4605908648</v>
          </cell>
          <cell r="U197" t="str">
            <v>RCC Framed</v>
          </cell>
          <cell r="V197" t="str">
            <v>1 - Tangible FA</v>
          </cell>
          <cell r="W197" t="str">
            <v>E-Building - Others</v>
          </cell>
          <cell r="X197" t="str">
            <v>IVRCL - Infrastructure Development Package</v>
          </cell>
          <cell r="Y197">
            <v>40634</v>
          </cell>
          <cell r="Z197">
            <v>140.55492000000001</v>
          </cell>
          <cell r="AA197">
            <v>149.41475679999999</v>
          </cell>
          <cell r="AB197">
            <v>1.0630346970422664</v>
          </cell>
          <cell r="AC197">
            <v>116.0237568</v>
          </cell>
          <cell r="AD197">
            <v>149.50524627364123</v>
          </cell>
          <cell r="AE197">
            <v>1.288574429901939</v>
          </cell>
          <cell r="AF197">
            <v>1.369799328707219</v>
          </cell>
          <cell r="AG197">
            <v>2338568.3470774572</v>
          </cell>
          <cell r="AH197">
            <v>2268411.2966651334</v>
          </cell>
          <cell r="AI197">
            <v>45</v>
          </cell>
          <cell r="AJ197">
            <v>0.05</v>
          </cell>
          <cell r="AK197">
            <v>11.958333333333334</v>
          </cell>
        </row>
        <row r="198">
          <cell r="A198">
            <v>2050000003</v>
          </cell>
          <cell r="B198" t="str">
            <v>0</v>
          </cell>
          <cell r="C198" t="str">
            <v>Internal &amp; External Road Crossings (IRC &amp; ERC)</v>
          </cell>
          <cell r="D198" t="str">
            <v>1000</v>
          </cell>
          <cell r="E198">
            <v>40739</v>
          </cell>
          <cell r="F198">
            <v>1578419.83</v>
          </cell>
          <cell r="G198">
            <v>0</v>
          </cell>
          <cell r="H198">
            <v>0</v>
          </cell>
          <cell r="I198">
            <v>1578419.83</v>
          </cell>
          <cell r="J198">
            <v>-1578419.83</v>
          </cell>
          <cell r="K198">
            <v>0</v>
          </cell>
          <cell r="L198">
            <v>0</v>
          </cell>
          <cell r="M198">
            <v>-1578419.83</v>
          </cell>
          <cell r="N198">
            <v>0</v>
          </cell>
          <cell r="O198">
            <v>0</v>
          </cell>
          <cell r="P198" t="str">
            <v>10010102</v>
          </cell>
          <cell r="Q198" t="str">
            <v>2050</v>
          </cell>
          <cell r="R198" t="str">
            <v>DRAWING PROVIDED</v>
          </cell>
          <cell r="S198">
            <v>1443704.3146550308</v>
          </cell>
          <cell r="T198">
            <v>0</v>
          </cell>
          <cell r="U198" t="str">
            <v>Road</v>
          </cell>
          <cell r="V198" t="str">
            <v>1 - Tangible FA</v>
          </cell>
          <cell r="W198" t="str">
            <v xml:space="preserve">C-Road, Culverts </v>
          </cell>
          <cell r="X198" t="str">
            <v>IVRCL - Infrastructure Development Package</v>
          </cell>
          <cell r="Y198">
            <v>40634</v>
          </cell>
          <cell r="Z198">
            <v>140.55492000000001</v>
          </cell>
          <cell r="AA198">
            <v>149.41475679999999</v>
          </cell>
          <cell r="AB198">
            <v>1.0630346970422664</v>
          </cell>
          <cell r="AC198">
            <v>116.0237568</v>
          </cell>
          <cell r="AD198">
            <v>149.50524627364123</v>
          </cell>
          <cell r="AE198">
            <v>1.288574429901939</v>
          </cell>
          <cell r="AF198">
            <v>1.369799328707219</v>
          </cell>
          <cell r="AG198">
            <v>1977585.2010661769</v>
          </cell>
          <cell r="AH198">
            <v>1918257.6450341914</v>
          </cell>
          <cell r="AI198">
            <v>15</v>
          </cell>
          <cell r="AJ198">
            <v>0.05</v>
          </cell>
          <cell r="AK198">
            <v>11.958333333333334</v>
          </cell>
        </row>
        <row r="199">
          <cell r="A199">
            <v>2010000189</v>
          </cell>
          <cell r="B199" t="str">
            <v>0</v>
          </cell>
          <cell r="C199" t="str">
            <v>Cable Trench</v>
          </cell>
          <cell r="D199" t="str">
            <v>1000</v>
          </cell>
          <cell r="E199">
            <v>42429</v>
          </cell>
          <cell r="F199">
            <v>1528138</v>
          </cell>
          <cell r="G199">
            <v>0</v>
          </cell>
          <cell r="H199">
            <v>0</v>
          </cell>
          <cell r="I199">
            <v>1528138</v>
          </cell>
          <cell r="J199">
            <v>-303022</v>
          </cell>
          <cell r="K199">
            <v>-37500</v>
          </cell>
          <cell r="L199">
            <v>0</v>
          </cell>
          <cell r="M199">
            <v>-340522</v>
          </cell>
          <cell r="N199">
            <v>1187616</v>
          </cell>
          <cell r="O199">
            <v>1225116</v>
          </cell>
          <cell r="P199" t="str">
            <v>10010102</v>
          </cell>
          <cell r="Q199" t="str">
            <v>2010</v>
          </cell>
          <cell r="R199" t="str">
            <v>NOT AVAILABLE</v>
          </cell>
          <cell r="S199">
            <v>1518760.4907671297</v>
          </cell>
          <cell r="T199">
            <v>1183416.9855473693</v>
          </cell>
          <cell r="U199" t="str">
            <v>Drain</v>
          </cell>
          <cell r="V199" t="str">
            <v>1 - Tangible FA</v>
          </cell>
          <cell r="W199" t="str">
            <v xml:space="preserve">D- Factory Building on Lease hold Land </v>
          </cell>
          <cell r="X199" t="str">
            <v>Cooling Tower</v>
          </cell>
          <cell r="Y199">
            <v>42461</v>
          </cell>
          <cell r="AB199">
            <v>1</v>
          </cell>
          <cell r="AC199">
            <v>125.8450715121582</v>
          </cell>
          <cell r="AD199">
            <v>149.50524627364123</v>
          </cell>
          <cell r="AE199">
            <v>1.1880103406290103</v>
          </cell>
          <cell r="AF199">
            <v>1.1880103406290103</v>
          </cell>
          <cell r="AG199">
            <v>1804303.1679701407</v>
          </cell>
          <cell r="AH199">
            <v>1750174.0729310364</v>
          </cell>
          <cell r="AI199">
            <v>30</v>
          </cell>
          <cell r="AJ199">
            <v>0.05</v>
          </cell>
          <cell r="AK199">
            <v>7.333333333333333</v>
          </cell>
        </row>
        <row r="200">
          <cell r="A200">
            <v>2010000181</v>
          </cell>
          <cell r="B200" t="str">
            <v>0</v>
          </cell>
          <cell r="C200" t="str">
            <v>Chlorination Building (CT-3)</v>
          </cell>
          <cell r="D200" t="str">
            <v>1000</v>
          </cell>
          <cell r="E200">
            <v>42429</v>
          </cell>
          <cell r="F200">
            <v>1463111</v>
          </cell>
          <cell r="G200">
            <v>0</v>
          </cell>
          <cell r="H200">
            <v>0</v>
          </cell>
          <cell r="I200">
            <v>1463111</v>
          </cell>
          <cell r="J200">
            <v>-290127</v>
          </cell>
          <cell r="K200">
            <v>-35905</v>
          </cell>
          <cell r="L200">
            <v>0</v>
          </cell>
          <cell r="M200">
            <v>-326032</v>
          </cell>
          <cell r="N200">
            <v>1137079</v>
          </cell>
          <cell r="O200">
            <v>1172984</v>
          </cell>
          <cell r="P200" t="str">
            <v>10010102</v>
          </cell>
          <cell r="Q200" t="str">
            <v>2010</v>
          </cell>
          <cell r="R200" t="str">
            <v>RCC Framed</v>
          </cell>
          <cell r="S200">
            <v>1454132.5327992535</v>
          </cell>
          <cell r="T200">
            <v>1133058.6675400273</v>
          </cell>
          <cell r="U200" t="str">
            <v>RCC Framed</v>
          </cell>
          <cell r="V200" t="str">
            <v>1 - Tangible FA</v>
          </cell>
          <cell r="W200" t="str">
            <v xml:space="preserve">D- Factory Building on Lease hold Land </v>
          </cell>
          <cell r="X200" t="str">
            <v>Cooling Tower</v>
          </cell>
          <cell r="Y200">
            <v>42461</v>
          </cell>
          <cell r="AB200">
            <v>1</v>
          </cell>
          <cell r="AC200">
            <v>125.8450715121582</v>
          </cell>
          <cell r="AD200">
            <v>149.50524627364123</v>
          </cell>
          <cell r="AE200">
            <v>1.1880103406290103</v>
          </cell>
          <cell r="AF200">
            <v>1.1880103406290103</v>
          </cell>
          <cell r="AG200">
            <v>1727524.4856105666</v>
          </cell>
          <cell r="AH200">
            <v>1675698.7510422496</v>
          </cell>
          <cell r="AI200">
            <v>45</v>
          </cell>
          <cell r="AJ200">
            <v>0.05</v>
          </cell>
          <cell r="AK200">
            <v>7.333333333333333</v>
          </cell>
        </row>
        <row r="201">
          <cell r="A201">
            <v>2010000057</v>
          </cell>
          <cell r="B201" t="str">
            <v>0</v>
          </cell>
          <cell r="C201" t="str">
            <v>Operators Room (CT-2)</v>
          </cell>
          <cell r="D201" t="str">
            <v>1000</v>
          </cell>
          <cell r="E201">
            <v>42429</v>
          </cell>
          <cell r="F201">
            <v>1430598</v>
          </cell>
          <cell r="G201">
            <v>0</v>
          </cell>
          <cell r="H201">
            <v>0</v>
          </cell>
          <cell r="I201">
            <v>1430598</v>
          </cell>
          <cell r="J201">
            <v>-283680</v>
          </cell>
          <cell r="K201">
            <v>-35107</v>
          </cell>
          <cell r="L201">
            <v>0</v>
          </cell>
          <cell r="M201">
            <v>-318787</v>
          </cell>
          <cell r="N201">
            <v>1111811</v>
          </cell>
          <cell r="O201">
            <v>1146918</v>
          </cell>
          <cell r="P201" t="str">
            <v>10010102</v>
          </cell>
          <cell r="Q201" t="str">
            <v>2010</v>
          </cell>
          <cell r="R201" t="str">
            <v>RCC Framed</v>
          </cell>
          <cell r="S201">
            <v>1421819.050747036</v>
          </cell>
          <cell r="T201">
            <v>1107880.006768523</v>
          </cell>
          <cell r="U201" t="str">
            <v>RCC Framed</v>
          </cell>
          <cell r="V201" t="str">
            <v>1 - Tangible FA</v>
          </cell>
          <cell r="W201" t="str">
            <v xml:space="preserve">D- Factory Building on Lease hold Land </v>
          </cell>
          <cell r="X201" t="str">
            <v>Cooling Tower</v>
          </cell>
          <cell r="Y201">
            <v>42461</v>
          </cell>
          <cell r="AB201">
            <v>1</v>
          </cell>
          <cell r="AC201">
            <v>125.8450715121582</v>
          </cell>
          <cell r="AD201">
            <v>149.50524627364123</v>
          </cell>
          <cell r="AE201">
            <v>1.1880103406290103</v>
          </cell>
          <cell r="AF201">
            <v>1.1880103406290103</v>
          </cell>
          <cell r="AG201">
            <v>1689135.7347908025</v>
          </cell>
          <cell r="AH201">
            <v>1638461.6627470783</v>
          </cell>
          <cell r="AI201">
            <v>45</v>
          </cell>
          <cell r="AJ201">
            <v>0.05</v>
          </cell>
          <cell r="AK201">
            <v>7.333333333333333</v>
          </cell>
        </row>
        <row r="202">
          <cell r="A202">
            <v>2050000029</v>
          </cell>
          <cell r="B202" t="str">
            <v>0</v>
          </cell>
          <cell r="C202" t="str">
            <v>Road</v>
          </cell>
          <cell r="D202" t="str">
            <v>1000</v>
          </cell>
          <cell r="E202">
            <v>42429</v>
          </cell>
          <cell r="F202">
            <v>1430598</v>
          </cell>
          <cell r="G202">
            <v>0</v>
          </cell>
          <cell r="H202">
            <v>0</v>
          </cell>
          <cell r="I202">
            <v>1430598</v>
          </cell>
          <cell r="J202">
            <v>-289404</v>
          </cell>
          <cell r="K202">
            <v>-35825</v>
          </cell>
          <cell r="L202">
            <v>0</v>
          </cell>
          <cell r="M202">
            <v>-325229</v>
          </cell>
          <cell r="N202">
            <v>1105369</v>
          </cell>
          <cell r="O202">
            <v>1141194</v>
          </cell>
          <cell r="P202" t="str">
            <v>10010102</v>
          </cell>
          <cell r="Q202" t="str">
            <v>2050</v>
          </cell>
          <cell r="R202">
            <v>0</v>
          </cell>
          <cell r="S202">
            <v>1308498.8327451877</v>
          </cell>
          <cell r="T202">
            <v>1055954.2330880205</v>
          </cell>
          <cell r="U202" t="str">
            <v>Road</v>
          </cell>
          <cell r="V202" t="str">
            <v>1 - Tangible FA</v>
          </cell>
          <cell r="W202" t="str">
            <v xml:space="preserve">C-Road, Culverts </v>
          </cell>
          <cell r="X202" t="str">
            <v>Cooling Tower</v>
          </cell>
          <cell r="Y202">
            <v>42461</v>
          </cell>
          <cell r="AB202">
            <v>1</v>
          </cell>
          <cell r="AC202">
            <v>125.8450715121582</v>
          </cell>
          <cell r="AD202">
            <v>149.50524627364123</v>
          </cell>
          <cell r="AE202">
            <v>1.1880103406290103</v>
          </cell>
          <cell r="AF202">
            <v>1.1880103406290103</v>
          </cell>
          <cell r="AG202">
            <v>1554510.1440022727</v>
          </cell>
          <cell r="AH202">
            <v>1507874.8396822044</v>
          </cell>
          <cell r="AI202">
            <v>15</v>
          </cell>
          <cell r="AJ202">
            <v>0.05</v>
          </cell>
          <cell r="AK202">
            <v>7.333333333333333</v>
          </cell>
        </row>
        <row r="203">
          <cell r="A203">
            <v>2050000032</v>
          </cell>
          <cell r="B203" t="str">
            <v>0</v>
          </cell>
          <cell r="C203" t="str">
            <v>Drain</v>
          </cell>
          <cell r="D203" t="str">
            <v>1000</v>
          </cell>
          <cell r="E203">
            <v>42429</v>
          </cell>
          <cell r="F203">
            <v>1430598</v>
          </cell>
          <cell r="G203">
            <v>0</v>
          </cell>
          <cell r="H203">
            <v>0</v>
          </cell>
          <cell r="I203">
            <v>1430598</v>
          </cell>
          <cell r="J203">
            <v>-861645</v>
          </cell>
          <cell r="K203">
            <v>-107166</v>
          </cell>
          <cell r="L203">
            <v>0</v>
          </cell>
          <cell r="M203">
            <v>-968811</v>
          </cell>
          <cell r="N203">
            <v>461787</v>
          </cell>
          <cell r="O203">
            <v>568953</v>
          </cell>
          <cell r="P203" t="str">
            <v>10010102</v>
          </cell>
          <cell r="Q203" t="str">
            <v>2050</v>
          </cell>
          <cell r="R203">
            <v>0</v>
          </cell>
          <cell r="S203">
            <v>1308498.8327451877</v>
          </cell>
          <cell r="T203">
            <v>441143.1272588771</v>
          </cell>
          <cell r="U203" t="str">
            <v>Drain</v>
          </cell>
          <cell r="V203" t="str">
            <v>1 - Tangible FA</v>
          </cell>
          <cell r="W203" t="str">
            <v xml:space="preserve">C-Road, Culverts </v>
          </cell>
          <cell r="X203" t="str">
            <v>Cooling Tower</v>
          </cell>
          <cell r="Y203">
            <v>42461</v>
          </cell>
          <cell r="AB203">
            <v>1</v>
          </cell>
          <cell r="AC203">
            <v>125.8450715121582</v>
          </cell>
          <cell r="AD203">
            <v>149.50524627364123</v>
          </cell>
          <cell r="AE203">
            <v>1.1880103406290103</v>
          </cell>
          <cell r="AF203">
            <v>1.1880103406290103</v>
          </cell>
          <cell r="AG203">
            <v>1554510.1440022727</v>
          </cell>
          <cell r="AH203">
            <v>1507874.8396822044</v>
          </cell>
          <cell r="AI203">
            <v>15</v>
          </cell>
          <cell r="AJ203">
            <v>0.05</v>
          </cell>
          <cell r="AK203">
            <v>7.333333333333333</v>
          </cell>
        </row>
        <row r="204">
          <cell r="A204">
            <v>2010000007</v>
          </cell>
          <cell r="B204" t="str">
            <v>0</v>
          </cell>
          <cell r="C204" t="str">
            <v>Civil &amp; Structural work for Switchyard</v>
          </cell>
          <cell r="D204" t="str">
            <v>1000</v>
          </cell>
          <cell r="E204">
            <v>40739</v>
          </cell>
          <cell r="F204">
            <v>1332585.46</v>
          </cell>
          <cell r="G204">
            <v>0</v>
          </cell>
          <cell r="H204">
            <v>0</v>
          </cell>
          <cell r="I204">
            <v>1332585.46</v>
          </cell>
          <cell r="J204">
            <v>-468315.46</v>
          </cell>
          <cell r="K204">
            <v>-32724</v>
          </cell>
          <cell r="L204">
            <v>0</v>
          </cell>
          <cell r="M204">
            <v>-501039.46</v>
          </cell>
          <cell r="N204">
            <v>831546</v>
          </cell>
          <cell r="O204">
            <v>864270</v>
          </cell>
          <cell r="P204" t="str">
            <v>10010102</v>
          </cell>
          <cell r="Q204" t="str">
            <v>2010</v>
          </cell>
          <cell r="R204" t="str">
            <v>RCC Framed</v>
          </cell>
          <cell r="S204">
            <v>1324407.9704966052</v>
          </cell>
          <cell r="T204">
            <v>828605.93042193155</v>
          </cell>
          <cell r="U204" t="str">
            <v>RCC Framed</v>
          </cell>
          <cell r="V204" t="str">
            <v>1 - Tangible FA</v>
          </cell>
          <cell r="W204" t="str">
            <v xml:space="preserve">D- Factory Building on Lease hold Land </v>
          </cell>
          <cell r="X204" t="str">
            <v>IVRCL - Infrastructure Development Package</v>
          </cell>
          <cell r="Y204">
            <v>40634</v>
          </cell>
          <cell r="Z204">
            <v>140.55492000000001</v>
          </cell>
          <cell r="AA204">
            <v>149.41475679999999</v>
          </cell>
          <cell r="AB204">
            <v>1.0630346970422664</v>
          </cell>
          <cell r="AC204">
            <v>116.0237568</v>
          </cell>
          <cell r="AD204">
            <v>149.50524627364123</v>
          </cell>
          <cell r="AE204">
            <v>1.288574429901939</v>
          </cell>
          <cell r="AF204">
            <v>1.369799328707219</v>
          </cell>
          <cell r="AG204">
            <v>1814173.14892074</v>
          </cell>
          <cell r="AH204">
            <v>1759747.9544531177</v>
          </cell>
          <cell r="AI204">
            <v>45</v>
          </cell>
          <cell r="AJ204">
            <v>0.05</v>
          </cell>
          <cell r="AK204">
            <v>11.958333333333334</v>
          </cell>
        </row>
        <row r="205">
          <cell r="A205">
            <v>1020000003</v>
          </cell>
          <cell r="B205" t="str">
            <v>0</v>
          </cell>
          <cell r="C205" t="str">
            <v>Exacavation related to site grading</v>
          </cell>
          <cell r="D205" t="str">
            <v>1000</v>
          </cell>
          <cell r="E205">
            <v>40739</v>
          </cell>
          <cell r="F205">
            <v>1193118.77</v>
          </cell>
          <cell r="G205">
            <v>0</v>
          </cell>
          <cell r="H205">
            <v>0</v>
          </cell>
          <cell r="I205">
            <v>1193118.77</v>
          </cell>
          <cell r="J205">
            <v>-224187.77</v>
          </cell>
          <cell r="K205">
            <v>-15772</v>
          </cell>
          <cell r="L205">
            <v>0</v>
          </cell>
          <cell r="M205">
            <v>-239959.77</v>
          </cell>
          <cell r="N205">
            <v>953159</v>
          </cell>
          <cell r="O205">
            <v>968931</v>
          </cell>
          <cell r="P205" t="str">
            <v>10020101</v>
          </cell>
          <cell r="Q205" t="str">
            <v>1020</v>
          </cell>
          <cell r="R205" t="e">
            <v>#N/A</v>
          </cell>
          <cell r="S205">
            <v>1192651.2985563984</v>
          </cell>
          <cell r="T205">
            <v>953159.36837742489</v>
          </cell>
          <cell r="U205" t="str">
            <v>Development</v>
          </cell>
          <cell r="V205" t="str">
            <v>1 - Tangible FA</v>
          </cell>
          <cell r="W205" t="str">
            <v>B- Leasehold improvement</v>
          </cell>
          <cell r="X205" t="str">
            <v>IVRCL - Infrastructure Development Package</v>
          </cell>
          <cell r="Y205">
            <v>40634</v>
          </cell>
          <cell r="Z205">
            <v>130.24857142857144</v>
          </cell>
          <cell r="AA205">
            <v>141.16285714285715</v>
          </cell>
          <cell r="AB205">
            <v>1.0837958189834822</v>
          </cell>
          <cell r="AC205">
            <v>92.7542857142857</v>
          </cell>
          <cell r="AD205">
            <v>129.86250000000001</v>
          </cell>
          <cell r="AE205">
            <v>1.4000700776244459</v>
          </cell>
          <cell r="AF205">
            <v>1.5173900964132538</v>
          </cell>
          <cell r="AG205">
            <v>1809717.2689038857</v>
          </cell>
          <cell r="AH205">
            <v>1755425.7508367691</v>
          </cell>
          <cell r="AI205">
            <v>45</v>
          </cell>
          <cell r="AJ205">
            <v>0.05</v>
          </cell>
          <cell r="AK205">
            <v>11.958333333333334</v>
          </cell>
        </row>
        <row r="206">
          <cell r="A206">
            <v>2010000182</v>
          </cell>
          <cell r="B206" t="str">
            <v>0</v>
          </cell>
          <cell r="C206" t="str">
            <v>Chemical Dosing Building (CT-3)</v>
          </cell>
          <cell r="D206" t="str">
            <v>1000</v>
          </cell>
          <cell r="E206">
            <v>42429</v>
          </cell>
          <cell r="F206">
            <v>1137975</v>
          </cell>
          <cell r="G206">
            <v>0</v>
          </cell>
          <cell r="H206">
            <v>0</v>
          </cell>
          <cell r="I206">
            <v>1137975</v>
          </cell>
          <cell r="J206">
            <v>-225655</v>
          </cell>
          <cell r="K206">
            <v>-27926</v>
          </cell>
          <cell r="L206">
            <v>0</v>
          </cell>
          <cell r="M206">
            <v>-253581</v>
          </cell>
          <cell r="N206">
            <v>884394</v>
          </cell>
          <cell r="O206">
            <v>912320</v>
          </cell>
          <cell r="P206" t="str">
            <v>10010102</v>
          </cell>
          <cell r="Q206" t="str">
            <v>2010</v>
          </cell>
          <cell r="R206" t="str">
            <v>RCC Framed</v>
          </cell>
          <cell r="S206">
            <v>1130991.7490964325</v>
          </cell>
          <cell r="T206">
            <v>881267.07750331762</v>
          </cell>
          <cell r="U206" t="str">
            <v>RCC Framed</v>
          </cell>
          <cell r="V206" t="str">
            <v>1 - Tangible FA</v>
          </cell>
          <cell r="W206" t="str">
            <v xml:space="preserve">D- Factory Building on Lease hold Land </v>
          </cell>
          <cell r="X206" t="str">
            <v>Cooling Tower</v>
          </cell>
          <cell r="Y206">
            <v>42461</v>
          </cell>
          <cell r="AB206">
            <v>1</v>
          </cell>
          <cell r="AC206">
            <v>125.8450715121582</v>
          </cell>
          <cell r="AD206">
            <v>149.50524627364123</v>
          </cell>
          <cell r="AE206">
            <v>1.1880103406290103</v>
          </cell>
          <cell r="AF206">
            <v>1.1880103406290103</v>
          </cell>
          <cell r="AG206">
            <v>1343629.893092653</v>
          </cell>
          <cell r="AH206">
            <v>1303320.9962998733</v>
          </cell>
          <cell r="AI206">
            <v>45</v>
          </cell>
          <cell r="AJ206">
            <v>0.05</v>
          </cell>
          <cell r="AK206">
            <v>7.333333333333333</v>
          </cell>
        </row>
        <row r="207">
          <cell r="A207">
            <v>2050000014</v>
          </cell>
          <cell r="B207" t="str">
            <v>0</v>
          </cell>
          <cell r="C207" t="str">
            <v>VC-Hall at Canteen Building Dahez (War Room)</v>
          </cell>
          <cell r="D207" t="str">
            <v>1000</v>
          </cell>
          <cell r="E207">
            <v>42129</v>
          </cell>
          <cell r="F207">
            <v>1021143</v>
          </cell>
          <cell r="G207">
            <v>0</v>
          </cell>
          <cell r="H207">
            <v>0</v>
          </cell>
          <cell r="I207">
            <v>1021143</v>
          </cell>
          <cell r="J207">
            <v>-130420</v>
          </cell>
          <cell r="K207">
            <v>-14227</v>
          </cell>
          <cell r="L207">
            <v>0</v>
          </cell>
          <cell r="M207">
            <v>-144647</v>
          </cell>
          <cell r="N207">
            <v>876496</v>
          </cell>
          <cell r="O207">
            <v>890723</v>
          </cell>
          <cell r="P207" t="str">
            <v>10010102</v>
          </cell>
          <cell r="Q207" t="str">
            <v>2050</v>
          </cell>
          <cell r="R207" t="str">
            <v>RCC Framed</v>
          </cell>
          <cell r="S207">
            <v>1081477.3098955511</v>
          </cell>
          <cell r="T207">
            <v>956602.93687458441</v>
          </cell>
          <cell r="U207" t="str">
            <v>RCC Framed</v>
          </cell>
          <cell r="V207" t="str">
            <v>1 - Tangible FA</v>
          </cell>
          <cell r="W207" t="str">
            <v>E-Building - Others</v>
          </cell>
          <cell r="X207" t="str">
            <v>Non LSTK</v>
          </cell>
          <cell r="Y207">
            <v>42095</v>
          </cell>
          <cell r="AB207">
            <v>1</v>
          </cell>
          <cell r="AC207">
            <v>126.1389533770752</v>
          </cell>
          <cell r="AD207">
            <v>149.50524627364123</v>
          </cell>
          <cell r="AE207">
            <v>1.1852424827619719</v>
          </cell>
          <cell r="AF207">
            <v>1.1852424827619719</v>
          </cell>
          <cell r="AG207">
            <v>1281812.8518313414</v>
          </cell>
          <cell r="AH207">
            <v>1243358.4662764012</v>
          </cell>
          <cell r="AI207">
            <v>45</v>
          </cell>
          <cell r="AJ207">
            <v>0.05</v>
          </cell>
          <cell r="AK207">
            <v>8.1527777777777786</v>
          </cell>
        </row>
        <row r="208">
          <cell r="A208">
            <v>2050000026</v>
          </cell>
          <cell r="B208" t="str">
            <v>0</v>
          </cell>
          <cell r="C208" t="str">
            <v>Culvert/Pipe Encasing</v>
          </cell>
          <cell r="D208" t="str">
            <v>1000</v>
          </cell>
          <cell r="E208">
            <v>42429</v>
          </cell>
          <cell r="F208">
            <v>975407</v>
          </cell>
          <cell r="G208">
            <v>0</v>
          </cell>
          <cell r="H208">
            <v>0</v>
          </cell>
          <cell r="I208">
            <v>975407</v>
          </cell>
          <cell r="J208">
            <v>-197319</v>
          </cell>
          <cell r="K208">
            <v>-24426</v>
          </cell>
          <cell r="L208">
            <v>0</v>
          </cell>
          <cell r="M208">
            <v>-221745</v>
          </cell>
          <cell r="N208">
            <v>753662</v>
          </cell>
          <cell r="O208">
            <v>778088</v>
          </cell>
          <cell r="P208" t="str">
            <v>10010102</v>
          </cell>
          <cell r="Q208" t="str">
            <v>2050</v>
          </cell>
          <cell r="R208" t="str">
            <v>DRAWING PROVIDED</v>
          </cell>
          <cell r="S208">
            <v>892157.62985233124</v>
          </cell>
          <cell r="T208">
            <v>719970.05454068619</v>
          </cell>
          <cell r="U208" t="str">
            <v>Road</v>
          </cell>
          <cell r="V208" t="str">
            <v>1 - Tangible FA</v>
          </cell>
          <cell r="W208" t="str">
            <v xml:space="preserve">C-Road, Culverts </v>
          </cell>
          <cell r="X208" t="str">
            <v>Cooling Tower</v>
          </cell>
          <cell r="Y208">
            <v>42461</v>
          </cell>
          <cell r="AB208">
            <v>1</v>
          </cell>
          <cell r="AC208">
            <v>125.8450715121582</v>
          </cell>
          <cell r="AD208">
            <v>149.50524627364123</v>
          </cell>
          <cell r="AE208">
            <v>1.1880103406290103</v>
          </cell>
          <cell r="AF208">
            <v>1.1880103406290103</v>
          </cell>
          <cell r="AG208">
            <v>1059892.4897356385</v>
          </cell>
          <cell r="AH208">
            <v>1028095.7150435693</v>
          </cell>
          <cell r="AI208">
            <v>15</v>
          </cell>
          <cell r="AJ208">
            <v>0.05</v>
          </cell>
          <cell r="AK208">
            <v>7.333333333333333</v>
          </cell>
        </row>
        <row r="209">
          <cell r="A209">
            <v>2050000027</v>
          </cell>
          <cell r="B209" t="str">
            <v>0</v>
          </cell>
          <cell r="C209" t="str">
            <v>Culvert/Pipe Encasing</v>
          </cell>
          <cell r="D209" t="str">
            <v>1000</v>
          </cell>
          <cell r="E209">
            <v>42429</v>
          </cell>
          <cell r="F209">
            <v>975407</v>
          </cell>
          <cell r="G209">
            <v>0</v>
          </cell>
          <cell r="H209">
            <v>0</v>
          </cell>
          <cell r="I209">
            <v>975407</v>
          </cell>
          <cell r="J209">
            <v>-197319</v>
          </cell>
          <cell r="K209">
            <v>-24426</v>
          </cell>
          <cell r="L209">
            <v>0</v>
          </cell>
          <cell r="M209">
            <v>-221745</v>
          </cell>
          <cell r="N209">
            <v>753662</v>
          </cell>
          <cell r="O209">
            <v>778088</v>
          </cell>
          <cell r="P209" t="str">
            <v>10010102</v>
          </cell>
          <cell r="Q209" t="str">
            <v>2050</v>
          </cell>
          <cell r="R209">
            <v>0</v>
          </cell>
          <cell r="S209">
            <v>892157.62985233124</v>
          </cell>
          <cell r="T209">
            <v>719970.05454068619</v>
          </cell>
          <cell r="U209" t="str">
            <v>Road</v>
          </cell>
          <cell r="V209" t="str">
            <v>1 - Tangible FA</v>
          </cell>
          <cell r="W209" t="str">
            <v xml:space="preserve">C-Road, Culverts </v>
          </cell>
          <cell r="X209" t="str">
            <v>Cooling Tower</v>
          </cell>
          <cell r="Y209">
            <v>42461</v>
          </cell>
          <cell r="AB209">
            <v>1</v>
          </cell>
          <cell r="AC209">
            <v>125.8450715121582</v>
          </cell>
          <cell r="AD209">
            <v>149.50524627364123</v>
          </cell>
          <cell r="AE209">
            <v>1.1880103406290103</v>
          </cell>
          <cell r="AF209">
            <v>1.1880103406290103</v>
          </cell>
          <cell r="AG209">
            <v>1059892.4897356385</v>
          </cell>
          <cell r="AH209">
            <v>1028095.7150435693</v>
          </cell>
          <cell r="AI209">
            <v>15</v>
          </cell>
          <cell r="AJ209">
            <v>0.05</v>
          </cell>
          <cell r="AK209">
            <v>7.333333333333333</v>
          </cell>
        </row>
        <row r="210">
          <cell r="A210">
            <v>4010002207</v>
          </cell>
          <cell r="B210" t="str">
            <v>0</v>
          </cell>
          <cell r="C210" t="str">
            <v>Office renovation Delhi Office</v>
          </cell>
          <cell r="D210" t="str">
            <v>1000</v>
          </cell>
          <cell r="E210">
            <v>41251</v>
          </cell>
          <cell r="F210">
            <v>885507</v>
          </cell>
          <cell r="G210">
            <v>0</v>
          </cell>
          <cell r="H210">
            <v>0</v>
          </cell>
          <cell r="I210">
            <v>885507</v>
          </cell>
          <cell r="J210">
            <v>-885507</v>
          </cell>
          <cell r="K210">
            <v>0</v>
          </cell>
          <cell r="L210">
            <v>0</v>
          </cell>
          <cell r="M210">
            <v>-885507</v>
          </cell>
          <cell r="N210">
            <v>0</v>
          </cell>
          <cell r="O210">
            <v>0</v>
          </cell>
          <cell r="P210" t="str">
            <v>10010108</v>
          </cell>
          <cell r="Q210" t="str">
            <v>4010</v>
          </cell>
          <cell r="R210">
            <v>0</v>
          </cell>
          <cell r="S210">
            <v>885160.05278399959</v>
          </cell>
          <cell r="T210">
            <v>0</v>
          </cell>
          <cell r="U210" t="str">
            <v>None</v>
          </cell>
          <cell r="V210" t="str">
            <v>1 - Tangible FA</v>
          </cell>
          <cell r="W210" t="str">
            <v>B- Leasehold improvement</v>
          </cell>
          <cell r="X210" t="str">
            <v>Non LSTK</v>
          </cell>
          <cell r="Y210">
            <v>41000</v>
          </cell>
        </row>
        <row r="211">
          <cell r="A211">
            <v>2010000021</v>
          </cell>
          <cell r="B211" t="str">
            <v>0</v>
          </cell>
          <cell r="C211" t="str">
            <v>BARRICADE,WIRE MESH,3X3M 84 Number</v>
          </cell>
          <cell r="D211" t="str">
            <v>1000</v>
          </cell>
          <cell r="E211">
            <v>42216</v>
          </cell>
          <cell r="F211">
            <v>872978</v>
          </cell>
          <cell r="G211">
            <v>0</v>
          </cell>
          <cell r="H211">
            <v>0</v>
          </cell>
          <cell r="I211">
            <v>872978</v>
          </cell>
          <cell r="J211">
            <v>-872978</v>
          </cell>
          <cell r="K211">
            <v>0</v>
          </cell>
          <cell r="L211">
            <v>0</v>
          </cell>
          <cell r="M211">
            <v>-872978</v>
          </cell>
          <cell r="N211">
            <v>0</v>
          </cell>
          <cell r="O211">
            <v>0</v>
          </cell>
          <cell r="P211" t="str">
            <v>10010102</v>
          </cell>
          <cell r="Q211" t="str">
            <v>2010</v>
          </cell>
          <cell r="R211" t="str">
            <v>NOT AVAILABLE</v>
          </cell>
          <cell r="S211">
            <v>924557.96988080849</v>
          </cell>
          <cell r="T211">
            <v>0</v>
          </cell>
          <cell r="U211" t="str">
            <v>Fencing</v>
          </cell>
          <cell r="V211" t="str">
            <v>1 - Tangible FA</v>
          </cell>
          <cell r="W211" t="str">
            <v>E-Building - Others</v>
          </cell>
          <cell r="X211" t="str">
            <v>Non LSTK</v>
          </cell>
          <cell r="Y211">
            <v>42095</v>
          </cell>
          <cell r="AB211">
            <v>1</v>
          </cell>
          <cell r="AC211">
            <v>126.1389533770752</v>
          </cell>
          <cell r="AD211">
            <v>149.50524627364123</v>
          </cell>
          <cell r="AE211">
            <v>1.1852424827619719</v>
          </cell>
          <cell r="AF211">
            <v>1.1852424827619719</v>
          </cell>
          <cell r="AG211">
            <v>1095825.3836788977</v>
          </cell>
          <cell r="AH211">
            <v>1062950.6221685307</v>
          </cell>
          <cell r="AI211">
            <v>45</v>
          </cell>
          <cell r="AJ211">
            <v>0.05</v>
          </cell>
          <cell r="AK211">
            <v>7.916666666666667</v>
          </cell>
        </row>
        <row r="212">
          <cell r="A212">
            <v>2010000224</v>
          </cell>
          <cell r="B212" t="str">
            <v>0</v>
          </cell>
          <cell r="C212" t="str">
            <v>TEMPORARY STRUCTURES</v>
          </cell>
          <cell r="D212" t="str">
            <v>1000</v>
          </cell>
          <cell r="E212">
            <v>42839</v>
          </cell>
          <cell r="F212">
            <v>838655.17</v>
          </cell>
          <cell r="G212">
            <v>0</v>
          </cell>
          <cell r="H212">
            <v>0</v>
          </cell>
          <cell r="I212">
            <v>838655.17</v>
          </cell>
          <cell r="J212">
            <v>-821882.17</v>
          </cell>
          <cell r="K212">
            <v>0</v>
          </cell>
          <cell r="L212">
            <v>0</v>
          </cell>
          <cell r="M212">
            <v>-821882.17</v>
          </cell>
          <cell r="N212">
            <v>16773</v>
          </cell>
          <cell r="O212">
            <v>16773</v>
          </cell>
          <cell r="P212" t="str">
            <v>10010102</v>
          </cell>
          <cell r="Q212" t="str">
            <v>2010</v>
          </cell>
          <cell r="R212" t="str">
            <v>NOT AVAILABLE</v>
          </cell>
          <cell r="S212">
            <v>833508.71293927019</v>
          </cell>
          <cell r="T212">
            <v>16713.696260900851</v>
          </cell>
          <cell r="U212" t="str">
            <v>Steel Structure</v>
          </cell>
          <cell r="V212" t="str">
            <v>1 - Tangible FA</v>
          </cell>
          <cell r="W212" t="str">
            <v xml:space="preserve">D- Factory Building on Lease hold Land </v>
          </cell>
          <cell r="X212" t="str">
            <v>PE Swing Package</v>
          </cell>
          <cell r="Y212">
            <v>42826</v>
          </cell>
          <cell r="AB212">
            <v>1</v>
          </cell>
          <cell r="AC212">
            <v>131.36035437264457</v>
          </cell>
          <cell r="AD212">
            <v>149.50524627364123</v>
          </cell>
          <cell r="AE212">
            <v>1.1381306558409778</v>
          </cell>
          <cell r="AF212">
            <v>1.1381306558409778</v>
          </cell>
          <cell r="AG212">
            <v>948641.81810674095</v>
          </cell>
          <cell r="AH212">
            <v>920182.56356353872</v>
          </cell>
          <cell r="AI212">
            <v>45</v>
          </cell>
          <cell r="AJ212">
            <v>0.05</v>
          </cell>
          <cell r="AK212">
            <v>6.2111111111111112</v>
          </cell>
        </row>
        <row r="213">
          <cell r="A213">
            <v>4010002209</v>
          </cell>
          <cell r="B213" t="str">
            <v>0</v>
          </cell>
          <cell r="C213" t="str">
            <v>Office renovation Delhi Office</v>
          </cell>
          <cell r="D213" t="str">
            <v>1000</v>
          </cell>
          <cell r="E213">
            <v>41251</v>
          </cell>
          <cell r="F213">
            <v>667988</v>
          </cell>
          <cell r="G213">
            <v>0</v>
          </cell>
          <cell r="H213">
            <v>0</v>
          </cell>
          <cell r="I213">
            <v>667988</v>
          </cell>
          <cell r="J213">
            <v>-667988</v>
          </cell>
          <cell r="K213">
            <v>0</v>
          </cell>
          <cell r="L213">
            <v>0</v>
          </cell>
          <cell r="M213">
            <v>-667988</v>
          </cell>
          <cell r="N213">
            <v>0</v>
          </cell>
          <cell r="O213">
            <v>0</v>
          </cell>
          <cell r="P213" t="str">
            <v>10010108</v>
          </cell>
          <cell r="Q213" t="str">
            <v>4010</v>
          </cell>
          <cell r="R213">
            <v>0</v>
          </cell>
          <cell r="S213">
            <v>667726.27809726901</v>
          </cell>
          <cell r="T213">
            <v>0</v>
          </cell>
          <cell r="U213" t="str">
            <v>None</v>
          </cell>
          <cell r="V213" t="str">
            <v>1 - Tangible FA</v>
          </cell>
          <cell r="W213" t="str">
            <v>B- Leasehold improvement</v>
          </cell>
          <cell r="X213" t="str">
            <v>Non LSTK</v>
          </cell>
          <cell r="Y213">
            <v>41000</v>
          </cell>
        </row>
        <row r="214">
          <cell r="A214">
            <v>2050000033</v>
          </cell>
          <cell r="B214" t="str">
            <v>0</v>
          </cell>
          <cell r="C214" t="str">
            <v>Pavement around Cooling Tower</v>
          </cell>
          <cell r="D214" t="str">
            <v>1000</v>
          </cell>
          <cell r="E214">
            <v>42429</v>
          </cell>
          <cell r="F214">
            <v>650286</v>
          </cell>
          <cell r="G214">
            <v>0</v>
          </cell>
          <cell r="H214">
            <v>0</v>
          </cell>
          <cell r="I214">
            <v>650286</v>
          </cell>
          <cell r="J214">
            <v>-391665</v>
          </cell>
          <cell r="K214">
            <v>-48713</v>
          </cell>
          <cell r="L214">
            <v>0</v>
          </cell>
          <cell r="M214">
            <v>-440378</v>
          </cell>
          <cell r="N214">
            <v>209908</v>
          </cell>
          <cell r="O214">
            <v>258621</v>
          </cell>
          <cell r="P214" t="str">
            <v>10010102</v>
          </cell>
          <cell r="Q214" t="str">
            <v>2050</v>
          </cell>
          <cell r="R214">
            <v>0</v>
          </cell>
          <cell r="S214">
            <v>594785.16812587262</v>
          </cell>
          <cell r="T214">
            <v>200524.20608777722</v>
          </cell>
          <cell r="U214" t="str">
            <v>Road</v>
          </cell>
          <cell r="V214" t="str">
            <v>1 - Tangible FA</v>
          </cell>
          <cell r="W214" t="str">
            <v xml:space="preserve">C-Road, Culverts </v>
          </cell>
          <cell r="X214" t="str">
            <v>Cooling Tower</v>
          </cell>
          <cell r="Y214">
            <v>42461</v>
          </cell>
          <cell r="AB214">
            <v>1</v>
          </cell>
          <cell r="AC214">
            <v>125.8450715121582</v>
          </cell>
          <cell r="AD214">
            <v>149.50524627364123</v>
          </cell>
          <cell r="AE214">
            <v>1.1880103406290103</v>
          </cell>
          <cell r="AF214">
            <v>1.1880103406290103</v>
          </cell>
          <cell r="AG214">
            <v>706610.93018630112</v>
          </cell>
          <cell r="AH214">
            <v>685412.6022807121</v>
          </cell>
          <cell r="AI214">
            <v>15</v>
          </cell>
          <cell r="AJ214">
            <v>0.05</v>
          </cell>
          <cell r="AK214">
            <v>7.333333333333333</v>
          </cell>
        </row>
        <row r="215">
          <cell r="A215">
            <v>2010000183</v>
          </cell>
          <cell r="B215" t="str">
            <v>0</v>
          </cell>
          <cell r="C215" t="str">
            <v>Operators Room (CT-3)</v>
          </cell>
          <cell r="D215" t="str">
            <v>1000</v>
          </cell>
          <cell r="E215">
            <v>42429</v>
          </cell>
          <cell r="F215">
            <v>650272</v>
          </cell>
          <cell r="G215">
            <v>0</v>
          </cell>
          <cell r="H215">
            <v>0</v>
          </cell>
          <cell r="I215">
            <v>650272</v>
          </cell>
          <cell r="J215">
            <v>-128946</v>
          </cell>
          <cell r="K215">
            <v>-15958</v>
          </cell>
          <cell r="L215">
            <v>0</v>
          </cell>
          <cell r="M215">
            <v>-144904</v>
          </cell>
          <cell r="N215">
            <v>505368</v>
          </cell>
          <cell r="O215">
            <v>521326</v>
          </cell>
          <cell r="P215" t="str">
            <v>10010102</v>
          </cell>
          <cell r="Q215" t="str">
            <v>2010</v>
          </cell>
          <cell r="R215" t="str">
            <v>RCC Framed</v>
          </cell>
          <cell r="S215">
            <v>646281.56740564201</v>
          </cell>
          <cell r="T215">
            <v>503581.18714475294</v>
          </cell>
          <cell r="U215" t="str">
            <v>RCC Framed</v>
          </cell>
          <cell r="V215" t="str">
            <v>1 - Tangible FA</v>
          </cell>
          <cell r="W215" t="str">
            <v xml:space="preserve">D- Factory Building on Lease hold Land </v>
          </cell>
          <cell r="X215" t="str">
            <v>Cooling Tower</v>
          </cell>
          <cell r="Y215">
            <v>42461</v>
          </cell>
          <cell r="AB215">
            <v>1</v>
          </cell>
          <cell r="AC215">
            <v>125.8450715121582</v>
          </cell>
          <cell r="AD215">
            <v>149.50524627364123</v>
          </cell>
          <cell r="AE215">
            <v>1.1880103406290103</v>
          </cell>
          <cell r="AF215">
            <v>1.1880103406290103</v>
          </cell>
          <cell r="AG215">
            <v>767789.18503582745</v>
          </cell>
          <cell r="AH215">
            <v>744755.50948475266</v>
          </cell>
          <cell r="AI215">
            <v>45</v>
          </cell>
          <cell r="AJ215">
            <v>0.05</v>
          </cell>
          <cell r="AK215">
            <v>7.333333333333333</v>
          </cell>
        </row>
        <row r="216">
          <cell r="A216">
            <v>2010000192</v>
          </cell>
          <cell r="B216" t="str">
            <v>0</v>
          </cell>
          <cell r="C216" t="str">
            <v>Road</v>
          </cell>
          <cell r="D216" t="str">
            <v>1000</v>
          </cell>
          <cell r="E216">
            <v>42429</v>
          </cell>
          <cell r="F216">
            <v>650272</v>
          </cell>
          <cell r="G216">
            <v>0</v>
          </cell>
          <cell r="H216">
            <v>0</v>
          </cell>
          <cell r="I216">
            <v>650272</v>
          </cell>
          <cell r="J216">
            <v>-128946</v>
          </cell>
          <cell r="K216">
            <v>-15958</v>
          </cell>
          <cell r="L216">
            <v>0</v>
          </cell>
          <cell r="M216">
            <v>-144904</v>
          </cell>
          <cell r="N216">
            <v>505368</v>
          </cell>
          <cell r="O216">
            <v>521326</v>
          </cell>
          <cell r="P216" t="str">
            <v>10010102</v>
          </cell>
          <cell r="Q216" t="str">
            <v>2010</v>
          </cell>
          <cell r="R216" t="str">
            <v>COMBINED DETAIL</v>
          </cell>
          <cell r="S216">
            <v>646281.56740564201</v>
          </cell>
          <cell r="T216">
            <v>503581.18714475294</v>
          </cell>
          <cell r="U216" t="str">
            <v>Road</v>
          </cell>
          <cell r="V216" t="str">
            <v>1 - Tangible FA</v>
          </cell>
          <cell r="W216" t="str">
            <v xml:space="preserve">D- Factory Building on Lease hold Land </v>
          </cell>
          <cell r="X216" t="str">
            <v>Cooling Tower</v>
          </cell>
          <cell r="Y216">
            <v>42461</v>
          </cell>
          <cell r="AB216">
            <v>1</v>
          </cell>
          <cell r="AC216">
            <v>125.8450715121582</v>
          </cell>
          <cell r="AD216">
            <v>149.50524627364123</v>
          </cell>
          <cell r="AE216">
            <v>1.1880103406290103</v>
          </cell>
          <cell r="AF216">
            <v>1.1880103406290103</v>
          </cell>
          <cell r="AG216">
            <v>767789.18503582745</v>
          </cell>
          <cell r="AH216">
            <v>744755.50948475266</v>
          </cell>
          <cell r="AI216">
            <v>15</v>
          </cell>
          <cell r="AJ216">
            <v>0.05</v>
          </cell>
          <cell r="AK216">
            <v>7.333333333333333</v>
          </cell>
        </row>
        <row r="217">
          <cell r="A217">
            <v>4010002208</v>
          </cell>
          <cell r="B217" t="str">
            <v>0</v>
          </cell>
          <cell r="C217" t="str">
            <v>Office renovation Delhi Office</v>
          </cell>
          <cell r="D217" t="str">
            <v>1000</v>
          </cell>
          <cell r="E217">
            <v>41251</v>
          </cell>
          <cell r="F217">
            <v>508573</v>
          </cell>
          <cell r="G217">
            <v>0</v>
          </cell>
          <cell r="H217">
            <v>0</v>
          </cell>
          <cell r="I217">
            <v>508573</v>
          </cell>
          <cell r="J217">
            <v>-508573</v>
          </cell>
          <cell r="K217">
            <v>0</v>
          </cell>
          <cell r="L217">
            <v>0</v>
          </cell>
          <cell r="M217">
            <v>-508573</v>
          </cell>
          <cell r="N217">
            <v>0</v>
          </cell>
          <cell r="O217">
            <v>0</v>
          </cell>
          <cell r="P217" t="str">
            <v>10010108</v>
          </cell>
          <cell r="Q217" t="str">
            <v>4010</v>
          </cell>
          <cell r="R217">
            <v>0</v>
          </cell>
          <cell r="S217">
            <v>508373.73789763043</v>
          </cell>
          <cell r="T217">
            <v>0</v>
          </cell>
          <cell r="U217" t="str">
            <v>None</v>
          </cell>
          <cell r="V217" t="str">
            <v>1 - Tangible FA</v>
          </cell>
          <cell r="W217" t="str">
            <v>B- Leasehold improvement</v>
          </cell>
          <cell r="X217" t="str">
            <v>Non LSTK</v>
          </cell>
          <cell r="Y217">
            <v>41000</v>
          </cell>
        </row>
        <row r="218">
          <cell r="A218">
            <v>2010000191</v>
          </cell>
          <cell r="B218" t="str">
            <v>0</v>
          </cell>
          <cell r="C218" t="str">
            <v>Drain</v>
          </cell>
          <cell r="D218" t="str">
            <v>1000</v>
          </cell>
          <cell r="E218">
            <v>42429</v>
          </cell>
          <cell r="F218">
            <v>487704</v>
          </cell>
          <cell r="G218">
            <v>0</v>
          </cell>
          <cell r="H218">
            <v>0</v>
          </cell>
          <cell r="I218">
            <v>487704</v>
          </cell>
          <cell r="J218">
            <v>-96709</v>
          </cell>
          <cell r="K218">
            <v>-11968</v>
          </cell>
          <cell r="L218">
            <v>0</v>
          </cell>
          <cell r="M218">
            <v>-108677</v>
          </cell>
          <cell r="N218">
            <v>379027</v>
          </cell>
          <cell r="O218">
            <v>390995</v>
          </cell>
          <cell r="P218" t="str">
            <v>10010102</v>
          </cell>
          <cell r="Q218" t="str">
            <v>2010</v>
          </cell>
          <cell r="R218" t="str">
            <v>DRAWING PROVIDED</v>
          </cell>
          <cell r="S218">
            <v>484711.17555423145</v>
          </cell>
          <cell r="T218">
            <v>377686.88682289794</v>
          </cell>
          <cell r="U218" t="str">
            <v>Drain</v>
          </cell>
          <cell r="V218" t="str">
            <v>1 - Tangible FA</v>
          </cell>
          <cell r="W218" t="str">
            <v xml:space="preserve">D- Factory Building on Lease hold Land </v>
          </cell>
          <cell r="X218" t="str">
            <v>Cooling Tower</v>
          </cell>
          <cell r="Y218">
            <v>42461</v>
          </cell>
          <cell r="AB218">
            <v>1</v>
          </cell>
          <cell r="AC218">
            <v>125.8450715121582</v>
          </cell>
          <cell r="AD218">
            <v>149.50524627364123</v>
          </cell>
          <cell r="AE218">
            <v>1.1880103406290103</v>
          </cell>
          <cell r="AF218">
            <v>1.1880103406290103</v>
          </cell>
          <cell r="AG218">
            <v>575841.88877687056</v>
          </cell>
          <cell r="AH218">
            <v>558566.63211356441</v>
          </cell>
          <cell r="AI218">
            <v>15</v>
          </cell>
          <cell r="AJ218">
            <v>0.05</v>
          </cell>
          <cell r="AK218">
            <v>7.333333333333333</v>
          </cell>
        </row>
        <row r="219">
          <cell r="A219">
            <v>2050000030</v>
          </cell>
          <cell r="B219" t="str">
            <v>0</v>
          </cell>
          <cell r="C219" t="str">
            <v>Cable Trench</v>
          </cell>
          <cell r="D219" t="str">
            <v>1000</v>
          </cell>
          <cell r="E219">
            <v>42429</v>
          </cell>
          <cell r="F219">
            <v>487704</v>
          </cell>
          <cell r="G219">
            <v>0</v>
          </cell>
          <cell r="H219">
            <v>0</v>
          </cell>
          <cell r="I219">
            <v>487704</v>
          </cell>
          <cell r="J219">
            <v>-98659</v>
          </cell>
          <cell r="K219">
            <v>-12213</v>
          </cell>
          <cell r="L219">
            <v>0</v>
          </cell>
          <cell r="M219">
            <v>-110872</v>
          </cell>
          <cell r="N219">
            <v>376832</v>
          </cell>
          <cell r="O219">
            <v>389045</v>
          </cell>
          <cell r="P219" t="str">
            <v>10010102</v>
          </cell>
          <cell r="Q219" t="str">
            <v>2050</v>
          </cell>
          <cell r="R219">
            <v>0</v>
          </cell>
          <cell r="S219">
            <v>446079.27225199464</v>
          </cell>
          <cell r="T219">
            <v>359985.9825660254</v>
          </cell>
          <cell r="U219" t="str">
            <v>Drain</v>
          </cell>
          <cell r="V219" t="str">
            <v>1 - Tangible FA</v>
          </cell>
          <cell r="W219" t="str">
            <v xml:space="preserve">C-Road, Culverts </v>
          </cell>
          <cell r="X219" t="str">
            <v>Cooling Tower</v>
          </cell>
          <cell r="Y219">
            <v>42461</v>
          </cell>
          <cell r="AB219">
            <v>1</v>
          </cell>
          <cell r="AC219">
            <v>125.8450715121582</v>
          </cell>
          <cell r="AD219">
            <v>149.50524627364123</v>
          </cell>
          <cell r="AE219">
            <v>1.1880103406290103</v>
          </cell>
          <cell r="AF219">
            <v>1.1880103406290103</v>
          </cell>
          <cell r="AG219">
            <v>529946.78817563318</v>
          </cell>
          <cell r="AH219">
            <v>514048.38453036419</v>
          </cell>
          <cell r="AI219">
            <v>15</v>
          </cell>
          <cell r="AJ219">
            <v>0.05</v>
          </cell>
          <cell r="AK219">
            <v>7.333333333333333</v>
          </cell>
        </row>
        <row r="220">
          <cell r="A220">
            <v>2040000012</v>
          </cell>
          <cell r="B220" t="str">
            <v>0</v>
          </cell>
          <cell r="C220" t="str">
            <v>Monument structure for Traffic Signal near CT-3</v>
          </cell>
          <cell r="D220" t="str">
            <v>1000</v>
          </cell>
          <cell r="E220">
            <v>42916</v>
          </cell>
          <cell r="F220">
            <v>450000</v>
          </cell>
          <cell r="G220">
            <v>0</v>
          </cell>
          <cell r="H220">
            <v>0</v>
          </cell>
          <cell r="I220">
            <v>450000</v>
          </cell>
          <cell r="J220">
            <v>-185195</v>
          </cell>
          <cell r="K220">
            <v>-18809</v>
          </cell>
          <cell r="L220">
            <v>0</v>
          </cell>
          <cell r="M220">
            <v>-204004</v>
          </cell>
          <cell r="N220">
            <v>245996</v>
          </cell>
          <cell r="O220">
            <v>264805</v>
          </cell>
          <cell r="P220" t="str">
            <v>10010102</v>
          </cell>
          <cell r="Q220" t="str">
            <v>2040</v>
          </cell>
          <cell r="R220" t="str">
            <v>NOT AVAILABLE</v>
          </cell>
          <cell r="S220">
            <v>476588.28337754653</v>
          </cell>
          <cell r="T220">
            <v>268478.68793400115</v>
          </cell>
          <cell r="U220" t="str">
            <v>RCC</v>
          </cell>
          <cell r="V220" t="str">
            <v>1 - Tangible FA</v>
          </cell>
          <cell r="W220" t="str">
            <v>E-Building - Others</v>
          </cell>
          <cell r="X220" t="str">
            <v>Non LSTK</v>
          </cell>
          <cell r="Y220">
            <v>42826</v>
          </cell>
          <cell r="AB220">
            <v>1</v>
          </cell>
          <cell r="AC220">
            <v>131.36035437264457</v>
          </cell>
          <cell r="AD220">
            <v>149.50524627364123</v>
          </cell>
          <cell r="AE220">
            <v>1.1381306558409778</v>
          </cell>
          <cell r="AF220">
            <v>1.1381306558409778</v>
          </cell>
          <cell r="AG220">
            <v>542419.73552661284</v>
          </cell>
          <cell r="AH220">
            <v>526147.14346081449</v>
          </cell>
          <cell r="AI220">
            <v>45</v>
          </cell>
          <cell r="AJ220">
            <v>0.05</v>
          </cell>
          <cell r="AK220">
            <v>6</v>
          </cell>
        </row>
        <row r="221">
          <cell r="A221">
            <v>2010000166</v>
          </cell>
          <cell r="B221" t="str">
            <v>0</v>
          </cell>
          <cell r="C221" t="str">
            <v>Field Operator Building</v>
          </cell>
          <cell r="D221" t="str">
            <v>1000</v>
          </cell>
          <cell r="E221">
            <v>42429</v>
          </cell>
          <cell r="F221">
            <v>418931</v>
          </cell>
          <cell r="G221">
            <v>0</v>
          </cell>
          <cell r="H221">
            <v>0</v>
          </cell>
          <cell r="I221">
            <v>418931</v>
          </cell>
          <cell r="J221">
            <v>-83070</v>
          </cell>
          <cell r="K221">
            <v>-10281</v>
          </cell>
          <cell r="L221">
            <v>0</v>
          </cell>
          <cell r="M221">
            <v>-93351</v>
          </cell>
          <cell r="N221">
            <v>325580</v>
          </cell>
          <cell r="O221">
            <v>335861</v>
          </cell>
          <cell r="P221" t="str">
            <v>10010102</v>
          </cell>
          <cell r="Q221" t="str">
            <v>2010</v>
          </cell>
          <cell r="R221" t="str">
            <v>NOT AVAILABLE</v>
          </cell>
          <cell r="S221">
            <v>416360.20513694728</v>
          </cell>
          <cell r="T221">
            <v>324428.85760592017</v>
          </cell>
          <cell r="U221" t="str">
            <v>RCC</v>
          </cell>
          <cell r="V221" t="str">
            <v>1 - Tangible FA</v>
          </cell>
          <cell r="W221" t="str">
            <v xml:space="preserve">D- Factory Building on Lease hold Land </v>
          </cell>
          <cell r="X221" t="str">
            <v>Integrated Utilities &amp; Offsite</v>
          </cell>
          <cell r="Y221">
            <v>42461</v>
          </cell>
          <cell r="AB221">
            <v>1</v>
          </cell>
          <cell r="AC221">
            <v>125.8450715121582</v>
          </cell>
          <cell r="AD221">
            <v>149.50524627364123</v>
          </cell>
          <cell r="AE221">
            <v>1.1880103406290103</v>
          </cell>
          <cell r="AF221">
            <v>1.1880103406290103</v>
          </cell>
          <cell r="AG221">
            <v>494640.22912910936</v>
          </cell>
          <cell r="AH221">
            <v>479801.02225523605</v>
          </cell>
          <cell r="AI221">
            <v>45</v>
          </cell>
          <cell r="AJ221">
            <v>0.05</v>
          </cell>
          <cell r="AK221">
            <v>7.333333333333333</v>
          </cell>
        </row>
        <row r="222">
          <cell r="A222">
            <v>4010002210</v>
          </cell>
          <cell r="B222" t="str">
            <v>0</v>
          </cell>
          <cell r="C222" t="str">
            <v>Office renovation Delhi Office</v>
          </cell>
          <cell r="D222" t="str">
            <v>1000</v>
          </cell>
          <cell r="E222">
            <v>41251</v>
          </cell>
          <cell r="F222">
            <v>405211</v>
          </cell>
          <cell r="G222">
            <v>0</v>
          </cell>
          <cell r="H222">
            <v>0</v>
          </cell>
          <cell r="I222">
            <v>405211</v>
          </cell>
          <cell r="J222">
            <v>-405211</v>
          </cell>
          <cell r="K222">
            <v>0</v>
          </cell>
          <cell r="L222">
            <v>0</v>
          </cell>
          <cell r="M222">
            <v>-405211</v>
          </cell>
          <cell r="N222">
            <v>0</v>
          </cell>
          <cell r="O222">
            <v>0</v>
          </cell>
          <cell r="P222" t="str">
            <v>10010108</v>
          </cell>
          <cell r="Q222" t="str">
            <v>4010</v>
          </cell>
          <cell r="R222">
            <v>0</v>
          </cell>
          <cell r="S222">
            <v>405052.23577979312</v>
          </cell>
          <cell r="T222">
            <v>0</v>
          </cell>
          <cell r="U222" t="str">
            <v>None</v>
          </cell>
          <cell r="V222" t="str">
            <v>1 - Tangible FA</v>
          </cell>
          <cell r="W222" t="str">
            <v>B- Leasehold improvement</v>
          </cell>
          <cell r="X222" t="str">
            <v>Non LSTK</v>
          </cell>
          <cell r="Y222">
            <v>41000</v>
          </cell>
        </row>
        <row r="223">
          <cell r="A223">
            <v>2010000220</v>
          </cell>
          <cell r="B223" t="str">
            <v>0</v>
          </cell>
          <cell r="C223" t="str">
            <v>Analyzer shelter (31/32-AS-001)</v>
          </cell>
          <cell r="D223" t="str">
            <v>1000</v>
          </cell>
          <cell r="E223">
            <v>42839</v>
          </cell>
          <cell r="F223">
            <v>368856.57</v>
          </cell>
          <cell r="G223">
            <v>0</v>
          </cell>
          <cell r="H223">
            <v>0</v>
          </cell>
          <cell r="I223">
            <v>368856.57</v>
          </cell>
          <cell r="J223">
            <v>-59816.57</v>
          </cell>
          <cell r="K223">
            <v>-9078</v>
          </cell>
          <cell r="L223">
            <v>0</v>
          </cell>
          <cell r="M223">
            <v>-68894.570000000007</v>
          </cell>
          <cell r="N223">
            <v>299962</v>
          </cell>
          <cell r="O223">
            <v>309040</v>
          </cell>
          <cell r="P223" t="str">
            <v>10010102</v>
          </cell>
          <cell r="Q223" t="str">
            <v>2010</v>
          </cell>
          <cell r="R223" t="str">
            <v>NOT AVAILABLE</v>
          </cell>
          <cell r="S223">
            <v>366593.05983875808</v>
          </cell>
          <cell r="T223">
            <v>298901.43431779294</v>
          </cell>
          <cell r="U223" t="str">
            <v>Steel Structure</v>
          </cell>
          <cell r="V223" t="str">
            <v>1 - Tangible FA</v>
          </cell>
          <cell r="W223" t="str">
            <v xml:space="preserve">D- Factory Building on Lease hold Land </v>
          </cell>
          <cell r="X223" t="str">
            <v>PE Swing Package</v>
          </cell>
          <cell r="Y223">
            <v>42826</v>
          </cell>
          <cell r="AB223">
            <v>1</v>
          </cell>
          <cell r="AC223">
            <v>131.36035437264457</v>
          </cell>
          <cell r="AD223">
            <v>149.50524627364123</v>
          </cell>
          <cell r="AE223">
            <v>1.1381306558409778</v>
          </cell>
          <cell r="AF223">
            <v>1.1381306558409778</v>
          </cell>
          <cell r="AG223">
            <v>417230.79962103657</v>
          </cell>
          <cell r="AH223">
            <v>404713.87563240546</v>
          </cell>
          <cell r="AI223">
            <v>45</v>
          </cell>
          <cell r="AJ223">
            <v>0.05</v>
          </cell>
          <cell r="AK223">
            <v>6.2111111111111112</v>
          </cell>
        </row>
        <row r="224">
          <cell r="A224">
            <v>4010002214</v>
          </cell>
          <cell r="B224" t="str">
            <v>0</v>
          </cell>
          <cell r="C224" t="str">
            <v>Office renovation Omkara Office</v>
          </cell>
          <cell r="D224" t="str">
            <v>1000</v>
          </cell>
          <cell r="E224">
            <v>41043</v>
          </cell>
          <cell r="F224">
            <v>339066</v>
          </cell>
          <cell r="G224">
            <v>0</v>
          </cell>
          <cell r="H224">
            <v>0</v>
          </cell>
          <cell r="I224">
            <v>339066</v>
          </cell>
          <cell r="J224">
            <v>-339066</v>
          </cell>
          <cell r="K224">
            <v>0</v>
          </cell>
          <cell r="L224">
            <v>0</v>
          </cell>
          <cell r="M224">
            <v>-339066</v>
          </cell>
          <cell r="N224">
            <v>0</v>
          </cell>
          <cell r="O224">
            <v>0</v>
          </cell>
          <cell r="P224" t="str">
            <v>10010108</v>
          </cell>
          <cell r="Q224" t="str">
            <v>4010</v>
          </cell>
          <cell r="R224">
            <v>0</v>
          </cell>
          <cell r="S224">
            <v>338933.15180711122</v>
          </cell>
          <cell r="T224">
            <v>0</v>
          </cell>
          <cell r="U224" t="str">
            <v>None</v>
          </cell>
          <cell r="V224" t="str">
            <v>1 - Tangible FA</v>
          </cell>
          <cell r="W224" t="str">
            <v>B- Leasehold improvement</v>
          </cell>
          <cell r="X224" t="str">
            <v>Non LSTK</v>
          </cell>
          <cell r="Y224">
            <v>41000</v>
          </cell>
        </row>
        <row r="225">
          <cell r="A225">
            <v>4010002212</v>
          </cell>
          <cell r="B225" t="str">
            <v>0</v>
          </cell>
          <cell r="C225" t="str">
            <v>Office renovation Omkara Office</v>
          </cell>
          <cell r="D225" t="str">
            <v>1000</v>
          </cell>
          <cell r="E225">
            <v>41043</v>
          </cell>
          <cell r="F225">
            <v>274686</v>
          </cell>
          <cell r="G225">
            <v>0</v>
          </cell>
          <cell r="H225">
            <v>0</v>
          </cell>
          <cell r="I225">
            <v>274686</v>
          </cell>
          <cell r="J225">
            <v>-274686</v>
          </cell>
          <cell r="K225">
            <v>0</v>
          </cell>
          <cell r="L225">
            <v>0</v>
          </cell>
          <cell r="M225">
            <v>-274686</v>
          </cell>
          <cell r="N225">
            <v>0</v>
          </cell>
          <cell r="O225">
            <v>0</v>
          </cell>
          <cell r="P225" t="str">
            <v>10010108</v>
          </cell>
          <cell r="Q225" t="str">
            <v>4010</v>
          </cell>
          <cell r="R225">
            <v>0</v>
          </cell>
          <cell r="S225">
            <v>274578.37629632035</v>
          </cell>
          <cell r="T225">
            <v>0</v>
          </cell>
          <cell r="U225" t="str">
            <v>None</v>
          </cell>
          <cell r="V225" t="str">
            <v>1 - Tangible FA</v>
          </cell>
          <cell r="W225" t="str">
            <v>B- Leasehold improvement</v>
          </cell>
          <cell r="X225" t="str">
            <v>Non LSTK</v>
          </cell>
          <cell r="Y225">
            <v>41000</v>
          </cell>
        </row>
        <row r="226">
          <cell r="A226">
            <v>2010000011</v>
          </cell>
          <cell r="B226" t="str">
            <v>0</v>
          </cell>
          <cell r="C226" t="str">
            <v>Pump House</v>
          </cell>
          <cell r="D226" t="str">
            <v>1000</v>
          </cell>
          <cell r="E226">
            <v>40739</v>
          </cell>
          <cell r="F226">
            <v>252547.43</v>
          </cell>
          <cell r="G226">
            <v>0</v>
          </cell>
          <cell r="H226">
            <v>0</v>
          </cell>
          <cell r="I226">
            <v>252547.43</v>
          </cell>
          <cell r="J226">
            <v>-88753.43</v>
          </cell>
          <cell r="K226">
            <v>-6202</v>
          </cell>
          <cell r="L226">
            <v>0</v>
          </cell>
          <cell r="M226">
            <v>-94955.43</v>
          </cell>
          <cell r="N226">
            <v>157592</v>
          </cell>
          <cell r="O226">
            <v>163794</v>
          </cell>
          <cell r="P226" t="str">
            <v>10010102</v>
          </cell>
          <cell r="Q226" t="str">
            <v>2010</v>
          </cell>
          <cell r="R226" t="str">
            <v>RCC Framed</v>
          </cell>
          <cell r="S226">
            <v>250997.65775654902</v>
          </cell>
          <cell r="T226">
            <v>157034.80719894395</v>
          </cell>
          <cell r="U226" t="str">
            <v>RCC Framed</v>
          </cell>
          <cell r="V226" t="str">
            <v>1 - Tangible FA</v>
          </cell>
          <cell r="W226" t="str">
            <v xml:space="preserve">D- Factory Building on Lease hold Land </v>
          </cell>
          <cell r="X226" t="str">
            <v>IVRCL - Infrastructure Development Package</v>
          </cell>
          <cell r="Y226">
            <v>40634</v>
          </cell>
          <cell r="Z226">
            <v>140.55492000000001</v>
          </cell>
          <cell r="AA226">
            <v>149.41475679999999</v>
          </cell>
          <cell r="AB226">
            <v>1.0630346970422664</v>
          </cell>
          <cell r="AC226">
            <v>116.0237568</v>
          </cell>
          <cell r="AD226">
            <v>149.50524627364123</v>
          </cell>
          <cell r="AE226">
            <v>1.288574429901939</v>
          </cell>
          <cell r="AF226">
            <v>1.369799328707219</v>
          </cell>
          <cell r="AG226">
            <v>343816.42310200515</v>
          </cell>
          <cell r="AH226">
            <v>333501.93040894502</v>
          </cell>
          <cell r="AI226">
            <v>45</v>
          </cell>
          <cell r="AJ226">
            <v>0.05</v>
          </cell>
          <cell r="AK226">
            <v>11.958333333333334</v>
          </cell>
        </row>
        <row r="227">
          <cell r="A227">
            <v>2010000020</v>
          </cell>
          <cell r="B227" t="str">
            <v>0</v>
          </cell>
          <cell r="C227" t="str">
            <v>wiremesh Fencing for Temporary warehouse</v>
          </cell>
          <cell r="D227" t="str">
            <v>1000</v>
          </cell>
          <cell r="E227">
            <v>42212</v>
          </cell>
          <cell r="F227">
            <v>250000</v>
          </cell>
          <cell r="G227">
            <v>0</v>
          </cell>
          <cell r="H227">
            <v>0</v>
          </cell>
          <cell r="I227">
            <v>250000</v>
          </cell>
          <cell r="J227">
            <v>-250000</v>
          </cell>
          <cell r="K227">
            <v>0</v>
          </cell>
          <cell r="L227">
            <v>0</v>
          </cell>
          <cell r="M227">
            <v>-250000</v>
          </cell>
          <cell r="N227">
            <v>0</v>
          </cell>
          <cell r="O227">
            <v>0</v>
          </cell>
          <cell r="P227" t="str">
            <v>10010102</v>
          </cell>
          <cell r="Q227" t="str">
            <v>2010</v>
          </cell>
          <cell r="R227" t="str">
            <v>Chainlink fencing</v>
          </cell>
          <cell r="S227">
            <v>264771.26854308142</v>
          </cell>
          <cell r="T227">
            <v>0</v>
          </cell>
          <cell r="U227" t="str">
            <v>Fencing</v>
          </cell>
          <cell r="V227" t="str">
            <v>1 - Tangible FA</v>
          </cell>
          <cell r="W227" t="str">
            <v>E-Building - Others</v>
          </cell>
          <cell r="X227" t="str">
            <v>Non LSTK</v>
          </cell>
          <cell r="Y227">
            <v>42095</v>
          </cell>
          <cell r="AB227">
            <v>1</v>
          </cell>
          <cell r="AC227">
            <v>126.1389533770752</v>
          </cell>
          <cell r="AD227">
            <v>149.50524627364123</v>
          </cell>
          <cell r="AE227">
            <v>1.1852424827619719</v>
          </cell>
          <cell r="AF227">
            <v>1.1852424827619719</v>
          </cell>
          <cell r="AG227">
            <v>313818.15569203859</v>
          </cell>
          <cell r="AH227">
            <v>304403.61102127744</v>
          </cell>
          <cell r="AI227">
            <v>10</v>
          </cell>
          <cell r="AJ227">
            <v>0.05</v>
          </cell>
          <cell r="AK227">
            <v>7.9249999999999998</v>
          </cell>
        </row>
        <row r="228">
          <cell r="A228">
            <v>4010002213</v>
          </cell>
          <cell r="B228" t="str">
            <v>0</v>
          </cell>
          <cell r="C228" t="str">
            <v>Office renovation Omkara Office</v>
          </cell>
          <cell r="D228" t="str">
            <v>1000</v>
          </cell>
          <cell r="E228">
            <v>41043</v>
          </cell>
          <cell r="F228">
            <v>136919</v>
          </cell>
          <cell r="G228">
            <v>0</v>
          </cell>
          <cell r="H228">
            <v>0</v>
          </cell>
          <cell r="I228">
            <v>136919</v>
          </cell>
          <cell r="J228">
            <v>-136919</v>
          </cell>
          <cell r="K228">
            <v>0</v>
          </cell>
          <cell r="L228">
            <v>0</v>
          </cell>
          <cell r="M228">
            <v>-136919</v>
          </cell>
          <cell r="N228">
            <v>0</v>
          </cell>
          <cell r="O228">
            <v>0</v>
          </cell>
          <cell r="P228" t="str">
            <v>10010108</v>
          </cell>
          <cell r="Q228" t="str">
            <v>4010</v>
          </cell>
          <cell r="R228">
            <v>0</v>
          </cell>
          <cell r="S228">
            <v>136865.35427402882</v>
          </cell>
          <cell r="T228">
            <v>0</v>
          </cell>
          <cell r="U228" t="str">
            <v>None</v>
          </cell>
          <cell r="V228" t="str">
            <v>1 - Tangible FA</v>
          </cell>
          <cell r="W228" t="str">
            <v>B- Leasehold improvement</v>
          </cell>
          <cell r="X228" t="str">
            <v>Non LSTK</v>
          </cell>
          <cell r="Y228">
            <v>41000</v>
          </cell>
        </row>
        <row r="229">
          <cell r="A229">
            <v>2040000013</v>
          </cell>
          <cell r="B229" t="str">
            <v>0</v>
          </cell>
          <cell r="C229" t="str">
            <v>CABIN,SECURITY PORT,6X4X8FT</v>
          </cell>
          <cell r="D229" t="str">
            <v>1000</v>
          </cell>
          <cell r="E229">
            <v>44410</v>
          </cell>
          <cell r="F229">
            <v>92450</v>
          </cell>
          <cell r="G229">
            <v>0</v>
          </cell>
          <cell r="H229">
            <v>0</v>
          </cell>
          <cell r="I229">
            <v>92450</v>
          </cell>
          <cell r="J229">
            <v>-61296</v>
          </cell>
          <cell r="K229">
            <v>-31154</v>
          </cell>
          <cell r="L229">
            <v>0</v>
          </cell>
          <cell r="M229">
            <v>-92450</v>
          </cell>
          <cell r="N229">
            <v>0</v>
          </cell>
          <cell r="O229">
            <v>31154</v>
          </cell>
          <cell r="P229" t="str">
            <v>10010102</v>
          </cell>
          <cell r="Q229" t="str">
            <v>2040</v>
          </cell>
          <cell r="R229" t="str">
            <v>NOT AVAILABLE</v>
          </cell>
          <cell r="S229">
            <v>97912.415107231514</v>
          </cell>
          <cell r="T229">
            <v>0</v>
          </cell>
          <cell r="U229" t="str">
            <v>Steel Structure</v>
          </cell>
          <cell r="V229" t="str">
            <v>1 - Tangible FA</v>
          </cell>
          <cell r="W229" t="str">
            <v>E-Building - Others</v>
          </cell>
          <cell r="X229" t="str">
            <v>Non LSTK</v>
          </cell>
          <cell r="Y229">
            <v>44287</v>
          </cell>
          <cell r="AB229">
            <v>1</v>
          </cell>
          <cell r="AC229">
            <v>135.89287895425139</v>
          </cell>
          <cell r="AD229">
            <v>149.50524627364123</v>
          </cell>
          <cell r="AE229">
            <v>1.100169835418473</v>
          </cell>
          <cell r="AF229">
            <v>1.100169835418473</v>
          </cell>
          <cell r="AG229">
            <v>107720.2856139481</v>
          </cell>
          <cell r="AH229">
            <v>104488.67704552965</v>
          </cell>
          <cell r="AI229">
            <v>30</v>
          </cell>
          <cell r="AJ229">
            <v>0.05</v>
          </cell>
          <cell r="AK229">
            <v>1.9111111111111112</v>
          </cell>
        </row>
        <row r="230">
          <cell r="A230">
            <v>2040000014</v>
          </cell>
          <cell r="B230" t="str">
            <v>0</v>
          </cell>
          <cell r="C230" t="str">
            <v>CABIN,SECURITY PORT,6X4X8FT</v>
          </cell>
          <cell r="D230" t="str">
            <v>1000</v>
          </cell>
          <cell r="E230">
            <v>44410</v>
          </cell>
          <cell r="F230">
            <v>92450</v>
          </cell>
          <cell r="G230">
            <v>0</v>
          </cell>
          <cell r="H230">
            <v>0</v>
          </cell>
          <cell r="I230">
            <v>92450</v>
          </cell>
          <cell r="J230">
            <v>-61296</v>
          </cell>
          <cell r="K230">
            <v>-31154</v>
          </cell>
          <cell r="L230">
            <v>0</v>
          </cell>
          <cell r="M230">
            <v>-92450</v>
          </cell>
          <cell r="N230">
            <v>0</v>
          </cell>
          <cell r="O230">
            <v>31154</v>
          </cell>
          <cell r="P230" t="str">
            <v>10010102</v>
          </cell>
          <cell r="Q230" t="str">
            <v>2040</v>
          </cell>
          <cell r="R230" t="str">
            <v>NOT AVAILABLE</v>
          </cell>
          <cell r="S230">
            <v>97912.415107231514</v>
          </cell>
          <cell r="T230">
            <v>0</v>
          </cell>
          <cell r="U230" t="str">
            <v>Steel Structure</v>
          </cell>
          <cell r="V230" t="str">
            <v>1 - Tangible FA</v>
          </cell>
          <cell r="W230" t="str">
            <v>E-Building - Others</v>
          </cell>
          <cell r="X230" t="str">
            <v>Non LSTK</v>
          </cell>
          <cell r="Y230">
            <v>44287</v>
          </cell>
          <cell r="AB230">
            <v>1</v>
          </cell>
          <cell r="AC230">
            <v>135.89287895425139</v>
          </cell>
          <cell r="AD230">
            <v>149.50524627364123</v>
          </cell>
          <cell r="AE230">
            <v>1.100169835418473</v>
          </cell>
          <cell r="AF230">
            <v>1.100169835418473</v>
          </cell>
          <cell r="AG230">
            <v>107720.2856139481</v>
          </cell>
          <cell r="AH230">
            <v>104488.67704552965</v>
          </cell>
          <cell r="AI230">
            <v>30</v>
          </cell>
          <cell r="AJ230">
            <v>0.05</v>
          </cell>
          <cell r="AK230">
            <v>1.9111111111111112</v>
          </cell>
        </row>
        <row r="231">
          <cell r="A231">
            <v>2040000015</v>
          </cell>
          <cell r="B231" t="str">
            <v>0</v>
          </cell>
          <cell r="C231" t="str">
            <v>CABIN,SECURITY PORT,6X4X8FT</v>
          </cell>
          <cell r="D231" t="str">
            <v>1000</v>
          </cell>
          <cell r="E231">
            <v>44410</v>
          </cell>
          <cell r="F231">
            <v>92450</v>
          </cell>
          <cell r="G231">
            <v>0</v>
          </cell>
          <cell r="H231">
            <v>0</v>
          </cell>
          <cell r="I231">
            <v>92450</v>
          </cell>
          <cell r="J231">
            <v>-61296</v>
          </cell>
          <cell r="K231">
            <v>-31154</v>
          </cell>
          <cell r="L231">
            <v>0</v>
          </cell>
          <cell r="M231">
            <v>-92450</v>
          </cell>
          <cell r="N231">
            <v>0</v>
          </cell>
          <cell r="O231">
            <v>31154</v>
          </cell>
          <cell r="P231" t="str">
            <v>10010102</v>
          </cell>
          <cell r="Q231" t="str">
            <v>2040</v>
          </cell>
          <cell r="R231" t="str">
            <v>NOT AVAILABLE</v>
          </cell>
          <cell r="S231">
            <v>97912.415107231514</v>
          </cell>
          <cell r="T231">
            <v>0</v>
          </cell>
          <cell r="U231" t="str">
            <v>Steel Structure</v>
          </cell>
          <cell r="V231" t="str">
            <v>1 - Tangible FA</v>
          </cell>
          <cell r="W231" t="str">
            <v>E-Building - Others</v>
          </cell>
          <cell r="X231" t="str">
            <v>Non LSTK</v>
          </cell>
          <cell r="Y231">
            <v>44287</v>
          </cell>
          <cell r="AB231">
            <v>1</v>
          </cell>
          <cell r="AC231">
            <v>135.89287895425139</v>
          </cell>
          <cell r="AD231">
            <v>149.50524627364123</v>
          </cell>
          <cell r="AE231">
            <v>1.100169835418473</v>
          </cell>
          <cell r="AF231">
            <v>1.100169835418473</v>
          </cell>
          <cell r="AG231">
            <v>107720.2856139481</v>
          </cell>
          <cell r="AH231">
            <v>104488.67704552965</v>
          </cell>
          <cell r="AI231">
            <v>30</v>
          </cell>
          <cell r="AJ231">
            <v>0.05</v>
          </cell>
          <cell r="AK231">
            <v>1.9111111111111112</v>
          </cell>
        </row>
        <row r="232">
          <cell r="A232">
            <v>2040000016</v>
          </cell>
          <cell r="B232" t="str">
            <v>0</v>
          </cell>
          <cell r="C232" t="str">
            <v>CABIN,SECURITY PORT,6X4X8FT</v>
          </cell>
          <cell r="D232" t="str">
            <v>1000</v>
          </cell>
          <cell r="E232">
            <v>44410</v>
          </cell>
          <cell r="F232">
            <v>92450</v>
          </cell>
          <cell r="G232">
            <v>0</v>
          </cell>
          <cell r="H232">
            <v>0</v>
          </cell>
          <cell r="I232">
            <v>92450</v>
          </cell>
          <cell r="J232">
            <v>-61296</v>
          </cell>
          <cell r="K232">
            <v>-31154</v>
          </cell>
          <cell r="L232">
            <v>0</v>
          </cell>
          <cell r="M232">
            <v>-92450</v>
          </cell>
          <cell r="N232">
            <v>0</v>
          </cell>
          <cell r="O232">
            <v>31154</v>
          </cell>
          <cell r="P232" t="str">
            <v>10010102</v>
          </cell>
          <cell r="Q232" t="str">
            <v>2040</v>
          </cell>
          <cell r="R232" t="str">
            <v>NOT AVAILABLE</v>
          </cell>
          <cell r="S232">
            <v>97912.415107231514</v>
          </cell>
          <cell r="T232">
            <v>0</v>
          </cell>
          <cell r="U232" t="str">
            <v>Steel Structure</v>
          </cell>
          <cell r="V232" t="str">
            <v>1 - Tangible FA</v>
          </cell>
          <cell r="W232" t="str">
            <v>E-Building - Others</v>
          </cell>
          <cell r="X232" t="str">
            <v>Non LSTK</v>
          </cell>
          <cell r="Y232">
            <v>44287</v>
          </cell>
          <cell r="AB232">
            <v>1</v>
          </cell>
          <cell r="AC232">
            <v>135.89287895425139</v>
          </cell>
          <cell r="AD232">
            <v>149.50524627364123</v>
          </cell>
          <cell r="AE232">
            <v>1.100169835418473</v>
          </cell>
          <cell r="AF232">
            <v>1.100169835418473</v>
          </cell>
          <cell r="AG232">
            <v>107720.2856139481</v>
          </cell>
          <cell r="AH232">
            <v>104488.67704552965</v>
          </cell>
          <cell r="AI232">
            <v>30</v>
          </cell>
          <cell r="AJ232">
            <v>0.05</v>
          </cell>
          <cell r="AK232">
            <v>1.9111111111111112</v>
          </cell>
        </row>
        <row r="233">
          <cell r="A233">
            <v>2040000017</v>
          </cell>
          <cell r="B233" t="str">
            <v>0</v>
          </cell>
          <cell r="C233" t="str">
            <v>CABIN,SECURITY PORT,6X4X8FT</v>
          </cell>
          <cell r="D233" t="str">
            <v>1000</v>
          </cell>
          <cell r="E233">
            <v>44410</v>
          </cell>
          <cell r="F233">
            <v>92450</v>
          </cell>
          <cell r="G233">
            <v>0</v>
          </cell>
          <cell r="H233">
            <v>0</v>
          </cell>
          <cell r="I233">
            <v>92450</v>
          </cell>
          <cell r="J233">
            <v>-61296</v>
          </cell>
          <cell r="K233">
            <v>-31154</v>
          </cell>
          <cell r="L233">
            <v>0</v>
          </cell>
          <cell r="M233">
            <v>-92450</v>
          </cell>
          <cell r="N233">
            <v>0</v>
          </cell>
          <cell r="O233">
            <v>31154</v>
          </cell>
          <cell r="P233" t="str">
            <v>10010102</v>
          </cell>
          <cell r="Q233" t="str">
            <v>2040</v>
          </cell>
          <cell r="R233" t="str">
            <v>NOT AVAILABLE</v>
          </cell>
          <cell r="S233">
            <v>97912.415107231514</v>
          </cell>
          <cell r="T233">
            <v>0</v>
          </cell>
          <cell r="U233" t="str">
            <v>Steel Structure</v>
          </cell>
          <cell r="V233" t="str">
            <v>1 - Tangible FA</v>
          </cell>
          <cell r="W233" t="str">
            <v>E-Building - Others</v>
          </cell>
          <cell r="X233" t="str">
            <v>Non LSTK</v>
          </cell>
          <cell r="Y233">
            <v>44287</v>
          </cell>
          <cell r="AB233">
            <v>1</v>
          </cell>
          <cell r="AC233">
            <v>135.89287895425139</v>
          </cell>
          <cell r="AD233">
            <v>149.50524627364123</v>
          </cell>
          <cell r="AE233">
            <v>1.100169835418473</v>
          </cell>
          <cell r="AF233">
            <v>1.100169835418473</v>
          </cell>
          <cell r="AG233">
            <v>107720.2856139481</v>
          </cell>
          <cell r="AH233">
            <v>104488.67704552965</v>
          </cell>
          <cell r="AI233">
            <v>30</v>
          </cell>
          <cell r="AJ233">
            <v>0.05</v>
          </cell>
          <cell r="AK233">
            <v>1.9111111111111112</v>
          </cell>
        </row>
        <row r="234">
          <cell r="A234">
            <v>2040000000</v>
          </cell>
          <cell r="B234" t="str">
            <v>0</v>
          </cell>
          <cell r="C234" t="str">
            <v>CABIN,SECURITY PORT,6X4X8FT</v>
          </cell>
          <cell r="D234" t="str">
            <v>1000</v>
          </cell>
          <cell r="E234">
            <v>42754</v>
          </cell>
          <cell r="F234">
            <v>68000</v>
          </cell>
          <cell r="G234">
            <v>0</v>
          </cell>
          <cell r="H234">
            <v>0</v>
          </cell>
          <cell r="I234">
            <v>68000</v>
          </cell>
          <cell r="J234">
            <v>-66640</v>
          </cell>
          <cell r="K234">
            <v>0</v>
          </cell>
          <cell r="L234">
            <v>0</v>
          </cell>
          <cell r="M234">
            <v>-66640</v>
          </cell>
          <cell r="N234">
            <v>1360</v>
          </cell>
          <cell r="O234">
            <v>1360</v>
          </cell>
          <cell r="P234" t="str">
            <v>10010102</v>
          </cell>
          <cell r="Q234" t="str">
            <v>2040</v>
          </cell>
          <cell r="R234" t="str">
            <v>NOT AVAILABLE</v>
          </cell>
          <cell r="S234">
            <v>72017.785043718148</v>
          </cell>
          <cell r="T234">
            <v>1484.2965560018924</v>
          </cell>
          <cell r="U234" t="str">
            <v>Steel Structure</v>
          </cell>
          <cell r="V234" t="str">
            <v>1 - Tangible FA</v>
          </cell>
          <cell r="W234" t="str">
            <v>E-Building - Others</v>
          </cell>
          <cell r="X234" t="str">
            <v>Non LSTK</v>
          </cell>
          <cell r="Y234">
            <v>42826</v>
          </cell>
          <cell r="AB234">
            <v>1</v>
          </cell>
          <cell r="AC234">
            <v>131.36035437264457</v>
          </cell>
          <cell r="AD234">
            <v>149.50524627364123</v>
          </cell>
          <cell r="AE234">
            <v>1.1381306558409778</v>
          </cell>
          <cell r="AF234">
            <v>1.1381306558409778</v>
          </cell>
          <cell r="AG234">
            <v>81965.648924021501</v>
          </cell>
          <cell r="AH234">
            <v>79506.679456300859</v>
          </cell>
          <cell r="AI234">
            <v>30</v>
          </cell>
          <cell r="AJ234">
            <v>0.05</v>
          </cell>
          <cell r="AK234">
            <v>6.447222222222222</v>
          </cell>
        </row>
        <row r="235">
          <cell r="A235">
            <v>2040000001</v>
          </cell>
          <cell r="B235" t="str">
            <v>0</v>
          </cell>
          <cell r="C235" t="str">
            <v>CABIN,SECURITY PORT,6X4X8FT</v>
          </cell>
          <cell r="D235" t="str">
            <v>1000</v>
          </cell>
          <cell r="E235">
            <v>42754</v>
          </cell>
          <cell r="F235">
            <v>68000</v>
          </cell>
          <cell r="G235">
            <v>0</v>
          </cell>
          <cell r="H235">
            <v>0</v>
          </cell>
          <cell r="I235">
            <v>68000</v>
          </cell>
          <cell r="J235">
            <v>-66640</v>
          </cell>
          <cell r="K235">
            <v>0</v>
          </cell>
          <cell r="L235">
            <v>0</v>
          </cell>
          <cell r="M235">
            <v>-66640</v>
          </cell>
          <cell r="N235">
            <v>1360</v>
          </cell>
          <cell r="O235">
            <v>1360</v>
          </cell>
          <cell r="P235" t="str">
            <v>10010102</v>
          </cell>
          <cell r="Q235" t="str">
            <v>2040</v>
          </cell>
          <cell r="R235" t="str">
            <v>NOT AVAILABLE</v>
          </cell>
          <cell r="S235">
            <v>72017.785043718148</v>
          </cell>
          <cell r="T235">
            <v>1484.2965560018924</v>
          </cell>
          <cell r="U235" t="str">
            <v>Steel Structure</v>
          </cell>
          <cell r="V235" t="str">
            <v>1 - Tangible FA</v>
          </cell>
          <cell r="W235" t="str">
            <v>E-Building - Others</v>
          </cell>
          <cell r="X235" t="str">
            <v>Non LSTK</v>
          </cell>
          <cell r="Y235">
            <v>42826</v>
          </cell>
          <cell r="AB235">
            <v>1</v>
          </cell>
          <cell r="AC235">
            <v>131.36035437264457</v>
          </cell>
          <cell r="AD235">
            <v>149.50524627364123</v>
          </cell>
          <cell r="AE235">
            <v>1.1381306558409778</v>
          </cell>
          <cell r="AF235">
            <v>1.1381306558409778</v>
          </cell>
          <cell r="AG235">
            <v>81965.648924021501</v>
          </cell>
          <cell r="AH235">
            <v>79506.679456300859</v>
          </cell>
          <cell r="AI235">
            <v>30</v>
          </cell>
          <cell r="AJ235">
            <v>0.05</v>
          </cell>
          <cell r="AK235">
            <v>6.447222222222222</v>
          </cell>
        </row>
        <row r="236">
          <cell r="A236">
            <v>2040000002</v>
          </cell>
          <cell r="B236" t="str">
            <v>0</v>
          </cell>
          <cell r="C236" t="str">
            <v>CABIN,SECURITY PORT,6X4X8FT</v>
          </cell>
          <cell r="D236" t="str">
            <v>1000</v>
          </cell>
          <cell r="E236">
            <v>42754</v>
          </cell>
          <cell r="F236">
            <v>68000</v>
          </cell>
          <cell r="G236">
            <v>0</v>
          </cell>
          <cell r="H236">
            <v>0</v>
          </cell>
          <cell r="I236">
            <v>68000</v>
          </cell>
          <cell r="J236">
            <v>-66640</v>
          </cell>
          <cell r="K236">
            <v>0</v>
          </cell>
          <cell r="L236">
            <v>0</v>
          </cell>
          <cell r="M236">
            <v>-66640</v>
          </cell>
          <cell r="N236">
            <v>1360</v>
          </cell>
          <cell r="O236">
            <v>1360</v>
          </cell>
          <cell r="P236" t="str">
            <v>10010102</v>
          </cell>
          <cell r="Q236" t="str">
            <v>2040</v>
          </cell>
          <cell r="R236" t="str">
            <v>NOT AVAILABLE</v>
          </cell>
          <cell r="S236">
            <v>72017.785043718148</v>
          </cell>
          <cell r="T236">
            <v>1484.2965560018924</v>
          </cell>
          <cell r="U236" t="str">
            <v>Steel Structure</v>
          </cell>
          <cell r="V236" t="str">
            <v>1 - Tangible FA</v>
          </cell>
          <cell r="W236" t="str">
            <v>E-Building - Others</v>
          </cell>
          <cell r="X236" t="str">
            <v>Non LSTK</v>
          </cell>
          <cell r="Y236">
            <v>42826</v>
          </cell>
          <cell r="AB236">
            <v>1</v>
          </cell>
          <cell r="AC236">
            <v>131.36035437264457</v>
          </cell>
          <cell r="AD236">
            <v>149.50524627364123</v>
          </cell>
          <cell r="AE236">
            <v>1.1381306558409778</v>
          </cell>
          <cell r="AF236">
            <v>1.1381306558409778</v>
          </cell>
          <cell r="AG236">
            <v>81965.648924021501</v>
          </cell>
          <cell r="AH236">
            <v>79506.679456300859</v>
          </cell>
          <cell r="AI236">
            <v>30</v>
          </cell>
          <cell r="AJ236">
            <v>0.05</v>
          </cell>
          <cell r="AK236">
            <v>6.447222222222222</v>
          </cell>
        </row>
        <row r="237">
          <cell r="A237">
            <v>2040000003</v>
          </cell>
          <cell r="B237" t="str">
            <v>0</v>
          </cell>
          <cell r="C237" t="str">
            <v>CABIN,SECURITY PORT,6X4X8FT</v>
          </cell>
          <cell r="D237" t="str">
            <v>1000</v>
          </cell>
          <cell r="E237">
            <v>42754</v>
          </cell>
          <cell r="F237">
            <v>68000</v>
          </cell>
          <cell r="G237">
            <v>0</v>
          </cell>
          <cell r="H237">
            <v>0</v>
          </cell>
          <cell r="I237">
            <v>68000</v>
          </cell>
          <cell r="J237">
            <v>-66640</v>
          </cell>
          <cell r="K237">
            <v>0</v>
          </cell>
          <cell r="L237">
            <v>0</v>
          </cell>
          <cell r="M237">
            <v>-66640</v>
          </cell>
          <cell r="N237">
            <v>1360</v>
          </cell>
          <cell r="O237">
            <v>1360</v>
          </cell>
          <cell r="P237" t="str">
            <v>10010102</v>
          </cell>
          <cell r="Q237" t="str">
            <v>2040</v>
          </cell>
          <cell r="R237" t="str">
            <v>NOT AVAILABLE</v>
          </cell>
          <cell r="S237">
            <v>72017.785043718148</v>
          </cell>
          <cell r="T237">
            <v>1484.2965560018924</v>
          </cell>
          <cell r="U237" t="str">
            <v>Steel Structure</v>
          </cell>
          <cell r="V237" t="str">
            <v>1 - Tangible FA</v>
          </cell>
          <cell r="W237" t="str">
            <v>E-Building - Others</v>
          </cell>
          <cell r="X237" t="str">
            <v>Non LSTK</v>
          </cell>
          <cell r="Y237">
            <v>42826</v>
          </cell>
          <cell r="AB237">
            <v>1</v>
          </cell>
          <cell r="AC237">
            <v>131.36035437264457</v>
          </cell>
          <cell r="AD237">
            <v>149.50524627364123</v>
          </cell>
          <cell r="AE237">
            <v>1.1381306558409778</v>
          </cell>
          <cell r="AF237">
            <v>1.1381306558409778</v>
          </cell>
          <cell r="AG237">
            <v>81965.648924021501</v>
          </cell>
          <cell r="AH237">
            <v>79506.679456300859</v>
          </cell>
          <cell r="AI237">
            <v>30</v>
          </cell>
          <cell r="AJ237">
            <v>0.05</v>
          </cell>
          <cell r="AK237">
            <v>6.447222222222222</v>
          </cell>
        </row>
        <row r="238">
          <cell r="A238">
            <v>2040000004</v>
          </cell>
          <cell r="B238" t="str">
            <v>0</v>
          </cell>
          <cell r="C238" t="str">
            <v>CABIN,SECURITY PORT,6X4X8FT</v>
          </cell>
          <cell r="D238" t="str">
            <v>1000</v>
          </cell>
          <cell r="E238">
            <v>42754</v>
          </cell>
          <cell r="F238">
            <v>68000</v>
          </cell>
          <cell r="G238">
            <v>0</v>
          </cell>
          <cell r="H238">
            <v>0</v>
          </cell>
          <cell r="I238">
            <v>68000</v>
          </cell>
          <cell r="J238">
            <v>-66640</v>
          </cell>
          <cell r="K238">
            <v>0</v>
          </cell>
          <cell r="L238">
            <v>0</v>
          </cell>
          <cell r="M238">
            <v>-66640</v>
          </cell>
          <cell r="N238">
            <v>1360</v>
          </cell>
          <cell r="O238">
            <v>1360</v>
          </cell>
          <cell r="P238" t="str">
            <v>10010102</v>
          </cell>
          <cell r="Q238" t="str">
            <v>2040</v>
          </cell>
          <cell r="R238" t="str">
            <v>NOT AVAILABLE</v>
          </cell>
          <cell r="S238">
            <v>72017.785043718148</v>
          </cell>
          <cell r="T238">
            <v>1484.2965560018924</v>
          </cell>
          <cell r="U238" t="str">
            <v>Steel Structure</v>
          </cell>
          <cell r="V238" t="str">
            <v>1 - Tangible FA</v>
          </cell>
          <cell r="W238" t="str">
            <v>E-Building - Others</v>
          </cell>
          <cell r="X238" t="str">
            <v>Non LSTK</v>
          </cell>
          <cell r="Y238">
            <v>42826</v>
          </cell>
          <cell r="AB238">
            <v>1</v>
          </cell>
          <cell r="AC238">
            <v>131.36035437264457</v>
          </cell>
          <cell r="AD238">
            <v>149.50524627364123</v>
          </cell>
          <cell r="AE238">
            <v>1.1381306558409778</v>
          </cell>
          <cell r="AF238">
            <v>1.1381306558409778</v>
          </cell>
          <cell r="AG238">
            <v>81965.648924021501</v>
          </cell>
          <cell r="AH238">
            <v>79506.679456300859</v>
          </cell>
          <cell r="AI238">
            <v>30</v>
          </cell>
          <cell r="AJ238">
            <v>0.05</v>
          </cell>
          <cell r="AK238">
            <v>6.447222222222222</v>
          </cell>
        </row>
        <row r="239">
          <cell r="A239">
            <v>2040000005</v>
          </cell>
          <cell r="B239" t="str">
            <v>0</v>
          </cell>
          <cell r="C239" t="str">
            <v>CABIN,SECURITY PORT,6X4X8FT</v>
          </cell>
          <cell r="D239" t="str">
            <v>1000</v>
          </cell>
          <cell r="E239">
            <v>42754</v>
          </cell>
          <cell r="F239">
            <v>68000</v>
          </cell>
          <cell r="G239">
            <v>0</v>
          </cell>
          <cell r="H239">
            <v>0</v>
          </cell>
          <cell r="I239">
            <v>68000</v>
          </cell>
          <cell r="J239">
            <v>-66640</v>
          </cell>
          <cell r="K239">
            <v>0</v>
          </cell>
          <cell r="L239">
            <v>0</v>
          </cell>
          <cell r="M239">
            <v>-66640</v>
          </cell>
          <cell r="N239">
            <v>1360</v>
          </cell>
          <cell r="O239">
            <v>1360</v>
          </cell>
          <cell r="P239" t="str">
            <v>10010102</v>
          </cell>
          <cell r="Q239" t="str">
            <v>2040</v>
          </cell>
          <cell r="R239" t="str">
            <v>NOT AVAILABLE</v>
          </cell>
          <cell r="S239">
            <v>72017.785043718148</v>
          </cell>
          <cell r="T239">
            <v>1484.2965560018924</v>
          </cell>
          <cell r="U239" t="str">
            <v>Steel Structure</v>
          </cell>
          <cell r="V239" t="str">
            <v>1 - Tangible FA</v>
          </cell>
          <cell r="W239" t="str">
            <v>E-Building - Others</v>
          </cell>
          <cell r="X239" t="str">
            <v>Non LSTK</v>
          </cell>
          <cell r="Y239">
            <v>42826</v>
          </cell>
          <cell r="AB239">
            <v>1</v>
          </cell>
          <cell r="AC239">
            <v>131.36035437264457</v>
          </cell>
          <cell r="AD239">
            <v>149.50524627364123</v>
          </cell>
          <cell r="AE239">
            <v>1.1381306558409778</v>
          </cell>
          <cell r="AF239">
            <v>1.1381306558409778</v>
          </cell>
          <cell r="AG239">
            <v>81965.648924021501</v>
          </cell>
          <cell r="AH239">
            <v>79506.679456300859</v>
          </cell>
          <cell r="AI239">
            <v>30</v>
          </cell>
          <cell r="AJ239">
            <v>0.05</v>
          </cell>
          <cell r="AK239">
            <v>6.447222222222222</v>
          </cell>
        </row>
        <row r="240">
          <cell r="A240">
            <v>2040000006</v>
          </cell>
          <cell r="B240" t="str">
            <v>0</v>
          </cell>
          <cell r="C240" t="str">
            <v>CABIN,SECURITY PORT,6X4X8FT</v>
          </cell>
          <cell r="D240" t="str">
            <v>1000</v>
          </cell>
          <cell r="E240">
            <v>42754</v>
          </cell>
          <cell r="F240">
            <v>68000</v>
          </cell>
          <cell r="G240">
            <v>0</v>
          </cell>
          <cell r="H240">
            <v>0</v>
          </cell>
          <cell r="I240">
            <v>68000</v>
          </cell>
          <cell r="J240">
            <v>-66640</v>
          </cell>
          <cell r="K240">
            <v>0</v>
          </cell>
          <cell r="L240">
            <v>0</v>
          </cell>
          <cell r="M240">
            <v>-66640</v>
          </cell>
          <cell r="N240">
            <v>1360</v>
          </cell>
          <cell r="O240">
            <v>1360</v>
          </cell>
          <cell r="P240" t="str">
            <v>10010102</v>
          </cell>
          <cell r="Q240" t="str">
            <v>2040</v>
          </cell>
          <cell r="R240" t="str">
            <v>NOT AVAILABLE</v>
          </cell>
          <cell r="S240">
            <v>72017.785043718148</v>
          </cell>
          <cell r="T240">
            <v>1484.2965560018924</v>
          </cell>
          <cell r="U240" t="str">
            <v>Steel Structure</v>
          </cell>
          <cell r="V240" t="str">
            <v>1 - Tangible FA</v>
          </cell>
          <cell r="W240" t="str">
            <v>E-Building - Others</v>
          </cell>
          <cell r="X240" t="str">
            <v>Non LSTK</v>
          </cell>
          <cell r="Y240">
            <v>42826</v>
          </cell>
          <cell r="AB240">
            <v>1</v>
          </cell>
          <cell r="AC240">
            <v>131.36035437264457</v>
          </cell>
          <cell r="AD240">
            <v>149.50524627364123</v>
          </cell>
          <cell r="AE240">
            <v>1.1381306558409778</v>
          </cell>
          <cell r="AF240">
            <v>1.1381306558409778</v>
          </cell>
          <cell r="AG240">
            <v>81965.648924021501</v>
          </cell>
          <cell r="AH240">
            <v>79506.679456300859</v>
          </cell>
          <cell r="AI240">
            <v>30</v>
          </cell>
          <cell r="AJ240">
            <v>0.05</v>
          </cell>
          <cell r="AK240">
            <v>6.447222222222222</v>
          </cell>
        </row>
        <row r="241">
          <cell r="A241">
            <v>2040000007</v>
          </cell>
          <cell r="B241" t="str">
            <v>0</v>
          </cell>
          <cell r="C241" t="str">
            <v>CABIN,SECURITY PORT,6X4X8FT</v>
          </cell>
          <cell r="D241" t="str">
            <v>1000</v>
          </cell>
          <cell r="E241">
            <v>42754</v>
          </cell>
          <cell r="F241">
            <v>68000</v>
          </cell>
          <cell r="G241">
            <v>0</v>
          </cell>
          <cell r="H241">
            <v>0</v>
          </cell>
          <cell r="I241">
            <v>68000</v>
          </cell>
          <cell r="J241">
            <v>-66640</v>
          </cell>
          <cell r="K241">
            <v>0</v>
          </cell>
          <cell r="L241">
            <v>0</v>
          </cell>
          <cell r="M241">
            <v>-66640</v>
          </cell>
          <cell r="N241">
            <v>1360</v>
          </cell>
          <cell r="O241">
            <v>1360</v>
          </cell>
          <cell r="P241" t="str">
            <v>10010102</v>
          </cell>
          <cell r="Q241" t="str">
            <v>2040</v>
          </cell>
          <cell r="R241" t="str">
            <v>NOT AVAILABLE</v>
          </cell>
          <cell r="S241">
            <v>72017.785043718148</v>
          </cell>
          <cell r="T241">
            <v>1484.2965560018924</v>
          </cell>
          <cell r="U241" t="str">
            <v>Steel Structure</v>
          </cell>
          <cell r="V241" t="str">
            <v>1 - Tangible FA</v>
          </cell>
          <cell r="W241" t="str">
            <v>E-Building - Others</v>
          </cell>
          <cell r="X241" t="str">
            <v>Non LSTK</v>
          </cell>
          <cell r="Y241">
            <v>42826</v>
          </cell>
          <cell r="AB241">
            <v>1</v>
          </cell>
          <cell r="AC241">
            <v>131.36035437264457</v>
          </cell>
          <cell r="AD241">
            <v>149.50524627364123</v>
          </cell>
          <cell r="AE241">
            <v>1.1381306558409778</v>
          </cell>
          <cell r="AF241">
            <v>1.1381306558409778</v>
          </cell>
          <cell r="AG241">
            <v>81965.648924021501</v>
          </cell>
          <cell r="AH241">
            <v>79506.679456300859</v>
          </cell>
          <cell r="AI241">
            <v>30</v>
          </cell>
          <cell r="AJ241">
            <v>0.05</v>
          </cell>
          <cell r="AK241">
            <v>6.447222222222222</v>
          </cell>
        </row>
        <row r="242">
          <cell r="A242">
            <v>2040000008</v>
          </cell>
          <cell r="B242" t="str">
            <v>0</v>
          </cell>
          <cell r="C242" t="str">
            <v>CABIN,SECURITY PORT,6X4X8FT</v>
          </cell>
          <cell r="D242" t="str">
            <v>1000</v>
          </cell>
          <cell r="E242">
            <v>42754</v>
          </cell>
          <cell r="F242">
            <v>68000</v>
          </cell>
          <cell r="G242">
            <v>0</v>
          </cell>
          <cell r="H242">
            <v>0</v>
          </cell>
          <cell r="I242">
            <v>68000</v>
          </cell>
          <cell r="J242">
            <v>-66640</v>
          </cell>
          <cell r="K242">
            <v>0</v>
          </cell>
          <cell r="L242">
            <v>0</v>
          </cell>
          <cell r="M242">
            <v>-66640</v>
          </cell>
          <cell r="N242">
            <v>1360</v>
          </cell>
          <cell r="O242">
            <v>1360</v>
          </cell>
          <cell r="P242" t="str">
            <v>10010102</v>
          </cell>
          <cell r="Q242" t="str">
            <v>2040</v>
          </cell>
          <cell r="R242" t="str">
            <v>NOT AVAILABLE</v>
          </cell>
          <cell r="S242">
            <v>72017.785043718148</v>
          </cell>
          <cell r="T242">
            <v>1484.2965560018924</v>
          </cell>
          <cell r="U242" t="str">
            <v>Steel Structure</v>
          </cell>
          <cell r="V242" t="str">
            <v>1 - Tangible FA</v>
          </cell>
          <cell r="W242" t="str">
            <v>E-Building - Others</v>
          </cell>
          <cell r="X242" t="str">
            <v>Non LSTK</v>
          </cell>
          <cell r="Y242">
            <v>42826</v>
          </cell>
          <cell r="AB242">
            <v>1</v>
          </cell>
          <cell r="AC242">
            <v>131.36035437264457</v>
          </cell>
          <cell r="AD242">
            <v>149.50524627364123</v>
          </cell>
          <cell r="AE242">
            <v>1.1381306558409778</v>
          </cell>
          <cell r="AF242">
            <v>1.1381306558409778</v>
          </cell>
          <cell r="AG242">
            <v>81965.648924021501</v>
          </cell>
          <cell r="AH242">
            <v>79506.679456300859</v>
          </cell>
          <cell r="AI242">
            <v>30</v>
          </cell>
          <cell r="AJ242">
            <v>0.05</v>
          </cell>
          <cell r="AK242">
            <v>6.447222222222222</v>
          </cell>
        </row>
        <row r="243">
          <cell r="A243">
            <v>2040000009</v>
          </cell>
          <cell r="B243" t="str">
            <v>0</v>
          </cell>
          <cell r="C243" t="str">
            <v>CABIN,SECURITY PORT,6X4X8FT</v>
          </cell>
          <cell r="D243" t="str">
            <v>1000</v>
          </cell>
          <cell r="E243">
            <v>42754</v>
          </cell>
          <cell r="F243">
            <v>68000</v>
          </cell>
          <cell r="G243">
            <v>0</v>
          </cell>
          <cell r="H243">
            <v>0</v>
          </cell>
          <cell r="I243">
            <v>68000</v>
          </cell>
          <cell r="J243">
            <v>-66640</v>
          </cell>
          <cell r="K243">
            <v>0</v>
          </cell>
          <cell r="L243">
            <v>0</v>
          </cell>
          <cell r="M243">
            <v>-66640</v>
          </cell>
          <cell r="N243">
            <v>1360</v>
          </cell>
          <cell r="O243">
            <v>1360</v>
          </cell>
          <cell r="P243" t="str">
            <v>10010102</v>
          </cell>
          <cell r="Q243" t="str">
            <v>2040</v>
          </cell>
          <cell r="R243" t="str">
            <v>NOT AVAILABLE</v>
          </cell>
          <cell r="S243">
            <v>72017.785043718148</v>
          </cell>
          <cell r="T243">
            <v>1484.2965560018924</v>
          </cell>
          <cell r="U243" t="str">
            <v>Steel Structure</v>
          </cell>
          <cell r="V243" t="str">
            <v>1 - Tangible FA</v>
          </cell>
          <cell r="W243" t="str">
            <v>E-Building - Others</v>
          </cell>
          <cell r="X243" t="str">
            <v>Non LSTK</v>
          </cell>
          <cell r="Y243">
            <v>42826</v>
          </cell>
          <cell r="AB243">
            <v>1</v>
          </cell>
          <cell r="AC243">
            <v>131.36035437264457</v>
          </cell>
          <cell r="AD243">
            <v>149.50524627364123</v>
          </cell>
          <cell r="AE243">
            <v>1.1381306558409778</v>
          </cell>
          <cell r="AF243">
            <v>1.1381306558409778</v>
          </cell>
          <cell r="AG243">
            <v>81965.648924021501</v>
          </cell>
          <cell r="AH243">
            <v>79506.679456300859</v>
          </cell>
          <cell r="AI243">
            <v>30</v>
          </cell>
          <cell r="AJ243">
            <v>0.05</v>
          </cell>
          <cell r="AK243">
            <v>6.447222222222222</v>
          </cell>
        </row>
        <row r="244">
          <cell r="A244">
            <v>4010002211</v>
          </cell>
          <cell r="B244" t="str">
            <v>0</v>
          </cell>
          <cell r="C244" t="str">
            <v>Office renovation Delhi Office</v>
          </cell>
          <cell r="D244" t="str">
            <v>1000</v>
          </cell>
          <cell r="E244">
            <v>41251</v>
          </cell>
          <cell r="F244">
            <v>67965</v>
          </cell>
          <cell r="G244">
            <v>0</v>
          </cell>
          <cell r="H244">
            <v>0</v>
          </cell>
          <cell r="I244">
            <v>67965</v>
          </cell>
          <cell r="J244">
            <v>-67965</v>
          </cell>
          <cell r="K244">
            <v>0</v>
          </cell>
          <cell r="L244">
            <v>0</v>
          </cell>
          <cell r="M244">
            <v>-67965</v>
          </cell>
          <cell r="N244">
            <v>0</v>
          </cell>
          <cell r="O244">
            <v>0</v>
          </cell>
          <cell r="P244" t="str">
            <v>10010108</v>
          </cell>
          <cell r="Q244" t="str">
            <v>4010</v>
          </cell>
          <cell r="R244">
            <v>0</v>
          </cell>
          <cell r="S244">
            <v>67938.370885226803</v>
          </cell>
          <cell r="T244">
            <v>0</v>
          </cell>
        </row>
        <row r="245">
          <cell r="A245">
            <v>2050000034</v>
          </cell>
          <cell r="B245" t="str">
            <v>0</v>
          </cell>
          <cell r="C245" t="str">
            <v>ROAD</v>
          </cell>
          <cell r="D245" t="str">
            <v>1000</v>
          </cell>
          <cell r="E245">
            <v>42429</v>
          </cell>
          <cell r="F245">
            <v>48035</v>
          </cell>
          <cell r="G245">
            <v>0</v>
          </cell>
          <cell r="H245">
            <v>0</v>
          </cell>
          <cell r="I245">
            <v>48035</v>
          </cell>
          <cell r="J245">
            <v>-28931</v>
          </cell>
          <cell r="K245">
            <v>-3598</v>
          </cell>
          <cell r="L245">
            <v>0</v>
          </cell>
          <cell r="M245">
            <v>-32529</v>
          </cell>
          <cell r="N245">
            <v>15506</v>
          </cell>
          <cell r="O245">
            <v>19104</v>
          </cell>
          <cell r="P245" t="str">
            <v>10010102</v>
          </cell>
          <cell r="Q245" t="str">
            <v>2050</v>
          </cell>
          <cell r="R245">
            <v>0</v>
          </cell>
          <cell r="S245">
            <v>43935.29239584782</v>
          </cell>
          <cell r="T245">
            <v>14812.814850301434</v>
          </cell>
        </row>
        <row r="246">
          <cell r="A246">
            <v>2010000260</v>
          </cell>
          <cell r="B246" t="str">
            <v>0</v>
          </cell>
          <cell r="C246" t="str">
            <v>ROAD</v>
          </cell>
          <cell r="D246" t="str">
            <v>1000</v>
          </cell>
          <cell r="E246">
            <v>44165</v>
          </cell>
          <cell r="F246">
            <v>48016</v>
          </cell>
          <cell r="G246">
            <v>0</v>
          </cell>
          <cell r="H246">
            <v>0</v>
          </cell>
          <cell r="I246">
            <v>48016</v>
          </cell>
          <cell r="J246">
            <v>-6407</v>
          </cell>
          <cell r="K246">
            <v>-3618</v>
          </cell>
          <cell r="L246">
            <v>0</v>
          </cell>
          <cell r="M246">
            <v>-10025</v>
          </cell>
          <cell r="N246">
            <v>37991</v>
          </cell>
          <cell r="O246">
            <v>41609</v>
          </cell>
          <cell r="P246" t="str">
            <v>10010102</v>
          </cell>
          <cell r="Q246" t="str">
            <v>2010</v>
          </cell>
          <cell r="R246" t="str">
            <v>COMBINED DETAIL</v>
          </cell>
          <cell r="S246">
            <v>43917.914014344307</v>
          </cell>
          <cell r="T246">
            <v>36292.638267625553</v>
          </cell>
        </row>
        <row r="247">
          <cell r="A247">
            <v>4010002583</v>
          </cell>
          <cell r="B247" t="str">
            <v>0</v>
          </cell>
          <cell r="C247" t="str">
            <v>Office renovation - Omkara Wooden Partition</v>
          </cell>
          <cell r="D247" t="str">
            <v>1000</v>
          </cell>
          <cell r="E247">
            <v>41726</v>
          </cell>
          <cell r="F247">
            <v>34700</v>
          </cell>
          <cell r="G247">
            <v>0</v>
          </cell>
          <cell r="H247">
            <v>0</v>
          </cell>
          <cell r="I247">
            <v>34700</v>
          </cell>
          <cell r="J247">
            <v>-34700</v>
          </cell>
          <cell r="K247">
            <v>0</v>
          </cell>
          <cell r="L247">
            <v>0</v>
          </cell>
          <cell r="M247">
            <v>-34700</v>
          </cell>
          <cell r="N247">
            <v>0</v>
          </cell>
          <cell r="O247">
            <v>0</v>
          </cell>
          <cell r="P247" t="str">
            <v>10010108</v>
          </cell>
          <cell r="Q247" t="str">
            <v>4010</v>
          </cell>
          <cell r="R247">
            <v>0</v>
          </cell>
          <cell r="S247">
            <v>34686.404321597445</v>
          </cell>
          <cell r="T247">
            <v>0</v>
          </cell>
        </row>
        <row r="248">
          <cell r="A248">
            <v>2050000035</v>
          </cell>
          <cell r="B248" t="str">
            <v>0</v>
          </cell>
          <cell r="C248" t="str">
            <v>ROAD</v>
          </cell>
          <cell r="D248" t="str">
            <v>1000</v>
          </cell>
          <cell r="E248">
            <v>42429</v>
          </cell>
          <cell r="F248">
            <v>22936</v>
          </cell>
          <cell r="G248">
            <v>0</v>
          </cell>
          <cell r="H248">
            <v>0</v>
          </cell>
          <cell r="I248">
            <v>22936</v>
          </cell>
          <cell r="J248">
            <v>-13814</v>
          </cell>
          <cell r="K248">
            <v>-1718</v>
          </cell>
          <cell r="L248">
            <v>0</v>
          </cell>
          <cell r="M248">
            <v>-15532</v>
          </cell>
          <cell r="N248">
            <v>7404</v>
          </cell>
          <cell r="O248">
            <v>9122</v>
          </cell>
          <cell r="P248" t="str">
            <v>10010102</v>
          </cell>
          <cell r="Q248" t="str">
            <v>2050</v>
          </cell>
          <cell r="R248">
            <v>0</v>
          </cell>
          <cell r="S248">
            <v>20978.450429710952</v>
          </cell>
          <cell r="T248">
            <v>7073.0092320154663</v>
          </cell>
        </row>
        <row r="249">
          <cell r="A249">
            <v>2010000227</v>
          </cell>
          <cell r="B249" t="str">
            <v>0</v>
          </cell>
          <cell r="C249" t="str">
            <v>BARRICADE,COLLAPSIBLE,MS,11FTX4FTX21IN</v>
          </cell>
          <cell r="D249" t="str">
            <v>1000</v>
          </cell>
          <cell r="E249">
            <v>43668</v>
          </cell>
          <cell r="F249">
            <v>5490</v>
          </cell>
          <cell r="G249">
            <v>0</v>
          </cell>
          <cell r="H249">
            <v>0</v>
          </cell>
          <cell r="I249">
            <v>5490</v>
          </cell>
          <cell r="J249">
            <v>-2901</v>
          </cell>
          <cell r="K249">
            <v>-811</v>
          </cell>
          <cell r="L249">
            <v>0</v>
          </cell>
          <cell r="M249">
            <v>-3712</v>
          </cell>
          <cell r="N249">
            <v>1778</v>
          </cell>
          <cell r="O249">
            <v>2589</v>
          </cell>
          <cell r="P249" t="str">
            <v>10010102</v>
          </cell>
          <cell r="Q249" t="str">
            <v>2010</v>
          </cell>
          <cell r="R249" t="str">
            <v>NOT AVAILABLE</v>
          </cell>
          <cell r="S249">
            <v>5456.3102902431201</v>
          </cell>
          <cell r="T249">
            <v>1771.7135844441491</v>
          </cell>
        </row>
        <row r="250">
          <cell r="A250">
            <v>2010000228</v>
          </cell>
          <cell r="B250" t="str">
            <v>0</v>
          </cell>
          <cell r="C250" t="str">
            <v>BARRICADE,COLLAPSIBLE,MS,11FTX4FTX21IN</v>
          </cell>
          <cell r="D250" t="str">
            <v>1000</v>
          </cell>
          <cell r="E250">
            <v>43668</v>
          </cell>
          <cell r="F250">
            <v>5490</v>
          </cell>
          <cell r="G250">
            <v>0</v>
          </cell>
          <cell r="H250">
            <v>0</v>
          </cell>
          <cell r="I250">
            <v>5490</v>
          </cell>
          <cell r="J250">
            <v>-2901</v>
          </cell>
          <cell r="K250">
            <v>-811</v>
          </cell>
          <cell r="L250">
            <v>0</v>
          </cell>
          <cell r="M250">
            <v>-3712</v>
          </cell>
          <cell r="N250">
            <v>1778</v>
          </cell>
          <cell r="O250">
            <v>2589</v>
          </cell>
          <cell r="P250" t="str">
            <v>10010102</v>
          </cell>
          <cell r="Q250" t="str">
            <v>2010</v>
          </cell>
          <cell r="R250" t="str">
            <v>NOT AVAILABLE</v>
          </cell>
          <cell r="S250">
            <v>5456.3102902431201</v>
          </cell>
          <cell r="T250">
            <v>1771.7135844441491</v>
          </cell>
        </row>
        <row r="251">
          <cell r="A251">
            <v>2010000229</v>
          </cell>
          <cell r="B251" t="str">
            <v>0</v>
          </cell>
          <cell r="C251" t="str">
            <v>BARRICADE,COLLAPSIBLE,MS,11FTX4FTX21IN</v>
          </cell>
          <cell r="D251" t="str">
            <v>1000</v>
          </cell>
          <cell r="E251">
            <v>43668</v>
          </cell>
          <cell r="F251">
            <v>5490</v>
          </cell>
          <cell r="G251">
            <v>0</v>
          </cell>
          <cell r="H251">
            <v>0</v>
          </cell>
          <cell r="I251">
            <v>5490</v>
          </cell>
          <cell r="J251">
            <v>-2901</v>
          </cell>
          <cell r="K251">
            <v>-811</v>
          </cell>
          <cell r="L251">
            <v>0</v>
          </cell>
          <cell r="M251">
            <v>-3712</v>
          </cell>
          <cell r="N251">
            <v>1778</v>
          </cell>
          <cell r="O251">
            <v>2589</v>
          </cell>
          <cell r="P251" t="str">
            <v>10010102</v>
          </cell>
          <cell r="Q251" t="str">
            <v>2010</v>
          </cell>
          <cell r="R251" t="str">
            <v>NOT AVAILABLE</v>
          </cell>
          <cell r="S251">
            <v>5456.3102902431201</v>
          </cell>
          <cell r="T251">
            <v>1771.7135844441491</v>
          </cell>
        </row>
        <row r="252">
          <cell r="A252">
            <v>2010000230</v>
          </cell>
          <cell r="B252" t="str">
            <v>0</v>
          </cell>
          <cell r="C252" t="str">
            <v>BARRICADE,COLLAPSIBLE,MS,11FTX4FTX21IN</v>
          </cell>
          <cell r="D252" t="str">
            <v>1000</v>
          </cell>
          <cell r="E252">
            <v>43668</v>
          </cell>
          <cell r="F252">
            <v>5490</v>
          </cell>
          <cell r="G252">
            <v>0</v>
          </cell>
          <cell r="H252">
            <v>0</v>
          </cell>
          <cell r="I252">
            <v>5490</v>
          </cell>
          <cell r="J252">
            <v>-2901</v>
          </cell>
          <cell r="K252">
            <v>-811</v>
          </cell>
          <cell r="L252">
            <v>0</v>
          </cell>
          <cell r="M252">
            <v>-3712</v>
          </cell>
          <cell r="N252">
            <v>1778</v>
          </cell>
          <cell r="O252">
            <v>2589</v>
          </cell>
          <cell r="P252" t="str">
            <v>10010102</v>
          </cell>
          <cell r="Q252" t="str">
            <v>2010</v>
          </cell>
          <cell r="R252" t="str">
            <v>NOT AVAILABLE</v>
          </cell>
          <cell r="S252">
            <v>5456.3102902431201</v>
          </cell>
          <cell r="T252">
            <v>1771.7135844441491</v>
          </cell>
        </row>
        <row r="253">
          <cell r="A253">
            <v>2010000231</v>
          </cell>
          <cell r="B253" t="str">
            <v>0</v>
          </cell>
          <cell r="C253" t="str">
            <v>BARRICADE,COLLAPSIBLE,MS,11FTX4FTX21IN</v>
          </cell>
          <cell r="D253" t="str">
            <v>1000</v>
          </cell>
          <cell r="E253">
            <v>43668</v>
          </cell>
          <cell r="F253">
            <v>5490</v>
          </cell>
          <cell r="G253">
            <v>0</v>
          </cell>
          <cell r="H253">
            <v>0</v>
          </cell>
          <cell r="I253">
            <v>5490</v>
          </cell>
          <cell r="J253">
            <v>-2901</v>
          </cell>
          <cell r="K253">
            <v>-811</v>
          </cell>
          <cell r="L253">
            <v>0</v>
          </cell>
          <cell r="M253">
            <v>-3712</v>
          </cell>
          <cell r="N253">
            <v>1778</v>
          </cell>
          <cell r="O253">
            <v>2589</v>
          </cell>
          <cell r="P253" t="str">
            <v>10010102</v>
          </cell>
          <cell r="Q253" t="str">
            <v>2010</v>
          </cell>
          <cell r="R253" t="str">
            <v>NOT AVAILABLE</v>
          </cell>
          <cell r="S253">
            <v>5456.3102902431201</v>
          </cell>
          <cell r="T253">
            <v>1771.7135844441491</v>
          </cell>
        </row>
        <row r="254">
          <cell r="A254">
            <v>2010000232</v>
          </cell>
          <cell r="B254" t="str">
            <v>0</v>
          </cell>
          <cell r="C254" t="str">
            <v>BARRICADE,COLLAPSIBLE,MS,11FTX4FTX21IN</v>
          </cell>
          <cell r="D254" t="str">
            <v>1000</v>
          </cell>
          <cell r="E254">
            <v>43668</v>
          </cell>
          <cell r="F254">
            <v>5490</v>
          </cell>
          <cell r="G254">
            <v>0</v>
          </cell>
          <cell r="H254">
            <v>0</v>
          </cell>
          <cell r="I254">
            <v>5490</v>
          </cell>
          <cell r="J254">
            <v>-2901</v>
          </cell>
          <cell r="K254">
            <v>-811</v>
          </cell>
          <cell r="L254">
            <v>0</v>
          </cell>
          <cell r="M254">
            <v>-3712</v>
          </cell>
          <cell r="N254">
            <v>1778</v>
          </cell>
          <cell r="O254">
            <v>2589</v>
          </cell>
          <cell r="P254" t="str">
            <v>10010102</v>
          </cell>
          <cell r="Q254" t="str">
            <v>2010</v>
          </cell>
          <cell r="R254" t="str">
            <v>NOT AVAILABLE</v>
          </cell>
          <cell r="S254">
            <v>5456.3102902431201</v>
          </cell>
          <cell r="T254">
            <v>1771.7135844441491</v>
          </cell>
        </row>
        <row r="255">
          <cell r="A255">
            <v>2010000233</v>
          </cell>
          <cell r="B255" t="str">
            <v>0</v>
          </cell>
          <cell r="C255" t="str">
            <v>BARRICADE,COLLAPSIBLE,MS,11FTX4FTX21IN</v>
          </cell>
          <cell r="D255" t="str">
            <v>1000</v>
          </cell>
          <cell r="E255">
            <v>43668</v>
          </cell>
          <cell r="F255">
            <v>5490</v>
          </cell>
          <cell r="G255">
            <v>0</v>
          </cell>
          <cell r="H255">
            <v>0</v>
          </cell>
          <cell r="I255">
            <v>5490</v>
          </cell>
          <cell r="J255">
            <v>-2901</v>
          </cell>
          <cell r="K255">
            <v>-811</v>
          </cell>
          <cell r="L255">
            <v>0</v>
          </cell>
          <cell r="M255">
            <v>-3712</v>
          </cell>
          <cell r="N255">
            <v>1778</v>
          </cell>
          <cell r="O255">
            <v>2589</v>
          </cell>
          <cell r="P255" t="str">
            <v>10010102</v>
          </cell>
          <cell r="Q255" t="str">
            <v>2010</v>
          </cell>
          <cell r="R255" t="str">
            <v>NOT AVAILABLE</v>
          </cell>
          <cell r="S255">
            <v>5456.3102902431201</v>
          </cell>
          <cell r="T255">
            <v>1771.7135844441491</v>
          </cell>
        </row>
        <row r="256">
          <cell r="A256">
            <v>2010000234</v>
          </cell>
          <cell r="B256" t="str">
            <v>0</v>
          </cell>
          <cell r="C256" t="str">
            <v>BARRICADE,COLLAPSIBLE,MS,11FTX4FTX21IN</v>
          </cell>
          <cell r="D256" t="str">
            <v>1000</v>
          </cell>
          <cell r="E256">
            <v>43668</v>
          </cell>
          <cell r="F256">
            <v>5490</v>
          </cell>
          <cell r="G256">
            <v>0</v>
          </cell>
          <cell r="H256">
            <v>0</v>
          </cell>
          <cell r="I256">
            <v>5490</v>
          </cell>
          <cell r="J256">
            <v>-2901</v>
          </cell>
          <cell r="K256">
            <v>-811</v>
          </cell>
          <cell r="L256">
            <v>0</v>
          </cell>
          <cell r="M256">
            <v>-3712</v>
          </cell>
          <cell r="N256">
            <v>1778</v>
          </cell>
          <cell r="O256">
            <v>2589</v>
          </cell>
          <cell r="P256" t="str">
            <v>10010102</v>
          </cell>
          <cell r="Q256" t="str">
            <v>2010</v>
          </cell>
          <cell r="R256" t="str">
            <v>NOT AVAILABLE</v>
          </cell>
          <cell r="S256">
            <v>5456.3102902431201</v>
          </cell>
          <cell r="T256">
            <v>1771.7135844441491</v>
          </cell>
        </row>
        <row r="257">
          <cell r="A257">
            <v>2010000235</v>
          </cell>
          <cell r="B257" t="str">
            <v>0</v>
          </cell>
          <cell r="C257" t="str">
            <v>BARRICADE,COLLAPSIBLE,MS,11FTX4FTX21IN</v>
          </cell>
          <cell r="D257" t="str">
            <v>1000</v>
          </cell>
          <cell r="E257">
            <v>43668</v>
          </cell>
          <cell r="F257">
            <v>5490</v>
          </cell>
          <cell r="G257">
            <v>0</v>
          </cell>
          <cell r="H257">
            <v>0</v>
          </cell>
          <cell r="I257">
            <v>5490</v>
          </cell>
          <cell r="J257">
            <v>-2901</v>
          </cell>
          <cell r="K257">
            <v>-811</v>
          </cell>
          <cell r="L257">
            <v>0</v>
          </cell>
          <cell r="M257">
            <v>-3712</v>
          </cell>
          <cell r="N257">
            <v>1778</v>
          </cell>
          <cell r="O257">
            <v>2589</v>
          </cell>
          <cell r="P257" t="str">
            <v>10010102</v>
          </cell>
          <cell r="Q257" t="str">
            <v>2010</v>
          </cell>
          <cell r="R257" t="str">
            <v>NOT AVAILABLE</v>
          </cell>
          <cell r="S257">
            <v>5456.3102902431201</v>
          </cell>
          <cell r="T257">
            <v>1771.7135844441491</v>
          </cell>
        </row>
        <row r="258">
          <cell r="A258">
            <v>2010000236</v>
          </cell>
          <cell r="B258" t="str">
            <v>0</v>
          </cell>
          <cell r="C258" t="str">
            <v>BARRICADE,COLLAPSIBLE,MS,11FTX4FTX21IN</v>
          </cell>
          <cell r="D258" t="str">
            <v>1000</v>
          </cell>
          <cell r="E258">
            <v>43668</v>
          </cell>
          <cell r="F258">
            <v>5490</v>
          </cell>
          <cell r="G258">
            <v>0</v>
          </cell>
          <cell r="H258">
            <v>0</v>
          </cell>
          <cell r="I258">
            <v>5490</v>
          </cell>
          <cell r="J258">
            <v>-2901</v>
          </cell>
          <cell r="K258">
            <v>-811</v>
          </cell>
          <cell r="L258">
            <v>0</v>
          </cell>
          <cell r="M258">
            <v>-3712</v>
          </cell>
          <cell r="N258">
            <v>1778</v>
          </cell>
          <cell r="O258">
            <v>2589</v>
          </cell>
          <cell r="P258" t="str">
            <v>10010102</v>
          </cell>
          <cell r="Q258" t="str">
            <v>2010</v>
          </cell>
          <cell r="R258" t="str">
            <v>NOT AVAILABLE</v>
          </cell>
          <cell r="S258">
            <v>5456.3102902431201</v>
          </cell>
          <cell r="T258">
            <v>1771.7135844441491</v>
          </cell>
        </row>
        <row r="259">
          <cell r="A259">
            <v>2010000237</v>
          </cell>
          <cell r="B259" t="str">
            <v>0</v>
          </cell>
          <cell r="C259" t="str">
            <v>BARRICADE,COLLAPSIBLE,MS,11FTX4FTX21IN</v>
          </cell>
          <cell r="D259" t="str">
            <v>1000</v>
          </cell>
          <cell r="E259">
            <v>43668</v>
          </cell>
          <cell r="F259">
            <v>5490</v>
          </cell>
          <cell r="G259">
            <v>0</v>
          </cell>
          <cell r="H259">
            <v>0</v>
          </cell>
          <cell r="I259">
            <v>5490</v>
          </cell>
          <cell r="J259">
            <v>-2901</v>
          </cell>
          <cell r="K259">
            <v>-811</v>
          </cell>
          <cell r="L259">
            <v>0</v>
          </cell>
          <cell r="M259">
            <v>-3712</v>
          </cell>
          <cell r="N259">
            <v>1778</v>
          </cell>
          <cell r="O259">
            <v>2589</v>
          </cell>
          <cell r="P259" t="str">
            <v>10010102</v>
          </cell>
          <cell r="Q259" t="str">
            <v>2010</v>
          </cell>
          <cell r="R259" t="str">
            <v>NOT AVAILABLE</v>
          </cell>
          <cell r="S259">
            <v>5456.3102902431201</v>
          </cell>
          <cell r="T259">
            <v>1771.7135844441491</v>
          </cell>
        </row>
        <row r="260">
          <cell r="A260">
            <v>2010000238</v>
          </cell>
          <cell r="B260" t="str">
            <v>0</v>
          </cell>
          <cell r="C260" t="str">
            <v>BARRICADE,COLLAPSIBLE,MS,11FTX4FTX21IN</v>
          </cell>
          <cell r="D260" t="str">
            <v>1000</v>
          </cell>
          <cell r="E260">
            <v>43668</v>
          </cell>
          <cell r="F260">
            <v>5490</v>
          </cell>
          <cell r="G260">
            <v>0</v>
          </cell>
          <cell r="H260">
            <v>0</v>
          </cell>
          <cell r="I260">
            <v>5490</v>
          </cell>
          <cell r="J260">
            <v>-2901</v>
          </cell>
          <cell r="K260">
            <v>-811</v>
          </cell>
          <cell r="L260">
            <v>0</v>
          </cell>
          <cell r="M260">
            <v>-3712</v>
          </cell>
          <cell r="N260">
            <v>1778</v>
          </cell>
          <cell r="O260">
            <v>2589</v>
          </cell>
          <cell r="P260" t="str">
            <v>10010102</v>
          </cell>
          <cell r="Q260" t="str">
            <v>2010</v>
          </cell>
          <cell r="R260" t="str">
            <v>NOT AVAILABLE</v>
          </cell>
          <cell r="S260">
            <v>5456.3102902431201</v>
          </cell>
          <cell r="T260">
            <v>1771.7135844441491</v>
          </cell>
        </row>
        <row r="261">
          <cell r="A261">
            <v>2010000239</v>
          </cell>
          <cell r="B261" t="str">
            <v>0</v>
          </cell>
          <cell r="C261" t="str">
            <v>BARRICADE,COLLAPSIBLE,MS,11FTX4FTX21IN</v>
          </cell>
          <cell r="D261" t="str">
            <v>1000</v>
          </cell>
          <cell r="E261">
            <v>43668</v>
          </cell>
          <cell r="F261">
            <v>5490</v>
          </cell>
          <cell r="G261">
            <v>0</v>
          </cell>
          <cell r="H261">
            <v>0</v>
          </cell>
          <cell r="I261">
            <v>5490</v>
          </cell>
          <cell r="J261">
            <v>-2901</v>
          </cell>
          <cell r="K261">
            <v>-811</v>
          </cell>
          <cell r="L261">
            <v>0</v>
          </cell>
          <cell r="M261">
            <v>-3712</v>
          </cell>
          <cell r="N261">
            <v>1778</v>
          </cell>
          <cell r="O261">
            <v>2589</v>
          </cell>
          <cell r="P261" t="str">
            <v>10010102</v>
          </cell>
          <cell r="Q261" t="str">
            <v>2010</v>
          </cell>
          <cell r="R261" t="str">
            <v>NOT AVAILABLE</v>
          </cell>
          <cell r="S261">
            <v>5456.3102902431201</v>
          </cell>
          <cell r="T261">
            <v>1771.7135844441491</v>
          </cell>
        </row>
        <row r="262">
          <cell r="A262">
            <v>2010000240</v>
          </cell>
          <cell r="B262" t="str">
            <v>0</v>
          </cell>
          <cell r="C262" t="str">
            <v>BARRICADE,COLLAPSIBLE,MS,11FTX4FTX21IN</v>
          </cell>
          <cell r="D262" t="str">
            <v>1000</v>
          </cell>
          <cell r="E262">
            <v>43668</v>
          </cell>
          <cell r="F262">
            <v>5490</v>
          </cell>
          <cell r="G262">
            <v>0</v>
          </cell>
          <cell r="H262">
            <v>0</v>
          </cell>
          <cell r="I262">
            <v>5490</v>
          </cell>
          <cell r="J262">
            <v>-2901</v>
          </cell>
          <cell r="K262">
            <v>-811</v>
          </cell>
          <cell r="L262">
            <v>0</v>
          </cell>
          <cell r="M262">
            <v>-3712</v>
          </cell>
          <cell r="N262">
            <v>1778</v>
          </cell>
          <cell r="O262">
            <v>2589</v>
          </cell>
          <cell r="P262" t="str">
            <v>10010102</v>
          </cell>
          <cell r="Q262" t="str">
            <v>2010</v>
          </cell>
          <cell r="R262" t="str">
            <v>NOT AVAILABLE</v>
          </cell>
          <cell r="S262">
            <v>5456.3102902431201</v>
          </cell>
          <cell r="T262">
            <v>1771.7135844441491</v>
          </cell>
        </row>
        <row r="263">
          <cell r="A263">
            <v>2010000241</v>
          </cell>
          <cell r="B263" t="str">
            <v>0</v>
          </cell>
          <cell r="C263" t="str">
            <v>BARRICADE,COLLAPSIBLE,MS,11FTX4FTX21IN</v>
          </cell>
          <cell r="D263" t="str">
            <v>1000</v>
          </cell>
          <cell r="E263">
            <v>43668</v>
          </cell>
          <cell r="F263">
            <v>5490</v>
          </cell>
          <cell r="G263">
            <v>0</v>
          </cell>
          <cell r="H263">
            <v>0</v>
          </cell>
          <cell r="I263">
            <v>5490</v>
          </cell>
          <cell r="J263">
            <v>-2901</v>
          </cell>
          <cell r="K263">
            <v>-811</v>
          </cell>
          <cell r="L263">
            <v>0</v>
          </cell>
          <cell r="M263">
            <v>-3712</v>
          </cell>
          <cell r="N263">
            <v>1778</v>
          </cell>
          <cell r="O263">
            <v>2589</v>
          </cell>
          <cell r="P263" t="str">
            <v>10010102</v>
          </cell>
          <cell r="Q263" t="str">
            <v>2010</v>
          </cell>
          <cell r="R263" t="str">
            <v>NOT AVAILABLE</v>
          </cell>
          <cell r="S263">
            <v>5456.3102902431201</v>
          </cell>
          <cell r="T263">
            <v>1771.7135844441491</v>
          </cell>
        </row>
        <row r="264">
          <cell r="A264">
            <v>2010000242</v>
          </cell>
          <cell r="B264" t="str">
            <v>0</v>
          </cell>
          <cell r="C264" t="str">
            <v>BARRICADE,COLLAPSIBLE,MS,11FTX4FTX21IN</v>
          </cell>
          <cell r="D264" t="str">
            <v>1000</v>
          </cell>
          <cell r="E264">
            <v>43668</v>
          </cell>
          <cell r="F264">
            <v>5490</v>
          </cell>
          <cell r="G264">
            <v>0</v>
          </cell>
          <cell r="H264">
            <v>0</v>
          </cell>
          <cell r="I264">
            <v>5490</v>
          </cell>
          <cell r="J264">
            <v>-2901</v>
          </cell>
          <cell r="K264">
            <v>-811</v>
          </cell>
          <cell r="L264">
            <v>0</v>
          </cell>
          <cell r="M264">
            <v>-3712</v>
          </cell>
          <cell r="N264">
            <v>1778</v>
          </cell>
          <cell r="O264">
            <v>2589</v>
          </cell>
          <cell r="P264" t="str">
            <v>10010102</v>
          </cell>
          <cell r="Q264" t="str">
            <v>2010</v>
          </cell>
          <cell r="R264" t="str">
            <v>NOT AVAILABLE</v>
          </cell>
          <cell r="S264">
            <v>5456.3102902431201</v>
          </cell>
          <cell r="T264">
            <v>1771.7135844441491</v>
          </cell>
        </row>
      </sheetData>
      <sheetData sheetId="2"/>
      <sheetData sheetId="3"/>
      <sheetData sheetId="4">
        <row r="4">
          <cell r="E4">
            <v>137</v>
          </cell>
        </row>
      </sheetData>
      <sheetData sheetId="5"/>
      <sheetData sheetId="6">
        <row r="1">
          <cell r="A1" t="str">
            <v>COMM_NAME</v>
          </cell>
        </row>
      </sheetData>
      <sheetData sheetId="7">
        <row r="1">
          <cell r="A1" t="str">
            <v>COMM_NAME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jaykumar Dhoot" refreshedDate="45454.469994907406" createdVersion="6" refreshedVersion="6" minRefreshableVersion="3" recordCount="202" xr:uid="{826DF7A3-3B4C-4B62-B2B0-8D86C7532D25}">
  <cacheSource type="worksheet">
    <worksheetSource ref="A5:AI207" sheet="Valuation"/>
  </cacheSource>
  <cacheFields count="35">
    <cacheField name="ASSET CODE" numFmtId="0">
      <sharedItems containsString="0" containsBlank="1" containsNumber="1" containsInteger="1" minValue="1020000010" maxValue="9010000154"/>
    </cacheField>
    <cacheField name="F.Y" numFmtId="0">
      <sharedItems count="9">
        <s v="2011-12"/>
        <s v="2015-16"/>
        <s v="2016-17"/>
        <s v="2017-18"/>
        <s v="2019-20"/>
        <s v="2020-21"/>
        <s v="2021-22"/>
        <s v="2022-23"/>
        <s v="2023-24"/>
      </sharedItems>
    </cacheField>
    <cacheField name="QTR" numFmtId="0">
      <sharedItems count="4">
        <s v="Q2"/>
        <s v="Q4"/>
        <s v="Q1"/>
        <s v="Q3"/>
      </sharedItems>
    </cacheField>
    <cacheField name="SR. NO." numFmtId="0">
      <sharedItems containsSemiMixedTypes="0" containsString="0" containsNumber="1" containsInteger="1" minValue="1" maxValue="202"/>
    </cacheField>
    <cacheField name="PACKAGE" numFmtId="0">
      <sharedItems/>
    </cacheField>
    <cacheField name="ASSET DESCRIPTION" numFmtId="0">
      <sharedItems/>
    </cacheField>
    <cacheField name="CAPITALIZATION COST" numFmtId="43">
      <sharedItems containsSemiMixedTypes="0" containsString="0" containsNumber="1" minValue="5490" maxValue="2894301904"/>
    </cacheField>
    <cacheField name="ICD &amp; FINANCE COST" numFmtId="0">
      <sharedItems containsSemiMixedTypes="0" containsString="0" containsNumber="1" minValue="0" maxValue="1610371579.6960244"/>
    </cacheField>
    <cacheField name="ASSESSABLE VALUE" numFmtId="43">
      <sharedItems containsSemiMixedTypes="0" containsString="0" containsNumber="1" minValue="3469.5216927445326" maxValue="1660590695.8477285"/>
    </cacheField>
    <cacheField name="CAPITALIZATION DATE" numFmtId="14">
      <sharedItems containsNonDate="0" containsDate="1" containsString="0" containsBlank="1" minDate="2011-09-30T00:00:00" maxDate="2023-10-13T00:00:00"/>
    </cacheField>
    <cacheField name="QUARTER END DATE" numFmtId="14">
      <sharedItems containsSemiMixedTypes="0" containsNonDate="0" containsDate="1" containsString="0" minDate="2011-09-30T00:00:00" maxDate="2024-01-01T00:00:00" count="25">
        <d v="2011-09-30T00:00:00"/>
        <d v="2016-03-31T00:00:00"/>
        <d v="2015-06-30T00:00:00"/>
        <d v="2016-09-30T00:00:00"/>
        <d v="2016-04-30T00:00:00"/>
        <d v="2017-03-31T00:00:00"/>
        <d v="2016-12-31T00:00:00"/>
        <d v="2017-12-31T00:00:00"/>
        <d v="2017-06-30T00:00:00"/>
        <d v="2019-12-31T00:00:00"/>
        <d v="2019-06-30T00:00:00"/>
        <d v="2019-09-30T00:00:00"/>
        <d v="2020-06-30T00:00:00"/>
        <d v="2021-03-31T00:00:00"/>
        <d v="2020-12-31T00:00:00"/>
        <d v="2020-09-30T00:00:00"/>
        <d v="2021-09-30T00:00:00"/>
        <d v="2021-12-31T00:00:00"/>
        <d v="2021-06-30T00:00:00"/>
        <d v="2022-03-31T00:00:00"/>
        <d v="2022-09-30T00:00:00"/>
        <d v="2022-12-31T00:00:00"/>
        <d v="2022-06-30T00:00:00"/>
        <d v="2023-03-31T00:00:00"/>
        <d v="2023-12-31T00:00:00"/>
      </sharedItems>
    </cacheField>
    <cacheField name="QUARTER - COP" numFmtId="14">
      <sharedItems containsSemiMixedTypes="0" containsNonDate="0" containsDate="1" containsString="0" minDate="2015-08-31T00:00:00" maxDate="2024-01-01T00:00:00" count="24">
        <d v="2015-08-31T00:00:00"/>
        <d v="2016-03-31T00:00:00"/>
        <d v="2016-09-30T00:00:00"/>
        <d v="2016-04-30T00:00:00"/>
        <d v="2017-03-31T00:00:00"/>
        <d v="2016-12-31T00:00:00"/>
        <d v="2017-12-31T00:00:00"/>
        <d v="2017-06-30T00:00:00"/>
        <d v="2019-12-31T00:00:00"/>
        <d v="2019-06-30T00:00:00"/>
        <d v="2019-09-30T00:00:00"/>
        <d v="2020-06-30T00:00:00"/>
        <d v="2021-03-31T00:00:00"/>
        <d v="2020-12-31T00:00:00"/>
        <d v="2020-09-30T00:00:00"/>
        <d v="2021-09-30T00:00:00"/>
        <d v="2021-12-31T00:00:00"/>
        <d v="2021-06-30T00:00:00"/>
        <d v="2022-03-31T00:00:00"/>
        <d v="2022-09-30T00:00:00"/>
        <d v="2022-12-31T00:00:00"/>
        <d v="2022-06-30T00:00:00"/>
        <d v="2023-03-31T00:00:00"/>
        <d v="2023-12-31T00:00:00"/>
      </sharedItems>
    </cacheField>
    <cacheField name="TODAY" numFmtId="14">
      <sharedItems containsSemiMixedTypes="0" containsNonDate="0" containsDate="1" containsString="0" minDate="2024-05-31T00:00:00" maxDate="2024-06-01T00:00:00" count="1">
        <d v="2024-05-31T00:00:00"/>
      </sharedItems>
    </cacheField>
    <cacheField name="QTR COMPUTATION" numFmtId="2">
      <sharedItems containsSemiMixedTypes="0" containsString="0" containsNumber="1" minValue="2" maxValue="35.333333333333336"/>
    </cacheField>
    <cacheField name="TOTAL NO. QUARTERS" numFmtId="2">
      <sharedItems containsSemiMixedTypes="0" containsString="0" containsNumber="1" containsInteger="1" minValue="2" maxValue="36"/>
    </cacheField>
    <cacheField name="ASSESSABLE VALUE2" numFmtId="43">
      <sharedItems containsSemiMixedTypes="0" containsString="0" containsNumber="1" minValue="3469.5216927445326" maxValue="1660590695.8477285"/>
    </cacheField>
    <cacheField name="DEPRECIATION" numFmtId="0">
      <sharedItems containsSemiMixedTypes="0" containsString="0" containsNumber="1" minValue="1835.4864198618261" maxValue="1428107998.4290464"/>
    </cacheField>
    <cacheField name="NET VALUE FOR DUTY COMPUTATION" numFmtId="165">
      <sharedItems containsSemiMixedTypes="0" containsString="0" containsNumber="1" minValue="1215.134965927356" maxValue="706161678.36718655"/>
    </cacheField>
    <cacheField name="CUSTOMS DUTY (AMOUNT)" numFmtId="165">
      <sharedItems containsSemiMixedTypes="0" containsString="0" containsNumber="1" minValue="121.51349659273561" maxValue="70616167.836718664"/>
    </cacheField>
    <cacheField name="SOCIAL WELFARE SURCHARGE (AMOUNT)" numFmtId="165">
      <sharedItems containsSemiMixedTypes="0" containsString="0" containsNumber="1" minValue="12.151349659273562" maxValue="7061616.7836718671"/>
    </cacheField>
    <cacheField name="IGST (AMOUNT)" numFmtId="165">
      <sharedItems containsSemiMixedTypes="0" containsString="0" containsNumber="1" minValue="242.78396619228573" maxValue="141091103.33776388"/>
    </cacheField>
    <cacheField name="CUSTOMS DUTY (%)" numFmtId="9">
      <sharedItems containsSemiMixedTypes="0" containsString="0" containsNumber="1" minValue="0.1" maxValue="0.1"/>
    </cacheField>
    <cacheField name="SWS (%)" numFmtId="9">
      <sharedItems containsSemiMixedTypes="0" containsString="0" containsNumber="1" minValue="0.1" maxValue="0.1"/>
    </cacheField>
    <cacheField name="IGST (%)" numFmtId="9">
      <sharedItems containsSemiMixedTypes="0" containsString="0" containsNumber="1" minValue="0.18" maxValue="0.18"/>
    </cacheField>
    <cacheField name="4%" numFmtId="0">
      <sharedItems containsSemiMixedTypes="0" containsString="0" containsNumber="1" containsInteger="1" minValue="2" maxValue="4"/>
    </cacheField>
    <cacheField name="3%" numFmtId="0">
      <sharedItems containsSemiMixedTypes="0" containsString="0" containsNumber="1" containsInteger="1" minValue="0" maxValue="4"/>
    </cacheField>
    <cacheField name="3%2" numFmtId="0">
      <sharedItems containsSemiMixedTypes="0" containsString="0" containsNumber="1" containsInteger="1" minValue="0" maxValue="4"/>
    </cacheField>
    <cacheField name="3%3" numFmtId="0">
      <sharedItems containsSemiMixedTypes="0" containsString="0" containsNumber="1" containsInteger="1" minValue="0" maxValue="4"/>
    </cacheField>
    <cacheField name="3%4" numFmtId="0">
      <sharedItems containsSemiMixedTypes="0" containsString="0" containsNumber="1" containsInteger="1" minValue="0" maxValue="4"/>
    </cacheField>
    <cacheField name="2%" numFmtId="2">
      <sharedItems containsSemiMixedTypes="0" containsString="0" containsNumber="1" containsInteger="1" minValue="0" maxValue="16"/>
    </cacheField>
    <cacheField name="% DEPRECIATION" numFmtId="43">
      <sharedItems containsSemiMixedTypes="0" containsString="0" containsNumber="1" minValue="8" maxValue="92"/>
    </cacheField>
    <cacheField name="CHECK" numFmtId="43">
      <sharedItems containsSemiMixedTypes="0" containsString="0" containsNumber="1" containsInteger="1" minValue="0" maxValue="0"/>
    </cacheField>
    <cacheField name="TOTAL DUTIES" numFmtId="165">
      <sharedItems containsSemiMixedTypes="0" containsString="0" containsNumber="1" minValue="376.4488124442949" maxValue="218768887.95815441"/>
    </cacheField>
    <cacheField name="LSTK NAME" numFmtId="0">
      <sharedItems containsBlank="1" containsMixedTypes="1" containsNumber="1" containsInteger="1" minValue="0" maxValue="0"/>
    </cacheField>
    <cacheField name="FAR HEAD" numFmtId="0">
      <sharedItems count="4">
        <s v="D - Factory Building on Lease hold Land "/>
        <s v="E - Building - Others"/>
        <s v="C - Road, Culverts "/>
        <s v="A - Leasehold La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506.792116666664" createdVersion="8" refreshedVersion="8" minRefreshableVersion="3" recordCount="202" xr:uid="{F16E23BA-CA2B-4647-A72E-4167C6CD7429}">
  <cacheSource type="worksheet">
    <worksheetSource ref="A5:BW207" sheet="Valuation"/>
  </cacheSource>
  <cacheFields count="75">
    <cacheField name="ASSET CODE" numFmtId="0">
      <sharedItems containsMixedTypes="1" containsNumber="1" containsInteger="1" minValue="1020000010" maxValue="9010000154"/>
    </cacheField>
    <cacheField name="F.Y" numFmtId="0">
      <sharedItems/>
    </cacheField>
    <cacheField name="QTR" numFmtId="0">
      <sharedItems/>
    </cacheField>
    <cacheField name="SR. NO." numFmtId="0">
      <sharedItems containsMixedTypes="1" containsNumber="1" containsInteger="1" minValue="1" maxValue="199"/>
    </cacheField>
    <cacheField name="PACKAGE" numFmtId="0">
      <sharedItems/>
    </cacheField>
    <cacheField name="ASSET DESCRIPTION" numFmtId="0">
      <sharedItems/>
    </cacheField>
    <cacheField name="CAPITALIZATION COST" numFmtId="165">
      <sharedItems containsSemiMixedTypes="0" containsString="0" containsNumber="1" minValue="5490" maxValue="2894301904"/>
    </cacheField>
    <cacheField name="ICD &amp; FINANCE COST" numFmtId="165">
      <sharedItems containsSemiMixedTypes="0" containsString="0" containsNumber="1" minValue="0" maxValue="1610371579.6960244"/>
    </cacheField>
    <cacheField name="Hard Cost" numFmtId="165">
      <sharedItems containsSemiMixedTypes="0" containsString="0" containsNumber="1" minValue="3469.5216927445326" maxValue="1660590695.8477285"/>
    </cacheField>
    <cacheField name="CAPITALIZATION DATE" numFmtId="14">
      <sharedItems containsSemiMixedTypes="0" containsNonDate="0" containsDate="1" containsString="0" minDate="2011-09-30T00:00:00" maxDate="2023-10-13T00:00:00"/>
    </cacheField>
    <cacheField name="QUARTER END DATE" numFmtId="14">
      <sharedItems containsSemiMixedTypes="0" containsNonDate="0" containsDate="1" containsString="0" minDate="2011-09-30T00:00:00" maxDate="2024-01-01T00:00:00"/>
    </cacheField>
    <cacheField name="QUARTER - COP" numFmtId="14">
      <sharedItems containsSemiMixedTypes="0" containsNonDate="0" containsDate="1" containsString="0" minDate="2015-08-31T00:00:00" maxDate="2024-01-01T00:00:00"/>
    </cacheField>
    <cacheField name="TODAY" numFmtId="14">
      <sharedItems containsSemiMixedTypes="0" containsNonDate="0" containsDate="1" containsString="0" minDate="2024-05-31T00:00:00" maxDate="2024-06-01T00:00:00"/>
    </cacheField>
    <cacheField name="QTR COMPUTATION" numFmtId="2">
      <sharedItems containsSemiMixedTypes="0" containsString="0" containsNumber="1" minValue="2" maxValue="35.333333333333336"/>
    </cacheField>
    <cacheField name="TOTAL NO. QUARTERS" numFmtId="2">
      <sharedItems containsSemiMixedTypes="0" containsString="0" containsNumber="1" containsInteger="1" minValue="2" maxValue="36"/>
    </cacheField>
    <cacheField name="ASSESSABLE VALUE" numFmtId="165">
      <sharedItems containsSemiMixedTypes="0" containsString="0" containsNumber="1" minValue="3469.5216927445326" maxValue="1660590695.8477285"/>
    </cacheField>
    <cacheField name="DEPRECIATION" numFmtId="165">
      <sharedItems containsSemiMixedTypes="0" containsString="0" containsNumber="1" minValue="1835.4864198618261" maxValue="1428107998.4290464"/>
    </cacheField>
    <cacheField name="NET VALUE FOR DUTY COMPUTATION" numFmtId="165">
      <sharedItems containsSemiMixedTypes="0" containsString="0" containsNumber="1" minValue="1215.134965927356" maxValue="706161678.36718655"/>
    </cacheField>
    <cacheField name="CUSTOMS DUTY (AMOUNT)" numFmtId="165">
      <sharedItems containsSemiMixedTypes="0" containsString="0" containsNumber="1" minValue="121.51349659273561" maxValue="70616167.836718664"/>
    </cacheField>
    <cacheField name="SOCIAL WELFARE SURCHARGE (AMOUNT)" numFmtId="165">
      <sharedItems containsSemiMixedTypes="0" containsString="0" containsNumber="1" minValue="12.151349659273562" maxValue="7061616.7836718671"/>
    </cacheField>
    <cacheField name="IGST (AMOUNT)" numFmtId="165">
      <sharedItems containsSemiMixedTypes="0" containsString="0" containsNumber="1" minValue="242.78396619228573" maxValue="141091103.33776388"/>
    </cacheField>
    <cacheField name="CUSTOMS DUTY (%)" numFmtId="9">
      <sharedItems containsSemiMixedTypes="0" containsString="0" containsNumber="1" minValue="0.1" maxValue="0.1"/>
    </cacheField>
    <cacheField name="SWS (%)" numFmtId="9">
      <sharedItems containsSemiMixedTypes="0" containsString="0" containsNumber="1" minValue="0.1" maxValue="0.1"/>
    </cacheField>
    <cacheField name="IGST (%)" numFmtId="9">
      <sharedItems containsSemiMixedTypes="0" containsString="0" containsNumber="1" minValue="0.18" maxValue="0.18"/>
    </cacheField>
    <cacheField name="4%" numFmtId="0">
      <sharedItems containsSemiMixedTypes="0" containsString="0" containsNumber="1" containsInteger="1" minValue="2" maxValue="4"/>
    </cacheField>
    <cacheField name="3%" numFmtId="0">
      <sharedItems containsSemiMixedTypes="0" containsString="0" containsNumber="1" containsInteger="1" minValue="0" maxValue="4"/>
    </cacheField>
    <cacheField name="3%2" numFmtId="0">
      <sharedItems containsSemiMixedTypes="0" containsString="0" containsNumber="1" containsInteger="1" minValue="0" maxValue="4"/>
    </cacheField>
    <cacheField name="3%3" numFmtId="0">
      <sharedItems containsSemiMixedTypes="0" containsString="0" containsNumber="1" containsInteger="1" minValue="0" maxValue="4"/>
    </cacheField>
    <cacheField name="3%4" numFmtId="0">
      <sharedItems containsSemiMixedTypes="0" containsString="0" containsNumber="1" containsInteger="1" minValue="0" maxValue="4"/>
    </cacheField>
    <cacheField name="2%" numFmtId="2">
      <sharedItems containsSemiMixedTypes="0" containsString="0" containsNumber="1" containsInteger="1" minValue="0" maxValue="16"/>
    </cacheField>
    <cacheField name="% DEPRECIATION" numFmtId="43">
      <sharedItems containsSemiMixedTypes="0" containsString="0" containsNumber="1" minValue="8" maxValue="92"/>
    </cacheField>
    <cacheField name="CHECK" numFmtId="43">
      <sharedItems containsSemiMixedTypes="0" containsString="0" containsNumber="1" containsInteger="1" minValue="0" maxValue="0"/>
    </cacheField>
    <cacheField name="TOTAL DUTIES" numFmtId="165">
      <sharedItems containsSemiMixedTypes="0" containsString="0" containsNumber="1" minValue="376.4488124442949" maxValue="218768887.95815441"/>
    </cacheField>
    <cacheField name="LSTK NAME" numFmtId="0">
      <sharedItems containsBlank="1" containsMixedTypes="1" containsNumber="1" containsInteger="1" minValue="0" maxValue="0"/>
    </cacheField>
    <cacheField name="FAR HEAD" numFmtId="0">
      <sharedItems count="4">
        <s v="D - Factory Building on Lease hold Land"/>
        <s v="C - Road, Culverts "/>
        <s v="E - Building - Others"/>
        <s v="A - Leasehold Land"/>
      </sharedItems>
    </cacheField>
    <cacheField name="Asset Description2" numFmtId="0">
      <sharedItems/>
    </cacheField>
    <cacheField name="Structure Type" numFmtId="0">
      <sharedItems/>
    </cacheField>
    <cacheField name="Age" numFmtId="43">
      <sharedItems containsSemiMixedTypes="0" containsString="0" containsNumber="1" minValue="0.7" maxValue="12.733333333333333"/>
    </cacheField>
    <cacheField name="Economic Life" numFmtId="43">
      <sharedItems containsSemiMixedTypes="0" containsString="0" containsNumber="1" containsInteger="1" minValue="5" maxValue="45"/>
    </cacheField>
    <cacheField name="Salvage Value  %" numFmtId="9">
      <sharedItems containsSemiMixedTypes="0" containsString="0" containsNumber="1" minValue="0" maxValue="0.05"/>
    </cacheField>
    <cacheField name="D. Rate" numFmtId="10">
      <sharedItems containsSemiMixedTypes="0" containsString="0" containsNumber="1" minValue="2.1111111111111112E-2" maxValue="0.19"/>
    </cacheField>
    <cacheField name="Dep." numFmtId="165">
      <sharedItems containsSemiMixedTypes="0" containsString="0" containsNumber="1" minValue="790.96285282123279" maxValue="1409656990.6974049"/>
    </cacheField>
    <cacheField name="WDV" numFmtId="165">
      <sharedItems containsSemiMixedTypes="0" containsString="0" containsNumber="1" minValue="0" maxValue="509847080.15472436"/>
    </cacheField>
    <cacheField name="Type" numFmtId="0">
      <sharedItems count="7">
        <s v="Drain"/>
        <s v="Road"/>
        <s v="RCC"/>
        <s v="RCC Framed"/>
        <s v="Steel Structure"/>
        <s v="Boundary"/>
        <s v="Development"/>
      </sharedItems>
    </cacheField>
    <cacheField name="Sand" numFmtId="9">
      <sharedItems containsSemiMixedTypes="0" containsString="0" containsNumber="1" minValue="0" maxValue="0.15"/>
    </cacheField>
    <cacheField name="Granular Sub Base" numFmtId="9">
      <sharedItems containsSemiMixedTypes="0" containsString="0" containsNumber="1" minValue="0" maxValue="0.35"/>
    </cacheField>
    <cacheField name="Bituminous Concrete" numFmtId="9">
      <sharedItems containsSemiMixedTypes="0" containsString="0" containsNumber="1" minValue="0" maxValue="0.23"/>
    </cacheField>
    <cacheField name="Aggregate" numFmtId="9">
      <sharedItems containsSemiMixedTypes="0" containsString="0" containsNumber="1" minValue="0" maxValue="0.25"/>
    </cacheField>
    <cacheField name="GI Shed" numFmtId="9">
      <sharedItems containsSemiMixedTypes="0" containsString="0" containsNumber="1" minValue="0" maxValue="0.15"/>
    </cacheField>
    <cacheField name="TMT Bars" numFmtId="9">
      <sharedItems containsSemiMixedTypes="0" containsString="0" containsNumber="1" minValue="0" maxValue="1"/>
    </cacheField>
    <cacheField name="Cement" numFmtId="9">
      <sharedItems containsSemiMixedTypes="0" containsString="0" containsNumber="1" minValue="0" maxValue="0.20468671467173591"/>
    </cacheField>
    <cacheField name="Bricks" numFmtId="9">
      <sharedItems containsSemiMixedTypes="0" containsString="0" containsNumber="1" minValue="0" maxValue="0.54200534558180447"/>
    </cacheField>
    <cacheField name="Labour (Services)" numFmtId="9">
      <sharedItems containsSemiMixedTypes="0" containsString="0" containsNumber="1" minValue="0" maxValue="1"/>
    </cacheField>
    <cacheField name="Other Material" numFmtId="9">
      <sharedItems containsSemiMixedTypes="0" containsString="0" containsNumber="1" minValue="0" maxValue="0.5"/>
    </cacheField>
    <cacheField name="Sum" numFmtId="9">
      <sharedItems containsSemiMixedTypes="0" containsString="0" containsNumber="1" minValue="0.99610963294143851" maxValue="1.004686714671736"/>
    </cacheField>
    <cacheField name="Sand (In Rs.)" numFmtId="167">
      <sharedItems containsSemiMixedTypes="0" containsString="0" containsNumber="1" minValue="0" maxValue="481.87251285782276"/>
    </cacheField>
    <cacheField name="Granular Sub Base (In Rs.)" numFmtId="167">
      <sharedItems containsSemiMixedTypes="0" containsString="0" containsNumber="1" minValue="0" maxValue="44.647500183468061"/>
    </cacheField>
    <cacheField name="Bituminous Concrete (In Rs.)" numFmtId="167">
      <sharedItems containsSemiMixedTypes="0" containsString="0" containsNumber="1" minValue="0" maxValue="29.339785834850446"/>
    </cacheField>
    <cacheField name="Aggregate (In Rs.)" numFmtId="167">
      <sharedItems containsSemiMixedTypes="0" containsString="0" containsNumber="1" minValue="0" maxValue="803.12085476303798"/>
    </cacheField>
    <cacheField name="GI Shed (In Rs.)" numFmtId="167">
      <sharedItems containsSemiMixedTypes="0" containsString="0" containsNumber="1" minValue="0" maxValue="533.81917107329832"/>
    </cacheField>
    <cacheField name="TMT Bars (In Rs.)" numFmtId="167">
      <sharedItems containsSemiMixedTypes="0" containsString="0" containsNumber="1" minValue="0" maxValue="1423.5177895287954"/>
    </cacheField>
    <cacheField name="Cement (In Rs.)" numFmtId="167">
      <sharedItems containsSemiMixedTypes="0" containsString="0" containsNumber="1" minValue="0" maxValue="1043.5892382184775"/>
    </cacheField>
    <cacheField name="Bricks (In Rs.)" numFmtId="167">
      <sharedItems containsSemiMixedTypes="0" containsString="0" containsNumber="1" minValue="0" maxValue="1360.0740957812377"/>
    </cacheField>
    <cacheField name="Labour (Services) (In Rs.)" numFmtId="167">
      <sharedItems containsSemiMixedTypes="0" containsString="0" containsNumber="1" minValue="0" maxValue="889.69861845549713"/>
    </cacheField>
    <cacheField name="Other Material (In Rs.)" numFmtId="167">
      <sharedItems containsSemiMixedTypes="0" containsString="0" containsNumber="1" minValue="0" maxValue="764.77062023208646"/>
    </cacheField>
    <cacheField name="Sand2" numFmtId="165">
      <sharedItems containsSemiMixedTypes="0" containsString="0" containsNumber="1" minValue="0" maxValue="107082.78063507173"/>
    </cacheField>
    <cacheField name="Granular Sub Base2" numFmtId="165">
      <sharedItems containsSemiMixedTypes="0" containsString="0" containsNumber="1" minValue="0" maxValue="6378.2143119240091"/>
    </cacheField>
    <cacheField name="Bituminous Concrete2" numFmtId="165">
      <sharedItems containsSemiMixedTypes="0" containsString="0" containsNumber="1" minValue="0" maxValue="651.99524077445437"/>
    </cacheField>
    <cacheField name="Aggregate2" numFmtId="165">
      <sharedItems containsSemiMixedTypes="0" containsString="0" containsNumber="1" minValue="0" maxValue="100390.10684537975"/>
    </cacheField>
    <cacheField name="GI Shed2" numFmtId="165">
      <sharedItems containsSemiMixedTypes="0" containsString="0" containsNumber="1" minValue="0" maxValue="593132.41230366484"/>
    </cacheField>
    <cacheField name="TMT Bars2" numFmtId="165">
      <sharedItems containsSemiMixedTypes="0" containsString="0" containsNumber="1" minValue="0" maxValue="2190027.3685058393"/>
    </cacheField>
    <cacheField name="Cement2" numFmtId="165">
      <sharedItems containsSemiMixedTypes="0" containsString="0" containsNumber="1" minValue="0" maxValue="316239.16309650836"/>
    </cacheField>
    <cacheField name="Bricks2" numFmtId="165">
      <sharedItems containsSemiMixedTypes="0" containsString="0" containsNumber="1" minValue="0" maxValue="18134321.27708317"/>
    </cacheField>
    <cacheField name="Labour (Services)2" numFmtId="165">
      <sharedItems containsSemiMixedTypes="0" containsString="0" containsNumber="1" minValue="0" maxValue="109031.69343817368"/>
    </cacheField>
    <cacheField name="Other Material2" numFmtId="165">
      <sharedItems containsSemiMixedTypes="0" containsString="0" containsNumber="1" minValue="0" maxValue="76477062.0232086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m/>
    <x v="0"/>
    <x v="0"/>
    <n v="1"/>
    <s v="Tangible - LSTK - Immoveble"/>
    <s v="Tangible - LSTK - Immoveble"/>
    <n v="812943927.21690893"/>
    <n v="0"/>
    <n v="812943927.21690893"/>
    <d v="2011-09-30T00:00:00"/>
    <x v="0"/>
    <x v="0"/>
    <x v="0"/>
    <n v="35.333333333333336"/>
    <n v="36"/>
    <n v="812943927.21690893"/>
    <n v="747908413.03955626"/>
    <n v="65035514.177352667"/>
    <n v="6503551.4177352674"/>
    <n v="650355.14177352679"/>
    <n v="12994095.73263506"/>
    <n v="0.1"/>
    <n v="0.1"/>
    <n v="0.18"/>
    <n v="4"/>
    <n v="4"/>
    <n v="4"/>
    <n v="4"/>
    <n v="4"/>
    <n v="16"/>
    <n v="92"/>
    <n v="0"/>
    <n v="20148002.292143855"/>
    <m/>
    <x v="0"/>
  </r>
  <r>
    <m/>
    <x v="1"/>
    <x v="1"/>
    <n v="2"/>
    <s v="Tangible - LSTK - Immoveble"/>
    <s v="Utility and offsites "/>
    <n v="2622443692.266036"/>
    <n v="961852996.41830754"/>
    <n v="1660590695.8477285"/>
    <d v="2016-02-29T00:00:00"/>
    <x v="1"/>
    <x v="1"/>
    <x v="0"/>
    <n v="33"/>
    <n v="33"/>
    <n v="1660590695.8477285"/>
    <n v="1428107998.4290464"/>
    <n v="232482697.4186821"/>
    <n v="23248269.741868213"/>
    <n v="2324826.9741868214"/>
    <n v="46450042.944252677"/>
    <n v="0.1"/>
    <n v="0.1"/>
    <n v="0.18"/>
    <n v="4"/>
    <n v="4"/>
    <n v="4"/>
    <n v="4"/>
    <n v="4"/>
    <n v="13"/>
    <n v="86"/>
    <n v="0"/>
    <n v="72023139.660307705"/>
    <m/>
    <x v="0"/>
  </r>
  <r>
    <m/>
    <x v="1"/>
    <x v="1"/>
    <n v="3"/>
    <s v="Tangible - LSTK - Immoveble"/>
    <s v="Terminal Facility "/>
    <n v="40538441.069900803"/>
    <n v="14868582.73762146"/>
    <n v="25669858.332279343"/>
    <d v="2016-02-29T00:00:00"/>
    <x v="1"/>
    <x v="1"/>
    <x v="0"/>
    <n v="33"/>
    <n v="33"/>
    <n v="25669858.332279343"/>
    <n v="22076078.165760234"/>
    <n v="3593780.1665191092"/>
    <n v="359378.01665191096"/>
    <n v="35937.801665191095"/>
    <n v="718037.27727051789"/>
    <n v="0.1"/>
    <n v="0.1"/>
    <n v="0.18"/>
    <n v="4"/>
    <n v="4"/>
    <n v="4"/>
    <n v="4"/>
    <n v="4"/>
    <n v="13"/>
    <n v="86"/>
    <n v="0"/>
    <n v="1113353.09558762"/>
    <m/>
    <x v="0"/>
  </r>
  <r>
    <m/>
    <x v="1"/>
    <x v="1"/>
    <n v="4"/>
    <s v="Tangible - LSTK - Immoveble"/>
    <s v="Naptha Pipeline from GCPTCL to OPaL"/>
    <n v="2502742.9974606517"/>
    <n v="917949.49057318282"/>
    <n v="1584793.506887469"/>
    <d v="2016-02-29T00:00:00"/>
    <x v="1"/>
    <x v="1"/>
    <x v="0"/>
    <n v="33"/>
    <n v="33"/>
    <n v="1584793.506887469"/>
    <n v="1362922.4159232234"/>
    <n v="221871.09096424561"/>
    <n v="22187.109096424563"/>
    <n v="2218.7109096424565"/>
    <n v="44329.843974656273"/>
    <n v="0.1"/>
    <n v="0.1"/>
    <n v="0.18"/>
    <n v="4"/>
    <n v="4"/>
    <n v="4"/>
    <n v="4"/>
    <n v="4"/>
    <n v="13"/>
    <n v="86"/>
    <n v="0"/>
    <n v="68735.6639807233"/>
    <m/>
    <x v="0"/>
  </r>
  <r>
    <m/>
    <x v="1"/>
    <x v="1"/>
    <n v="5"/>
    <s v="Tangible - LSTK - Immoveble"/>
    <s v="Captive Power plant and steam plant "/>
    <n v="111463338.4550617"/>
    <n v="40882229.959777877"/>
    <n v="70581108.495283827"/>
    <d v="2016-02-29T00:00:00"/>
    <x v="1"/>
    <x v="1"/>
    <x v="0"/>
    <n v="33"/>
    <n v="33"/>
    <n v="70581108.495283827"/>
    <n v="60699753.305944093"/>
    <n v="9881355.1893397346"/>
    <n v="988135.51893397351"/>
    <n v="98813.551893397351"/>
    <n v="1974294.7668300793"/>
    <n v="0.1"/>
    <n v="0.1"/>
    <n v="0.18"/>
    <n v="4"/>
    <n v="4"/>
    <n v="4"/>
    <n v="4"/>
    <n v="4"/>
    <n v="13"/>
    <n v="86"/>
    <n v="0"/>
    <n v="3061243.8376574502"/>
    <m/>
    <x v="0"/>
  </r>
  <r>
    <m/>
    <x v="1"/>
    <x v="1"/>
    <n v="6"/>
    <s v="Tangible - LSTK - Immoveble"/>
    <s v="C2, C3, C4 Pipeline "/>
    <n v="9564800.4276068136"/>
    <n v="3508152.3308083396"/>
    <n v="6056648.096798474"/>
    <d v="2016-02-29T00:00:00"/>
    <x v="1"/>
    <x v="1"/>
    <x v="0"/>
    <n v="33"/>
    <n v="33"/>
    <n v="6056648.096798474"/>
    <n v="5208717.3632466877"/>
    <n v="847930.73355178628"/>
    <n v="84793.07335517864"/>
    <n v="8479.307335517864"/>
    <n v="169416.56056364687"/>
    <n v="0.1"/>
    <n v="0.1"/>
    <n v="0.18"/>
    <n v="4"/>
    <n v="4"/>
    <n v="4"/>
    <n v="4"/>
    <n v="4"/>
    <n v="13"/>
    <n v="86"/>
    <n v="0"/>
    <n v="262688.94125434337"/>
    <m/>
    <x v="0"/>
  </r>
  <r>
    <m/>
    <x v="1"/>
    <x v="2"/>
    <n v="7"/>
    <s v="Tangible - LSTK - Immoveble"/>
    <s v="Product Ware House ( PP Portion)"/>
    <n v="545520747.81085157"/>
    <n v="200084664.32956064"/>
    <n v="345436083.48129094"/>
    <d v="2015-06-28T00:00:00"/>
    <x v="2"/>
    <x v="0"/>
    <x v="0"/>
    <n v="35.333333333333336"/>
    <n v="36"/>
    <n v="345436083.48129094"/>
    <n v="317801196.80278766"/>
    <n v="27634886.678503275"/>
    <n v="2763488.6678503277"/>
    <n v="276348.86678503279"/>
    <n v="5521450.3583649546"/>
    <n v="0.1"/>
    <n v="0.1"/>
    <n v="0.18"/>
    <n v="4"/>
    <n v="4"/>
    <n v="4"/>
    <n v="4"/>
    <n v="4"/>
    <n v="16"/>
    <n v="92"/>
    <n v="0"/>
    <n v="8561287.8930003159"/>
    <m/>
    <x v="0"/>
  </r>
  <r>
    <m/>
    <x v="1"/>
    <x v="1"/>
    <n v="8"/>
    <s v="Tangible - LSTK - Immoveble"/>
    <s v="Raw Water Treatment Plant "/>
    <n v="44741997.439180553"/>
    <n v="16410352.080974372"/>
    <n v="28331645.358206183"/>
    <d v="2016-02-29T00:00:00"/>
    <x v="1"/>
    <x v="1"/>
    <x v="0"/>
    <n v="33"/>
    <n v="33"/>
    <n v="28331645.358206183"/>
    <n v="24365215.008057315"/>
    <n v="3966430.3501488678"/>
    <n v="396643.03501488682"/>
    <n v="39664.303501488685"/>
    <n v="792492.78395974368"/>
    <n v="0.1"/>
    <n v="0.1"/>
    <n v="0.18"/>
    <n v="4"/>
    <n v="4"/>
    <n v="4"/>
    <n v="4"/>
    <n v="4"/>
    <n v="13"/>
    <n v="86"/>
    <n v="0"/>
    <n v="1228800.1224761191"/>
    <m/>
    <x v="0"/>
  </r>
  <r>
    <m/>
    <x v="1"/>
    <x v="1"/>
    <n v="9"/>
    <s v="Tangible - LSTK - Immoveble"/>
    <s v="Inert Air Plant Air BOC "/>
    <n v="171528403.20862105"/>
    <n v="62912736.347256809"/>
    <n v="108615666.86136425"/>
    <d v="2016-02-29T00:00:00"/>
    <x v="1"/>
    <x v="1"/>
    <x v="0"/>
    <n v="33"/>
    <n v="33"/>
    <n v="108615666.86136425"/>
    <n v="93409473.500773251"/>
    <n v="15206193.360590994"/>
    <n v="1520619.3360590995"/>
    <n v="152061.93360590996"/>
    <n v="3038197.4334460809"/>
    <n v="0.1"/>
    <n v="0.1"/>
    <n v="0.18"/>
    <n v="4"/>
    <n v="4"/>
    <n v="4"/>
    <n v="4"/>
    <n v="4"/>
    <n v="13"/>
    <n v="86"/>
    <n v="0"/>
    <n v="4710878.7031110907"/>
    <m/>
    <x v="0"/>
  </r>
  <r>
    <m/>
    <x v="1"/>
    <x v="1"/>
    <n v="10"/>
    <s v="Tangible - LSTK - Immoveble"/>
    <s v="Cooling Water System "/>
    <n v="1767282224.4094493"/>
    <n v="648199123.61824548"/>
    <n v="1119083100.791204"/>
    <d v="2016-02-29T00:00:00"/>
    <x v="1"/>
    <x v="1"/>
    <x v="0"/>
    <n v="33"/>
    <n v="33"/>
    <n v="1119083100.791204"/>
    <n v="962411466.68043542"/>
    <n v="156671634.11076856"/>
    <n v="15667163.411076857"/>
    <n v="1566716.3411076858"/>
    <n v="31302992.495331556"/>
    <n v="0.1"/>
    <n v="0.1"/>
    <n v="0.18"/>
    <n v="4"/>
    <n v="4"/>
    <n v="4"/>
    <n v="4"/>
    <n v="4"/>
    <n v="13"/>
    <n v="86"/>
    <n v="0"/>
    <n v="48536872.247516096"/>
    <m/>
    <x v="0"/>
  </r>
  <r>
    <n v="9010000012"/>
    <x v="2"/>
    <x v="0"/>
    <n v="11"/>
    <s v="Tangible - LSTK - Immoveble"/>
    <s v="PWH"/>
    <n v="140939186.27821973"/>
    <n v="58009196.297705568"/>
    <n v="82929989.980514169"/>
    <d v="2016-07-21T00:00:00"/>
    <x v="3"/>
    <x v="2"/>
    <x v="0"/>
    <n v="31"/>
    <n v="31"/>
    <n v="82929989.980514169"/>
    <n v="68002591.784021616"/>
    <n v="14927398.196492553"/>
    <n v="1492739.8196492554"/>
    <n v="149273.98196492554"/>
    <n v="2982494.159659212"/>
    <n v="0.1"/>
    <n v="0.1"/>
    <n v="0.18"/>
    <n v="4"/>
    <n v="4"/>
    <n v="4"/>
    <n v="4"/>
    <n v="4"/>
    <n v="11"/>
    <n v="82"/>
    <n v="0"/>
    <n v="4624507.9612733927"/>
    <m/>
    <x v="0"/>
  </r>
  <r>
    <n v="9010000012"/>
    <x v="2"/>
    <x v="0"/>
    <n v="12"/>
    <s v="Tangible - LSTK - Immoveble"/>
    <s v="PWH"/>
    <n v="28187836.815819077"/>
    <n v="11601839.078513483"/>
    <n v="16585997.737305595"/>
    <d v="2016-07-21T00:00:00"/>
    <x v="3"/>
    <x v="2"/>
    <x v="0"/>
    <n v="31"/>
    <n v="31"/>
    <n v="16585997.737305595"/>
    <n v="13600518.144590586"/>
    <n v="2985479.5927150082"/>
    <n v="298547.95927150082"/>
    <n v="29854.795927150084"/>
    <n v="596498.82262445858"/>
    <n v="0.1"/>
    <n v="0.1"/>
    <n v="0.18"/>
    <n v="4"/>
    <n v="4"/>
    <n v="4"/>
    <n v="4"/>
    <n v="4"/>
    <n v="11"/>
    <n v="82"/>
    <n v="0"/>
    <n v="924901.57782310946"/>
    <m/>
    <x v="1"/>
  </r>
  <r>
    <n v="9010000012"/>
    <x v="2"/>
    <x v="0"/>
    <n v="13"/>
    <s v="Tangible - LSTK - Immoveble"/>
    <s v="PWH"/>
    <n v="120805017.75238448"/>
    <n v="49722168.643092558"/>
    <n v="71082849.109291926"/>
    <d v="2016-07-21T00:00:00"/>
    <x v="3"/>
    <x v="2"/>
    <x v="0"/>
    <n v="31"/>
    <n v="31"/>
    <n v="71082849.109291926"/>
    <n v="58287936.269619375"/>
    <n v="12794912.839672551"/>
    <n v="1279491.2839672551"/>
    <n v="127949.12839672551"/>
    <n v="2556423.5853665755"/>
    <n v="0.1"/>
    <n v="0.1"/>
    <n v="0.18"/>
    <n v="4"/>
    <n v="4"/>
    <n v="4"/>
    <n v="4"/>
    <n v="4"/>
    <n v="11"/>
    <n v="82"/>
    <n v="0"/>
    <n v="3963863.9977305559"/>
    <m/>
    <x v="2"/>
  </r>
  <r>
    <n v="9010000012"/>
    <x v="2"/>
    <x v="0"/>
    <n v="14"/>
    <s v="Tangible - LSTK - Immoveble"/>
    <s v="PWH"/>
    <n v="35279747.129023589"/>
    <n v="14520800.286876716"/>
    <n v="20758946.842146873"/>
    <d v="2016-07-21T00:00:00"/>
    <x v="3"/>
    <x v="2"/>
    <x v="0"/>
    <n v="31"/>
    <n v="31"/>
    <n v="20758946.842146873"/>
    <n v="17022336.410560437"/>
    <n v="3736610.4315864369"/>
    <n v="373661.0431586437"/>
    <n v="37366.104315864373"/>
    <n v="746574.76423097006"/>
    <n v="0.1"/>
    <n v="0.1"/>
    <n v="0.18"/>
    <n v="4"/>
    <n v="4"/>
    <n v="4"/>
    <n v="4"/>
    <n v="4"/>
    <n v="11"/>
    <n v="82"/>
    <n v="0"/>
    <n v="1157601.9117054781"/>
    <m/>
    <x v="0"/>
  </r>
  <r>
    <n v="9010000012"/>
    <x v="2"/>
    <x v="0"/>
    <n v="15"/>
    <s v="Tangible - LSTK - Immoveble"/>
    <s v="PWH"/>
    <n v="1013468865.5352657"/>
    <n v="417133913.6753161"/>
    <n v="596334951.85994959"/>
    <d v="2016-07-21T00:00:00"/>
    <x v="3"/>
    <x v="2"/>
    <x v="0"/>
    <n v="31"/>
    <n v="31"/>
    <n v="596334951.85994959"/>
    <n v="488994660.52515864"/>
    <n v="107340291.33479095"/>
    <n v="10734029.133479096"/>
    <n v="1073402.9133479097"/>
    <n v="21446590.208691228"/>
    <n v="0.1"/>
    <n v="0.1"/>
    <n v="0.18"/>
    <n v="4"/>
    <n v="4"/>
    <n v="4"/>
    <n v="4"/>
    <n v="4"/>
    <n v="11"/>
    <n v="82"/>
    <n v="0"/>
    <n v="33254022.255518235"/>
    <m/>
    <x v="0"/>
  </r>
  <r>
    <n v="9010000013"/>
    <x v="2"/>
    <x v="0"/>
    <n v="16"/>
    <s v="Tangible - LSTK - Immoveble"/>
    <s v="LAB"/>
    <n v="5657203.3692847043"/>
    <n v="2328449.8045636299"/>
    <n v="3328753.5647210744"/>
    <d v="2016-07-11T00:00:00"/>
    <x v="3"/>
    <x v="2"/>
    <x v="0"/>
    <n v="31"/>
    <n v="31"/>
    <n v="3328753.5647210744"/>
    <n v="2729577.9230712811"/>
    <n v="599175.64164979337"/>
    <n v="59917.56416497934"/>
    <n v="5991.756416497934"/>
    <n v="119715.29320162872"/>
    <n v="0.1"/>
    <n v="0.1"/>
    <n v="0.18"/>
    <n v="4"/>
    <n v="4"/>
    <n v="4"/>
    <n v="4"/>
    <n v="4"/>
    <n v="11"/>
    <n v="82"/>
    <n v="0"/>
    <n v="185624.613783106"/>
    <m/>
    <x v="2"/>
  </r>
  <r>
    <n v="9010000013"/>
    <x v="2"/>
    <x v="0"/>
    <n v="17"/>
    <s v="Tangible - LSTK - Immoveble"/>
    <s v="LAB"/>
    <n v="391632742.91901994"/>
    <n v="161192222.40826219"/>
    <n v="230440520.51075774"/>
    <d v="2016-07-11T00:00:00"/>
    <x v="3"/>
    <x v="2"/>
    <x v="0"/>
    <n v="31"/>
    <n v="31"/>
    <n v="230440520.51075774"/>
    <n v="188961226.81882134"/>
    <n v="41479293.691936404"/>
    <n v="4147929.3691936405"/>
    <n v="414792.93691936409"/>
    <n v="8287562.8796488931"/>
    <n v="0.1"/>
    <n v="0.1"/>
    <n v="0.18"/>
    <n v="4"/>
    <n v="4"/>
    <n v="4"/>
    <n v="4"/>
    <n v="4"/>
    <n v="11"/>
    <n v="82"/>
    <n v="0"/>
    <n v="12850285.185761899"/>
    <m/>
    <x v="0"/>
  </r>
  <r>
    <n v="9010000004"/>
    <x v="2"/>
    <x v="2"/>
    <n v="18"/>
    <s v="Tangible - LSTK - Immoveble"/>
    <s v="CT"/>
    <n v="45026860.643674284"/>
    <n v="18532617.270772342"/>
    <n v="26494243.372901943"/>
    <d v="2016-04-01T00:00:00"/>
    <x v="4"/>
    <x v="3"/>
    <x v="0"/>
    <n v="32.666666666666664"/>
    <n v="33"/>
    <n v="26494243.372901943"/>
    <n v="22785049.300695669"/>
    <n v="3709194.0722062737"/>
    <n v="370919.40722062741"/>
    <n v="37091.94072206274"/>
    <n v="741096.97562681336"/>
    <n v="0.1"/>
    <n v="0.1"/>
    <n v="0.18"/>
    <n v="4"/>
    <n v="4"/>
    <n v="4"/>
    <n v="4"/>
    <n v="4"/>
    <n v="13"/>
    <n v="86"/>
    <n v="0"/>
    <n v="1149108.3235695036"/>
    <m/>
    <x v="0"/>
  </r>
  <r>
    <n v="9010000004"/>
    <x v="2"/>
    <x v="2"/>
    <n v="19"/>
    <s v="Tangible - LSTK - Immoveble"/>
    <s v="CT"/>
    <n v="81867019.352135107"/>
    <n v="33695667.765040636"/>
    <n v="48171351.587094471"/>
    <d v="2016-04-01T00:00:00"/>
    <x v="4"/>
    <x v="3"/>
    <x v="0"/>
    <n v="32.666666666666664"/>
    <n v="33"/>
    <n v="48171351.587094471"/>
    <n v="41427362.364901245"/>
    <n v="6743989.2221932262"/>
    <n v="674398.92221932265"/>
    <n v="67439.89222193227"/>
    <n v="1347449.0465942067"/>
    <n v="0.1"/>
    <n v="0.1"/>
    <n v="0.18"/>
    <n v="4"/>
    <n v="4"/>
    <n v="4"/>
    <n v="4"/>
    <n v="4"/>
    <n v="13"/>
    <n v="86"/>
    <n v="0"/>
    <n v="2089287.8610354615"/>
    <m/>
    <x v="0"/>
  </r>
  <r>
    <n v="9010000011"/>
    <x v="2"/>
    <x v="1"/>
    <n v="20"/>
    <s v="Tangible - LSTK - Immoveble"/>
    <s v="PP"/>
    <n v="29069544.566407844"/>
    <n v="11964741.400655076"/>
    <n v="17104803.165752769"/>
    <d v="2017-02-12T00:00:00"/>
    <x v="5"/>
    <x v="4"/>
    <x v="0"/>
    <n v="29"/>
    <n v="29"/>
    <n v="17104803.165752769"/>
    <n v="13341746.469287161"/>
    <n v="3763056.6964656077"/>
    <n v="376305.6696465608"/>
    <n v="37630.566964656078"/>
    <n v="751858.72795382841"/>
    <n v="0.1"/>
    <n v="0.1"/>
    <n v="0.18"/>
    <n v="4"/>
    <n v="4"/>
    <n v="4"/>
    <n v="4"/>
    <n v="4"/>
    <n v="9"/>
    <n v="78"/>
    <n v="0"/>
    <n v="1165794.9645650452"/>
    <m/>
    <x v="0"/>
  </r>
  <r>
    <n v="9010000011"/>
    <x v="2"/>
    <x v="1"/>
    <n v="21"/>
    <s v="Tangible - LSTK - Immoveble"/>
    <s v="PP"/>
    <n v="38912326.244910307"/>
    <n v="16015934.468966022"/>
    <n v="22896391.775944285"/>
    <d v="2017-02-12T00:00:00"/>
    <x v="5"/>
    <x v="4"/>
    <x v="0"/>
    <n v="29"/>
    <n v="29"/>
    <n v="22896391.775944285"/>
    <n v="17859185.585236542"/>
    <n v="5037206.1907077432"/>
    <n v="503720.61907077435"/>
    <n v="50372.061907077441"/>
    <n v="1006433.796903407"/>
    <n v="0.1"/>
    <n v="0.1"/>
    <n v="0.18"/>
    <n v="4"/>
    <n v="4"/>
    <n v="4"/>
    <n v="4"/>
    <n v="4"/>
    <n v="9"/>
    <n v="78"/>
    <n v="0"/>
    <n v="1560526.4778812588"/>
    <m/>
    <x v="0"/>
  </r>
  <r>
    <n v="9010000011"/>
    <x v="2"/>
    <x v="1"/>
    <n v="22"/>
    <s v="Tangible - LSTK - Immoveble"/>
    <s v="PP"/>
    <n v="29905950.113840856"/>
    <n v="12308997.777229808"/>
    <n v="17596952.336611047"/>
    <d v="2017-02-12T00:00:00"/>
    <x v="5"/>
    <x v="4"/>
    <x v="0"/>
    <n v="29"/>
    <n v="29"/>
    <n v="17596952.336611047"/>
    <n v="13725622.822556617"/>
    <n v="3871329.5140544306"/>
    <n v="387132.95140544308"/>
    <n v="38713.295140544309"/>
    <n v="773491.63690807519"/>
    <n v="0.1"/>
    <n v="0.1"/>
    <n v="0.18"/>
    <n v="4"/>
    <n v="4"/>
    <n v="4"/>
    <n v="4"/>
    <n v="4"/>
    <n v="9"/>
    <n v="78"/>
    <n v="0"/>
    <n v="1199337.8834540625"/>
    <m/>
    <x v="0"/>
  </r>
  <r>
    <n v="9010000011"/>
    <x v="2"/>
    <x v="1"/>
    <n v="23"/>
    <s v="Tangible - LSTK - Immoveble"/>
    <s v="PP"/>
    <n v="51228843.110172451"/>
    <n v="21085292.845497284"/>
    <n v="30143550.264675166"/>
    <d v="2017-02-12T00:00:00"/>
    <x v="5"/>
    <x v="4"/>
    <x v="0"/>
    <n v="29"/>
    <n v="29"/>
    <n v="30143550.264675166"/>
    <n v="23511969.206446629"/>
    <n v="6631581.0582285374"/>
    <n v="663158.10582285374"/>
    <n v="66315.810582285383"/>
    <n v="1324989.8954340618"/>
    <n v="0.1"/>
    <n v="0.1"/>
    <n v="0.18"/>
    <n v="4"/>
    <n v="4"/>
    <n v="4"/>
    <n v="4"/>
    <n v="4"/>
    <n v="9"/>
    <n v="78"/>
    <n v="0"/>
    <n v="2054463.811839201"/>
    <m/>
    <x v="0"/>
  </r>
  <r>
    <n v="9010000011"/>
    <x v="2"/>
    <x v="1"/>
    <n v="24"/>
    <s v="Tangible - LSTK - Immoveble"/>
    <s v="PP"/>
    <n v="53720518.358721696"/>
    <n v="22110842.108410578"/>
    <n v="31609676.250311118"/>
    <d v="2017-02-12T00:00:00"/>
    <x v="5"/>
    <x v="4"/>
    <x v="0"/>
    <n v="29"/>
    <n v="29"/>
    <n v="31609676.250311118"/>
    <n v="24655547.475242674"/>
    <n v="6954128.7750684433"/>
    <n v="695412.87750684435"/>
    <n v="69541.287750684438"/>
    <n v="1389434.9292586751"/>
    <n v="0.1"/>
    <n v="0.1"/>
    <n v="0.18"/>
    <n v="4"/>
    <n v="4"/>
    <n v="4"/>
    <n v="4"/>
    <n v="4"/>
    <n v="9"/>
    <n v="78"/>
    <n v="0"/>
    <n v="2154389.0945162037"/>
    <m/>
    <x v="0"/>
  </r>
  <r>
    <n v="9010000014"/>
    <x v="2"/>
    <x v="1"/>
    <n v="25"/>
    <s v="Tangible - LSTK - Immoveble"/>
    <s v="HDPE"/>
    <n v="155157141.64890325"/>
    <n v="63861168.242696539"/>
    <n v="91295973.406206712"/>
    <d v="2017-01-31T00:00:00"/>
    <x v="5"/>
    <x v="4"/>
    <x v="0"/>
    <n v="29"/>
    <n v="29"/>
    <n v="91295973.406206712"/>
    <n v="71210859.256841242"/>
    <n v="20085114.14936547"/>
    <n v="2008511.4149365472"/>
    <n v="200851.14149365472"/>
    <n v="4013005.8070432208"/>
    <n v="0.1"/>
    <n v="0.1"/>
    <n v="0.18"/>
    <n v="4"/>
    <n v="4"/>
    <n v="4"/>
    <n v="4"/>
    <n v="4"/>
    <n v="9"/>
    <n v="78"/>
    <n v="0"/>
    <n v="6222368.3634734228"/>
    <m/>
    <x v="0"/>
  </r>
  <r>
    <n v="9010000014"/>
    <x v="2"/>
    <x v="1"/>
    <n v="26"/>
    <s v="Tangible - LSTK - Immoveble"/>
    <s v="HDPE"/>
    <n v="187140329.19055995"/>
    <n v="77025136.712528765"/>
    <n v="110115192.47803119"/>
    <d v="2017-01-31T00:00:00"/>
    <x v="5"/>
    <x v="4"/>
    <x v="0"/>
    <n v="29"/>
    <n v="29"/>
    <n v="110115192.47803119"/>
    <n v="85889850.132864326"/>
    <n v="24225342.345166862"/>
    <n v="2422534.2345166863"/>
    <n v="242253.42345166864"/>
    <n v="4840223.400564339"/>
    <n v="0.1"/>
    <n v="0.1"/>
    <n v="0.18"/>
    <n v="4"/>
    <n v="4"/>
    <n v="4"/>
    <n v="4"/>
    <n v="4"/>
    <n v="9"/>
    <n v="78"/>
    <n v="0"/>
    <n v="7505011.0585326944"/>
    <m/>
    <x v="1"/>
  </r>
  <r>
    <n v="9010000014"/>
    <x v="2"/>
    <x v="1"/>
    <n v="27"/>
    <s v="Tangible - LSTK - Immoveble"/>
    <s v="HDPE"/>
    <n v="61337112.325513333"/>
    <n v="25245757.998071957"/>
    <n v="36091354.327441379"/>
    <d v="2017-01-31T00:00:00"/>
    <x v="5"/>
    <x v="4"/>
    <x v="0"/>
    <n v="29"/>
    <n v="29"/>
    <n v="36091354.327441379"/>
    <n v="28151256.375404276"/>
    <n v="7940097.9520371035"/>
    <n v="794009.79520371044"/>
    <n v="79400.979520371053"/>
    <n v="1586431.5708170133"/>
    <n v="0.1"/>
    <n v="0.1"/>
    <n v="0.18"/>
    <n v="4"/>
    <n v="4"/>
    <n v="4"/>
    <n v="4"/>
    <n v="4"/>
    <n v="9"/>
    <n v="78"/>
    <n v="0"/>
    <n v="2459842.3455410949"/>
    <m/>
    <x v="2"/>
  </r>
  <r>
    <n v="9010000014"/>
    <x v="2"/>
    <x v="1"/>
    <n v="28"/>
    <s v="Tangible - LSTK - Immoveble"/>
    <s v="HDPE"/>
    <n v="1981476.1817010033"/>
    <n v="815556.29643424915"/>
    <n v="1165919.8852667543"/>
    <d v="2017-01-31T00:00:00"/>
    <x v="5"/>
    <x v="4"/>
    <x v="0"/>
    <n v="29"/>
    <n v="29"/>
    <n v="1165919.8852667543"/>
    <n v="909417.51050806837"/>
    <n v="256502.37475868594"/>
    <n v="25650.237475868595"/>
    <n v="2565.0237475868598"/>
    <n v="51249.174476785454"/>
    <n v="0.1"/>
    <n v="0.1"/>
    <n v="0.18"/>
    <n v="4"/>
    <n v="4"/>
    <n v="4"/>
    <n v="4"/>
    <n v="4"/>
    <n v="9"/>
    <n v="78"/>
    <n v="0"/>
    <n v="79464.435700240909"/>
    <m/>
    <x v="0"/>
  </r>
  <r>
    <n v="9010000014"/>
    <x v="2"/>
    <x v="1"/>
    <n v="29"/>
    <s v="Tangible - LSTK - Immoveble"/>
    <s v="HDPE"/>
    <n v="181123860.51177096"/>
    <n v="74548816.805885434"/>
    <n v="106575043.70588553"/>
    <d v="2017-01-31T00:00:00"/>
    <x v="5"/>
    <x v="4"/>
    <x v="0"/>
    <n v="29"/>
    <n v="29"/>
    <n v="106575043.70588553"/>
    <n v="83128534.090590715"/>
    <n v="23446509.615294814"/>
    <n v="2344650.9615294817"/>
    <n v="234465.09615294819"/>
    <n v="4684612.6211359035"/>
    <n v="0.1"/>
    <n v="0.1"/>
    <n v="0.18"/>
    <n v="4"/>
    <n v="4"/>
    <n v="4"/>
    <n v="4"/>
    <n v="4"/>
    <n v="9"/>
    <n v="78"/>
    <n v="0"/>
    <n v="7263728.6788183339"/>
    <m/>
    <x v="0"/>
  </r>
  <r>
    <n v="9010000014"/>
    <x v="2"/>
    <x v="1"/>
    <n v="30"/>
    <s v="Tangible - LSTK - Immoveble"/>
    <s v="HDPE"/>
    <n v="127091722.492221"/>
    <n v="52309715.08031255"/>
    <n v="74782007.411908448"/>
    <d v="2017-01-31T00:00:00"/>
    <x v="5"/>
    <x v="4"/>
    <x v="0"/>
    <n v="29"/>
    <n v="29"/>
    <n v="74782007.411908448"/>
    <n v="58329965.781288594"/>
    <n v="16452041.630619854"/>
    <n v="1645204.1630619855"/>
    <n v="164520.41630619857"/>
    <n v="3287117.9177978463"/>
    <n v="0.1"/>
    <n v="0.1"/>
    <n v="0.18"/>
    <n v="4"/>
    <n v="4"/>
    <n v="4"/>
    <n v="4"/>
    <n v="4"/>
    <n v="9"/>
    <n v="78"/>
    <n v="0"/>
    <n v="5096842.4971660301"/>
    <m/>
    <x v="0"/>
  </r>
  <r>
    <n v="9010000003"/>
    <x v="2"/>
    <x v="1"/>
    <n v="31"/>
    <s v="Tangible - LSTK - Immoveble"/>
    <s v="BUTENE-1"/>
    <n v="34680467.815419614"/>
    <n v="14274142.758491514"/>
    <n v="20406325.056928098"/>
    <d v="2017-02-25T00:00:00"/>
    <x v="5"/>
    <x v="4"/>
    <x v="0"/>
    <n v="29"/>
    <n v="29"/>
    <n v="20406325.056928098"/>
    <n v="15916933.544403916"/>
    <n v="4489391.512524182"/>
    <n v="448939.15125241823"/>
    <n v="44893.915125241823"/>
    <n v="896980.42420233146"/>
    <n v="0.1"/>
    <n v="0.1"/>
    <n v="0.18"/>
    <n v="4"/>
    <n v="4"/>
    <n v="4"/>
    <n v="4"/>
    <n v="4"/>
    <n v="9"/>
    <n v="78"/>
    <n v="0"/>
    <n v="1390813.4905799916"/>
    <m/>
    <x v="0"/>
  </r>
  <r>
    <n v="9010000003"/>
    <x v="2"/>
    <x v="1"/>
    <n v="32"/>
    <s v="Tangible - LSTK - Immoveble"/>
    <s v="BUTENE-1"/>
    <n v="15000298.70744575"/>
    <n v="6173976.8422297938"/>
    <n v="8826321.8652159572"/>
    <d v="2017-02-25T00:00:00"/>
    <x v="5"/>
    <x v="4"/>
    <x v="0"/>
    <n v="29"/>
    <n v="29"/>
    <n v="8826321.8652159572"/>
    <n v="6884531.0548684467"/>
    <n v="1941790.8103475105"/>
    <n v="194179.08103475106"/>
    <n v="19417.908103475107"/>
    <n v="387969.80390743254"/>
    <n v="0.1"/>
    <n v="0.1"/>
    <n v="0.18"/>
    <n v="4"/>
    <n v="4"/>
    <n v="4"/>
    <n v="4"/>
    <n v="4"/>
    <n v="9"/>
    <n v="78"/>
    <n v="0"/>
    <n v="601566.79304565873"/>
    <m/>
    <x v="1"/>
  </r>
  <r>
    <n v="9010000003"/>
    <x v="2"/>
    <x v="1"/>
    <n v="33"/>
    <s v="Tangible - LSTK - Immoveble"/>
    <s v="BUTENE-1"/>
    <n v="13845961.413882805"/>
    <n v="5698862.8556634961"/>
    <n v="8147098.558219309"/>
    <d v="2017-02-25T00:00:00"/>
    <x v="5"/>
    <x v="4"/>
    <x v="0"/>
    <n v="29"/>
    <n v="29"/>
    <n v="8147098.558219309"/>
    <n v="6354736.8754110616"/>
    <n v="1792361.6828082474"/>
    <n v="179236.16828082476"/>
    <n v="17923.616828082475"/>
    <n v="358113.8642250878"/>
    <n v="0.1"/>
    <n v="0.1"/>
    <n v="0.18"/>
    <n v="4"/>
    <n v="4"/>
    <n v="4"/>
    <n v="4"/>
    <n v="4"/>
    <n v="9"/>
    <n v="78"/>
    <n v="0"/>
    <n v="555273.64933399507"/>
    <m/>
    <x v="0"/>
  </r>
  <r>
    <n v="9010000003"/>
    <x v="2"/>
    <x v="1"/>
    <n v="34"/>
    <s v="Tangible - LSTK - Immoveble"/>
    <s v="BUTENE-1"/>
    <n v="15230555.962048866"/>
    <n v="6268748.4854750978"/>
    <n v="8961807.476573769"/>
    <d v="2017-02-25T00:00:00"/>
    <x v="5"/>
    <x v="4"/>
    <x v="0"/>
    <n v="29"/>
    <n v="29"/>
    <n v="8961807.476573769"/>
    <n v="6990209.8317275401"/>
    <n v="1971597.6448462289"/>
    <n v="197159.76448462289"/>
    <n v="19715.97644846229"/>
    <n v="393925.20944027655"/>
    <n v="0.1"/>
    <n v="0.1"/>
    <n v="0.18"/>
    <n v="4"/>
    <n v="4"/>
    <n v="4"/>
    <n v="4"/>
    <n v="4"/>
    <n v="9"/>
    <n v="78"/>
    <n v="0"/>
    <n v="610800.9503733617"/>
    <m/>
    <x v="0"/>
  </r>
  <r>
    <n v="9010000003"/>
    <x v="2"/>
    <x v="1"/>
    <n v="35"/>
    <s v="Tangible - LSTK - Immoveble"/>
    <s v="BUTENE-1"/>
    <n v="11124040.034312475"/>
    <n v="4578546.5278629167"/>
    <n v="6545493.5064495588"/>
    <d v="2017-02-25T00:00:00"/>
    <x v="5"/>
    <x v="4"/>
    <x v="0"/>
    <n v="29"/>
    <n v="29"/>
    <n v="6545493.5064495588"/>
    <n v="5105484.9350306559"/>
    <n v="1440008.5714189028"/>
    <n v="144000.8571418903"/>
    <n v="14400.08571418903"/>
    <n v="287713.71256949677"/>
    <n v="0.1"/>
    <n v="0.1"/>
    <n v="0.18"/>
    <n v="4"/>
    <n v="4"/>
    <n v="4"/>
    <n v="4"/>
    <n v="4"/>
    <n v="9"/>
    <n v="78"/>
    <n v="0"/>
    <n v="446114.65542557609"/>
    <m/>
    <x v="1"/>
  </r>
  <r>
    <n v="9010000000"/>
    <x v="2"/>
    <x v="1"/>
    <n v="36"/>
    <s v="Tangible - LSTK - Immoveble"/>
    <s v="DFCU + AU"/>
    <n v="30172491.72778682"/>
    <n v="12418703.709364086"/>
    <n v="17753788.018422734"/>
    <d v="2017-01-19T00:00:00"/>
    <x v="5"/>
    <x v="4"/>
    <x v="0"/>
    <n v="29"/>
    <n v="29"/>
    <n v="17753788.018422734"/>
    <n v="13847954.654369732"/>
    <n v="3905833.3640530016"/>
    <n v="390583.33640530019"/>
    <n v="39058.333640530022"/>
    <n v="780385.50613778969"/>
    <n v="0.1"/>
    <n v="0.1"/>
    <n v="0.18"/>
    <n v="4"/>
    <n v="4"/>
    <n v="4"/>
    <n v="4"/>
    <n v="4"/>
    <n v="9"/>
    <n v="78"/>
    <n v="0"/>
    <n v="1210027.17618362"/>
    <m/>
    <x v="0"/>
  </r>
  <r>
    <n v="9010000000"/>
    <x v="2"/>
    <x v="1"/>
    <n v="37"/>
    <s v="Tangible - LSTK - Immoveble"/>
    <s v="DFCU + AU"/>
    <n v="44098257.140611507"/>
    <n v="18150413.113685969"/>
    <n v="25947844.026925538"/>
    <d v="2017-01-19T00:00:00"/>
    <x v="5"/>
    <x v="4"/>
    <x v="0"/>
    <n v="29"/>
    <n v="29"/>
    <n v="25947844.026925538"/>
    <n v="20239318.34100192"/>
    <n v="5708525.6859236173"/>
    <n v="570852.56859236176"/>
    <n v="57085.256859236179"/>
    <n v="1140563.4320475387"/>
    <n v="0.1"/>
    <n v="0.1"/>
    <n v="0.18"/>
    <n v="4"/>
    <n v="4"/>
    <n v="4"/>
    <n v="4"/>
    <n v="4"/>
    <n v="9"/>
    <n v="78"/>
    <n v="0"/>
    <n v="1768501.2574991365"/>
    <m/>
    <x v="1"/>
  </r>
  <r>
    <n v="9010000000"/>
    <x v="2"/>
    <x v="1"/>
    <n v="38"/>
    <s v="Tangible - LSTK - Immoveble"/>
    <s v="DFCU + AU"/>
    <n v="4618712.1952535203"/>
    <n v="1901016.9524334252"/>
    <n v="2717695.2428200953"/>
    <d v="2017-01-19T00:00:00"/>
    <x v="5"/>
    <x v="4"/>
    <x v="0"/>
    <n v="29"/>
    <n v="29"/>
    <n v="2717695.2428200953"/>
    <n v="2119802.2893996742"/>
    <n v="597892.95342042111"/>
    <n v="59789.295342042111"/>
    <n v="5978.9295342042114"/>
    <n v="119459.01209340013"/>
    <n v="0.1"/>
    <n v="0.1"/>
    <n v="0.18"/>
    <n v="4"/>
    <n v="4"/>
    <n v="4"/>
    <n v="4"/>
    <n v="4"/>
    <n v="9"/>
    <n v="78"/>
    <n v="0"/>
    <n v="185227.23696964647"/>
    <m/>
    <x v="2"/>
  </r>
  <r>
    <n v="9010000000"/>
    <x v="2"/>
    <x v="1"/>
    <n v="39"/>
    <s v="Tangible - LSTK - Immoveble"/>
    <s v="DFCU + AU"/>
    <n v="5599318.1764065931"/>
    <n v="2304624.8229877586"/>
    <n v="3294693.3534188345"/>
    <d v="2017-01-19T00:00:00"/>
    <x v="5"/>
    <x v="4"/>
    <x v="0"/>
    <n v="29"/>
    <n v="29"/>
    <n v="3294693.3534188345"/>
    <n v="2569860.8156666909"/>
    <n v="724832.53775214357"/>
    <n v="72483.253775214354"/>
    <n v="7248.3253775214362"/>
    <n v="144821.54104287826"/>
    <n v="0.1"/>
    <n v="0.1"/>
    <n v="0.18"/>
    <n v="4"/>
    <n v="4"/>
    <n v="4"/>
    <n v="4"/>
    <n v="4"/>
    <n v="9"/>
    <n v="78"/>
    <n v="0"/>
    <n v="224553.12019561406"/>
    <m/>
    <x v="2"/>
  </r>
  <r>
    <n v="9010000000"/>
    <x v="2"/>
    <x v="1"/>
    <n v="40"/>
    <s v="Tangible - LSTK - Immoveble"/>
    <s v="DFCU + AU"/>
    <n v="5599318.1764065931"/>
    <n v="2304624.8229877586"/>
    <n v="3294693.3534188345"/>
    <d v="2017-01-19T00:00:00"/>
    <x v="5"/>
    <x v="4"/>
    <x v="0"/>
    <n v="29"/>
    <n v="29"/>
    <n v="3294693.3534188345"/>
    <n v="2569860.8156666909"/>
    <n v="724832.53775214357"/>
    <n v="72483.253775214354"/>
    <n v="7248.3253775214362"/>
    <n v="144821.54104287826"/>
    <n v="0.1"/>
    <n v="0.1"/>
    <n v="0.18"/>
    <n v="4"/>
    <n v="4"/>
    <n v="4"/>
    <n v="4"/>
    <n v="4"/>
    <n v="9"/>
    <n v="78"/>
    <n v="0"/>
    <n v="224553.12019561406"/>
    <m/>
    <x v="2"/>
  </r>
  <r>
    <n v="9010000000"/>
    <x v="2"/>
    <x v="1"/>
    <n v="41"/>
    <s v="Tangible - LSTK - Immoveble"/>
    <s v="DFCU + AU"/>
    <n v="4435356.283984663"/>
    <n v="1825549.4452765207"/>
    <n v="2609806.8387081423"/>
    <d v="2017-01-19T00:00:00"/>
    <x v="5"/>
    <x v="4"/>
    <x v="0"/>
    <n v="29"/>
    <n v="29"/>
    <n v="2609806.8387081423"/>
    <n v="2035649.334192351"/>
    <n v="574157.50451579131"/>
    <n v="57415.750451579137"/>
    <n v="5741.5750451579142"/>
    <n v="114716.66940225509"/>
    <n v="0.1"/>
    <n v="0.1"/>
    <n v="0.18"/>
    <n v="4"/>
    <n v="4"/>
    <n v="4"/>
    <n v="4"/>
    <n v="4"/>
    <n v="9"/>
    <n v="78"/>
    <n v="0"/>
    <n v="177873.99489899215"/>
    <m/>
    <x v="2"/>
  </r>
  <r>
    <n v="9010000000"/>
    <x v="2"/>
    <x v="1"/>
    <n v="42"/>
    <s v="Tangible - LSTK - Immoveble"/>
    <s v="DFCU + AU"/>
    <n v="2958064.6697741775"/>
    <n v="1217510.6059680406"/>
    <n v="1740554.0638061368"/>
    <d v="2017-01-19T00:00:00"/>
    <x v="5"/>
    <x v="4"/>
    <x v="0"/>
    <n v="29"/>
    <n v="29"/>
    <n v="1740554.0638061368"/>
    <n v="1357632.1697687868"/>
    <n v="382921.89403735008"/>
    <n v="38292.189403735007"/>
    <n v="3829.218940373501"/>
    <n v="76507.794428662542"/>
    <n v="0.1"/>
    <n v="0.1"/>
    <n v="0.18"/>
    <n v="4"/>
    <n v="4"/>
    <n v="4"/>
    <n v="4"/>
    <n v="4"/>
    <n v="9"/>
    <n v="78"/>
    <n v="0"/>
    <n v="118629.20277277105"/>
    <m/>
    <x v="2"/>
  </r>
  <r>
    <n v="9010000000"/>
    <x v="2"/>
    <x v="1"/>
    <n v="43"/>
    <s v="Tangible - LSTK - Immoveble"/>
    <s v="DFCU + AU"/>
    <n v="4641921.8042748962"/>
    <n v="1910569.8014406289"/>
    <n v="2731352.002834267"/>
    <d v="2017-01-19T00:00:00"/>
    <x v="5"/>
    <x v="4"/>
    <x v="0"/>
    <n v="29"/>
    <n v="29"/>
    <n v="2731352.002834267"/>
    <n v="2130454.5622107284"/>
    <n v="600897.44062353857"/>
    <n v="60089.744062353857"/>
    <n v="6008.9744062353857"/>
    <n v="120059.30863658299"/>
    <n v="0.1"/>
    <n v="0.1"/>
    <n v="0.18"/>
    <n v="4"/>
    <n v="4"/>
    <n v="4"/>
    <n v="4"/>
    <n v="4"/>
    <n v="9"/>
    <n v="78"/>
    <n v="0"/>
    <n v="186158.02710517222"/>
    <m/>
    <x v="0"/>
  </r>
  <r>
    <n v="9010000000"/>
    <x v="2"/>
    <x v="1"/>
    <n v="44"/>
    <s v="Tangible - LSTK - Immoveble"/>
    <s v="DFCU + AU"/>
    <n v="90517475.183360472"/>
    <n v="37256111.128092259"/>
    <n v="53261364.055268213"/>
    <d v="2017-01-19T00:00:00"/>
    <x v="5"/>
    <x v="4"/>
    <x v="0"/>
    <n v="29"/>
    <n v="29"/>
    <n v="53261364.055268213"/>
    <n v="41543863.96310921"/>
    <n v="11717500.092159003"/>
    <n v="1171750.0092159004"/>
    <n v="117175.00092159005"/>
    <n v="2341156.5184133686"/>
    <n v="0.1"/>
    <n v="0.1"/>
    <n v="0.18"/>
    <n v="4"/>
    <n v="4"/>
    <n v="4"/>
    <n v="4"/>
    <n v="4"/>
    <n v="9"/>
    <n v="78"/>
    <n v="0"/>
    <n v="3630081.5285508591"/>
    <m/>
    <x v="0"/>
  </r>
  <r>
    <n v="9010000000"/>
    <x v="2"/>
    <x v="1"/>
    <n v="45"/>
    <s v="Tangible - LSTK - Immoveble"/>
    <s v="DFCU + AU"/>
    <n v="98522469.334832519"/>
    <n v="40550888.750676624"/>
    <n v="57971580.584155895"/>
    <d v="2017-01-19T00:00:00"/>
    <x v="5"/>
    <x v="4"/>
    <x v="0"/>
    <n v="29"/>
    <n v="29"/>
    <n v="57971580.584155895"/>
    <n v="45217832.855641596"/>
    <n v="12753747.728514299"/>
    <n v="1275374.7728514299"/>
    <n v="127537.47728514299"/>
    <n v="2548198.7961571566"/>
    <n v="0.1"/>
    <n v="0.1"/>
    <n v="0.18"/>
    <n v="4"/>
    <n v="4"/>
    <n v="4"/>
    <n v="4"/>
    <n v="4"/>
    <n v="9"/>
    <n v="78"/>
    <n v="0"/>
    <n v="3951111.0462937295"/>
    <m/>
    <x v="0"/>
  </r>
  <r>
    <n v="9010000000"/>
    <x v="2"/>
    <x v="1"/>
    <n v="46"/>
    <s v="Tangible - LSTK - Immoveble"/>
    <s v="DFCU + AU"/>
    <n v="51456863.680838287"/>
    <n v="21179143.891419727"/>
    <n v="30277719.78941856"/>
    <d v="2017-01-19T00:00:00"/>
    <x v="5"/>
    <x v="4"/>
    <x v="0"/>
    <n v="29"/>
    <n v="29"/>
    <n v="30277719.78941856"/>
    <n v="23616621.435746476"/>
    <n v="6661098.3536720835"/>
    <n v="666109.83536720835"/>
    <n v="66610.983536720843"/>
    <n v="1330887.4510636823"/>
    <n v="0.1"/>
    <n v="0.1"/>
    <n v="0.18"/>
    <n v="4"/>
    <n v="4"/>
    <n v="4"/>
    <n v="4"/>
    <n v="4"/>
    <n v="9"/>
    <n v="78"/>
    <n v="0"/>
    <n v="2063608.2699676114"/>
    <m/>
    <x v="0"/>
  </r>
  <r>
    <n v="9010000000"/>
    <x v="2"/>
    <x v="1"/>
    <n v="47"/>
    <s v="Tangible - LSTK - Immoveble"/>
    <s v="DFCU + AU"/>
    <n v="40354547.205463812"/>
    <n v="16609538.568824109"/>
    <n v="23745008.636639703"/>
    <d v="2017-01-19T00:00:00"/>
    <x v="5"/>
    <x v="4"/>
    <x v="0"/>
    <n v="29"/>
    <n v="29"/>
    <n v="23745008.636639703"/>
    <n v="18521106.736578967"/>
    <n v="5223901.9000607356"/>
    <n v="522390.19000607356"/>
    <n v="52239.019000607361"/>
    <n v="1043735.599632135"/>
    <n v="0.1"/>
    <n v="0.1"/>
    <n v="0.18"/>
    <n v="4"/>
    <n v="4"/>
    <n v="4"/>
    <n v="4"/>
    <n v="4"/>
    <n v="9"/>
    <n v="78"/>
    <n v="0"/>
    <n v="1618364.8086388158"/>
    <m/>
    <x v="0"/>
  </r>
  <r>
    <n v="9010000000"/>
    <x v="2"/>
    <x v="1"/>
    <n v="48"/>
    <s v="Tangible - LSTK - Immoveble"/>
    <s v="DFCU + AU"/>
    <n v="48596279.368953891"/>
    <n v="20001755.251281947"/>
    <n v="28594524.117671944"/>
    <d v="2017-01-19T00:00:00"/>
    <x v="5"/>
    <x v="4"/>
    <x v="0"/>
    <n v="29"/>
    <n v="29"/>
    <n v="28594524.117671944"/>
    <n v="22303728.811784118"/>
    <n v="6290795.3058878258"/>
    <n v="629079.53058878263"/>
    <n v="62907.953058878265"/>
    <n v="1256900.9021163874"/>
    <n v="0.1"/>
    <n v="0.1"/>
    <n v="0.18"/>
    <n v="4"/>
    <n v="4"/>
    <n v="4"/>
    <n v="4"/>
    <n v="4"/>
    <n v="9"/>
    <n v="78"/>
    <n v="0"/>
    <n v="1948888.3857640484"/>
    <m/>
    <x v="0"/>
  </r>
  <r>
    <n v="9010000000"/>
    <x v="2"/>
    <x v="1"/>
    <n v="49"/>
    <s v="Tangible - LSTK - Immoveble"/>
    <s v="DFCU + AU"/>
    <n v="60477278.226995476"/>
    <n v="24891858.658069231"/>
    <n v="35585419.568926245"/>
    <d v="2017-01-19T00:00:00"/>
    <x v="5"/>
    <x v="4"/>
    <x v="0"/>
    <n v="29"/>
    <n v="29"/>
    <n v="35585419.568926245"/>
    <n v="27756627.26376247"/>
    <n v="7828792.3051637746"/>
    <n v="782879.23051637749"/>
    <n v="78287.923051637757"/>
    <n v="1564192.7025717222"/>
    <n v="0.1"/>
    <n v="0.1"/>
    <n v="0.18"/>
    <n v="4"/>
    <n v="4"/>
    <n v="4"/>
    <n v="4"/>
    <n v="4"/>
    <n v="9"/>
    <n v="78"/>
    <n v="0"/>
    <n v="2425359.8561397372"/>
    <m/>
    <x v="0"/>
  </r>
  <r>
    <n v="9010000154"/>
    <x v="2"/>
    <x v="1"/>
    <n v="50"/>
    <s v="Tangible - LSTK - Immoveble"/>
    <s v="NAPHTHA PIPE LINE &amp; END TERMINALS"/>
    <n v="11749599.471384319"/>
    <n v="4836020.6990941055"/>
    <n v="6913578.772290213"/>
    <m/>
    <x v="5"/>
    <x v="4"/>
    <x v="0"/>
    <n v="29"/>
    <n v="29"/>
    <n v="6913578.772290213"/>
    <n v="5392591.4423863664"/>
    <n v="1520987.3299038466"/>
    <n v="152098.73299038465"/>
    <n v="15209.873299038467"/>
    <n v="303893.26851478853"/>
    <n v="0.1"/>
    <n v="0.1"/>
    <n v="0.18"/>
    <n v="4"/>
    <n v="4"/>
    <n v="4"/>
    <n v="4"/>
    <n v="4"/>
    <n v="9"/>
    <n v="78"/>
    <n v="0"/>
    <n v="471201.87480421166"/>
    <m/>
    <x v="2"/>
  </r>
  <r>
    <n v="2040000009"/>
    <x v="2"/>
    <x v="1"/>
    <n v="51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8"/>
    <x v="2"/>
    <x v="1"/>
    <n v="52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7"/>
    <x v="2"/>
    <x v="1"/>
    <n v="53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6"/>
    <x v="2"/>
    <x v="1"/>
    <n v="54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5"/>
    <x v="2"/>
    <x v="1"/>
    <n v="55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4"/>
    <x v="2"/>
    <x v="1"/>
    <n v="56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3"/>
    <x v="2"/>
    <x v="1"/>
    <n v="57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2"/>
    <x v="2"/>
    <x v="1"/>
    <n v="58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1"/>
    <x v="2"/>
    <x v="1"/>
    <n v="59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00"/>
    <x v="2"/>
    <x v="1"/>
    <n v="60"/>
    <s v="Tangible - Non LSTK Immoveble"/>
    <s v="CABIN,SECURITY PORT,6X4X8FT"/>
    <n v="68000"/>
    <n v="27988.137667100811"/>
    <n v="40011.862332899189"/>
    <d v="2017-01-19T00:00:00"/>
    <x v="5"/>
    <x v="4"/>
    <x v="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1"/>
  </r>
  <r>
    <n v="2040000010"/>
    <x v="2"/>
    <x v="1"/>
    <n v="61"/>
    <s v="Tangible - Non LSTK Immoveble"/>
    <s v="Helipad for PM Visit"/>
    <n v="17356819"/>
    <n v="7143897.6416904554"/>
    <n v="10212921.358309545"/>
    <d v="2017-03-05T00:00:00"/>
    <x v="5"/>
    <x v="4"/>
    <x v="0"/>
    <n v="29"/>
    <n v="29"/>
    <n v="10212921.358309545"/>
    <n v="7966078.6594814453"/>
    <n v="2246842.6988280993"/>
    <n v="224684.26988280995"/>
    <n v="22468.426988280997"/>
    <n v="448919.1712258542"/>
    <n v="0.1"/>
    <n v="0.1"/>
    <n v="0.18"/>
    <n v="4"/>
    <n v="4"/>
    <n v="4"/>
    <n v="4"/>
    <n v="4"/>
    <n v="9"/>
    <n v="78"/>
    <n v="0"/>
    <n v="696071.86809694511"/>
    <m/>
    <x v="1"/>
  </r>
  <r>
    <n v="2010000031"/>
    <x v="2"/>
    <x v="2"/>
    <n v="62"/>
    <s v="Tangible - Non LSTK Immoveble"/>
    <s v="Building - Warehouse with cold storage and labour"/>
    <n v="23955242"/>
    <n v="9859744.2785987537"/>
    <n v="14095497.721401246"/>
    <d v="2016-04-30T00:00:00"/>
    <x v="4"/>
    <x v="3"/>
    <x v="0"/>
    <n v="32.666666666666664"/>
    <n v="33"/>
    <n v="14095497.721401246"/>
    <n v="12122128.040405072"/>
    <n v="1973369.680996174"/>
    <n v="197336.9680996174"/>
    <n v="19733.696809961741"/>
    <n v="394279.26226303558"/>
    <n v="0.1"/>
    <n v="0.1"/>
    <n v="0.18"/>
    <n v="4"/>
    <n v="4"/>
    <n v="4"/>
    <n v="4"/>
    <n v="4"/>
    <n v="13"/>
    <n v="86"/>
    <n v="0"/>
    <n v="611349.92717261473"/>
    <m/>
    <x v="1"/>
  </r>
  <r>
    <n v="1020000010"/>
    <x v="2"/>
    <x v="1"/>
    <n v="63"/>
    <s v="Tangible - Non LSTK Immoveble"/>
    <s v="Site Clearance and Vegitation Landscaping"/>
    <n v="30060581"/>
    <n v="12372642.343838749"/>
    <n v="17687938.656161249"/>
    <d v="2017-03-31T00:00:00"/>
    <x v="5"/>
    <x v="4"/>
    <x v="0"/>
    <n v="29"/>
    <n v="29"/>
    <n v="17687938.656161249"/>
    <n v="13796592.151805775"/>
    <n v="3891346.5043554734"/>
    <n v="389134.65043554734"/>
    <n v="38913.465043554737"/>
    <n v="777491.03157022363"/>
    <n v="0.1"/>
    <n v="0.1"/>
    <n v="0.18"/>
    <n v="4"/>
    <n v="4"/>
    <n v="4"/>
    <n v="4"/>
    <n v="4"/>
    <n v="9"/>
    <n v="78"/>
    <n v="0"/>
    <n v="1205539.1470493258"/>
    <m/>
    <x v="3"/>
  </r>
  <r>
    <n v="2010000032"/>
    <x v="2"/>
    <x v="3"/>
    <n v="64"/>
    <s v="Tangible - Non LSTK Immoveble"/>
    <s v="PARC - Building"/>
    <n v="31315555"/>
    <n v="12889177.418553928"/>
    <n v="18426377.581446074"/>
    <d v="2016-11-28T00:00:00"/>
    <x v="6"/>
    <x v="5"/>
    <x v="0"/>
    <n v="30"/>
    <n v="30"/>
    <n v="18426377.581446074"/>
    <n v="14741102.06515686"/>
    <n v="3685275.5162892137"/>
    <n v="368527.55162892141"/>
    <n v="36852.755162892143"/>
    <n v="736318.04815458483"/>
    <n v="0.1"/>
    <n v="0.1"/>
    <n v="0.18"/>
    <n v="4"/>
    <n v="4"/>
    <n v="4"/>
    <n v="4"/>
    <n v="4"/>
    <n v="10"/>
    <n v="80"/>
    <n v="0"/>
    <n v="1141698.3549463984"/>
    <m/>
    <x v="0"/>
  </r>
  <r>
    <n v="2050000041"/>
    <x v="3"/>
    <x v="3"/>
    <n v="65"/>
    <s v="Tangible - LSTK - Immoveble"/>
    <s v="ECTS COMPLETE ROAD NETWORK DRAINAGE SYSTEM"/>
    <n v="4407484.3499999996"/>
    <n v="1802678.9214842776"/>
    <n v="2604805.428515722"/>
    <d v="2017-12-21T00:00:00"/>
    <x v="7"/>
    <x v="6"/>
    <x v="0"/>
    <n v="26"/>
    <n v="26"/>
    <n v="2604805.428515722"/>
    <n v="1875459.9085313198"/>
    <n v="729345.51998440223"/>
    <n v="72934.55199844022"/>
    <n v="7293.455199844022"/>
    <n v="145723.23489288354"/>
    <n v="0.1"/>
    <n v="0.1"/>
    <n v="0.18"/>
    <n v="4"/>
    <n v="4"/>
    <n v="4"/>
    <n v="4"/>
    <n v="4"/>
    <n v="6"/>
    <n v="72"/>
    <n v="0"/>
    <n v="225951.24209116778"/>
    <s v="ECTS"/>
    <x v="2"/>
  </r>
  <r>
    <n v="2050000024"/>
    <x v="3"/>
    <x v="2"/>
    <n v="66"/>
    <s v="Tangible - LSTK - Immoveble"/>
    <s v="HDPE -  Storm Water Drainage System"/>
    <n v="809122"/>
    <n v="330934.1698080452"/>
    <n v="478187.8301919548"/>
    <d v="2017-01-31T00:00:00"/>
    <x v="8"/>
    <x v="7"/>
    <x v="0"/>
    <n v="28"/>
    <n v="28"/>
    <n v="478187.8301919548"/>
    <n v="363422.75094588567"/>
    <n v="114765.07924606913"/>
    <n v="11476.507924606914"/>
    <n v="1147.6507924606915"/>
    <n v="22930.062833364609"/>
    <n v="0.1"/>
    <n v="0.1"/>
    <n v="0.18"/>
    <n v="4"/>
    <n v="4"/>
    <n v="4"/>
    <n v="4"/>
    <n v="4"/>
    <n v="8"/>
    <n v="76"/>
    <n v="0"/>
    <n v="35554.221550432216"/>
    <s v="HDPE"/>
    <x v="2"/>
  </r>
  <r>
    <n v="2050000023"/>
    <x v="3"/>
    <x v="2"/>
    <n v="67"/>
    <s v="Tangible - LSTK - Immoveble"/>
    <s v="HDPE - Road"/>
    <n v="265198"/>
    <n v="108467.05436850557"/>
    <n v="156730.94563149443"/>
    <d v="2017-01-31T00:00:00"/>
    <x v="8"/>
    <x v="7"/>
    <x v="0"/>
    <n v="28"/>
    <n v="28"/>
    <n v="156730.94563149443"/>
    <n v="119115.51867993576"/>
    <n v="37615.426951558664"/>
    <n v="3761.5426951558666"/>
    <n v="376.15426951558669"/>
    <n v="7515.5623049214219"/>
    <n v="0.1"/>
    <n v="0.1"/>
    <n v="0.18"/>
    <n v="4"/>
    <n v="4"/>
    <n v="4"/>
    <n v="4"/>
    <n v="4"/>
    <n v="8"/>
    <n v="76"/>
    <n v="0"/>
    <n v="11653.259269592876"/>
    <s v="HDPE"/>
    <x v="2"/>
  </r>
  <r>
    <n v="2050000022"/>
    <x v="3"/>
    <x v="2"/>
    <n v="68"/>
    <s v="Tangible - LSTK - Immoveble"/>
    <s v="ROADS AT LAB PERIPHERY"/>
    <n v="449978"/>
    <n v="184042.8215545796"/>
    <n v="265935.1784454204"/>
    <d v="2016-07-11T00:00:00"/>
    <x v="8"/>
    <x v="7"/>
    <x v="0"/>
    <n v="28"/>
    <n v="28"/>
    <n v="265935.1784454204"/>
    <n v="202110.73561851951"/>
    <n v="63824.442826900893"/>
    <n v="6382.4442826900895"/>
    <n v="638.24442826900895"/>
    <n v="12752.123676814799"/>
    <n v="0.1"/>
    <n v="0.1"/>
    <n v="0.18"/>
    <n v="4"/>
    <n v="4"/>
    <n v="4"/>
    <n v="4"/>
    <n v="4"/>
    <n v="8"/>
    <n v="76"/>
    <n v="0"/>
    <n v="19772.812387773898"/>
    <s v="LAB"/>
    <x v="2"/>
  </r>
  <r>
    <n v="2050000021"/>
    <x v="3"/>
    <x v="2"/>
    <n v="69"/>
    <s v="Tangible - LSTK - Immoveble"/>
    <s v="Butene 1 - Drains"/>
    <n v="762748"/>
    <n v="311967.01628771296"/>
    <n v="450780.98371228704"/>
    <d v="2017-02-25T00:00:00"/>
    <x v="8"/>
    <x v="7"/>
    <x v="0"/>
    <n v="28"/>
    <n v="28"/>
    <n v="450780.98371228704"/>
    <n v="342593.54762133816"/>
    <n v="108187.43609094888"/>
    <n v="10818.743609094889"/>
    <n v="1081.8743609094888"/>
    <n v="21615.849730971582"/>
    <n v="0.1"/>
    <n v="0.1"/>
    <n v="0.18"/>
    <n v="4"/>
    <n v="4"/>
    <n v="4"/>
    <n v="4"/>
    <n v="4"/>
    <n v="8"/>
    <n v="76"/>
    <n v="0"/>
    <n v="33516.467700975962"/>
    <s v="Butene-1"/>
    <x v="2"/>
  </r>
  <r>
    <n v="2050000020"/>
    <x v="3"/>
    <x v="2"/>
    <n v="70"/>
    <s v="Tangible - LSTK - Immoveble"/>
    <s v="DFCU Roads and Drains"/>
    <n v="754443"/>
    <n v="308570.23770518048"/>
    <n v="445872.76229481952"/>
    <d v="2017-01-19T00:00:00"/>
    <x v="8"/>
    <x v="7"/>
    <x v="0"/>
    <n v="28"/>
    <n v="28"/>
    <n v="445872.76229481952"/>
    <n v="338863.29934406286"/>
    <n v="107009.46295075666"/>
    <n v="10700.946295075666"/>
    <n v="1070.0946295075667"/>
    <n v="21380.490697561181"/>
    <n v="0.1"/>
    <n v="0.1"/>
    <n v="0.18"/>
    <n v="4"/>
    <n v="4"/>
    <n v="4"/>
    <n v="4"/>
    <n v="4"/>
    <n v="8"/>
    <n v="76"/>
    <n v="0"/>
    <n v="33151.531622144415"/>
    <s v="DFCU"/>
    <x v="2"/>
  </r>
  <r>
    <n v="2050000019"/>
    <x v="3"/>
    <x v="2"/>
    <n v="71"/>
    <s v="Tangible - LSTK - Immoveble"/>
    <s v="DFCU Roads and Drains"/>
    <n v="79018"/>
    <n v="32318.681521318314"/>
    <n v="46699.318478681686"/>
    <d v="2017-01-19T00:00:00"/>
    <x v="8"/>
    <x v="7"/>
    <x v="0"/>
    <n v="28"/>
    <n v="28"/>
    <n v="46699.318478681686"/>
    <n v="35491.482043798082"/>
    <n v="11207.836434883604"/>
    <n v="1120.7836434883604"/>
    <n v="112.07836434883605"/>
    <n v="2239.3257196897439"/>
    <n v="0.1"/>
    <n v="0.1"/>
    <n v="0.18"/>
    <n v="4"/>
    <n v="4"/>
    <n v="4"/>
    <n v="4"/>
    <n v="4"/>
    <n v="8"/>
    <n v="76"/>
    <n v="0"/>
    <n v="3472.1877275269403"/>
    <s v="DFCU"/>
    <x v="2"/>
  </r>
  <r>
    <n v="2050000018"/>
    <x v="3"/>
    <x v="2"/>
    <n v="72"/>
    <s v="Tangible - LSTK - Immoveble"/>
    <s v="DFCU Roads and Drains"/>
    <n v="95794"/>
    <n v="39180.133357629486"/>
    <n v="56613.866642370514"/>
    <d v="2017-01-19T00:00:00"/>
    <x v="8"/>
    <x v="7"/>
    <x v="0"/>
    <n v="28"/>
    <n v="28"/>
    <n v="56613.866642370514"/>
    <n v="43026.538648201589"/>
    <n v="13587.327994168925"/>
    <n v="1358.7327994168927"/>
    <n v="135.87327994168928"/>
    <n v="2714.7481332349507"/>
    <n v="0.1"/>
    <n v="0.1"/>
    <n v="0.18"/>
    <n v="4"/>
    <n v="4"/>
    <n v="4"/>
    <n v="4"/>
    <n v="4"/>
    <n v="8"/>
    <n v="76"/>
    <n v="0"/>
    <n v="4209.3542125935328"/>
    <s v="DFCU"/>
    <x v="2"/>
  </r>
  <r>
    <n v="2050000017"/>
    <x v="3"/>
    <x v="2"/>
    <n v="73"/>
    <s v="Tangible - LSTK - Immoveble"/>
    <s v="DFCU Roads and Drains"/>
    <n v="95794"/>
    <n v="39180.133357629486"/>
    <n v="56613.866642370514"/>
    <d v="2017-01-19T00:00:00"/>
    <x v="8"/>
    <x v="7"/>
    <x v="0"/>
    <n v="28"/>
    <n v="28"/>
    <n v="56613.866642370514"/>
    <n v="43026.538648201589"/>
    <n v="13587.327994168925"/>
    <n v="1358.7327994168927"/>
    <n v="135.87327994168928"/>
    <n v="2714.7481332349507"/>
    <n v="0.1"/>
    <n v="0.1"/>
    <n v="0.18"/>
    <n v="4"/>
    <n v="4"/>
    <n v="4"/>
    <n v="4"/>
    <n v="4"/>
    <n v="8"/>
    <n v="76"/>
    <n v="0"/>
    <n v="4209.3542125935328"/>
    <s v="DFCU"/>
    <x v="2"/>
  </r>
  <r>
    <n v="2050000016"/>
    <x v="3"/>
    <x v="2"/>
    <n v="74"/>
    <s v="Tangible - LSTK - Immoveble"/>
    <s v="DFCU Roads and Drains"/>
    <n v="75881"/>
    <n v="31035.63583638101"/>
    <n v="44845.364163618986"/>
    <d v="2017-01-19T00:00:00"/>
    <x v="8"/>
    <x v="7"/>
    <x v="0"/>
    <n v="28"/>
    <n v="28"/>
    <n v="44845.364163618986"/>
    <n v="34082.476764350431"/>
    <n v="10762.887399268555"/>
    <n v="1076.2887399268554"/>
    <n v="107.62887399268556"/>
    <n v="2150.4249023738571"/>
    <n v="0.1"/>
    <n v="0.1"/>
    <n v="0.18"/>
    <n v="4"/>
    <n v="4"/>
    <n v="4"/>
    <n v="4"/>
    <n v="4"/>
    <n v="8"/>
    <n v="76"/>
    <n v="0"/>
    <n v="3334.3425162933981"/>
    <s v="DFCU"/>
    <x v="2"/>
  </r>
  <r>
    <n v="2050000015"/>
    <x v="3"/>
    <x v="2"/>
    <n v="75"/>
    <s v="Tangible - LSTK - Immoveble"/>
    <s v="DFCU Roads and Drains"/>
    <n v="50607"/>
    <n v="20698.467637112506"/>
    <n v="29908.532362887494"/>
    <d v="2017-01-19T00:00:00"/>
    <x v="8"/>
    <x v="7"/>
    <x v="0"/>
    <n v="28"/>
    <n v="28"/>
    <n v="29908.532362887494"/>
    <n v="22730.484595794496"/>
    <n v="7178.0477670929977"/>
    <n v="717.80477670929986"/>
    <n v="71.780477670929983"/>
    <n v="1434.1739438651807"/>
    <n v="0.1"/>
    <n v="0.1"/>
    <n v="0.18"/>
    <n v="4"/>
    <n v="4"/>
    <n v="4"/>
    <n v="4"/>
    <n v="4"/>
    <n v="8"/>
    <n v="76"/>
    <n v="0"/>
    <n v="2223.7591982454105"/>
    <s v="DFCU"/>
    <x v="2"/>
  </r>
  <r>
    <n v="2040000011"/>
    <x v="3"/>
    <x v="2"/>
    <n v="76"/>
    <s v="Tangible - LSTK - Immoveble"/>
    <s v="Butene 1 - Temporary Structure"/>
    <n v="565644"/>
    <n v="231350.6832676678"/>
    <n v="334293.31673233223"/>
    <d v="2017-02-25T00:00:00"/>
    <x v="8"/>
    <x v="7"/>
    <x v="0"/>
    <n v="28"/>
    <n v="28"/>
    <n v="334293.31673233223"/>
    <n v="254062.92071657249"/>
    <n v="80230.396015759732"/>
    <n v="8023.0396015759734"/>
    <n v="802.30396015759743"/>
    <n v="16030.033123948795"/>
    <n v="0.1"/>
    <n v="0.1"/>
    <n v="0.18"/>
    <n v="4"/>
    <n v="4"/>
    <n v="4"/>
    <n v="4"/>
    <n v="4"/>
    <n v="8"/>
    <n v="76"/>
    <n v="0"/>
    <n v="24855.376685682364"/>
    <s v="Butene-1"/>
    <x v="0"/>
  </r>
  <r>
    <n v="2020000314"/>
    <x v="3"/>
    <x v="2"/>
    <n v="77"/>
    <s v="Tangible - LSTK - Immoveble"/>
    <s v="Butene 1 - Buildings"/>
    <n v="1763456.8100000024"/>
    <n v="721260.9660962061"/>
    <n v="1042195.8439037963"/>
    <d v="2017-02-25T00:00:00"/>
    <x v="8"/>
    <x v="7"/>
    <x v="0"/>
    <n v="28"/>
    <n v="28"/>
    <n v="1042195.8439037963"/>
    <n v="792068.84136688523"/>
    <n v="250127.00253691105"/>
    <n v="25012.700253691106"/>
    <n v="2501.270025369111"/>
    <n v="49975.375106874832"/>
    <n v="0.1"/>
    <n v="0.1"/>
    <n v="0.18"/>
    <n v="4"/>
    <n v="4"/>
    <n v="4"/>
    <n v="4"/>
    <n v="4"/>
    <n v="8"/>
    <n v="76"/>
    <n v="0"/>
    <n v="77489.345385935041"/>
    <s v="Butene-1"/>
    <x v="0"/>
  </r>
  <r>
    <n v="2020000313"/>
    <x v="3"/>
    <x v="2"/>
    <n v="78"/>
    <s v="Tangible - LSTK - Immoveble"/>
    <s v="Butene 1 - Buildings"/>
    <n v="704051"/>
    <n v="287959.70593745325"/>
    <n v="416091.29406254675"/>
    <d v="2017-02-25T00:00:00"/>
    <x v="8"/>
    <x v="7"/>
    <x v="0"/>
    <n v="28"/>
    <n v="28"/>
    <n v="416091.29406254675"/>
    <n v="316229.38348753552"/>
    <n v="99861.910575011221"/>
    <n v="9986.1910575011225"/>
    <n v="998.61910575011234"/>
    <n v="19952.409732887241"/>
    <n v="0.1"/>
    <n v="0.1"/>
    <n v="0.18"/>
    <n v="4"/>
    <n v="4"/>
    <n v="4"/>
    <n v="4"/>
    <n v="4"/>
    <n v="8"/>
    <n v="76"/>
    <n v="0"/>
    <n v="30937.219896138478"/>
    <s v="Butene-1"/>
    <x v="0"/>
  </r>
  <r>
    <n v="2020000312"/>
    <x v="3"/>
    <x v="2"/>
    <n v="79"/>
    <s v="Tangible - LSTK - Immoveble"/>
    <s v="Butene 1 - Buildings"/>
    <n v="774456"/>
    <n v="316755.63563079422"/>
    <n v="457700.36436920578"/>
    <d v="2017-02-25T00:00:00"/>
    <x v="8"/>
    <x v="7"/>
    <x v="0"/>
    <n v="28"/>
    <n v="28"/>
    <n v="457700.36436920578"/>
    <n v="347852.27692059637"/>
    <n v="109848.08744860941"/>
    <n v="10984.808744860942"/>
    <n v="1098.4808744860943"/>
    <n v="21947.647872232159"/>
    <n v="0.1"/>
    <n v="0.1"/>
    <n v="0.18"/>
    <n v="4"/>
    <n v="4"/>
    <n v="4"/>
    <n v="4"/>
    <n v="4"/>
    <n v="8"/>
    <n v="76"/>
    <n v="0"/>
    <n v="34030.9374915792"/>
    <s v="Butene-1"/>
    <x v="0"/>
  </r>
  <r>
    <n v="2010000226"/>
    <x v="3"/>
    <x v="2"/>
    <n v="80"/>
    <s v="Tangible - Non LSTK Immoveble"/>
    <s v="Construction of Inaugral Plaque / Monument"/>
    <n v="2680772.0399999991"/>
    <n v="1096446.6044700516"/>
    <n v="1584325.4355299475"/>
    <d v="2017-05-31T00:00:00"/>
    <x v="8"/>
    <x v="7"/>
    <x v="0"/>
    <n v="28"/>
    <n v="28"/>
    <n v="1584325.4355299475"/>
    <n v="1204087.3310027602"/>
    <n v="380238.1045271873"/>
    <n v="38023.810452718732"/>
    <n v="3802.3810452718735"/>
    <n v="75971.573284532031"/>
    <n v="0.1"/>
    <n v="0.1"/>
    <n v="0.18"/>
    <n v="4"/>
    <n v="4"/>
    <n v="4"/>
    <n v="4"/>
    <n v="4"/>
    <n v="8"/>
    <n v="76"/>
    <n v="0"/>
    <n v="117797.76478252263"/>
    <n v="0"/>
    <x v="0"/>
  </r>
  <r>
    <n v="2010000225"/>
    <x v="3"/>
    <x v="2"/>
    <n v="81"/>
    <s v="Tangible - Non LSTK Immoveble"/>
    <s v="Semi Permanent Approach Road Gate 3 &amp; 4"/>
    <n v="7449551.7999999998"/>
    <n v="3046896.8095973521"/>
    <n v="4402654.9904026482"/>
    <d v="2017-04-01T00:00:00"/>
    <x v="8"/>
    <x v="7"/>
    <x v="0"/>
    <n v="28"/>
    <n v="28"/>
    <n v="4402654.9904026482"/>
    <n v="3346017.7927060127"/>
    <n v="1056637.1976966355"/>
    <n v="105663.71976966356"/>
    <n v="10566.371976966357"/>
    <n v="211116.11209978777"/>
    <n v="0.1"/>
    <n v="0.1"/>
    <n v="0.18"/>
    <n v="4"/>
    <n v="4"/>
    <n v="4"/>
    <n v="4"/>
    <n v="4"/>
    <n v="8"/>
    <n v="76"/>
    <n v="0"/>
    <n v="327346.20384641772"/>
    <n v="0"/>
    <x v="2"/>
  </r>
  <r>
    <n v="2010000224"/>
    <x v="3"/>
    <x v="2"/>
    <n v="82"/>
    <s v="Tangible - LSTK - Immoveble"/>
    <s v="Buildings - PE Swing Plant"/>
    <n v="838655.17"/>
    <n v="343013.3557599163"/>
    <n v="495641.81424008374"/>
    <d v="2017-04-14T00:00:00"/>
    <x v="8"/>
    <x v="7"/>
    <x v="0"/>
    <n v="28"/>
    <n v="28"/>
    <n v="495641.81424008374"/>
    <n v="376687.77882246365"/>
    <n v="118954.03541762009"/>
    <n v="11895.403541762011"/>
    <n v="1189.5403541762012"/>
    <n v="23767.016276440492"/>
    <n v="0.1"/>
    <n v="0.1"/>
    <n v="0.18"/>
    <n v="4"/>
    <n v="4"/>
    <n v="4"/>
    <n v="4"/>
    <n v="4"/>
    <n v="8"/>
    <n v="76"/>
    <n v="0"/>
    <n v="36851.960172378705"/>
    <s v="PE"/>
    <x v="0"/>
  </r>
  <r>
    <n v="2010000223"/>
    <x v="3"/>
    <x v="2"/>
    <n v="83"/>
    <s v="Tangible - LSTK - Immoveble"/>
    <s v="Buildings - PE Swing Plant"/>
    <n v="2216159.56"/>
    <n v="906418.22141872637"/>
    <n v="1309741.3385812738"/>
    <d v="2017-04-14T00:00:00"/>
    <x v="8"/>
    <x v="7"/>
    <x v="0"/>
    <n v="28"/>
    <n v="28"/>
    <n v="1309741.3385812738"/>
    <n v="995403.41732176812"/>
    <n v="314337.92125950567"/>
    <n v="31433.792125950567"/>
    <n v="3143.3792125950567"/>
    <n v="62804.716667649234"/>
    <n v="0.1"/>
    <n v="0.1"/>
    <n v="0.18"/>
    <n v="4"/>
    <n v="4"/>
    <n v="4"/>
    <n v="4"/>
    <n v="4"/>
    <n v="8"/>
    <n v="76"/>
    <n v="0"/>
    <n v="97381.888006194858"/>
    <s v="PE"/>
    <x v="0"/>
  </r>
  <r>
    <n v="2010000222"/>
    <x v="3"/>
    <x v="2"/>
    <n v="84"/>
    <s v="Tangible - LSTK - Immoveble"/>
    <s v="Buildings - PE Swing Plant"/>
    <n v="10757771.119999999"/>
    <n v="4399971.8887660503"/>
    <n v="6357799.2312339488"/>
    <d v="2017-04-14T00:00:00"/>
    <x v="8"/>
    <x v="7"/>
    <x v="0"/>
    <n v="28"/>
    <n v="28"/>
    <n v="6357799.2312339488"/>
    <n v="4831927.4157378012"/>
    <n v="1525871.8154961476"/>
    <n v="152587.18154961476"/>
    <n v="15258.718154961476"/>
    <n v="304869.18873613031"/>
    <n v="0.1"/>
    <n v="0.1"/>
    <n v="0.18"/>
    <n v="4"/>
    <n v="4"/>
    <n v="4"/>
    <n v="4"/>
    <n v="4"/>
    <n v="8"/>
    <n v="76"/>
    <n v="0"/>
    <n v="472715.08844070655"/>
    <s v="PE"/>
    <x v="0"/>
  </r>
  <r>
    <n v="2010000221"/>
    <x v="3"/>
    <x v="2"/>
    <n v="85"/>
    <s v="Tangible - LSTK - Immoveble"/>
    <s v="Buildings - PE Swing Plant"/>
    <n v="4432320.13"/>
    <n v="1812836.855931537"/>
    <n v="2619483.2740684627"/>
    <d v="2017-04-14T00:00:00"/>
    <x v="8"/>
    <x v="7"/>
    <x v="0"/>
    <n v="28"/>
    <n v="28"/>
    <n v="2619483.2740684627"/>
    <n v="1990807.2882920317"/>
    <n v="628675.98577643093"/>
    <n v="62867.598577643097"/>
    <n v="6286.7598577643103"/>
    <n v="125609.46195813089"/>
    <n v="0.1"/>
    <n v="0.1"/>
    <n v="0.18"/>
    <n v="4"/>
    <n v="4"/>
    <n v="4"/>
    <n v="4"/>
    <n v="4"/>
    <n v="8"/>
    <n v="76"/>
    <n v="0"/>
    <n v="194763.82039353831"/>
    <s v="PE"/>
    <x v="0"/>
  </r>
  <r>
    <n v="2010000220"/>
    <x v="3"/>
    <x v="2"/>
    <n v="86"/>
    <s v="Tangible - LSTK - Immoveble"/>
    <s v="Buildings - PE Swing Plant"/>
    <n v="368856.57"/>
    <n v="150863.82865772172"/>
    <n v="217992.74134227828"/>
    <d v="2017-04-14T00:00:00"/>
    <x v="8"/>
    <x v="7"/>
    <x v="0"/>
    <n v="28"/>
    <n v="28"/>
    <n v="217992.74134227828"/>
    <n v="165674.4834201315"/>
    <n v="52318.257922146789"/>
    <n v="5231.8257922146795"/>
    <n v="523.18257922146802"/>
    <n v="10453.187932844929"/>
    <n v="0.1"/>
    <n v="0.1"/>
    <n v="0.18"/>
    <n v="4"/>
    <n v="4"/>
    <n v="4"/>
    <n v="4"/>
    <n v="4"/>
    <n v="8"/>
    <n v="76"/>
    <n v="0"/>
    <n v="16208.196304281075"/>
    <s v="PE"/>
    <x v="0"/>
  </r>
  <r>
    <n v="2010000219"/>
    <x v="3"/>
    <x v="2"/>
    <n v="87"/>
    <s v="Tangible - LSTK - Immoveble"/>
    <s v="Buildings - PE Swing Plant"/>
    <n v="1755690.23"/>
    <n v="718084.4034708559"/>
    <n v="1037605.8265291441"/>
    <d v="2017-04-14T00:00:00"/>
    <x v="8"/>
    <x v="7"/>
    <x v="0"/>
    <n v="28"/>
    <n v="28"/>
    <n v="1037605.8265291441"/>
    <n v="788580.4281621495"/>
    <n v="249025.39836699457"/>
    <n v="24902.53983669946"/>
    <n v="2490.2539836699461"/>
    <n v="49755.274593725517"/>
    <n v="0.1"/>
    <n v="0.1"/>
    <n v="0.18"/>
    <n v="4"/>
    <n v="4"/>
    <n v="4"/>
    <n v="4"/>
    <n v="4"/>
    <n v="8"/>
    <n v="76"/>
    <n v="0"/>
    <n v="77148.068414094916"/>
    <s v="PE"/>
    <x v="0"/>
  </r>
  <r>
    <n v="2010000218"/>
    <x v="3"/>
    <x v="2"/>
    <n v="88"/>
    <s v="Tangible - LSTK - Immoveble"/>
    <s v="Buildings - PE Swing Plant"/>
    <n v="13278833.51"/>
    <n v="5431096.6005758103"/>
    <n v="7847736.9094241895"/>
    <d v="2017-04-14T00:00:00"/>
    <x v="8"/>
    <x v="7"/>
    <x v="0"/>
    <n v="28"/>
    <n v="28"/>
    <n v="7847736.9094241895"/>
    <n v="5964280.0511623845"/>
    <n v="1883456.858261805"/>
    <n v="188345.6858261805"/>
    <n v="18834.568582618052"/>
    <n v="376314.68028070865"/>
    <n v="0.1"/>
    <n v="0.1"/>
    <n v="0.18"/>
    <n v="4"/>
    <n v="4"/>
    <n v="4"/>
    <n v="4"/>
    <n v="4"/>
    <n v="8"/>
    <n v="76"/>
    <n v="0"/>
    <n v="583494.93468950724"/>
    <s v="PE"/>
    <x v="0"/>
  </r>
  <r>
    <n v="2010000217"/>
    <x v="3"/>
    <x v="2"/>
    <n v="89"/>
    <s v="Tangible - LSTK - Immoveble"/>
    <s v="Buildings - PE Swing Plant"/>
    <n v="82140856.140000001"/>
    <n v="33595942.310322762"/>
    <n v="48544913.829677239"/>
    <d v="2017-04-14T00:00:00"/>
    <x v="8"/>
    <x v="7"/>
    <x v="0"/>
    <n v="28"/>
    <n v="28"/>
    <n v="48544913.829677239"/>
    <n v="36894134.510554701"/>
    <n v="11650779.319122538"/>
    <n v="1165077.9319122538"/>
    <n v="116507.79319122538"/>
    <n v="2327825.7079606834"/>
    <n v="0.1"/>
    <n v="0.1"/>
    <n v="0.18"/>
    <n v="4"/>
    <n v="4"/>
    <n v="4"/>
    <n v="4"/>
    <n v="4"/>
    <n v="8"/>
    <n v="76"/>
    <n v="0"/>
    <n v="3609411.4330641627"/>
    <s v="PE"/>
    <x v="0"/>
  </r>
  <r>
    <n v="2010000216"/>
    <x v="3"/>
    <x v="2"/>
    <n v="90"/>
    <s v="Tangible - LSTK - Immoveble"/>
    <s v="Buildings - PE Swing Plant"/>
    <n v="82140856.140000001"/>
    <n v="33595942.310322762"/>
    <n v="48544913.829677239"/>
    <d v="2017-04-14T00:00:00"/>
    <x v="8"/>
    <x v="7"/>
    <x v="0"/>
    <n v="28"/>
    <n v="28"/>
    <n v="48544913.829677239"/>
    <n v="36894134.510554701"/>
    <n v="11650779.319122538"/>
    <n v="1165077.9319122538"/>
    <n v="116507.79319122538"/>
    <n v="2327825.7079606834"/>
    <n v="0.1"/>
    <n v="0.1"/>
    <n v="0.18"/>
    <n v="4"/>
    <n v="4"/>
    <n v="4"/>
    <n v="4"/>
    <n v="4"/>
    <n v="8"/>
    <n v="76"/>
    <n v="0"/>
    <n v="3609411.4330641627"/>
    <s v="PE"/>
    <x v="0"/>
  </r>
  <r>
    <n v="2010000215"/>
    <x v="3"/>
    <x v="2"/>
    <n v="91"/>
    <s v="Tangible - LSTK - Immoveble"/>
    <s v="Buildings - PE Swing Plant"/>
    <n v="318651062.48000002"/>
    <n v="130329573.06842522"/>
    <n v="188321489.41157478"/>
    <d v="2017-04-14T00:00:00"/>
    <x v="8"/>
    <x v="7"/>
    <x v="0"/>
    <n v="28"/>
    <n v="28"/>
    <n v="188321489.41157478"/>
    <n v="143124331.95279685"/>
    <n v="45197157.458777934"/>
    <n v="4519715.745877794"/>
    <n v="451971.57458777941"/>
    <n v="9030392.0602638312"/>
    <n v="0.1"/>
    <n v="0.1"/>
    <n v="0.18"/>
    <n v="4"/>
    <n v="4"/>
    <n v="4"/>
    <n v="4"/>
    <n v="4"/>
    <n v="8"/>
    <n v="76"/>
    <n v="0"/>
    <n v="14002079.380729403"/>
    <s v="PE"/>
    <x v="0"/>
  </r>
  <r>
    <n v="2010000214"/>
    <x v="3"/>
    <x v="2"/>
    <n v="92"/>
    <s v="Tangible - LSTK - Immoveble"/>
    <s v="Buildings - PE Swing Plant"/>
    <n v="50369734.5"/>
    <n v="20601425.088193316"/>
    <n v="29768309.411806684"/>
    <d v="2017-04-14T00:00:00"/>
    <x v="8"/>
    <x v="7"/>
    <x v="0"/>
    <n v="28"/>
    <n v="28"/>
    <n v="29768309.411806684"/>
    <n v="22623915.152973082"/>
    <n v="7144394.2588336021"/>
    <n v="714439.42588336021"/>
    <n v="71443.942588336024"/>
    <n v="1427449.9729149537"/>
    <n v="0.1"/>
    <n v="0.1"/>
    <n v="0.18"/>
    <n v="4"/>
    <n v="4"/>
    <n v="4"/>
    <n v="4"/>
    <n v="4"/>
    <n v="8"/>
    <n v="76"/>
    <n v="0"/>
    <n v="2213333.3413866498"/>
    <s v="PE"/>
    <x v="0"/>
  </r>
  <r>
    <n v="2010000213"/>
    <x v="3"/>
    <x v="2"/>
    <n v="93"/>
    <s v="Tangible - LSTK - Immoveble"/>
    <s v="Buildings - PE Swing Plant"/>
    <n v="62825732.130000003"/>
    <n v="25695978.486586917"/>
    <n v="37129753.643413082"/>
    <d v="2017-04-14T00:00:00"/>
    <x v="8"/>
    <x v="7"/>
    <x v="0"/>
    <n v="28"/>
    <n v="28"/>
    <n v="37129753.643413082"/>
    <n v="28218612.768993944"/>
    <n v="8911140.8744191378"/>
    <n v="891114.08744191378"/>
    <n v="89111.408744191387"/>
    <n v="1780445.9467089437"/>
    <n v="0.1"/>
    <n v="0.1"/>
    <n v="0.18"/>
    <n v="4"/>
    <n v="4"/>
    <n v="4"/>
    <n v="4"/>
    <n v="4"/>
    <n v="8"/>
    <n v="76"/>
    <n v="0"/>
    <n v="2760671.4428950488"/>
    <s v="PE"/>
    <x v="0"/>
  </r>
  <r>
    <n v="2010000212"/>
    <x v="3"/>
    <x v="2"/>
    <n v="94"/>
    <s v="Tangible - LSTK - Immoveble"/>
    <s v="Buildings - PE Swing Plant"/>
    <n v="123396622.44"/>
    <n v="50469717.550997496"/>
    <n v="72926904.889002502"/>
    <d v="2017-04-14T00:00:00"/>
    <x v="8"/>
    <x v="7"/>
    <x v="0"/>
    <n v="28"/>
    <n v="28"/>
    <n v="72926904.889002502"/>
    <n v="55424447.715641901"/>
    <n v="17502457.173360601"/>
    <n v="1750245.7173360602"/>
    <n v="175024.57173360605"/>
    <n v="3496990.9432374476"/>
    <n v="0.1"/>
    <n v="0.1"/>
    <n v="0.18"/>
    <n v="4"/>
    <n v="4"/>
    <n v="4"/>
    <n v="4"/>
    <n v="4"/>
    <n v="8"/>
    <n v="76"/>
    <n v="0"/>
    <n v="5422261.2323071137"/>
    <s v="PE"/>
    <x v="0"/>
  </r>
  <r>
    <n v="2010000211"/>
    <x v="3"/>
    <x v="2"/>
    <n v="95"/>
    <s v="Tangible - LSTK - Immoveble"/>
    <s v="Buildings - PE Swing Plant"/>
    <n v="104710625.22"/>
    <n v="42827069.12834166"/>
    <n v="61883556.091658339"/>
    <d v="2017-04-14T00:00:00"/>
    <x v="8"/>
    <x v="7"/>
    <x v="0"/>
    <n v="28"/>
    <n v="28"/>
    <n v="61883556.091658339"/>
    <n v="47031502.629660338"/>
    <n v="14852053.461998001"/>
    <n v="1485205.3461998003"/>
    <n v="148520.53461998003"/>
    <n v="2967440.2817072002"/>
    <n v="0.1"/>
    <n v="0.1"/>
    <n v="0.18"/>
    <n v="4"/>
    <n v="4"/>
    <n v="4"/>
    <n v="4"/>
    <n v="4"/>
    <n v="8"/>
    <n v="76"/>
    <n v="0"/>
    <n v="4601166.16252698"/>
    <s v="PE"/>
    <x v="0"/>
  </r>
  <r>
    <n v="2010000207"/>
    <x v="3"/>
    <x v="2"/>
    <n v="96"/>
    <s v="Tangible - LSTK - Immoveble"/>
    <s v="BUILDING-IAPA"/>
    <n v="14894"/>
    <n v="6091.7062261575202"/>
    <n v="8802.2937738424807"/>
    <d v="2016-04-01T00:00:00"/>
    <x v="8"/>
    <x v="7"/>
    <x v="0"/>
    <n v="28"/>
    <n v="28"/>
    <n v="8802.2937738424807"/>
    <n v="6689.7432681202854"/>
    <n v="2112.5505057221953"/>
    <n v="211.25505057221955"/>
    <n v="21.125505057221957"/>
    <n v="422.08759104329459"/>
    <n v="0.1"/>
    <n v="0.1"/>
    <n v="0.18"/>
    <n v="4"/>
    <n v="4"/>
    <n v="4"/>
    <n v="4"/>
    <n v="4"/>
    <n v="8"/>
    <n v="76"/>
    <n v="0"/>
    <n v="654.46814667273611"/>
    <s v="IAPA"/>
    <x v="0"/>
  </r>
  <r>
    <n v="2010000206"/>
    <x v="3"/>
    <x v="2"/>
    <n v="97"/>
    <s v="Tangible - LSTK - Immoveble"/>
    <s v="BUILDING-IAPA"/>
    <n v="15968"/>
    <n v="6530.9765690401018"/>
    <n v="9437.0234309598982"/>
    <d v="2016-04-01T00:00:00"/>
    <x v="8"/>
    <x v="7"/>
    <x v="0"/>
    <n v="28"/>
    <n v="28"/>
    <n v="9437.0234309598982"/>
    <n v="7172.1378075295224"/>
    <n v="2264.8856234303757"/>
    <n v="226.48856234303759"/>
    <n v="22.648856234303761"/>
    <n v="452.5241475613891"/>
    <n v="0.1"/>
    <n v="0.1"/>
    <n v="0.18"/>
    <n v="4"/>
    <n v="4"/>
    <n v="4"/>
    <n v="4"/>
    <n v="4"/>
    <n v="8"/>
    <n v="76"/>
    <n v="0"/>
    <n v="701.66156613873045"/>
    <s v="IAPA"/>
    <x v="0"/>
  </r>
  <r>
    <n v="2010000180"/>
    <x v="3"/>
    <x v="2"/>
    <n v="98"/>
    <s v="Tangible - LSTK - Immoveble"/>
    <s v="HDPE - Factory Buildings 4"/>
    <n v="670866.47999998927"/>
    <n v="274387.10307078785"/>
    <n v="396479.37692920142"/>
    <d v="2017-01-31T00:00:00"/>
    <x v="8"/>
    <x v="7"/>
    <x v="0"/>
    <n v="28"/>
    <n v="28"/>
    <n v="396479.37692920142"/>
    <n v="301324.32646619307"/>
    <n v="95155.050463008345"/>
    <n v="9515.5050463008356"/>
    <n v="951.55050463008365"/>
    <n v="19011.979082509068"/>
    <n v="0.1"/>
    <n v="0.1"/>
    <n v="0.18"/>
    <n v="4"/>
    <n v="4"/>
    <n v="4"/>
    <n v="4"/>
    <n v="4"/>
    <n v="8"/>
    <n v="76"/>
    <n v="0"/>
    <n v="29479.034633439987"/>
    <s v="HDPE"/>
    <x v="0"/>
  </r>
  <r>
    <n v="2010000179"/>
    <x v="3"/>
    <x v="2"/>
    <n v="99"/>
    <s v="Tangible - LSTK - Immoveble"/>
    <s v="HDPE - Factory Buildings 4"/>
    <n v="8567"/>
    <n v="3503.9376419693485"/>
    <n v="5063.062358030651"/>
    <d v="2017-01-31T00:00:00"/>
    <x v="8"/>
    <x v="7"/>
    <x v="0"/>
    <n v="28"/>
    <n v="28"/>
    <n v="5063.062358030651"/>
    <n v="3847.927392103295"/>
    <n v="1215.134965927356"/>
    <n v="121.51349659273561"/>
    <n v="12.151349659273562"/>
    <n v="242.78396619228573"/>
    <n v="0.1"/>
    <n v="0.1"/>
    <n v="0.18"/>
    <n v="4"/>
    <n v="4"/>
    <n v="4"/>
    <n v="4"/>
    <n v="4"/>
    <n v="8"/>
    <n v="76"/>
    <n v="0"/>
    <n v="376.4488124442949"/>
    <s v="HDPE"/>
    <x v="0"/>
  </r>
  <r>
    <n v="2010000178"/>
    <x v="3"/>
    <x v="2"/>
    <n v="100"/>
    <s v="Tangible - LSTK - Immoveble"/>
    <s v="HDPE - Factory Buildings 4"/>
    <n v="783109"/>
    <n v="320294.74762051762"/>
    <n v="462814.25237948238"/>
    <d v="2017-01-31T00:00:00"/>
    <x v="8"/>
    <x v="7"/>
    <x v="0"/>
    <n v="28"/>
    <n v="28"/>
    <n v="462814.25237948238"/>
    <n v="351738.83180840663"/>
    <n v="111075.42057107575"/>
    <n v="11107.542057107576"/>
    <n v="1110.7542057107576"/>
    <n v="22192.869030100937"/>
    <n v="0.1"/>
    <n v="0.1"/>
    <n v="0.18"/>
    <n v="4"/>
    <n v="4"/>
    <n v="4"/>
    <n v="4"/>
    <n v="4"/>
    <n v="8"/>
    <n v="76"/>
    <n v="0"/>
    <n v="34411.165292919271"/>
    <s v="HDPE"/>
    <x v="0"/>
  </r>
  <r>
    <n v="2010000177"/>
    <x v="3"/>
    <x v="2"/>
    <n v="101"/>
    <s v="Tangible - LSTK - Immoveble"/>
    <s v="HDPE - Factory Buildings 4"/>
    <n v="549495"/>
    <n v="224745.67696672663"/>
    <n v="324749.32303327334"/>
    <d v="2017-01-31T00:00:00"/>
    <x v="8"/>
    <x v="7"/>
    <x v="0"/>
    <n v="28"/>
    <n v="28"/>
    <n v="324749.32303327334"/>
    <n v="246809.48550528774"/>
    <n v="77939.837527985597"/>
    <n v="7793.9837527985601"/>
    <n v="779.39837527985605"/>
    <n v="15572.379538091522"/>
    <n v="0.1"/>
    <n v="0.1"/>
    <n v="0.18"/>
    <n v="4"/>
    <n v="4"/>
    <n v="4"/>
    <n v="4"/>
    <n v="4"/>
    <n v="8"/>
    <n v="76"/>
    <n v="0"/>
    <n v="24145.761666169936"/>
    <s v="HDPE"/>
    <x v="0"/>
  </r>
  <r>
    <n v="2010000174"/>
    <x v="3"/>
    <x v="2"/>
    <n v="102"/>
    <s v="Tangible - LSTK - Immoveble"/>
    <s v="DFCU Buildings"/>
    <n v="516194"/>
    <n v="211125.43330906105"/>
    <n v="305068.56669093895"/>
    <d v="2017-01-19T00:00:00"/>
    <x v="8"/>
    <x v="7"/>
    <x v="0"/>
    <n v="28"/>
    <n v="28"/>
    <n v="305068.56669093895"/>
    <n v="231852.11068511361"/>
    <n v="73216.456005825341"/>
    <n v="7321.6456005825348"/>
    <n v="732.16456005825353"/>
    <n v="14628.647909963902"/>
    <n v="0.1"/>
    <n v="0.1"/>
    <n v="0.18"/>
    <n v="4"/>
    <n v="4"/>
    <n v="4"/>
    <n v="4"/>
    <n v="4"/>
    <n v="8"/>
    <n v="76"/>
    <n v="0"/>
    <n v="22682.458070604691"/>
    <s v="DFCU"/>
    <x v="0"/>
  </r>
  <r>
    <n v="2010000173"/>
    <x v="3"/>
    <x v="2"/>
    <n v="103"/>
    <s v="Tangible - LSTK - Immoveble"/>
    <s v="DFCU Buildings"/>
    <n v="79415"/>
    <n v="32481.056126648284"/>
    <n v="46933.943873351716"/>
    <d v="2017-01-19T00:00:00"/>
    <x v="8"/>
    <x v="7"/>
    <x v="0"/>
    <n v="28"/>
    <n v="28"/>
    <n v="46933.943873351716"/>
    <n v="35669.797343747305"/>
    <n v="11264.146529604412"/>
    <n v="1126.4146529604411"/>
    <n v="112.64146529604412"/>
    <n v="2250.5764766149614"/>
    <n v="0.1"/>
    <n v="0.1"/>
    <n v="0.18"/>
    <n v="4"/>
    <n v="4"/>
    <n v="4"/>
    <n v="4"/>
    <n v="4"/>
    <n v="8"/>
    <n v="76"/>
    <n v="0"/>
    <n v="3489.6325948714466"/>
    <s v="DFCU"/>
    <x v="0"/>
  </r>
  <r>
    <n v="2010000172"/>
    <x v="3"/>
    <x v="2"/>
    <n v="104"/>
    <s v="Tangible - LSTK - Immoveble"/>
    <s v="DFCU Buildings"/>
    <n v="664883.129999995"/>
    <n v="271939.888726203"/>
    <n v="392943.24127379199"/>
    <d v="2017-01-19T00:00:00"/>
    <x v="8"/>
    <x v="7"/>
    <x v="0"/>
    <n v="28"/>
    <n v="28"/>
    <n v="392943.24127379199"/>
    <n v="298636.86336808192"/>
    <n v="94306.377905710076"/>
    <n v="9430.6377905710087"/>
    <n v="943.06377905710087"/>
    <n v="18842.414305560873"/>
    <n v="0.1"/>
    <n v="0.1"/>
    <n v="0.18"/>
    <n v="4"/>
    <n v="4"/>
    <n v="4"/>
    <n v="4"/>
    <n v="4"/>
    <n v="8"/>
    <n v="76"/>
    <n v="0"/>
    <n v="29216.115875188982"/>
    <s v="DFCU"/>
    <x v="0"/>
  </r>
  <r>
    <n v="2010000171"/>
    <x v="3"/>
    <x v="2"/>
    <n v="105"/>
    <s v="Tangible - LSTK - Immoveble"/>
    <s v="DFCU Buildings"/>
    <n v="1199434.7899999991"/>
    <n v="490573.67920725991"/>
    <n v="708861.1107927392"/>
    <d v="2017-01-19T00:00:00"/>
    <x v="8"/>
    <x v="7"/>
    <x v="0"/>
    <n v="28"/>
    <n v="28"/>
    <n v="708861.1107927392"/>
    <n v="538734.44420248177"/>
    <n v="170126.66659025743"/>
    <n v="17012.666659025745"/>
    <n v="1701.2666659025745"/>
    <n v="33991.30798473343"/>
    <n v="0.1"/>
    <n v="0.1"/>
    <n v="0.18"/>
    <n v="4"/>
    <n v="4"/>
    <n v="4"/>
    <n v="4"/>
    <n v="4"/>
    <n v="8"/>
    <n v="76"/>
    <n v="0"/>
    <n v="52705.241309661753"/>
    <s v="DFCU"/>
    <x v="0"/>
  </r>
  <r>
    <n v="2010000170"/>
    <x v="3"/>
    <x v="2"/>
    <n v="106"/>
    <s v="Tangible - LSTK - Immoveble"/>
    <s v="DFCU Buildings"/>
    <n v="880335"/>
    <n v="360060.57476865727"/>
    <n v="520274.42523134273"/>
    <d v="2017-01-19T00:00:00"/>
    <x v="8"/>
    <x v="7"/>
    <x v="0"/>
    <n v="28"/>
    <n v="28"/>
    <n v="520274.42523134273"/>
    <n v="395408.56317582045"/>
    <n v="124865.86205552227"/>
    <n v="12486.586205552228"/>
    <n v="1248.658620555223"/>
    <n v="24948.199238693345"/>
    <n v="0.1"/>
    <n v="0.1"/>
    <n v="0.18"/>
    <n v="4"/>
    <n v="4"/>
    <n v="4"/>
    <n v="4"/>
    <n v="4"/>
    <n v="8"/>
    <n v="76"/>
    <n v="0"/>
    <n v="38683.444064800795"/>
    <s v="DFCU"/>
    <x v="0"/>
  </r>
  <r>
    <n v="2010000169"/>
    <x v="3"/>
    <x v="2"/>
    <n v="107"/>
    <s v="Tangible - LSTK - Immoveble"/>
    <s v="DFCU Buildings"/>
    <n v="690395"/>
    <n v="282374.34671733726"/>
    <n v="408020.65328266274"/>
    <d v="2017-01-19T00:00:00"/>
    <x v="8"/>
    <x v="7"/>
    <x v="0"/>
    <n v="28"/>
    <n v="28"/>
    <n v="408020.65328266274"/>
    <n v="310095.69649482367"/>
    <n v="97924.956787839066"/>
    <n v="9792.4956787839074"/>
    <n v="979.24956787839074"/>
    <n v="19565.406366210245"/>
    <n v="0.1"/>
    <n v="0.1"/>
    <n v="0.18"/>
    <n v="4"/>
    <n v="4"/>
    <n v="4"/>
    <n v="4"/>
    <n v="4"/>
    <n v="8"/>
    <n v="76"/>
    <n v="0"/>
    <n v="30337.151612872542"/>
    <s v="DFCU"/>
    <x v="0"/>
  </r>
  <r>
    <n v="2010000168"/>
    <x v="3"/>
    <x v="2"/>
    <n v="108"/>
    <s v="Tangible - LSTK - Immoveble"/>
    <s v="DFCU Buildings"/>
    <n v="831396"/>
    <n v="340044.3258763568"/>
    <n v="491351.6741236432"/>
    <d v="2017-01-19T00:00:00"/>
    <x v="8"/>
    <x v="7"/>
    <x v="0"/>
    <n v="28"/>
    <n v="28"/>
    <n v="491351.6741236432"/>
    <n v="373427.27233396884"/>
    <n v="117924.40178967436"/>
    <n v="11792.440178967438"/>
    <n v="1179.2440178967438"/>
    <n v="23561.295477576936"/>
    <n v="0.1"/>
    <n v="0.1"/>
    <n v="0.18"/>
    <n v="4"/>
    <n v="4"/>
    <n v="4"/>
    <n v="4"/>
    <n v="4"/>
    <n v="8"/>
    <n v="76"/>
    <n v="0"/>
    <n v="36532.979674441114"/>
    <s v="DFCU"/>
    <x v="0"/>
  </r>
  <r>
    <n v="2010000167"/>
    <x v="3"/>
    <x v="2"/>
    <n v="109"/>
    <s v="Tangible - LSTK - Immoveble"/>
    <s v="DFCU Buildings"/>
    <n v="1034659"/>
    <n v="423179.71480125643"/>
    <n v="611479.28519874357"/>
    <d v="2017-01-19T00:00:00"/>
    <x v="8"/>
    <x v="7"/>
    <x v="0"/>
    <n v="28"/>
    <n v="28"/>
    <n v="611479.28519874357"/>
    <n v="464724.25675104512"/>
    <n v="146755.02844769845"/>
    <n v="14675.502844769846"/>
    <n v="1467.5502844769846"/>
    <n v="29321.654683850153"/>
    <n v="0.1"/>
    <n v="0.1"/>
    <n v="0.18"/>
    <n v="4"/>
    <n v="4"/>
    <n v="4"/>
    <n v="4"/>
    <n v="4"/>
    <n v="8"/>
    <n v="76"/>
    <n v="0"/>
    <n v="45464.707813096982"/>
    <s v="DFCU"/>
    <x v="0"/>
  </r>
  <r>
    <n v="2010000164"/>
    <x v="3"/>
    <x v="2"/>
    <n v="110"/>
    <s v="Tangible - LSTK - Immoveble"/>
    <s v="PWH"/>
    <n v="5919564"/>
    <n v="2421125.6126586488"/>
    <n v="3498438.3873413512"/>
    <d v="2016-07-21T00:00:00"/>
    <x v="8"/>
    <x v="7"/>
    <x v="0"/>
    <n v="28"/>
    <n v="28"/>
    <n v="3498438.3873413512"/>
    <n v="2658813.174379427"/>
    <n v="839625.21296192426"/>
    <n v="83962.521296192426"/>
    <n v="8396.2521296192426"/>
    <n v="167757.11754979246"/>
    <n v="0.1"/>
    <n v="0.1"/>
    <n v="0.18"/>
    <n v="4"/>
    <n v="4"/>
    <n v="4"/>
    <n v="4"/>
    <n v="4"/>
    <n v="8"/>
    <n v="76"/>
    <n v="0"/>
    <n v="260115.89097560412"/>
    <s v="PWH"/>
    <x v="0"/>
  </r>
  <r>
    <n v="2010000163"/>
    <x v="3"/>
    <x v="2"/>
    <n v="111"/>
    <s v="Tangible - LSTK - Immoveble"/>
    <s v="PWH"/>
    <n v="1183914"/>
    <n v="484225.61333658214"/>
    <n v="699688.3866634178"/>
    <d v="2016-07-21T00:00:00"/>
    <x v="8"/>
    <x v="7"/>
    <x v="0"/>
    <n v="28"/>
    <n v="28"/>
    <n v="699688.3866634178"/>
    <n v="531763.17386419757"/>
    <n v="167925.21279922023"/>
    <n v="16792.521279922024"/>
    <n v="1679.2521279922025"/>
    <n v="33551.457517284201"/>
    <n v="0.1"/>
    <n v="0.1"/>
    <n v="0.18"/>
    <n v="4"/>
    <n v="4"/>
    <n v="4"/>
    <n v="4"/>
    <n v="4"/>
    <n v="8"/>
    <n v="76"/>
    <n v="0"/>
    <n v="52023.230925198426"/>
    <s v="PWH"/>
    <x v="0"/>
  </r>
  <r>
    <n v="2010000162"/>
    <x v="3"/>
    <x v="2"/>
    <n v="112"/>
    <s v="Tangible - LSTK - Immoveble"/>
    <s v="PWH"/>
    <n v="5073919"/>
    <n v="2075253.3881642905"/>
    <n v="2998665.6118357098"/>
    <d v="2016-07-21T00:00:00"/>
    <x v="8"/>
    <x v="7"/>
    <x v="0"/>
    <n v="28"/>
    <n v="28"/>
    <n v="2998665.6118357098"/>
    <n v="2278985.8649951397"/>
    <n v="719679.74684057012"/>
    <n v="71967.974684057015"/>
    <n v="7196.7974684057017"/>
    <n v="143792.01341874592"/>
    <n v="0.1"/>
    <n v="0.1"/>
    <n v="0.18"/>
    <n v="4"/>
    <n v="4"/>
    <n v="4"/>
    <n v="4"/>
    <n v="4"/>
    <n v="8"/>
    <n v="76"/>
    <n v="0"/>
    <n v="222956.78557120863"/>
    <s v="PWH"/>
    <x v="0"/>
  </r>
  <r>
    <n v="2010000161"/>
    <x v="3"/>
    <x v="2"/>
    <n v="113"/>
    <s v="Tangible - LSTK - Immoveble"/>
    <s v="PWH"/>
    <n v="1481781"/>
    <n v="606054.42080716498"/>
    <n v="875726.57919283502"/>
    <d v="2016-07-21T00:00:00"/>
    <x v="8"/>
    <x v="7"/>
    <x v="0"/>
    <n v="28"/>
    <n v="28"/>
    <n v="875726.57919283502"/>
    <n v="665552.20018655458"/>
    <n v="210174.37900628045"/>
    <n v="21017.437900628047"/>
    <n v="2101.7437900628047"/>
    <n v="41992.840925454831"/>
    <n v="0.1"/>
    <n v="0.1"/>
    <n v="0.18"/>
    <n v="4"/>
    <n v="4"/>
    <n v="4"/>
    <n v="4"/>
    <n v="4"/>
    <n v="8"/>
    <n v="76"/>
    <n v="0"/>
    <n v="65112.022616145681"/>
    <s v="PWH"/>
    <x v="0"/>
  </r>
  <r>
    <n v="2010000159"/>
    <x v="3"/>
    <x v="2"/>
    <n v="114"/>
    <s v="Tangible - LSTK - Immoveble"/>
    <s v="PWH"/>
    <n v="42566600"/>
    <n v="17409911.524530463"/>
    <n v="25156688.475469537"/>
    <d v="2016-07-21T00:00:00"/>
    <x v="8"/>
    <x v="7"/>
    <x v="0"/>
    <n v="28"/>
    <n v="28"/>
    <n v="25156688.475469537"/>
    <n v="19119083.24135685"/>
    <n v="6037605.2341126874"/>
    <n v="603760.52341126872"/>
    <n v="60376.052341126873"/>
    <n v="1206313.5257757148"/>
    <n v="0.1"/>
    <n v="0.1"/>
    <n v="0.18"/>
    <n v="4"/>
    <n v="4"/>
    <n v="4"/>
    <n v="4"/>
    <n v="4"/>
    <n v="8"/>
    <n v="76"/>
    <n v="0"/>
    <n v="1870450.1015281104"/>
    <s v="PWH"/>
    <x v="0"/>
  </r>
  <r>
    <n v="2010000061"/>
    <x v="3"/>
    <x v="2"/>
    <n v="115"/>
    <s v="Tangible - LSTK - Immoveble"/>
    <s v="LABORATORY  BUILDING"/>
    <n v="31151043"/>
    <n v="12740902.550987016"/>
    <n v="18410140.449012984"/>
    <d v="2016-07-11T00:00:00"/>
    <x v="8"/>
    <x v="7"/>
    <x v="0"/>
    <n v="28"/>
    <n v="28"/>
    <n v="18410140.449012984"/>
    <n v="13991706.741249867"/>
    <n v="4418433.7077631168"/>
    <n v="441843.37077631173"/>
    <n v="44184.337077631179"/>
    <n v="882803.05481107079"/>
    <n v="0.1"/>
    <n v="0.1"/>
    <n v="0.18"/>
    <n v="4"/>
    <n v="4"/>
    <n v="4"/>
    <n v="4"/>
    <n v="4"/>
    <n v="8"/>
    <n v="76"/>
    <n v="0"/>
    <n v="1368830.7626650138"/>
    <s v="LAB"/>
    <x v="0"/>
  </r>
  <r>
    <n v="2010000060"/>
    <x v="3"/>
    <x v="3"/>
    <n v="116"/>
    <s v="Tangible - LSTK - Immoveble"/>
    <s v="EFFLUENT COLLECTION AND TREATMENT SYSTEM(ECTS)"/>
    <n v="44767076"/>
    <n v="18309915.106490325"/>
    <n v="26457160.893509675"/>
    <d v="2017-12-21T00:00:00"/>
    <x v="7"/>
    <x v="6"/>
    <x v="0"/>
    <n v="26"/>
    <n v="26"/>
    <n v="26457160.893509675"/>
    <n v="19049155.843326963"/>
    <n v="7408005.0501827113"/>
    <n v="740800.50501827116"/>
    <n v="74080.050501827121"/>
    <n v="1480119.4090265057"/>
    <n v="0.1"/>
    <n v="0.1"/>
    <n v="0.18"/>
    <n v="4"/>
    <n v="4"/>
    <n v="4"/>
    <n v="4"/>
    <n v="4"/>
    <n v="6"/>
    <n v="72"/>
    <n v="0"/>
    <n v="2294999.9645466041"/>
    <s v="ECTS"/>
    <x v="0"/>
  </r>
  <r>
    <n v="2010000059"/>
    <x v="3"/>
    <x v="3"/>
    <n v="117"/>
    <s v="Tangible - LSTK - Immoveble"/>
    <s v="EFFLUENT COLLECTION AND TREATMENT SYSTEM(ECTS)"/>
    <n v="33158668"/>
    <n v="13562029.294124488"/>
    <n v="19596638.705875512"/>
    <d v="2017-12-21T00:00:00"/>
    <x v="7"/>
    <x v="6"/>
    <x v="0"/>
    <n v="26"/>
    <n v="26"/>
    <n v="19596638.705875512"/>
    <n v="14109579.868230369"/>
    <n v="5487058.8376451433"/>
    <n v="548705.88376451435"/>
    <n v="54870.588376451436"/>
    <n v="1096314.3557614996"/>
    <n v="0.1"/>
    <n v="0.1"/>
    <n v="0.18"/>
    <n v="4"/>
    <n v="4"/>
    <n v="4"/>
    <n v="4"/>
    <n v="4"/>
    <n v="6"/>
    <n v="72"/>
    <n v="0"/>
    <n v="1699890.8279024654"/>
    <s v="ECTS"/>
    <x v="0"/>
  </r>
  <r>
    <n v="2010000058"/>
    <x v="3"/>
    <x v="3"/>
    <n v="118"/>
    <s v="Tangible - LSTK - Immoveble"/>
    <s v="EFFLUENT COLLECTION AND TREATMENT SYSTEM(ECTS)"/>
    <n v="23376190"/>
    <n v="9560956.2351847161"/>
    <n v="13815233.764815284"/>
    <d v="2017-12-21T00:00:00"/>
    <x v="7"/>
    <x v="6"/>
    <x v="0"/>
    <n v="26"/>
    <n v="26"/>
    <n v="13815233.764815284"/>
    <n v="9946968.3106670044"/>
    <n v="3868265.4541482795"/>
    <n v="386826.545414828"/>
    <n v="38682.6545414828"/>
    <n v="772879.43773882627"/>
    <n v="0.1"/>
    <n v="0.1"/>
    <n v="0.18"/>
    <n v="4"/>
    <n v="4"/>
    <n v="4"/>
    <n v="4"/>
    <n v="4"/>
    <n v="6"/>
    <n v="72"/>
    <n v="0"/>
    <n v="1198388.6376951369"/>
    <s v="ECTS"/>
    <x v="0"/>
  </r>
  <r>
    <n v="2010000039"/>
    <x v="3"/>
    <x v="2"/>
    <n v="119"/>
    <s v="Tangible - LSTK - Immoveble"/>
    <s v="PE SWING"/>
    <n v="27942135.829999998"/>
    <n v="11428446.542752085"/>
    <n v="16513689.287247913"/>
    <d v="2017-04-14T00:00:00"/>
    <x v="8"/>
    <x v="7"/>
    <x v="0"/>
    <n v="28"/>
    <n v="28"/>
    <n v="16513689.287247913"/>
    <n v="12550403.858308414"/>
    <n v="3963285.428939499"/>
    <n v="396328.5428939499"/>
    <n v="39632.854289394993"/>
    <n v="791864.42870211182"/>
    <n v="0.1"/>
    <n v="0.1"/>
    <n v="0.18"/>
    <n v="4"/>
    <n v="4"/>
    <n v="4"/>
    <n v="4"/>
    <n v="4"/>
    <n v="8"/>
    <n v="76"/>
    <n v="0"/>
    <n v="1227825.8258854568"/>
    <s v="PE"/>
    <x v="0"/>
  </r>
  <r>
    <n v="2010000038"/>
    <x v="3"/>
    <x v="2"/>
    <n v="120"/>
    <s v="Tangible - LSTK - Immoveble"/>
    <s v="PE SWING"/>
    <n v="33793183.359999999"/>
    <n v="13821548.64212399"/>
    <n v="19971634.71787601"/>
    <d v="2017-04-14T00:00:00"/>
    <x v="8"/>
    <x v="7"/>
    <x v="0"/>
    <n v="28"/>
    <n v="28"/>
    <n v="19971634.71787601"/>
    <n v="15178442.385585768"/>
    <n v="4793192.3322902415"/>
    <n v="479319.23322902416"/>
    <n v="47931.923322902418"/>
    <n v="957679.82799159014"/>
    <n v="0.1"/>
    <n v="0.1"/>
    <n v="0.18"/>
    <n v="4"/>
    <n v="4"/>
    <n v="4"/>
    <n v="4"/>
    <n v="4"/>
    <n v="8"/>
    <n v="76"/>
    <n v="0"/>
    <n v="1484930.9845435168"/>
    <s v="PE"/>
    <x v="0"/>
  </r>
  <r>
    <n v="2010000037"/>
    <x v="3"/>
    <x v="2"/>
    <n v="121"/>
    <s v="Tangible - LSTK - Immoveble"/>
    <s v="PE SWING"/>
    <n v="21821241.579999998"/>
    <n v="8924976.0437339433"/>
    <n v="12896265.536266055"/>
    <d v="2017-04-14T00:00:00"/>
    <x v="8"/>
    <x v="7"/>
    <x v="0"/>
    <n v="28"/>
    <n v="28"/>
    <n v="12896265.536266055"/>
    <n v="9801161.8075622022"/>
    <n v="3095103.7287038527"/>
    <n v="309510.3728703853"/>
    <n v="30951.037287038533"/>
    <n v="618401.72499502974"/>
    <n v="0.1"/>
    <n v="0.1"/>
    <n v="0.18"/>
    <n v="4"/>
    <n v="4"/>
    <n v="4"/>
    <n v="4"/>
    <n v="4"/>
    <n v="8"/>
    <n v="76"/>
    <n v="0"/>
    <n v="958863.13515245356"/>
    <s v="PE"/>
    <x v="0"/>
  </r>
  <r>
    <n v="2010000036"/>
    <x v="3"/>
    <x v="2"/>
    <n v="122"/>
    <s v="Tangible - LSTK - Immoveble"/>
    <s v="PE SWING"/>
    <n v="67824309.650000006"/>
    <n v="27740416.904776461"/>
    <n v="40083892.745223545"/>
    <d v="2017-04-14T00:00:00"/>
    <x v="8"/>
    <x v="7"/>
    <x v="0"/>
    <n v="28"/>
    <n v="28"/>
    <n v="40083892.745223545"/>
    <n v="30463758.486369893"/>
    <n v="9620134.2588536516"/>
    <n v="962013.42588536523"/>
    <n v="96201.342588536529"/>
    <n v="1922102.8249189593"/>
    <n v="0.1"/>
    <n v="0.1"/>
    <n v="0.18"/>
    <n v="4"/>
    <n v="4"/>
    <n v="4"/>
    <n v="4"/>
    <n v="4"/>
    <n v="8"/>
    <n v="76"/>
    <n v="0"/>
    <n v="2980317.5933928611"/>
    <s v="PE"/>
    <x v="0"/>
  </r>
  <r>
    <n v="2010000032"/>
    <x v="3"/>
    <x v="2"/>
    <n v="123"/>
    <s v="Tangible - Non LSTK Immoveble"/>
    <s v="PARC - Building"/>
    <n v="1289581.7600000016"/>
    <n v="527444.15446026472"/>
    <n v="762137.60553973692"/>
    <d v="2016-11-28T00:00:00"/>
    <x v="8"/>
    <x v="7"/>
    <x v="0"/>
    <n v="28"/>
    <n v="28"/>
    <n v="762137.60553973692"/>
    <n v="579224.58021020005"/>
    <n v="182913.02532953687"/>
    <n v="18291.302532953687"/>
    <n v="1829.1302532953687"/>
    <n v="36546.022460841465"/>
    <n v="0.1"/>
    <n v="0.1"/>
    <n v="0.18"/>
    <n v="4"/>
    <n v="4"/>
    <n v="4"/>
    <n v="4"/>
    <n v="4"/>
    <n v="8"/>
    <n v="76"/>
    <n v="0"/>
    <n v="56666.455247090518"/>
    <m/>
    <x v="0"/>
  </r>
  <r>
    <n v="2010000246"/>
    <x v="4"/>
    <x v="3"/>
    <n v="124"/>
    <s v="Tangible - LSTK - Immoveble"/>
    <s v="HYDROGEN COMPRESSOR SHED"/>
    <n v="2490000"/>
    <n v="916391.80055849068"/>
    <n v="1573608.1994415093"/>
    <d v="2019-10-01T00:00:00"/>
    <x v="9"/>
    <x v="8"/>
    <x v="0"/>
    <n v="18"/>
    <n v="18"/>
    <n v="1573608.1994415093"/>
    <n v="865484.50969283015"/>
    <n v="708123.68974867917"/>
    <n v="70812.368974867917"/>
    <n v="7081.2368974867923"/>
    <n v="141483.11321178608"/>
    <n v="0.1"/>
    <n v="0.1"/>
    <n v="0.18"/>
    <n v="4"/>
    <n v="4"/>
    <n v="4"/>
    <n v="4"/>
    <n v="2"/>
    <n v="0"/>
    <n v="55"/>
    <n v="0"/>
    <n v="219376.71908414079"/>
    <s v="IU&amp;O 2019-20"/>
    <x v="0"/>
  </r>
  <r>
    <n v="2010000245"/>
    <x v="4"/>
    <x v="2"/>
    <n v="125"/>
    <s v="Tangible - LSTK - Immoveble"/>
    <s v="OWS &amp; SWS System"/>
    <n v="315870000"/>
    <n v="116249268.29012468"/>
    <n v="199620731.70987532"/>
    <d v="2019-04-01T00:00:00"/>
    <x v="10"/>
    <x v="9"/>
    <x v="0"/>
    <n v="20"/>
    <n v="20"/>
    <n v="199620731.70987532"/>
    <n v="119772439.02592519"/>
    <n v="79848292.683950126"/>
    <n v="7984829.2683950132"/>
    <n v="798482.92683950136"/>
    <n v="15953688.878253233"/>
    <n v="0.1"/>
    <n v="0.1"/>
    <n v="0.18"/>
    <n v="4"/>
    <n v="4"/>
    <n v="4"/>
    <n v="4"/>
    <n v="4"/>
    <n v="0"/>
    <n v="60"/>
    <n v="0"/>
    <n v="24737001.073487747"/>
    <s v="IU&amp;O 2019-20"/>
    <x v="0"/>
  </r>
  <r>
    <n v="2010000244"/>
    <x v="4"/>
    <x v="3"/>
    <n v="126"/>
    <s v="Tangible - LSTK - Immoveble"/>
    <s v="Truck Parking"/>
    <n v="1007090000"/>
    <n v="370638160.00981945"/>
    <n v="636451839.99018049"/>
    <d v="2019-10-01T00:00:00"/>
    <x v="9"/>
    <x v="8"/>
    <x v="0"/>
    <n v="18"/>
    <n v="18"/>
    <n v="636451839.99018049"/>
    <n v="350048511.99459928"/>
    <n v="286403327.99558121"/>
    <n v="28640332.799558122"/>
    <n v="2864033.2799558123"/>
    <n v="57223384.933517121"/>
    <n v="0.1"/>
    <n v="0.1"/>
    <n v="0.18"/>
    <n v="4"/>
    <n v="4"/>
    <n v="4"/>
    <n v="4"/>
    <n v="2"/>
    <n v="0"/>
    <n v="55"/>
    <n v="0"/>
    <n v="88727751.013031051"/>
    <s v="IU&amp;O 2019-20"/>
    <x v="0"/>
  </r>
  <r>
    <n v="2010000243"/>
    <x v="4"/>
    <x v="3"/>
    <n v="127"/>
    <s v="Tangible - LSTK - Immoveble"/>
    <s v="Driver Rest Room"/>
    <n v="46640000"/>
    <n v="17164864.89078233"/>
    <n v="29475135.10921767"/>
    <d v="2019-10-01T00:00:00"/>
    <x v="9"/>
    <x v="8"/>
    <x v="0"/>
    <n v="18"/>
    <n v="18"/>
    <n v="29475135.10921767"/>
    <n v="16211324.310069719"/>
    <n v="13263810.79914795"/>
    <n v="1326381.0799147952"/>
    <n v="132638.10799147954"/>
    <n v="2650109.3976697605"/>
    <n v="0.1"/>
    <n v="0.1"/>
    <n v="0.18"/>
    <n v="4"/>
    <n v="4"/>
    <n v="4"/>
    <n v="4"/>
    <n v="2"/>
    <n v="0"/>
    <n v="55"/>
    <n v="0"/>
    <n v="4109128.5855760351"/>
    <s v="IU&amp;O 2019-20"/>
    <x v="0"/>
  </r>
  <r>
    <n v="2010000242"/>
    <x v="4"/>
    <x v="0"/>
    <n v="128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41"/>
    <x v="4"/>
    <x v="0"/>
    <n v="129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40"/>
    <x v="4"/>
    <x v="0"/>
    <n v="130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9"/>
    <x v="4"/>
    <x v="0"/>
    <n v="131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8"/>
    <x v="4"/>
    <x v="0"/>
    <n v="132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7"/>
    <x v="4"/>
    <x v="0"/>
    <n v="133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6"/>
    <x v="4"/>
    <x v="0"/>
    <n v="134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5"/>
    <x v="4"/>
    <x v="0"/>
    <n v="135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4"/>
    <x v="4"/>
    <x v="0"/>
    <n v="136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3"/>
    <x v="4"/>
    <x v="0"/>
    <n v="137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2"/>
    <x v="4"/>
    <x v="0"/>
    <n v="138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1"/>
    <x v="4"/>
    <x v="0"/>
    <n v="139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30"/>
    <x v="4"/>
    <x v="0"/>
    <n v="140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29"/>
    <x v="4"/>
    <x v="0"/>
    <n v="141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28"/>
    <x v="4"/>
    <x v="0"/>
    <n v="142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10000227"/>
    <x v="4"/>
    <x v="0"/>
    <n v="143"/>
    <s v="Tangible - Non LSTK Immoveble"/>
    <s v="BARRICADE,COLLAPSIBLE,MS,11FTX4FTX21IN"/>
    <n v="5490"/>
    <n v="2020.4783072554676"/>
    <n v="3469.5216927445326"/>
    <d v="2019-07-22T00:00:00"/>
    <x v="11"/>
    <x v="10"/>
    <x v="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</r>
  <r>
    <n v="2040000012"/>
    <x v="5"/>
    <x v="2"/>
    <n v="144"/>
    <s v="Tangible - Non LSTK Immoveble"/>
    <s v="Monument structure for Traffic Signal near CT-3"/>
    <n v="450000"/>
    <n v="250377.20144595217"/>
    <n v="199622.79855404783"/>
    <d v="2020-06-30T00:00:00"/>
    <x v="12"/>
    <x v="11"/>
    <x v="0"/>
    <n v="16"/>
    <n v="16"/>
    <n v="199622.79855404783"/>
    <n v="99811.399277023913"/>
    <n v="99811.399277023913"/>
    <n v="9981.139927702392"/>
    <n v="998.11399277023929"/>
    <n v="19942.317575549379"/>
    <n v="0.1"/>
    <n v="0.1"/>
    <n v="0.18"/>
    <n v="4"/>
    <n v="4"/>
    <n v="4"/>
    <n v="4"/>
    <n v="0"/>
    <n v="0"/>
    <n v="50"/>
    <n v="0"/>
    <n v="30921.57149602201"/>
    <m/>
    <x v="1"/>
  </r>
  <r>
    <n v="2010000264"/>
    <x v="5"/>
    <x v="1"/>
    <n v="145"/>
    <s v="Tangible - LSTK - Immoveble"/>
    <s v="Car Parking"/>
    <n v="25559962"/>
    <n v="14221403.899166405"/>
    <n v="11338558.100833595"/>
    <d v="2021-02-28T00:00:00"/>
    <x v="13"/>
    <x v="12"/>
    <x v="0"/>
    <n v="13"/>
    <n v="13"/>
    <n v="11338558.100833595"/>
    <n v="4818887.1928542778"/>
    <n v="6519670.907979317"/>
    <n v="651967.09079793177"/>
    <n v="65196.709079793181"/>
    <n v="1302630.2474142674"/>
    <n v="0.1"/>
    <n v="0.1"/>
    <n v="0.18"/>
    <n v="4"/>
    <n v="4"/>
    <n v="4"/>
    <n v="1"/>
    <n v="0"/>
    <n v="0"/>
    <n v="42.5"/>
    <n v="0"/>
    <n v="2019794.0472919922"/>
    <m/>
    <x v="0"/>
  </r>
  <r>
    <n v="2010000263"/>
    <x v="5"/>
    <x v="1"/>
    <n v="146"/>
    <s v="Tangible - LSTK - Immoveble"/>
    <s v="Storm water drains/ channels"/>
    <n v="185228366"/>
    <n v="103059910.9055257"/>
    <n v="82168455.094474301"/>
    <d v="2021-02-28T00:00:00"/>
    <x v="13"/>
    <x v="12"/>
    <x v="0"/>
    <n v="13"/>
    <n v="13"/>
    <n v="82168455.094474301"/>
    <n v="34921593.415151574"/>
    <n v="47246861.679322727"/>
    <n v="4724686.1679322729"/>
    <n v="472468.61679322732"/>
    <n v="9439922.9635286815"/>
    <n v="0.1"/>
    <n v="0.1"/>
    <n v="0.18"/>
    <n v="4"/>
    <n v="4"/>
    <n v="4"/>
    <n v="1"/>
    <n v="0"/>
    <n v="0"/>
    <n v="42.5"/>
    <n v="0"/>
    <n v="14637077.748254182"/>
    <m/>
    <x v="2"/>
  </r>
  <r>
    <n v="2010000262"/>
    <x v="5"/>
    <x v="1"/>
    <n v="147"/>
    <s v="Tangible - LSTK - Immoveble"/>
    <s v="STORM WATER DRAINAGE"/>
    <n v="172586072"/>
    <n v="96025817.146465793"/>
    <n v="76560254.853534207"/>
    <d v="2021-02-28T00:00:00"/>
    <x v="13"/>
    <x v="12"/>
    <x v="0"/>
    <n v="13"/>
    <n v="13"/>
    <n v="76560254.853534207"/>
    <n v="32538108.312752038"/>
    <n v="44022146.540782169"/>
    <n v="4402214.6540782172"/>
    <n v="440221.46540782176"/>
    <n v="8795624.878848277"/>
    <n v="0.1"/>
    <n v="0.1"/>
    <n v="0.18"/>
    <n v="4"/>
    <n v="4"/>
    <n v="4"/>
    <n v="1"/>
    <n v="0"/>
    <n v="0"/>
    <n v="42.5"/>
    <n v="0"/>
    <n v="13638060.998334315"/>
    <m/>
    <x v="2"/>
  </r>
  <r>
    <n v="2010000261"/>
    <x v="5"/>
    <x v="1"/>
    <n v="148"/>
    <s v="Tangible - LSTK - Immoveble"/>
    <s v="Man Hole (MHO)"/>
    <n v="6133390"/>
    <n v="3412580.052392419"/>
    <n v="2720809.947607581"/>
    <d v="2021-02-28T00:00:00"/>
    <x v="13"/>
    <x v="12"/>
    <x v="0"/>
    <n v="13"/>
    <n v="13"/>
    <n v="2720809.947607581"/>
    <n v="1156344.2277332218"/>
    <n v="1564465.7198743592"/>
    <n v="156446.57198743592"/>
    <n v="15644.657198743593"/>
    <n v="312580.25083089696"/>
    <n v="0.1"/>
    <n v="0.1"/>
    <n v="0.18"/>
    <n v="4"/>
    <n v="4"/>
    <n v="4"/>
    <n v="1"/>
    <n v="0"/>
    <n v="0"/>
    <n v="42.5"/>
    <n v="0"/>
    <n v="484671.48001707648"/>
    <m/>
    <x v="2"/>
  </r>
  <r>
    <n v="2010000260"/>
    <x v="5"/>
    <x v="3"/>
    <n v="149"/>
    <s v="Tangible - LSTK - Immoveble"/>
    <s v="ROAD"/>
    <n v="48016"/>
    <n v="26715.803788064088"/>
    <n v="21300.196211935912"/>
    <d v="2020-11-30T00:00:00"/>
    <x v="14"/>
    <x v="13"/>
    <x v="0"/>
    <n v="14"/>
    <n v="14"/>
    <n v="21300.196211935912"/>
    <n v="9585.0882953711607"/>
    <n v="11715.107916564752"/>
    <n v="1171.5107916564752"/>
    <n v="117.15107916564753"/>
    <n v="2340.6785617296373"/>
    <n v="0.1"/>
    <n v="0.1"/>
    <n v="0.18"/>
    <n v="4"/>
    <n v="4"/>
    <n v="4"/>
    <n v="2"/>
    <n v="0"/>
    <n v="0"/>
    <n v="45"/>
    <n v="0"/>
    <n v="3629.3404325517604"/>
    <m/>
    <x v="2"/>
  </r>
  <r>
    <n v="2010000259"/>
    <x v="5"/>
    <x v="3"/>
    <n v="150"/>
    <s v="Tangible - LSTK - Immoveble"/>
    <s v="Culvert &amp; Cable Road Crossing"/>
    <n v="221364978"/>
    <n v="123166097.08841062"/>
    <n v="98198880.911589384"/>
    <d v="2020-12-21T00:00:00"/>
    <x v="14"/>
    <x v="13"/>
    <x v="0"/>
    <n v="14"/>
    <n v="14"/>
    <n v="98198880.911589384"/>
    <n v="44189496.410215221"/>
    <n v="54009384.501374163"/>
    <n v="5400938.4501374168"/>
    <n v="540093.84501374175"/>
    <n v="10791075.023374557"/>
    <n v="0.1"/>
    <n v="0.1"/>
    <n v="0.18"/>
    <n v="4"/>
    <n v="4"/>
    <n v="4"/>
    <n v="2"/>
    <n v="0"/>
    <n v="0"/>
    <n v="45"/>
    <n v="0"/>
    <n v="16732107.318525717"/>
    <m/>
    <x v="2"/>
  </r>
  <r>
    <n v="2010000258"/>
    <x v="5"/>
    <x v="3"/>
    <n v="151"/>
    <s v="Tangible - LSTK - Immoveble"/>
    <s v="New Roads"/>
    <n v="368957699"/>
    <n v="205285769.17235106"/>
    <n v="163671929.82764894"/>
    <d v="2020-12-21T00:00:00"/>
    <x v="14"/>
    <x v="13"/>
    <x v="0"/>
    <n v="14"/>
    <n v="14"/>
    <n v="163671929.82764894"/>
    <n v="73652368.422442019"/>
    <n v="90019561.405206919"/>
    <n v="9001956.1405206919"/>
    <n v="900195.61405206926"/>
    <n v="17985908.368760344"/>
    <n v="0.1"/>
    <n v="0.1"/>
    <n v="0.18"/>
    <n v="4"/>
    <n v="4"/>
    <n v="4"/>
    <n v="2"/>
    <n v="0"/>
    <n v="0"/>
    <n v="45"/>
    <n v="0"/>
    <n v="27888060.123333104"/>
    <m/>
    <x v="2"/>
  </r>
  <r>
    <n v="2010000257"/>
    <x v="5"/>
    <x v="3"/>
    <n v="152"/>
    <s v="Tangible - LSTK - Immoveble"/>
    <s v="Existing Road"/>
    <n v="491919497"/>
    <n v="273700948.87902325"/>
    <n v="218218548.12097675"/>
    <d v="2020-12-21T00:00:00"/>
    <x v="14"/>
    <x v="13"/>
    <x v="0"/>
    <n v="14"/>
    <n v="14"/>
    <n v="218218548.12097675"/>
    <n v="98198346.654439539"/>
    <n v="120020201.46653721"/>
    <n v="12002020.146653721"/>
    <n v="1200202.0146653722"/>
    <n v="23980036.253014132"/>
    <n v="0.1"/>
    <n v="0.1"/>
    <n v="0.18"/>
    <n v="4"/>
    <n v="4"/>
    <n v="4"/>
    <n v="2"/>
    <n v="0"/>
    <n v="0"/>
    <n v="45"/>
    <n v="0"/>
    <n v="37182258.414333224"/>
    <m/>
    <x v="2"/>
  </r>
  <r>
    <n v="2010000256"/>
    <x v="5"/>
    <x v="3"/>
    <n v="153"/>
    <s v="Tangible - LSTK - Immoveble"/>
    <s v="WMM (485 mm thk ) New Roads"/>
    <n v="985188633"/>
    <n v="548152828.50422943"/>
    <n v="437035804.49577057"/>
    <d v="2020-12-21T00:00:00"/>
    <x v="14"/>
    <x v="13"/>
    <x v="0"/>
    <n v="14"/>
    <n v="14"/>
    <n v="437035804.49577057"/>
    <n v="196666112.02309677"/>
    <n v="240369692.4726738"/>
    <n v="24036969.24726738"/>
    <n v="2403696.9247267381"/>
    <n v="48025864.556040227"/>
    <n v="0.1"/>
    <n v="0.1"/>
    <n v="0.18"/>
    <n v="4"/>
    <n v="4"/>
    <n v="4"/>
    <n v="2"/>
    <n v="0"/>
    <n v="0"/>
    <n v="45"/>
    <n v="0"/>
    <n v="74466530.728034347"/>
    <m/>
    <x v="2"/>
  </r>
  <r>
    <n v="2010000255"/>
    <x v="5"/>
    <x v="3"/>
    <n v="154"/>
    <s v="Tangible - LSTK - Immoveble"/>
    <s v="WMM (75 mm thk)"/>
    <n v="44297097"/>
    <n v="24646629.286755297"/>
    <n v="19650467.713244703"/>
    <d v="2020-12-21T00:00:00"/>
    <x v="14"/>
    <x v="13"/>
    <x v="0"/>
    <n v="14"/>
    <n v="14"/>
    <n v="19650467.713244703"/>
    <n v="8842710.470960116"/>
    <n v="10807757.242284587"/>
    <n v="1080775.7242284587"/>
    <n v="108077.57242284587"/>
    <n v="2159389.89700846"/>
    <n v="0.1"/>
    <n v="0.1"/>
    <n v="0.18"/>
    <n v="4"/>
    <n v="4"/>
    <n v="4"/>
    <n v="2"/>
    <n v="0"/>
    <n v="0"/>
    <n v="45"/>
    <n v="0"/>
    <n v="3348243.1936597647"/>
    <m/>
    <x v="2"/>
  </r>
  <r>
    <n v="2010000254"/>
    <x v="5"/>
    <x v="3"/>
    <n v="155"/>
    <s v="Tangible - LSTK - Immoveble"/>
    <s v="WMM (150 mm thk) Existing Roads"/>
    <n v="2894301904"/>
    <n v="1610371579.6960244"/>
    <n v="1283930324.3039756"/>
    <d v="2020-12-21T00:00:00"/>
    <x v="14"/>
    <x v="13"/>
    <x v="0"/>
    <n v="14"/>
    <n v="14"/>
    <n v="1283930324.3039756"/>
    <n v="577768645.93678904"/>
    <n v="706161678.36718655"/>
    <n v="70616167.836718664"/>
    <n v="7061616.7836718671"/>
    <n v="141091103.33776388"/>
    <n v="0.1"/>
    <n v="0.1"/>
    <n v="0.18"/>
    <n v="4"/>
    <n v="4"/>
    <n v="4"/>
    <n v="2"/>
    <n v="0"/>
    <n v="0"/>
    <n v="45"/>
    <n v="0"/>
    <n v="218768887.95815441"/>
    <m/>
    <x v="2"/>
  </r>
  <r>
    <n v="2010000253"/>
    <x v="5"/>
    <x v="3"/>
    <n v="156"/>
    <s v="Tangible - LSTK - Immoveble"/>
    <s v="PIPE CULVERT"/>
    <n v="3609237"/>
    <n v="2008157.0209226313"/>
    <n v="1601079.9790773687"/>
    <d v="2020-11-06T00:00:00"/>
    <x v="14"/>
    <x v="13"/>
    <x v="0"/>
    <n v="14"/>
    <n v="14"/>
    <n v="1601079.9790773687"/>
    <n v="720485.99058481597"/>
    <n v="880593.98849255277"/>
    <n v="88059.398849255289"/>
    <n v="8805.9398849255285"/>
    <n v="175942.67890081202"/>
    <n v="0.1"/>
    <n v="0.1"/>
    <n v="0.18"/>
    <n v="4"/>
    <n v="4"/>
    <n v="4"/>
    <n v="2"/>
    <n v="0"/>
    <n v="0"/>
    <n v="45"/>
    <n v="0"/>
    <n v="272808.01763499284"/>
    <m/>
    <x v="2"/>
  </r>
  <r>
    <n v="2010000252"/>
    <x v="5"/>
    <x v="0"/>
    <n v="157"/>
    <s v="Tangible - LSTK - Immoveble"/>
    <s v="Boundary Wall / Fencing"/>
    <n v="64620000"/>
    <n v="35954166.127638735"/>
    <n v="28665833.872361265"/>
    <d v="2020-07-31T00:00:00"/>
    <x v="15"/>
    <x v="14"/>
    <x v="0"/>
    <n v="15"/>
    <n v="15"/>
    <n v="28665833.872361265"/>
    <n v="13616271.089371601"/>
    <n v="15049562.782989664"/>
    <n v="1504956.2782989666"/>
    <n v="150495.62782989666"/>
    <n v="3006902.6440413347"/>
    <n v="0.1"/>
    <n v="0.1"/>
    <n v="0.18"/>
    <n v="4"/>
    <n v="4"/>
    <n v="4"/>
    <n v="3"/>
    <n v="0"/>
    <n v="0"/>
    <n v="47.5"/>
    <n v="0"/>
    <n v="4662354.5501701981"/>
    <m/>
    <x v="1"/>
  </r>
  <r>
    <n v="2010000251"/>
    <x v="5"/>
    <x v="2"/>
    <n v="158"/>
    <s v="Tangible - LSTK - Immoveble"/>
    <s v="Transport Management Building"/>
    <n v="51450000"/>
    <n v="28626460.031987198"/>
    <n v="22823539.968012802"/>
    <d v="2020-05-01T00:00:00"/>
    <x v="12"/>
    <x v="11"/>
    <x v="0"/>
    <n v="16"/>
    <n v="16"/>
    <n v="22823539.968012802"/>
    <n v="11411769.984006401"/>
    <n v="11411769.984006401"/>
    <n v="1141176.9984006402"/>
    <n v="114117.69984006403"/>
    <n v="2280071.6428044788"/>
    <n v="0.1"/>
    <n v="0.1"/>
    <n v="0.18"/>
    <n v="4"/>
    <n v="4"/>
    <n v="4"/>
    <n v="4"/>
    <n v="0"/>
    <n v="0"/>
    <n v="50"/>
    <n v="0"/>
    <n v="3535366.3410451831"/>
    <m/>
    <x v="1"/>
  </r>
  <r>
    <n v="2010000250"/>
    <x v="5"/>
    <x v="0"/>
    <n v="159"/>
    <s v="Tangible - LSTK - Immoveble"/>
    <s v="Central Warehouse"/>
    <n v="169122189"/>
    <n v="94098534.187185794"/>
    <n v="75023654.812814206"/>
    <d v="2020-07-10T00:00:00"/>
    <x v="15"/>
    <x v="14"/>
    <x v="0"/>
    <n v="15"/>
    <n v="15"/>
    <n v="75023654.812814206"/>
    <n v="35636236.036086746"/>
    <n v="39387418.77672746"/>
    <n v="3938741.8776727463"/>
    <n v="393874.18776727468"/>
    <n v="7869606.2715901462"/>
    <n v="0.1"/>
    <n v="0.1"/>
    <n v="0.18"/>
    <n v="4"/>
    <n v="4"/>
    <n v="4"/>
    <n v="3"/>
    <n v="0"/>
    <n v="0"/>
    <n v="47.5"/>
    <n v="0"/>
    <n v="12202222.337030169"/>
    <m/>
    <x v="0"/>
  </r>
  <r>
    <n v="2010000249"/>
    <x v="5"/>
    <x v="2"/>
    <n v="160"/>
    <s v="Tangible - LSTK - Immoveble"/>
    <s v="Central Workshop"/>
    <n v="154040000"/>
    <n v="85706898.02385439"/>
    <n v="68333101.97614561"/>
    <d v="2020-06-15T00:00:00"/>
    <x v="12"/>
    <x v="11"/>
    <x v="0"/>
    <n v="16"/>
    <n v="16"/>
    <n v="68333101.97614561"/>
    <n v="34166550.988072805"/>
    <n v="34166550.988072805"/>
    <n v="3416655.0988072809"/>
    <n v="341665.50988072809"/>
    <n v="6826476.8874169467"/>
    <n v="0.1"/>
    <n v="0.1"/>
    <n v="0.18"/>
    <n v="4"/>
    <n v="4"/>
    <n v="4"/>
    <n v="4"/>
    <n v="0"/>
    <n v="0"/>
    <n v="50"/>
    <n v="0"/>
    <n v="10584797.496104956"/>
    <m/>
    <x v="0"/>
  </r>
  <r>
    <n v="2010000248"/>
    <x v="5"/>
    <x v="2"/>
    <n v="161"/>
    <s v="Tangible - Non LSTK Immoveble"/>
    <s v="Walk Way"/>
    <n v="8126217.6000000006"/>
    <n v="4521376.9356196495"/>
    <n v="3604840.6643803511"/>
    <d v="2020-06-30T00:00:00"/>
    <x v="12"/>
    <x v="11"/>
    <x v="0"/>
    <n v="16"/>
    <n v="16"/>
    <n v="3604840.6643803511"/>
    <n v="1802420.3321901755"/>
    <n v="1802420.3321901755"/>
    <n v="180242.03321901755"/>
    <n v="18024.203321901758"/>
    <n v="360123.58237159706"/>
    <n v="0.1"/>
    <n v="0.1"/>
    <n v="0.18"/>
    <n v="4"/>
    <n v="4"/>
    <n v="4"/>
    <n v="4"/>
    <n v="0"/>
    <n v="0"/>
    <n v="50"/>
    <n v="0"/>
    <n v="558389.81891251635"/>
    <m/>
    <x v="1"/>
  </r>
  <r>
    <n v="2010000247"/>
    <x v="5"/>
    <x v="2"/>
    <n v="162"/>
    <s v="Tangible - Non LSTK Immoveble"/>
    <s v="Waste Storage Area in DFCU Plant"/>
    <n v="4370495"/>
    <n v="2431716.2378522819"/>
    <n v="1938778.7621477181"/>
    <d v="2020-06-30T00:00:00"/>
    <x v="12"/>
    <x v="11"/>
    <x v="0"/>
    <n v="16"/>
    <n v="16"/>
    <n v="1938778.7621477181"/>
    <n v="969389.38107385905"/>
    <n v="969389.38107385905"/>
    <n v="96938.938107385911"/>
    <n v="9693.8938107385911"/>
    <n v="193683.99833855705"/>
    <n v="0.1"/>
    <n v="0.1"/>
    <n v="0.18"/>
    <n v="4"/>
    <n v="4"/>
    <n v="4"/>
    <n v="4"/>
    <n v="0"/>
    <n v="0"/>
    <n v="50"/>
    <n v="0"/>
    <n v="300316.83025668154"/>
    <m/>
    <x v="1"/>
  </r>
  <r>
    <n v="2010000032"/>
    <x v="5"/>
    <x v="3"/>
    <n v="163"/>
    <s v="Tangible - Non LSTK Immoveble"/>
    <s v="PARC - Building"/>
    <n v="7553303"/>
    <n v="4202610.8151407"/>
    <n v="3350692.1848593"/>
    <d v="2020-12-31T00:00:00"/>
    <x v="14"/>
    <x v="13"/>
    <x v="0"/>
    <n v="14"/>
    <n v="14"/>
    <n v="3350692.1848593"/>
    <n v="1507811.483186685"/>
    <n v="1842880.701672615"/>
    <n v="184288.07016726153"/>
    <n v="18428.807016726154"/>
    <n v="368207.56419418851"/>
    <n v="0.1"/>
    <n v="0.1"/>
    <n v="0.18"/>
    <n v="4"/>
    <n v="4"/>
    <n v="4"/>
    <n v="2"/>
    <n v="0"/>
    <n v="0"/>
    <n v="45"/>
    <n v="0"/>
    <n v="570924.44137817621"/>
    <m/>
    <x v="0"/>
  </r>
  <r>
    <n v="2040000017"/>
    <x v="6"/>
    <x v="0"/>
    <n v="164"/>
    <s v="Tangible - Non LSTK Immoveble"/>
    <s v="CABIN,SECURITY PORT,6X4X8FT"/>
    <n v="92450"/>
    <n v="24099.029034486062"/>
    <n v="68350.97096551393"/>
    <d v="2021-08-02T00:00:00"/>
    <x v="16"/>
    <x v="15"/>
    <x v="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1"/>
  </r>
  <r>
    <n v="2040000016"/>
    <x v="6"/>
    <x v="0"/>
    <n v="165"/>
    <s v="Tangible - Non LSTK Immoveble"/>
    <s v="CABIN,SECURITY PORT,6X4X8FT"/>
    <n v="92450"/>
    <n v="24099.029034486062"/>
    <n v="68350.97096551393"/>
    <d v="2021-08-02T00:00:00"/>
    <x v="16"/>
    <x v="15"/>
    <x v="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1"/>
  </r>
  <r>
    <n v="2040000015"/>
    <x v="6"/>
    <x v="0"/>
    <n v="166"/>
    <s v="Tangible - Non LSTK Immoveble"/>
    <s v="CABIN,SECURITY PORT,6X4X8FT"/>
    <n v="92450"/>
    <n v="24099.029034486062"/>
    <n v="68350.97096551393"/>
    <d v="2021-08-02T00:00:00"/>
    <x v="16"/>
    <x v="15"/>
    <x v="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1"/>
  </r>
  <r>
    <n v="2040000014"/>
    <x v="6"/>
    <x v="0"/>
    <n v="167"/>
    <s v="Tangible - Non LSTK Immoveble"/>
    <s v="CABIN,SECURITY PORT,6X4X8FT"/>
    <n v="92450"/>
    <n v="24099.029034486062"/>
    <n v="68350.97096551393"/>
    <d v="2021-08-02T00:00:00"/>
    <x v="16"/>
    <x v="15"/>
    <x v="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1"/>
  </r>
  <r>
    <n v="2040000013"/>
    <x v="6"/>
    <x v="0"/>
    <n v="168"/>
    <s v="Tangible - Non LSTK Immoveble"/>
    <s v="CABIN,SECURITY PORT,6X4X8FT"/>
    <n v="92450"/>
    <n v="24099.029034486062"/>
    <n v="68350.97096551393"/>
    <d v="2021-08-02T00:00:00"/>
    <x v="16"/>
    <x v="15"/>
    <x v="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1"/>
  </r>
  <r>
    <n v="2010000273"/>
    <x v="6"/>
    <x v="3"/>
    <n v="169"/>
    <s v="Tangible - LSTK - Immoveble"/>
    <s v="Gate Infrastructure (Gate#4)"/>
    <n v="54305180"/>
    <n v="14155782.688404456"/>
    <n v="40149397.311595544"/>
    <d v="2021-12-30T00:00:00"/>
    <x v="17"/>
    <x v="16"/>
    <x v="0"/>
    <n v="10"/>
    <n v="10"/>
    <n v="40149397.311595544"/>
    <n v="13650795.085942486"/>
    <n v="26498602.22565306"/>
    <n v="2649860.2225653064"/>
    <n v="264986.02225653065"/>
    <n v="5294420.7246854817"/>
    <n v="0.1"/>
    <n v="0.1"/>
    <n v="0.18"/>
    <n v="4"/>
    <n v="4"/>
    <n v="2"/>
    <n v="0"/>
    <n v="0"/>
    <n v="0"/>
    <n v="34"/>
    <n v="0"/>
    <n v="8209266.9695073189"/>
    <s v="Gate Infra"/>
    <x v="1"/>
  </r>
  <r>
    <n v="2010000272"/>
    <x v="6"/>
    <x v="3"/>
    <n v="170"/>
    <s v="Tangible - LSTK - Immoveble"/>
    <s v="Gate Infrastructure (Gate#3)"/>
    <n v="53084375"/>
    <n v="13837554.293158963"/>
    <n v="39246820.706841037"/>
    <d v="2021-12-30T00:00:00"/>
    <x v="17"/>
    <x v="16"/>
    <x v="0"/>
    <n v="10"/>
    <n v="10"/>
    <n v="39246820.706841037"/>
    <n v="13343919.040325953"/>
    <n v="25902901.666515082"/>
    <n v="2590290.1666515083"/>
    <n v="259029.01666515085"/>
    <n v="5175399.752969713"/>
    <n v="0.1"/>
    <n v="0.1"/>
    <n v="0.18"/>
    <n v="4"/>
    <n v="4"/>
    <n v="2"/>
    <n v="0"/>
    <n v="0"/>
    <n v="0"/>
    <n v="34"/>
    <n v="0"/>
    <n v="8024718.9362863721"/>
    <s v="Gate Infra"/>
    <x v="1"/>
  </r>
  <r>
    <n v="2010000271"/>
    <x v="6"/>
    <x v="2"/>
    <n v="171"/>
    <s v="Tangible - LSTK - Immoveble"/>
    <s v="Gate Infrastructure (Gate#2)"/>
    <n v="51954071"/>
    <n v="13542916.879272586"/>
    <n v="38411154.120727412"/>
    <d v="2021-03-10T00:00:00"/>
    <x v="18"/>
    <x v="17"/>
    <x v="0"/>
    <n v="12"/>
    <n v="12"/>
    <n v="38411154.120727412"/>
    <n v="15364461.648290966"/>
    <n v="23046692.472436447"/>
    <n v="2304669.2472436447"/>
    <n v="230466.92472436448"/>
    <n v="4604729.1559928022"/>
    <n v="0.1"/>
    <n v="0.1"/>
    <n v="0.18"/>
    <n v="4"/>
    <n v="4"/>
    <n v="4"/>
    <n v="0"/>
    <n v="0"/>
    <n v="0"/>
    <n v="40"/>
    <n v="0"/>
    <n v="7139865.3279608116"/>
    <s v="Gate Infra"/>
    <x v="1"/>
  </r>
  <r>
    <n v="2010000270"/>
    <x v="6"/>
    <x v="2"/>
    <n v="172"/>
    <s v="Tangible - LSTK - Immoveble"/>
    <s v="Gate Infrastructure (Gate#1)"/>
    <n v="48258241"/>
    <n v="12579521.373847764"/>
    <n v="35678719.626152232"/>
    <d v="2021-01-26T00:00:00"/>
    <x v="18"/>
    <x v="17"/>
    <x v="0"/>
    <n v="12"/>
    <n v="12"/>
    <n v="35678719.626152232"/>
    <n v="14271487.850460894"/>
    <n v="21407231.775691338"/>
    <n v="2140723.1775691337"/>
    <n v="214072.31775691337"/>
    <n v="4277164.9087831285"/>
    <n v="0.1"/>
    <n v="0.1"/>
    <n v="0.18"/>
    <n v="4"/>
    <n v="4"/>
    <n v="4"/>
    <n v="0"/>
    <n v="0"/>
    <n v="0"/>
    <n v="40"/>
    <n v="0"/>
    <n v="6631960.4041091753"/>
    <s v="Gate Infra"/>
    <x v="1"/>
  </r>
  <r>
    <n v="2010000269"/>
    <x v="6"/>
    <x v="1"/>
    <n v="173"/>
    <s v="Tangible - Non LSTK Immoveble"/>
    <s v="Toilet Blocks Civil Creche Building"/>
    <n v="2046716"/>
    <n v="533519.39761327405"/>
    <n v="1513196.6023867261"/>
    <d v="2022-03-29T00:00:00"/>
    <x v="19"/>
    <x v="18"/>
    <x v="0"/>
    <n v="9"/>
    <n v="9"/>
    <n v="1513196.6023867261"/>
    <n v="469090.94673988508"/>
    <n v="1044105.655646841"/>
    <n v="104410.5655646841"/>
    <n v="10441.056556468411"/>
    <n v="208612.30999823884"/>
    <n v="0.1"/>
    <n v="0.1"/>
    <n v="0.18"/>
    <n v="4"/>
    <n v="4"/>
    <n v="1"/>
    <n v="0"/>
    <n v="0"/>
    <n v="0"/>
    <n v="31"/>
    <n v="0"/>
    <n v="323463.93211939133"/>
    <m/>
    <x v="1"/>
  </r>
  <r>
    <n v="2010000268"/>
    <x v="6"/>
    <x v="1"/>
    <n v="174"/>
    <s v="Tangible - Non LSTK Immoveble"/>
    <s v="Toilet Blocks Civil Bus Parking"/>
    <n v="3246220"/>
    <n v="846195.24102032837"/>
    <n v="2400024.7589796716"/>
    <d v="2022-03-29T00:00:00"/>
    <x v="19"/>
    <x v="18"/>
    <x v="0"/>
    <n v="9"/>
    <n v="9"/>
    <n v="2400024.7589796716"/>
    <n v="744007.67528369825"/>
    <n v="1656017.0836959733"/>
    <n v="165601.70836959733"/>
    <n v="16560.170836959733"/>
    <n v="330872.21332245547"/>
    <n v="0.1"/>
    <n v="0.1"/>
    <n v="0.18"/>
    <n v="4"/>
    <n v="4"/>
    <n v="1"/>
    <n v="0"/>
    <n v="0"/>
    <n v="0"/>
    <n v="31"/>
    <n v="0"/>
    <n v="513034.09252901253"/>
    <m/>
    <x v="1"/>
  </r>
  <r>
    <n v="2010000267"/>
    <x v="6"/>
    <x v="1"/>
    <n v="175"/>
    <s v="Tangible - Non LSTK Immoveble"/>
    <s v="Toilet Blocks Civil Gantry NWB"/>
    <n v="2191415"/>
    <n v="571238.22294871043"/>
    <n v="1620176.7770512896"/>
    <d v="2022-03-29T00:00:00"/>
    <x v="19"/>
    <x v="18"/>
    <x v="0"/>
    <n v="9"/>
    <n v="9"/>
    <n v="1620176.7770512896"/>
    <n v="502254.80088589975"/>
    <n v="1117921.9761653899"/>
    <n v="111792.19761653899"/>
    <n v="11179.2197616539"/>
    <n v="223360.81083784488"/>
    <n v="0.1"/>
    <n v="0.1"/>
    <n v="0.18"/>
    <n v="4"/>
    <n v="4"/>
    <n v="1"/>
    <n v="0"/>
    <n v="0"/>
    <n v="0"/>
    <n v="31"/>
    <n v="0"/>
    <n v="346332.22821603779"/>
    <m/>
    <x v="1"/>
  </r>
  <r>
    <n v="2010000266"/>
    <x v="6"/>
    <x v="1"/>
    <n v="176"/>
    <s v="Tangible - Non LSTK Immoveble"/>
    <s v="Toilet Blocks Civil HDPE"/>
    <n v="2647595"/>
    <n v="690151.09547387925"/>
    <n v="1957443.9045261208"/>
    <d v="2022-03-29T00:00:00"/>
    <x v="19"/>
    <x v="18"/>
    <x v="0"/>
    <n v="9"/>
    <n v="9"/>
    <n v="1957443.9045261208"/>
    <n v="606807.61040309747"/>
    <n v="1350636.2941230233"/>
    <n v="135063.62941230234"/>
    <n v="13506.362941230234"/>
    <n v="269857.13156578003"/>
    <n v="0.1"/>
    <n v="0.1"/>
    <n v="0.18"/>
    <n v="4"/>
    <n v="4"/>
    <n v="1"/>
    <n v="0"/>
    <n v="0"/>
    <n v="0"/>
    <n v="31"/>
    <n v="0"/>
    <n v="418427.12391931261"/>
    <m/>
    <x v="1"/>
  </r>
  <r>
    <n v="2010000265"/>
    <x v="6"/>
    <x v="1"/>
    <n v="177"/>
    <s v="Tangible - Non LSTK Immoveble"/>
    <s v="Toilet Blocks Civil DFCU"/>
    <n v="2738754"/>
    <n v="713913.59831600706"/>
    <n v="2024840.4016839929"/>
    <d v="2022-03-29T00:00:00"/>
    <x v="19"/>
    <x v="18"/>
    <x v="0"/>
    <n v="9"/>
    <n v="9"/>
    <n v="2024840.4016839929"/>
    <n v="627700.52452203783"/>
    <n v="1397139.877161955"/>
    <n v="139713.98771619549"/>
    <n v="13971.39877161955"/>
    <n v="279148.54745695862"/>
    <n v="0.1"/>
    <n v="0.1"/>
    <n v="0.18"/>
    <n v="4"/>
    <n v="4"/>
    <n v="1"/>
    <n v="0"/>
    <n v="0"/>
    <n v="0"/>
    <n v="31"/>
    <n v="0"/>
    <n v="432833.93394477363"/>
    <m/>
    <x v="1"/>
  </r>
  <r>
    <n v="3030002260"/>
    <x v="7"/>
    <x v="0"/>
    <n v="178"/>
    <s v="Tangible - LSTK - Immoveble"/>
    <s v="PLC"/>
    <n v="88700"/>
    <n v="46239.176631040034"/>
    <n v="42460.823368959966"/>
    <d v="2022-09-30T00:00:00"/>
    <x v="20"/>
    <x v="19"/>
    <x v="0"/>
    <n v="7"/>
    <n v="7"/>
    <n v="42460.823368959966"/>
    <n v="10615.205842239991"/>
    <n v="31845.617526719972"/>
    <n v="3184.5617526719975"/>
    <n v="318.4561752671998"/>
    <n v="6362.7543818386503"/>
    <n v="0.1"/>
    <n v="0.1"/>
    <n v="0.18"/>
    <n v="4"/>
    <n v="3"/>
    <n v="0"/>
    <n v="0"/>
    <n v="0"/>
    <n v="0"/>
    <n v="25"/>
    <n v="0"/>
    <n v="9865.7723097778471"/>
    <s v="ECTS"/>
    <x v="0"/>
  </r>
  <r>
    <n v="3030001238"/>
    <x v="7"/>
    <x v="3"/>
    <n v="179"/>
    <s v="Tangible - LSTK - Immoveble"/>
    <s v="NAPHTHA OIL TANK"/>
    <n v="40143566.079999998"/>
    <n v="20926780.637800984"/>
    <n v="19216785.442199014"/>
    <d v="2022-12-31T00:00:00"/>
    <x v="21"/>
    <x v="20"/>
    <x v="0"/>
    <n v="6"/>
    <n v="6"/>
    <n v="19216785.442199014"/>
    <n v="4227692.7972837836"/>
    <n v="14989092.644915231"/>
    <n v="1498909.2644915232"/>
    <n v="149890.92644915232"/>
    <n v="2994820.7104540626"/>
    <n v="0.1"/>
    <n v="0.1"/>
    <n v="0.18"/>
    <n v="4"/>
    <n v="2"/>
    <n v="0"/>
    <n v="0"/>
    <n v="0"/>
    <n v="0"/>
    <n v="22"/>
    <n v="0"/>
    <n v="4643620.9013947379"/>
    <s v="CPP"/>
    <x v="0"/>
  </r>
  <r>
    <n v="3020000444"/>
    <x v="7"/>
    <x v="0"/>
    <n v="180"/>
    <s v="Tangible - LSTK - Immoveble"/>
    <s v="Hazira Dahej Naptha Pipeline"/>
    <n v="20439857"/>
    <n v="10655266.72081398"/>
    <n v="9784590.2791860197"/>
    <d v="2022-07-31T00:00:00"/>
    <x v="20"/>
    <x v="19"/>
    <x v="0"/>
    <n v="7"/>
    <n v="7"/>
    <n v="9784590.2791860197"/>
    <n v="2446147.5697965049"/>
    <n v="7338442.7093895152"/>
    <n v="733844.27093895152"/>
    <n v="73384.427093895152"/>
    <n v="1466220.853336025"/>
    <n v="0.1"/>
    <n v="0.1"/>
    <n v="0.18"/>
    <n v="4"/>
    <n v="3"/>
    <n v="0"/>
    <n v="0"/>
    <n v="0"/>
    <n v="0"/>
    <n v="25"/>
    <n v="0"/>
    <n v="2273449.5513688717"/>
    <s v="HDNPL"/>
    <x v="0"/>
  </r>
  <r>
    <n v="2020000318"/>
    <x v="7"/>
    <x v="0"/>
    <n v="181"/>
    <s v="Tangible - LSTK - Immoveble"/>
    <s v="Administration Building"/>
    <n v="488476613"/>
    <n v="254642123.88544741"/>
    <n v="233834489.11455259"/>
    <d v="2022-09-07T00:00:00"/>
    <x v="20"/>
    <x v="19"/>
    <x v="0"/>
    <n v="7"/>
    <n v="7"/>
    <n v="233834489.11455259"/>
    <n v="58458622.278638147"/>
    <n v="175375866.83591443"/>
    <n v="17537586.683591444"/>
    <n v="1753758.6683591446"/>
    <n v="35040098.193815701"/>
    <n v="0.1"/>
    <n v="0.1"/>
    <n v="0.18"/>
    <n v="4"/>
    <n v="3"/>
    <n v="0"/>
    <n v="0"/>
    <n v="0"/>
    <n v="0"/>
    <n v="25"/>
    <n v="0"/>
    <n v="54331443.545766294"/>
    <s v="IU&amp;O"/>
    <x v="1"/>
  </r>
  <r>
    <n v="2020000317"/>
    <x v="7"/>
    <x v="0"/>
    <n v="182"/>
    <s v="Tangible - LSTK - Immoveble"/>
    <s v="ILLUMINATION"/>
    <n v="4843046"/>
    <n v="2524672.597815692"/>
    <n v="2318373.402184308"/>
    <d v="2022-09-07T00:00:00"/>
    <x v="20"/>
    <x v="19"/>
    <x v="0"/>
    <n v="7"/>
    <n v="7"/>
    <n v="2318373.402184308"/>
    <n v="579593.35054607701"/>
    <n v="1738780.0516382311"/>
    <n v="173878.00516382314"/>
    <n v="17387.800516382315"/>
    <n v="347408.25431731861"/>
    <n v="0.1"/>
    <n v="0.1"/>
    <n v="0.18"/>
    <n v="4"/>
    <n v="3"/>
    <n v="0"/>
    <n v="0"/>
    <n v="0"/>
    <n v="0"/>
    <n v="25"/>
    <n v="0"/>
    <n v="538674.05999752413"/>
    <s v="IU&amp;O"/>
    <x v="1"/>
  </r>
  <r>
    <n v="2020000316"/>
    <x v="7"/>
    <x v="0"/>
    <n v="183"/>
    <s v="Tangible - LSTK - Immoveble"/>
    <s v="Passenger Lift Admin Building"/>
    <n v="59604475"/>
    <n v="31071723.196453325"/>
    <n v="28532751.803546675"/>
    <d v="2022-09-07T00:00:00"/>
    <x v="20"/>
    <x v="19"/>
    <x v="0"/>
    <n v="7"/>
    <n v="7"/>
    <n v="28532751.803546675"/>
    <n v="7133187.9508866686"/>
    <n v="21399563.852660008"/>
    <n v="2139956.3852660009"/>
    <n v="213995.63852660009"/>
    <n v="4275632.8577614697"/>
    <n v="0.1"/>
    <n v="0.1"/>
    <n v="0.18"/>
    <n v="4"/>
    <n v="3"/>
    <n v="0"/>
    <n v="0"/>
    <n v="0"/>
    <n v="0"/>
    <n v="25"/>
    <n v="0"/>
    <n v="6629584.8815540709"/>
    <s v="IU&amp;O"/>
    <x v="1"/>
  </r>
  <r>
    <n v="2020000315"/>
    <x v="7"/>
    <x v="0"/>
    <n v="184"/>
    <s v="Tangible - LSTK - Immoveble"/>
    <s v="HVAC Admin Building"/>
    <n v="1456621877"/>
    <n v="759333296.09747958"/>
    <n v="697288580.90252042"/>
    <d v="2022-09-07T00:00:00"/>
    <x v="20"/>
    <x v="19"/>
    <x v="0"/>
    <n v="7"/>
    <n v="7"/>
    <n v="697288580.90252042"/>
    <n v="174322145.2256301"/>
    <n v="522966435.67689031"/>
    <n v="52296643.567689031"/>
    <n v="5229664.3567689033"/>
    <n v="104488693.84824267"/>
    <n v="0.1"/>
    <n v="0.1"/>
    <n v="0.18"/>
    <n v="4"/>
    <n v="3"/>
    <n v="0"/>
    <n v="0"/>
    <n v="0"/>
    <n v="0"/>
    <n v="25"/>
    <n v="0"/>
    <n v="162015001.77270061"/>
    <s v="IU&amp;O"/>
    <x v="1"/>
  </r>
  <r>
    <n v="2010000274"/>
    <x v="7"/>
    <x v="0"/>
    <n v="185"/>
    <s v="Tangible - LSTK - Immoveble"/>
    <s v="Catalyst Chemical Storage Building"/>
    <n v="238622716"/>
    <n v="124393663.05865279"/>
    <n v="114229052.94134721"/>
    <d v="2022-09-01T00:00:00"/>
    <x v="20"/>
    <x v="19"/>
    <x v="0"/>
    <n v="7"/>
    <n v="7"/>
    <n v="114229052.94134721"/>
    <n v="28557263.235336803"/>
    <n v="85671789.706010401"/>
    <n v="8567178.9706010409"/>
    <n v="856717.89706010418"/>
    <n v="17117223.583260879"/>
    <n v="0.1"/>
    <n v="0.1"/>
    <n v="0.18"/>
    <n v="4"/>
    <n v="3"/>
    <n v="0"/>
    <n v="0"/>
    <n v="0"/>
    <n v="0"/>
    <n v="25"/>
    <n v="0"/>
    <n v="26541120.450922024"/>
    <s v="IU&amp;O"/>
    <x v="0"/>
  </r>
  <r>
    <n v="2010000280"/>
    <x v="7"/>
    <x v="0"/>
    <n v="186"/>
    <s v="Tangible - Non LSTK Immoveble"/>
    <s v="Fire Training Ground"/>
    <n v="96112678"/>
    <n v="50103394.526767485"/>
    <n v="46009283.473232515"/>
    <d v="2022-09-07T00:00:00"/>
    <x v="20"/>
    <x v="19"/>
    <x v="0"/>
    <n v="7"/>
    <n v="7"/>
    <n v="46009283.473232515"/>
    <n v="11502320.868308129"/>
    <n v="34506962.604924388"/>
    <n v="3450696.2604924389"/>
    <n v="345069.6260492439"/>
    <n v="6894491.1284638923"/>
    <n v="0.1"/>
    <n v="0.1"/>
    <n v="0.18"/>
    <n v="4"/>
    <n v="3"/>
    <n v="0"/>
    <n v="0"/>
    <n v="0"/>
    <n v="0"/>
    <n v="25"/>
    <n v="0"/>
    <n v="10690257.015005575"/>
    <m/>
    <x v="0"/>
  </r>
  <r>
    <n v="2010000279"/>
    <x v="7"/>
    <x v="0"/>
    <n v="187"/>
    <s v="Tangible - Non LSTK Immoveble"/>
    <s v="Toilet Blocks Civil PE Swing"/>
    <n v="1840888.65"/>
    <n v="959652.48529229802"/>
    <n v="881236.16470770189"/>
    <d v="2022-09-15T00:00:00"/>
    <x v="20"/>
    <x v="19"/>
    <x v="0"/>
    <n v="7"/>
    <n v="7"/>
    <n v="881236.16470770189"/>
    <n v="220309.04117692547"/>
    <n v="660927.12353077647"/>
    <n v="66092.712353077644"/>
    <n v="6609.271235307765"/>
    <n v="132053.23928144912"/>
    <n v="0.1"/>
    <n v="0.1"/>
    <n v="0.18"/>
    <n v="4"/>
    <n v="3"/>
    <n v="0"/>
    <n v="0"/>
    <n v="0"/>
    <n v="0"/>
    <n v="25"/>
    <n v="0"/>
    <n v="204755.22286983451"/>
    <m/>
    <x v="1"/>
  </r>
  <r>
    <n v="2010000278"/>
    <x v="7"/>
    <x v="0"/>
    <n v="188"/>
    <s v="Tangible - Non LSTK Immoveble"/>
    <s v="Toilet Blocks Civil Butene 1"/>
    <n v="1955761"/>
    <n v="1019535.2686256989"/>
    <n v="936225.73137430113"/>
    <d v="2022-09-15T00:00:00"/>
    <x v="20"/>
    <x v="19"/>
    <x v="0"/>
    <n v="7"/>
    <n v="7"/>
    <n v="936225.73137430113"/>
    <n v="234056.43284357528"/>
    <n v="702169.29853072588"/>
    <n v="70216.929853072594"/>
    <n v="7021.6929853072597"/>
    <n v="140293.42584643903"/>
    <n v="0.1"/>
    <n v="0.1"/>
    <n v="0.18"/>
    <n v="4"/>
    <n v="3"/>
    <n v="0"/>
    <n v="0"/>
    <n v="0"/>
    <n v="0"/>
    <n v="25"/>
    <n v="0"/>
    <n v="217532.0486848189"/>
    <m/>
    <x v="1"/>
  </r>
  <r>
    <n v="2010000277"/>
    <x v="7"/>
    <x v="2"/>
    <n v="189"/>
    <s v="Tangible - Non LSTK Immoveble"/>
    <s v="Toilet Blocks Civil CWS"/>
    <n v="2346913"/>
    <n v="1223442.2180911393"/>
    <n v="1123470.7819088607"/>
    <d v="2022-04-12T00:00:00"/>
    <x v="22"/>
    <x v="21"/>
    <x v="0"/>
    <n v="8"/>
    <n v="8"/>
    <n v="1123470.7819088607"/>
    <n v="314571.81893448101"/>
    <n v="808898.96297437965"/>
    <n v="80889.896297437968"/>
    <n v="8088.9896297437972"/>
    <n v="161618.01280228107"/>
    <n v="0.1"/>
    <n v="0.1"/>
    <n v="0.18"/>
    <n v="4"/>
    <n v="4"/>
    <n v="0"/>
    <n v="0"/>
    <n v="0"/>
    <n v="0"/>
    <n v="28"/>
    <n v="0"/>
    <n v="250596.89872946282"/>
    <m/>
    <x v="1"/>
  </r>
  <r>
    <n v="2010000276"/>
    <x v="7"/>
    <x v="2"/>
    <n v="190"/>
    <s v="Tangible - Non LSTK Immoveble"/>
    <s v="Toilet Blocks Civil PWH"/>
    <n v="2243979"/>
    <n v="1169782.878662284"/>
    <n v="1074196.121337716"/>
    <d v="2022-04-12T00:00:00"/>
    <x v="22"/>
    <x v="21"/>
    <x v="0"/>
    <n v="8"/>
    <n v="8"/>
    <n v="1074196.121337716"/>
    <n v="300774.91397456051"/>
    <n v="773421.20736315544"/>
    <n v="77342.120736315541"/>
    <n v="7734.2120736315546"/>
    <n v="154529.55723115845"/>
    <n v="0.1"/>
    <n v="0.1"/>
    <n v="0.18"/>
    <n v="4"/>
    <n v="4"/>
    <n v="0"/>
    <n v="0"/>
    <n v="0"/>
    <n v="0"/>
    <n v="28"/>
    <n v="0"/>
    <n v="239605.89004110557"/>
    <m/>
    <x v="1"/>
  </r>
  <r>
    <n v="2010000275"/>
    <x v="7"/>
    <x v="2"/>
    <n v="191"/>
    <s v="Tangible - Non LSTK Immoveble"/>
    <s v="Toilet Blocks Civil CWH"/>
    <n v="1966055"/>
    <n v="1024901.5153476822"/>
    <n v="941153.48465231783"/>
    <d v="2022-04-12T00:00:00"/>
    <x v="22"/>
    <x v="21"/>
    <x v="0"/>
    <n v="8"/>
    <n v="8"/>
    <n v="941153.48465231783"/>
    <n v="263522.97570264904"/>
    <n v="677630.50894966885"/>
    <n v="67763.050894966887"/>
    <n v="6776.3050894966891"/>
    <n v="135390.57568814384"/>
    <n v="0.1"/>
    <n v="0.1"/>
    <n v="0.18"/>
    <n v="4"/>
    <n v="4"/>
    <n v="0"/>
    <n v="0"/>
    <n v="0"/>
    <n v="0"/>
    <n v="28"/>
    <n v="0"/>
    <n v="209929.93167260743"/>
    <m/>
    <x v="1"/>
  </r>
  <r>
    <n v="2010000269"/>
    <x v="7"/>
    <x v="3"/>
    <n v="192"/>
    <s v="Tangible - Non LSTK Immoveble"/>
    <s v="Toilet Blocks Civil Creche Building"/>
    <n v="60067"/>
    <n v="31312.836783502615"/>
    <n v="28754.163216497385"/>
    <d v="2022-12-31T00:00:00"/>
    <x v="21"/>
    <x v="20"/>
    <x v="0"/>
    <n v="6"/>
    <n v="6"/>
    <n v="28754.163216497385"/>
    <n v="6325.9159076294245"/>
    <n v="22428.247308867962"/>
    <n v="2242.8247308867963"/>
    <n v="224.28247308867964"/>
    <n v="4481.1638123118182"/>
    <n v="0.1"/>
    <n v="0.1"/>
    <n v="0.18"/>
    <n v="4"/>
    <n v="2"/>
    <n v="0"/>
    <n v="0"/>
    <n v="0"/>
    <n v="0"/>
    <n v="22"/>
    <n v="0"/>
    <n v="6948.2710162872936"/>
    <m/>
    <x v="1"/>
  </r>
  <r>
    <n v="2010000268"/>
    <x v="7"/>
    <x v="3"/>
    <n v="193"/>
    <s v="Tangible - Non LSTK Immoveble"/>
    <s v="Toilet Blocks Civil Bus Parking"/>
    <n v="95270"/>
    <n v="49664.107752414704"/>
    <n v="45605.892247585296"/>
    <d v="2022-12-31T00:00:00"/>
    <x v="21"/>
    <x v="20"/>
    <x v="0"/>
    <n v="6"/>
    <n v="6"/>
    <n v="45605.892247585296"/>
    <n v="10033.296294468766"/>
    <n v="35572.595953116528"/>
    <n v="3557.2595953116529"/>
    <n v="355.7259595311653"/>
    <n v="7107.4046714326814"/>
    <n v="0.1"/>
    <n v="0.1"/>
    <n v="0.18"/>
    <n v="4"/>
    <n v="2"/>
    <n v="0"/>
    <n v="0"/>
    <n v="0"/>
    <n v="0"/>
    <n v="22"/>
    <n v="0"/>
    <n v="11020.3902262755"/>
    <m/>
    <x v="1"/>
  </r>
  <r>
    <n v="2010000267"/>
    <x v="7"/>
    <x v="3"/>
    <n v="194"/>
    <s v="Tangible - Non LSTK Immoveble"/>
    <s v="Toilet Blocks Civil Gantry NWB"/>
    <n v="64314"/>
    <n v="33526.79149773065"/>
    <n v="30787.20850226935"/>
    <d v="2022-12-31T00:00:00"/>
    <x v="21"/>
    <x v="20"/>
    <x v="0"/>
    <n v="6"/>
    <n v="6"/>
    <n v="30787.20850226935"/>
    <n v="6773.1858704992574"/>
    <n v="24014.022631770094"/>
    <n v="2401.4022631770094"/>
    <n v="240.14022631770095"/>
    <n v="4798.0017218276644"/>
    <n v="0.1"/>
    <n v="0.1"/>
    <n v="0.18"/>
    <n v="4"/>
    <n v="2"/>
    <n v="0"/>
    <n v="0"/>
    <n v="0"/>
    <n v="0"/>
    <n v="22"/>
    <n v="0"/>
    <n v="7439.5442113223744"/>
    <m/>
    <x v="1"/>
  </r>
  <r>
    <n v="2010000266"/>
    <x v="7"/>
    <x v="3"/>
    <n v="195"/>
    <s v="Tangible - Non LSTK Immoveble"/>
    <s v="Toilet Blocks Civil HDPE"/>
    <n v="77701"/>
    <n v="40505.414469091789"/>
    <n v="37195.585530908211"/>
    <d v="2022-12-31T00:00:00"/>
    <x v="21"/>
    <x v="20"/>
    <x v="0"/>
    <n v="6"/>
    <n v="6"/>
    <n v="37195.585530908211"/>
    <n v="8183.028816799806"/>
    <n v="29012.556714108403"/>
    <n v="2901.2556714108405"/>
    <n v="290.12556714108405"/>
    <n v="5796.7088314788589"/>
    <n v="0.1"/>
    <n v="0.1"/>
    <n v="0.18"/>
    <n v="4"/>
    <n v="2"/>
    <n v="0"/>
    <n v="0"/>
    <n v="0"/>
    <n v="0"/>
    <n v="22"/>
    <n v="0"/>
    <n v="8988.090070030783"/>
    <m/>
    <x v="1"/>
  </r>
  <r>
    <n v="2010000265"/>
    <x v="7"/>
    <x v="3"/>
    <n v="196"/>
    <s v="Tangible - Non LSTK Immoveble"/>
    <s v="Toilet Blocks Civil DFCU"/>
    <n v="80377"/>
    <n v="41900.409245469054"/>
    <n v="38476.590754530946"/>
    <d v="2022-12-31T00:00:00"/>
    <x v="21"/>
    <x v="20"/>
    <x v="0"/>
    <n v="6"/>
    <n v="6"/>
    <n v="38476.590754530946"/>
    <n v="8464.8499659968074"/>
    <n v="30011.740788534138"/>
    <n v="3001.1740788534139"/>
    <n v="300.11740788534138"/>
    <n v="5996.3458095491214"/>
    <n v="0.1"/>
    <n v="0.1"/>
    <n v="0.18"/>
    <n v="4"/>
    <n v="2"/>
    <n v="0"/>
    <n v="0"/>
    <n v="0"/>
    <n v="0"/>
    <n v="22"/>
    <n v="0"/>
    <n v="9297.6372962878777"/>
    <m/>
    <x v="1"/>
  </r>
  <r>
    <n v="2050000037"/>
    <x v="7"/>
    <x v="1"/>
    <n v="197"/>
    <s v="Tangible - LSTK - Immoveble"/>
    <s v="ROADS &amp; DRAINS"/>
    <n v="20180.54"/>
    <n v="10520.085158621969"/>
    <n v="9660.4548413780321"/>
    <d v="2023-03-31T00:00:00"/>
    <x v="23"/>
    <x v="22"/>
    <x v="0"/>
    <n v="5"/>
    <n v="5"/>
    <n v="9660.4548413780321"/>
    <n v="1835.4864198618261"/>
    <n v="7824.968421516206"/>
    <n v="782.49684215162063"/>
    <n v="78.249684215162063"/>
    <n v="1563.4286906189379"/>
    <n v="0.1"/>
    <n v="0.1"/>
    <n v="0.18"/>
    <n v="4"/>
    <n v="1"/>
    <n v="0"/>
    <n v="0"/>
    <n v="0"/>
    <n v="0"/>
    <n v="19"/>
    <n v="0"/>
    <n v="2424.1752169857209"/>
    <s v="CPP"/>
    <x v="2"/>
  </r>
  <r>
    <n v="2010000281"/>
    <x v="8"/>
    <x v="3"/>
    <n v="198"/>
    <s v="Tangible - LSTK - Immoveble"/>
    <s v="OPaL-Compound wall"/>
    <n v="1036023"/>
    <n v="267222.78237150639"/>
    <n v="768800.21762849367"/>
    <d v="2023-10-12T00:00:00"/>
    <x v="24"/>
    <x v="23"/>
    <x v="0"/>
    <n v="2"/>
    <n v="2"/>
    <n v="768800.21762849367"/>
    <n v="61504.017410279492"/>
    <n v="707296.20021821419"/>
    <n v="70729.620021821422"/>
    <n v="7072.9620021821429"/>
    <n v="141317.78080359919"/>
    <n v="0.1"/>
    <n v="0.1"/>
    <n v="0.18"/>
    <n v="2"/>
    <n v="0"/>
    <n v="0"/>
    <n v="0"/>
    <n v="0"/>
    <n v="0"/>
    <n v="8"/>
    <n v="0"/>
    <n v="219120.36282760277"/>
    <m/>
    <x v="1"/>
  </r>
  <r>
    <n v="2010000281"/>
    <x v="8"/>
    <x v="3"/>
    <n v="199"/>
    <s v="Tangible - LSTK - Immoveble"/>
    <s v="OPaL-Culvert"/>
    <n v="44537596"/>
    <n v="11487641.030419279"/>
    <n v="33049954.969580721"/>
    <d v="2023-10-12T00:00:00"/>
    <x v="24"/>
    <x v="23"/>
    <x v="0"/>
    <n v="2"/>
    <n v="2"/>
    <n v="33049954.969580721"/>
    <n v="2643996.3975664577"/>
    <n v="30405958.572014265"/>
    <n v="3040595.8572014268"/>
    <n v="304059.5857201427"/>
    <n v="6075110.5226884503"/>
    <n v="0.1"/>
    <n v="0.1"/>
    <n v="0.18"/>
    <n v="2"/>
    <n v="0"/>
    <n v="0"/>
    <n v="0"/>
    <n v="0"/>
    <n v="0"/>
    <n v="8"/>
    <n v="0"/>
    <n v="9419765.9656100199"/>
    <m/>
    <x v="2"/>
  </r>
  <r>
    <n v="2010000281"/>
    <x v="8"/>
    <x v="3"/>
    <n v="200"/>
    <s v="Tangible - LSTK - Immoveble"/>
    <s v="OPaL-Drain"/>
    <n v="80716292"/>
    <n v="20819259.930475444"/>
    <n v="59897032.069524556"/>
    <d v="2023-10-12T00:00:00"/>
    <x v="24"/>
    <x v="23"/>
    <x v="0"/>
    <n v="2"/>
    <n v="2"/>
    <n v="59897032.069524556"/>
    <n v="4791762.5655619642"/>
    <n v="55105269.503962591"/>
    <n v="5510526.9503962593"/>
    <n v="551052.69503962598"/>
    <n v="11010032.846891725"/>
    <n v="0.1"/>
    <n v="0.1"/>
    <n v="0.18"/>
    <n v="2"/>
    <n v="0"/>
    <n v="0"/>
    <n v="0"/>
    <n v="0"/>
    <n v="0"/>
    <n v="8"/>
    <n v="0"/>
    <n v="17071612.492327612"/>
    <m/>
    <x v="2"/>
  </r>
  <r>
    <n v="2010000281"/>
    <x v="8"/>
    <x v="3"/>
    <n v="201"/>
    <s v="Tangible - LSTK - Immoveble"/>
    <s v="OPaL-Retaining wall"/>
    <n v="126912684.83999999"/>
    <n v="32734756.622379299"/>
    <n v="94177928.217620686"/>
    <d v="2023-10-12T00:00:00"/>
    <x v="24"/>
    <x v="23"/>
    <x v="0"/>
    <n v="2"/>
    <n v="2"/>
    <n v="94177928.217620686"/>
    <n v="7534234.2574096546"/>
    <n v="86643693.960211039"/>
    <n v="8664369.3960211035"/>
    <n v="866436.93960211042"/>
    <n v="17311410.053250164"/>
    <n v="0.1"/>
    <n v="0.1"/>
    <n v="0.18"/>
    <n v="2"/>
    <n v="0"/>
    <n v="0"/>
    <n v="0"/>
    <n v="0"/>
    <n v="0"/>
    <n v="8"/>
    <n v="0"/>
    <n v="26842216.388873376"/>
    <m/>
    <x v="1"/>
  </r>
  <r>
    <n v="2010000281"/>
    <x v="8"/>
    <x v="3"/>
    <n v="202"/>
    <s v="Tangible - LSTK - Immoveble"/>
    <s v="OPaL-Road"/>
    <n v="653466046"/>
    <n v="168549361.35339347"/>
    <n v="484916684.64660656"/>
    <d v="2023-10-12T00:00:00"/>
    <x v="24"/>
    <x v="23"/>
    <x v="0"/>
    <n v="2"/>
    <n v="2"/>
    <n v="484916684.64660656"/>
    <n v="38793334.771728523"/>
    <n v="446123349.87487805"/>
    <n v="44612334.987487808"/>
    <n v="4461233.4987487812"/>
    <n v="89135445.305000633"/>
    <n v="0.1"/>
    <n v="0.1"/>
    <n v="0.18"/>
    <n v="2"/>
    <n v="0"/>
    <n v="0"/>
    <n v="0"/>
    <n v="0"/>
    <n v="0"/>
    <n v="8"/>
    <n v="0"/>
    <n v="138209013.79123724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s v="AB"/>
    <s v="2015-16"/>
    <s v="Q4"/>
    <e v="#VALUE!"/>
    <s v="Tangible - LSTK - Immoveble"/>
    <s v="Utility and offsites "/>
    <n v="2622443692.266036"/>
    <n v="961852996.41830754"/>
    <n v="1660590695.8477285"/>
    <d v="2011-09-30T00:00:00"/>
    <d v="2016-03-31T00:00:00"/>
    <d v="2016-03-31T00:00:00"/>
    <d v="2024-05-31T00:00:00"/>
    <n v="33"/>
    <n v="33"/>
    <n v="1660590695.8477285"/>
    <n v="1428107998.4290464"/>
    <n v="232482697.4186821"/>
    <n v="23248269.741868213"/>
    <n v="2324826.9741868214"/>
    <n v="46450042.944252677"/>
    <n v="0.1"/>
    <n v="0.1"/>
    <n v="0.18"/>
    <n v="4"/>
    <n v="4"/>
    <n v="4"/>
    <n v="4"/>
    <n v="4"/>
    <n v="13"/>
    <n v="86"/>
    <n v="0"/>
    <n v="72023139.660307705"/>
    <m/>
    <x v="0"/>
    <e v="#N/A"/>
    <e v="#N/A"/>
    <n v="12.733333333333333"/>
    <n v="15"/>
    <n v="0"/>
    <n v="6.6666666666666666E-2"/>
    <n v="1409656990.6974049"/>
    <n v="250933705.15032363"/>
    <x v="0"/>
    <n v="0.1"/>
    <n v="0"/>
    <n v="0"/>
    <n v="0"/>
    <n v="0"/>
    <n v="0"/>
    <n v="8.2011014478275412E-2"/>
    <n v="0.54200534558180447"/>
    <n v="0.24"/>
    <n v="0.04"/>
    <n v="1.0040163600600798"/>
    <n v="250.93370515032365"/>
    <n v="0"/>
    <n v="0"/>
    <n v="0"/>
    <n v="0"/>
    <n v="0"/>
    <n v="205.79327726170484"/>
    <n v="1360.0740957812377"/>
    <n v="602.24089236077668"/>
    <n v="100.37348206012946"/>
    <n v="55763.045588960813"/>
    <n v="0"/>
    <n v="0"/>
    <n v="0"/>
    <n v="0"/>
    <n v="0"/>
    <n v="62361.599170213587"/>
    <n v="18134321.27708317"/>
    <n v="73804.030926565771"/>
    <n v="10037348.206012946"/>
  </r>
  <r>
    <n v="2010000254"/>
    <s v="2020-21"/>
    <s v="Q3"/>
    <e v="#VALUE!"/>
    <s v="Tangible - LSTK - Immoveble"/>
    <s v="WMM (150 mm thk) Existing Roads"/>
    <n v="2894301904"/>
    <n v="1610371579.6960244"/>
    <n v="1283930324.3039756"/>
    <d v="2011-09-30T00:00:00"/>
    <d v="2020-12-31T00:00:00"/>
    <d v="2020-12-31T00:00:00"/>
    <d v="2024-05-31T00:00:00"/>
    <n v="14"/>
    <n v="14"/>
    <n v="1283930324.3039756"/>
    <n v="577768645.93678904"/>
    <n v="706161678.36718655"/>
    <n v="70616167.836718664"/>
    <n v="7061616.7836718671"/>
    <n v="141091103.33776388"/>
    <n v="0.1"/>
    <n v="0.1"/>
    <n v="0.18"/>
    <n v="4"/>
    <n v="4"/>
    <n v="4"/>
    <n v="2"/>
    <n v="0"/>
    <n v="0"/>
    <n v="45"/>
    <n v="0"/>
    <n v="218768887.95815441"/>
    <m/>
    <x v="1"/>
    <s v="WMM (150 mm thk) Existing Roads"/>
    <s v="Road"/>
    <n v="12.733333333333333"/>
    <n v="10"/>
    <n v="0"/>
    <n v="0.1"/>
    <n v="1283930324.3039756"/>
    <n v="0"/>
    <x v="1"/>
    <n v="0"/>
    <n v="0.35"/>
    <n v="0.23"/>
    <n v="0"/>
    <n v="0"/>
    <n v="0"/>
    <n v="0"/>
    <n v="0"/>
    <n v="0.35"/>
    <n v="7.0000000000000007E-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B"/>
    <s v="2015-16"/>
    <s v="Q4"/>
    <e v="#VALUE!"/>
    <s v="Tangible - LSTK - Immoveble"/>
    <s v="Cooling Water System "/>
    <n v="1767282224.4094493"/>
    <n v="648199123.61824548"/>
    <n v="1119083100.791204"/>
    <d v="2011-09-30T00:00:00"/>
    <d v="2016-03-31T00:00:00"/>
    <d v="2016-03-31T00:00:00"/>
    <d v="2024-05-31T00:00:00"/>
    <n v="33"/>
    <n v="33"/>
    <n v="1119083100.791204"/>
    <n v="962411466.68043542"/>
    <n v="156671634.11076856"/>
    <n v="15667163.411076857"/>
    <n v="1566716.3411076858"/>
    <n v="31302992.495331556"/>
    <n v="0.1"/>
    <n v="0.1"/>
    <n v="0.18"/>
    <n v="4"/>
    <n v="4"/>
    <n v="4"/>
    <n v="4"/>
    <n v="4"/>
    <n v="13"/>
    <n v="86"/>
    <n v="0"/>
    <n v="48536872.247516096"/>
    <m/>
    <x v="0"/>
    <e v="#N/A"/>
    <e v="#N/A"/>
    <n v="12.733333333333333"/>
    <n v="15"/>
    <n v="0.05"/>
    <n v="6.3333333333333325E-2"/>
    <n v="902478349.50472856"/>
    <n v="216604751.28647542"/>
    <x v="2"/>
    <n v="0.15"/>
    <n v="0"/>
    <n v="0"/>
    <n v="0.25"/>
    <n v="0"/>
    <n v="0.2"/>
    <n v="0.17"/>
    <n v="0"/>
    <n v="0.15"/>
    <n v="0.08"/>
    <n v="1.0000000000000002"/>
    <n v="324.90712692971312"/>
    <n v="0"/>
    <n v="0"/>
    <n v="541.51187821618851"/>
    <n v="0"/>
    <n v="433.2095025729509"/>
    <n v="368.22807718700824"/>
    <n v="0"/>
    <n v="324.90712692971312"/>
    <n v="173.28380102918032"/>
    <n v="72201.583762158465"/>
    <n v="0"/>
    <n v="0"/>
    <n v="67688.984777023565"/>
    <n v="0"/>
    <n v="666476.15780453978"/>
    <n v="111584.26581424492"/>
    <n v="0"/>
    <n v="39817.049868837392"/>
    <n v="17328380.102918033"/>
  </r>
  <r>
    <s v="AB"/>
    <s v="2011-12"/>
    <s v="Q2"/>
    <n v="1"/>
    <s v="Tangible - LSTK - Immoveble"/>
    <s v="Tangible - LSTK - Immoveble"/>
    <n v="812943927.21690893"/>
    <n v="0"/>
    <n v="812943927.21690893"/>
    <d v="2011-09-30T00:00:00"/>
    <d v="2011-09-30T00:00:00"/>
    <d v="2015-08-31T00:00:00"/>
    <d v="2024-05-31T00:00:00"/>
    <n v="35.333333333333336"/>
    <n v="36"/>
    <n v="812943927.21690893"/>
    <n v="747908413.03955626"/>
    <n v="65035514.177352667"/>
    <n v="6503551.4177352674"/>
    <n v="650355.14177352679"/>
    <n v="12994095.73263506"/>
    <n v="0.1"/>
    <n v="0.1"/>
    <n v="0.18"/>
    <n v="4"/>
    <n v="4"/>
    <n v="4"/>
    <n v="4"/>
    <n v="4"/>
    <n v="16"/>
    <n v="92"/>
    <n v="0"/>
    <n v="20148002.292143855"/>
    <m/>
    <x v="0"/>
    <e v="#N/A"/>
    <e v="#N/A"/>
    <n v="12.733333333333333"/>
    <n v="20"/>
    <n v="0.05"/>
    <n v="4.7500000000000001E-2"/>
    <n v="491695585.31169373"/>
    <n v="321248341.9052152"/>
    <x v="2"/>
    <n v="0.15"/>
    <n v="0"/>
    <n v="0"/>
    <n v="0.25"/>
    <n v="0"/>
    <n v="0.2"/>
    <n v="0.17"/>
    <n v="0"/>
    <n v="0.15"/>
    <n v="0.08"/>
    <n v="1.0000000000000002"/>
    <n v="481.87251285782276"/>
    <n v="0"/>
    <n v="0"/>
    <n v="803.12085476303798"/>
    <n v="0"/>
    <n v="642.49668381043045"/>
    <n v="546.12218123886589"/>
    <n v="0"/>
    <n v="481.87251285782276"/>
    <n v="256.99867352417215"/>
    <n v="107082.78063507173"/>
    <n v="0"/>
    <n v="0"/>
    <n v="100390.10684537975"/>
    <n v="0"/>
    <n v="988456.43663143145"/>
    <n v="165491.57007238362"/>
    <n v="0"/>
    <n v="59053.004026693969"/>
    <n v="25699867.352417216"/>
  </r>
  <r>
    <n v="2020000315"/>
    <s v="2022-23"/>
    <s v="Q2"/>
    <n v="2"/>
    <s v="Tangible - LSTK - Immoveble"/>
    <s v="HVAC Admin Building"/>
    <n v="1456621877"/>
    <n v="759333296.09747958"/>
    <n v="697288580.90252042"/>
    <d v="2011-09-30T00:00:00"/>
    <d v="2022-09-30T00:00:00"/>
    <d v="2022-09-30T00:00:00"/>
    <d v="2024-05-31T00:00:00"/>
    <n v="7"/>
    <n v="7"/>
    <n v="697288580.90252042"/>
    <n v="174322145.2256301"/>
    <n v="522966435.67689031"/>
    <n v="52296643.567689031"/>
    <n v="5229664.3567689033"/>
    <n v="104488693.84824267"/>
    <n v="0.1"/>
    <n v="0.1"/>
    <n v="0.18"/>
    <n v="4"/>
    <n v="3"/>
    <n v="0"/>
    <n v="0"/>
    <n v="0"/>
    <n v="0"/>
    <n v="25"/>
    <n v="0"/>
    <n v="162015001.77270061"/>
    <s v="IU&amp;O"/>
    <x v="2"/>
    <s v="HVAC Admin Building"/>
    <s v="RCC"/>
    <n v="12.733333333333333"/>
    <n v="45"/>
    <n v="0.05"/>
    <n v="2.1111111111111112E-2"/>
    <n v="187441500.74779603"/>
    <n v="509847080.15472436"/>
    <x v="3"/>
    <n v="0.05"/>
    <n v="0"/>
    <n v="0"/>
    <n v="0.1"/>
    <n v="0"/>
    <n v="0.2"/>
    <n v="0.20468671467173591"/>
    <n v="0.15"/>
    <n v="0.15"/>
    <n v="0.15"/>
    <n v="1.004686714671736"/>
    <n v="254.92354007736222"/>
    <n v="0"/>
    <n v="0"/>
    <n v="509.84708015472444"/>
    <n v="0"/>
    <n v="1019.6941603094489"/>
    <n v="1043.5892382184775"/>
    <n v="764.77062023208646"/>
    <n v="764.77062023208646"/>
    <n v="764.77062023208646"/>
    <n v="56649.675572747161"/>
    <n v="0"/>
    <n v="0"/>
    <n v="63730.885019340552"/>
    <n v="0"/>
    <n v="1568760.2466299213"/>
    <n v="316239.16309650836"/>
    <n v="10196941.603094487"/>
    <n v="93721.88973432433"/>
    <n v="76477062.023208648"/>
  </r>
  <r>
    <n v="2010000244"/>
    <s v="2019-20"/>
    <s v="Q3"/>
    <n v="3"/>
    <s v="Tangible - LSTK - Immoveble"/>
    <s v="Truck Parking"/>
    <n v="1007090000"/>
    <n v="370638160.00981945"/>
    <n v="636451839.99018049"/>
    <d v="2011-09-30T00:00:00"/>
    <d v="2019-12-31T00:00:00"/>
    <d v="2019-12-31T00:00:00"/>
    <d v="2024-05-31T00:00:00"/>
    <n v="18"/>
    <n v="18"/>
    <n v="636451839.99018049"/>
    <n v="350048511.99459928"/>
    <n v="286403327.99558121"/>
    <n v="28640332.799558122"/>
    <n v="2864033.2799558123"/>
    <n v="57223384.933517121"/>
    <n v="0.1"/>
    <n v="0.1"/>
    <n v="0.18"/>
    <n v="4"/>
    <n v="4"/>
    <n v="4"/>
    <n v="4"/>
    <n v="2"/>
    <n v="0"/>
    <n v="55"/>
    <n v="0"/>
    <n v="88727751.013031051"/>
    <s v="IU&amp;O 2019-20"/>
    <x v="0"/>
    <s v="Truck Parking"/>
    <s v="Development"/>
    <n v="12.733333333333333"/>
    <n v="15"/>
    <n v="0"/>
    <n v="6.6666666666666666E-2"/>
    <n v="540276895.28055322"/>
    <n v="96174944.709627271"/>
    <x v="2"/>
    <n v="0.15"/>
    <n v="0"/>
    <n v="0"/>
    <n v="0.25"/>
    <n v="0"/>
    <n v="0.2"/>
    <n v="0.17"/>
    <n v="0"/>
    <n v="0.15"/>
    <n v="0.08"/>
    <n v="1.0000000000000002"/>
    <n v="144.26241706444091"/>
    <n v="0"/>
    <n v="0"/>
    <n v="240.43736177406817"/>
    <n v="0"/>
    <n v="192.34988941925454"/>
    <n v="163.49740600636636"/>
    <n v="0"/>
    <n v="144.26241706444091"/>
    <n v="76.939955767701818"/>
    <n v="32058.314903209088"/>
    <n v="0"/>
    <n v="0"/>
    <n v="30054.670221758523"/>
    <n v="0"/>
    <n v="295922.90679885313"/>
    <n v="49544.668486777686"/>
    <n v="0"/>
    <n v="17679.217777505011"/>
    <n v="7693995.5767701818"/>
  </r>
  <r>
    <n v="9010000012"/>
    <s v="2016-17"/>
    <s v="Q2"/>
    <n v="4"/>
    <s v="Tangible - LSTK - Immoveble"/>
    <s v="PWH"/>
    <n v="1013468865.5352657"/>
    <n v="417133913.6753161"/>
    <n v="596334951.85994959"/>
    <d v="2011-09-30T00:00:00"/>
    <d v="2016-09-30T00:00:00"/>
    <d v="2016-09-30T00:00:00"/>
    <d v="2024-05-31T00:00:00"/>
    <n v="31"/>
    <n v="31"/>
    <n v="596334951.85994959"/>
    <n v="488994660.52515864"/>
    <n v="107340291.33479095"/>
    <n v="10734029.133479096"/>
    <n v="1073402.9133479097"/>
    <n v="21446590.208691228"/>
    <n v="0.1"/>
    <n v="0.1"/>
    <n v="0.18"/>
    <n v="4"/>
    <n v="4"/>
    <n v="4"/>
    <n v="4"/>
    <n v="4"/>
    <n v="11"/>
    <n v="82"/>
    <n v="0"/>
    <n v="33254022.255518235"/>
    <m/>
    <x v="0"/>
    <e v="#N/A"/>
    <e v="#N/A"/>
    <n v="12.733333333333333"/>
    <n v="30"/>
    <n v="0.05"/>
    <n v="3.1666666666666662E-2"/>
    <n v="240455504.47775072"/>
    <n v="355879447.38219887"/>
    <x v="4"/>
    <n v="0"/>
    <n v="0"/>
    <n v="0"/>
    <n v="0.04"/>
    <n v="0.15"/>
    <n v="0.4"/>
    <n v="0.06"/>
    <n v="0"/>
    <n v="0.25"/>
    <n v="0.1"/>
    <n v="1.0000000000000002"/>
    <n v="0"/>
    <n v="0"/>
    <n v="0"/>
    <n v="142.35177895287956"/>
    <n v="533.81917107329832"/>
    <n v="1423.5177895287954"/>
    <n v="213.52766842931931"/>
    <n v="0"/>
    <n v="889.69861845549713"/>
    <n v="355.87944738219886"/>
    <n v="0"/>
    <n v="0"/>
    <n v="0"/>
    <n v="17793.972369109943"/>
    <n v="593132.41230366484"/>
    <n v="2190027.3685058393"/>
    <n v="64705.354069490699"/>
    <n v="0"/>
    <n v="109031.69343817368"/>
    <n v="35587944.738219887"/>
  </r>
  <r>
    <n v="2010000281"/>
    <s v="2023-24"/>
    <s v="Q3"/>
    <n v="5"/>
    <s v="Tangible - LSTK - Immoveble"/>
    <s v="OPaL-Road"/>
    <n v="653466046"/>
    <n v="168549361.35339347"/>
    <n v="484916684.64660656"/>
    <d v="2011-09-30T00:00:00"/>
    <d v="2023-12-31T00:00:00"/>
    <d v="2023-12-31T00:00:00"/>
    <d v="2024-05-31T00:00:00"/>
    <n v="2"/>
    <n v="2"/>
    <n v="484916684.64660656"/>
    <n v="38793334.771728523"/>
    <n v="446123349.87487805"/>
    <n v="44612334.987487808"/>
    <n v="4461233.4987487812"/>
    <n v="89135445.305000633"/>
    <n v="0.1"/>
    <n v="0.1"/>
    <n v="0.18"/>
    <n v="2"/>
    <n v="0"/>
    <n v="0"/>
    <n v="0"/>
    <n v="0"/>
    <n v="0"/>
    <n v="8"/>
    <n v="0"/>
    <n v="138209013.79123724"/>
    <m/>
    <x v="1"/>
    <e v="#N/A"/>
    <e v="#N/A"/>
    <n v="12.733333333333333"/>
    <n v="10"/>
    <n v="0"/>
    <n v="0.1"/>
    <n v="484916684.64660656"/>
    <n v="0"/>
    <x v="1"/>
    <n v="0"/>
    <n v="0.35"/>
    <n v="0.23"/>
    <n v="0"/>
    <n v="0"/>
    <n v="0"/>
    <n v="0"/>
    <n v="0"/>
    <n v="0.35"/>
    <n v="7.0000000000000007E-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256"/>
    <s v="2020-21"/>
    <s v="Q3"/>
    <n v="6"/>
    <s v="Tangible - LSTK - Immoveble"/>
    <s v="WMM (485 mm thk ) New Roads"/>
    <n v="985188633"/>
    <n v="548152828.50422943"/>
    <n v="437035804.49577057"/>
    <d v="2011-09-30T00:00:00"/>
    <d v="2020-12-31T00:00:00"/>
    <d v="2020-12-31T00:00:00"/>
    <d v="2024-05-31T00:00:00"/>
    <n v="14"/>
    <n v="14"/>
    <n v="437035804.49577057"/>
    <n v="196666112.02309677"/>
    <n v="240369692.4726738"/>
    <n v="24036969.24726738"/>
    <n v="2403696.9247267381"/>
    <n v="48025864.556040227"/>
    <n v="0.1"/>
    <n v="0.1"/>
    <n v="0.18"/>
    <n v="4"/>
    <n v="4"/>
    <n v="4"/>
    <n v="2"/>
    <n v="0"/>
    <n v="0"/>
    <n v="45"/>
    <n v="0"/>
    <n v="74466530.728034347"/>
    <m/>
    <x v="1"/>
    <s v="WMM (485 mm thk ) New Roads"/>
    <s v="Road"/>
    <n v="12.733333333333333"/>
    <n v="10"/>
    <n v="0"/>
    <n v="0.1"/>
    <n v="437035804.49577063"/>
    <n v="0"/>
    <x v="1"/>
    <n v="0"/>
    <n v="0.35"/>
    <n v="0.23"/>
    <n v="0"/>
    <n v="0"/>
    <n v="0"/>
    <n v="0"/>
    <n v="0"/>
    <n v="0.35"/>
    <n v="7.0000000000000007E-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B"/>
    <s v="2015-16"/>
    <s v="Q1"/>
    <n v="7"/>
    <s v="Tangible - LSTK - Immoveble"/>
    <s v="Product Ware House ( PP Portion)"/>
    <n v="545520747.81085157"/>
    <n v="200084664.32956064"/>
    <n v="345436083.48129094"/>
    <d v="2011-09-30T00:00:00"/>
    <d v="2015-06-30T00:00:00"/>
    <d v="2015-08-31T00:00:00"/>
    <d v="2024-05-31T00:00:00"/>
    <n v="35.333333333333336"/>
    <n v="36"/>
    <n v="345436083.48129094"/>
    <n v="317801196.80278766"/>
    <n v="27634886.678503275"/>
    <n v="2763488.6678503277"/>
    <n v="276348.86678503279"/>
    <n v="5521450.3583649546"/>
    <n v="0.1"/>
    <n v="0.1"/>
    <n v="0.18"/>
    <n v="4"/>
    <n v="4"/>
    <n v="4"/>
    <n v="4"/>
    <n v="4"/>
    <n v="16"/>
    <n v="92"/>
    <n v="0"/>
    <n v="8561287.8930003159"/>
    <m/>
    <x v="0"/>
    <e v="#N/A"/>
    <e v="#N/A"/>
    <n v="12.733333333333333"/>
    <n v="30"/>
    <n v="0.05"/>
    <n v="3.1666666666666662E-2"/>
    <n v="139287505.21706718"/>
    <n v="206148578.26422375"/>
    <x v="4"/>
    <n v="0"/>
    <n v="0"/>
    <n v="0"/>
    <n v="0.05"/>
    <n v="0.15"/>
    <n v="0.37"/>
    <n v="0.08"/>
    <n v="0"/>
    <n v="0.25"/>
    <n v="0.1"/>
    <n v="1"/>
    <n v="0"/>
    <n v="0"/>
    <n v="0"/>
    <n v="103.07428913211189"/>
    <n v="309.22286739633563"/>
    <n v="762.74973957762791"/>
    <n v="164.91886261137901"/>
    <n v="0"/>
    <n v="515.3714456605594"/>
    <n v="206.14857826422377"/>
    <n v="0"/>
    <n v="0"/>
    <n v="0"/>
    <n v="12884.286141513987"/>
    <n v="343580.96377370629"/>
    <n v="1173461.1378117353"/>
    <n v="49975.41291253909"/>
    <n v="0"/>
    <n v="63158.265399578355"/>
    <n v="20614857.826422378"/>
  </r>
  <r>
    <n v="2020000318"/>
    <s v="2022-23"/>
    <s v="Q2"/>
    <n v="8"/>
    <s v="Tangible - LSTK - Immoveble"/>
    <s v="Administration Building"/>
    <n v="488476613"/>
    <n v="254642123.88544741"/>
    <n v="233834489.11455259"/>
    <d v="2011-09-30T00:00:00"/>
    <d v="2022-09-30T00:00:00"/>
    <d v="2022-09-30T00:00:00"/>
    <d v="2024-05-31T00:00:00"/>
    <n v="7"/>
    <n v="7"/>
    <n v="233834489.11455259"/>
    <n v="58458622.278638147"/>
    <n v="175375866.83591443"/>
    <n v="17537586.683591444"/>
    <n v="1753758.6683591446"/>
    <n v="35040098.193815701"/>
    <n v="0.1"/>
    <n v="0.1"/>
    <n v="0.18"/>
    <n v="4"/>
    <n v="3"/>
    <n v="0"/>
    <n v="0"/>
    <n v="0"/>
    <n v="0"/>
    <n v="25"/>
    <n v="0"/>
    <n v="54331443.545766294"/>
    <s v="IU&amp;O"/>
    <x v="2"/>
    <s v="Administration Building"/>
    <s v="RCC Framed"/>
    <n v="12.733333333333333"/>
    <n v="45"/>
    <n v="0.05"/>
    <n v="2.1111111111111112E-2"/>
    <n v="62858174.888645276"/>
    <n v="170976314.22590733"/>
    <x v="3"/>
    <n v="0.05"/>
    <n v="0"/>
    <n v="0"/>
    <n v="0.1"/>
    <n v="0"/>
    <n v="0.2"/>
    <n v="0.20468671467173591"/>
    <n v="0.15"/>
    <n v="0.15"/>
    <n v="0.15"/>
    <n v="1.004686714671736"/>
    <n v="85.488157112953658"/>
    <n v="0"/>
    <n v="0"/>
    <n v="170.97631422590732"/>
    <n v="0"/>
    <n v="341.95262845181463"/>
    <n v="349.96580045583352"/>
    <n v="256.46447133886096"/>
    <n v="256.46447133886096"/>
    <n v="256.46447133886096"/>
    <n v="18997.368247323036"/>
    <n v="0"/>
    <n v="0"/>
    <n v="21372.039278238415"/>
    <n v="0"/>
    <n v="526080.96684894559"/>
    <n v="106050.24256237379"/>
    <n v="3419526.284518146"/>
    <n v="31429.469526821194"/>
    <n v="25646447.133886095"/>
  </r>
  <r>
    <n v="9010000013"/>
    <s v="2016-17"/>
    <s v="Q2"/>
    <n v="9"/>
    <s v="Tangible - LSTK - Immoveble"/>
    <s v="LAB"/>
    <n v="391632742.91901994"/>
    <n v="161192222.40826219"/>
    <n v="230440520.51075774"/>
    <d v="2011-09-30T00:00:00"/>
    <d v="2016-09-30T00:00:00"/>
    <d v="2016-09-30T00:00:00"/>
    <d v="2024-05-31T00:00:00"/>
    <n v="31"/>
    <n v="31"/>
    <n v="230440520.51075774"/>
    <n v="188961226.81882134"/>
    <n v="41479293.691936404"/>
    <n v="4147929.3691936405"/>
    <n v="414792.93691936409"/>
    <n v="8287562.8796488931"/>
    <n v="0.1"/>
    <n v="0.1"/>
    <n v="0.18"/>
    <n v="4"/>
    <n v="4"/>
    <n v="4"/>
    <n v="4"/>
    <n v="4"/>
    <n v="11"/>
    <n v="82"/>
    <n v="0"/>
    <n v="12850285.185761899"/>
    <m/>
    <x v="0"/>
    <e v="#N/A"/>
    <e v="#N/A"/>
    <n v="12.733333333333333"/>
    <n v="45"/>
    <n v="0.05"/>
    <n v="2.1111111111111112E-2"/>
    <n v="61945825.84692888"/>
    <n v="168494694.66382885"/>
    <x v="3"/>
    <n v="0.05"/>
    <n v="0"/>
    <n v="0"/>
    <n v="0.1"/>
    <n v="0"/>
    <n v="0.2"/>
    <n v="0.20468671467173591"/>
    <n v="0.15"/>
    <n v="0.15"/>
    <n v="0.15"/>
    <n v="1.004686714671736"/>
    <n v="84.24734733191444"/>
    <n v="0"/>
    <n v="0"/>
    <n v="168.49469466382888"/>
    <n v="0"/>
    <n v="336.98938932765776"/>
    <n v="344.88625490356401"/>
    <n v="252.74204199574325"/>
    <n v="252.74204199574325"/>
    <n v="252.74204199574325"/>
    <n v="18721.63274042543"/>
    <n v="0"/>
    <n v="0"/>
    <n v="21061.83683297861"/>
    <n v="0"/>
    <n v="518445.21435024269"/>
    <n v="104510.98633441333"/>
    <n v="3369893.8932765769"/>
    <n v="30973.289460262655"/>
    <n v="25274204.199574325"/>
  </r>
  <r>
    <n v="2010000257"/>
    <s v="2020-21"/>
    <s v="Q3"/>
    <n v="10"/>
    <s v="Tangible - LSTK - Immoveble"/>
    <s v="Existing Road"/>
    <n v="491919497"/>
    <n v="273700948.87902325"/>
    <n v="218218548.12097675"/>
    <d v="2011-09-30T00:00:00"/>
    <d v="2020-12-31T00:00:00"/>
    <d v="2020-12-31T00:00:00"/>
    <d v="2024-05-31T00:00:00"/>
    <n v="14"/>
    <n v="14"/>
    <n v="218218548.12097675"/>
    <n v="98198346.654439539"/>
    <n v="120020201.46653721"/>
    <n v="12002020.146653721"/>
    <n v="1200202.0146653722"/>
    <n v="23980036.253014132"/>
    <n v="0.1"/>
    <n v="0.1"/>
    <n v="0.18"/>
    <n v="4"/>
    <n v="4"/>
    <n v="4"/>
    <n v="2"/>
    <n v="0"/>
    <n v="0"/>
    <n v="45"/>
    <n v="0"/>
    <n v="37182258.414333224"/>
    <m/>
    <x v="1"/>
    <s v="Existing Road"/>
    <s v="Road"/>
    <n v="12.733333333333333"/>
    <n v="10"/>
    <n v="0"/>
    <n v="0.1"/>
    <n v="218218548.12097675"/>
    <n v="0"/>
    <x v="1"/>
    <n v="0"/>
    <n v="0.35"/>
    <n v="0.23"/>
    <n v="0"/>
    <n v="0"/>
    <n v="0"/>
    <n v="0"/>
    <n v="0"/>
    <n v="0.35"/>
    <n v="7.0000000000000007E-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245"/>
    <s v="2019-20"/>
    <s v="Q1"/>
    <n v="11"/>
    <s v="Tangible - LSTK - Immoveble"/>
    <s v="OWS &amp; SWS System"/>
    <n v="315870000"/>
    <n v="116249268.29012468"/>
    <n v="199620731.70987532"/>
    <d v="2011-09-30T00:00:00"/>
    <d v="2019-06-30T00:00:00"/>
    <d v="2019-06-30T00:00:00"/>
    <d v="2024-05-31T00:00:00"/>
    <n v="20"/>
    <n v="20"/>
    <n v="199620731.70987532"/>
    <n v="119772439.02592519"/>
    <n v="79848292.683950126"/>
    <n v="7984829.2683950132"/>
    <n v="798482.92683950136"/>
    <n v="15953688.878253233"/>
    <n v="0.1"/>
    <n v="0.1"/>
    <n v="0.18"/>
    <n v="4"/>
    <n v="4"/>
    <n v="4"/>
    <n v="4"/>
    <n v="4"/>
    <n v="0"/>
    <n v="60"/>
    <n v="0"/>
    <n v="24737001.073487747"/>
    <s v="IU&amp;O 2019-20"/>
    <x v="0"/>
    <s v="OWS &amp; SWS System"/>
    <s v="Steel Structure"/>
    <n v="12.733333333333333"/>
    <n v="30"/>
    <n v="0.05"/>
    <n v="3.1666666666666662E-2"/>
    <n v="80491515.04168193"/>
    <n v="119129216.66819339"/>
    <x v="4"/>
    <n v="0"/>
    <n v="0"/>
    <n v="0"/>
    <n v="0.05"/>
    <n v="0.15"/>
    <n v="0.37"/>
    <n v="0.08"/>
    <n v="0"/>
    <n v="0.25"/>
    <n v="0.1"/>
    <n v="1"/>
    <n v="0"/>
    <n v="0"/>
    <n v="0"/>
    <n v="59.564608334096697"/>
    <n v="178.69382500229008"/>
    <n v="440.77810167231553"/>
    <n v="95.303373334554706"/>
    <n v="0"/>
    <n v="297.82304167048346"/>
    <n v="119.12921666819339"/>
    <n v="0"/>
    <n v="0"/>
    <n v="0"/>
    <n v="7445.5760417620877"/>
    <n v="198548.69444698899"/>
    <n v="678120.15641894692"/>
    <n v="28879.810101380215"/>
    <n v="0"/>
    <n v="36497.921773343558"/>
    <n v="11912921.66681934"/>
  </r>
  <r>
    <n v="2010000215"/>
    <s v="2017-18"/>
    <s v="Q1"/>
    <n v="12"/>
    <s v="Tangible - LSTK - Immoveble"/>
    <s v="Buildings - PE Swing Plant"/>
    <n v="318651062.48000002"/>
    <n v="130329573.06842522"/>
    <n v="188321489.41157478"/>
    <d v="2011-09-30T00:00:00"/>
    <d v="2017-06-30T00:00:00"/>
    <d v="2017-06-30T00:00:00"/>
    <d v="2024-05-31T00:00:00"/>
    <n v="28"/>
    <n v="28"/>
    <n v="188321489.41157478"/>
    <n v="143124331.95279685"/>
    <n v="45197157.458777934"/>
    <n v="4519715.745877794"/>
    <n v="451971.57458777941"/>
    <n v="9030392.0602638312"/>
    <n v="0.1"/>
    <n v="0.1"/>
    <n v="0.18"/>
    <n v="4"/>
    <n v="4"/>
    <n v="4"/>
    <n v="4"/>
    <n v="4"/>
    <n v="8"/>
    <n v="76"/>
    <n v="0"/>
    <n v="14002079.380729403"/>
    <s v="PE"/>
    <x v="0"/>
    <s v="EXTRUSION 1 &amp; 2"/>
    <s v="Steel Structure"/>
    <n v="12.733333333333333"/>
    <n v="30"/>
    <n v="0.05"/>
    <n v="3.1666666666666662E-2"/>
    <n v="75935409.452733859"/>
    <n v="112386079.95884092"/>
    <x v="4"/>
    <n v="0"/>
    <n v="0"/>
    <n v="0"/>
    <n v="0.05"/>
    <n v="0.15"/>
    <n v="0.37"/>
    <n v="0.08"/>
    <n v="0"/>
    <n v="0.25"/>
    <n v="0.1"/>
    <n v="1"/>
    <n v="0"/>
    <n v="0"/>
    <n v="0"/>
    <n v="56.193039979420462"/>
    <n v="168.57911993826136"/>
    <n v="415.82849584771139"/>
    <n v="89.908863967072733"/>
    <n v="0"/>
    <n v="280.96519989710231"/>
    <n v="112.38607995884092"/>
    <n v="0"/>
    <n v="0"/>
    <n v="0"/>
    <n v="7024.129997427558"/>
    <n v="187310.13326473485"/>
    <n v="639736.14745801757"/>
    <n v="27245.110293052345"/>
    <n v="0"/>
    <n v="34432.009791311553"/>
    <n v="11238607.995884093"/>
  </r>
  <r>
    <n v="2010000258"/>
    <s v="2020-21"/>
    <s v="Q3"/>
    <n v="13"/>
    <s v="Tangible - LSTK - Immoveble"/>
    <s v="New Roads"/>
    <n v="368957699"/>
    <n v="205285769.17235106"/>
    <n v="163671929.82764894"/>
    <d v="2011-09-30T00:00:00"/>
    <d v="2020-12-31T00:00:00"/>
    <d v="2020-12-31T00:00:00"/>
    <d v="2024-05-31T00:00:00"/>
    <n v="14"/>
    <n v="14"/>
    <n v="163671929.82764894"/>
    <n v="73652368.422442019"/>
    <n v="90019561.405206919"/>
    <n v="9001956.1405206919"/>
    <n v="900195.61405206926"/>
    <n v="17985908.368760344"/>
    <n v="0.1"/>
    <n v="0.1"/>
    <n v="0.18"/>
    <n v="4"/>
    <n v="4"/>
    <n v="4"/>
    <n v="2"/>
    <n v="0"/>
    <n v="0"/>
    <n v="45"/>
    <n v="0"/>
    <n v="27888060.123333104"/>
    <m/>
    <x v="1"/>
    <s v="New Roads"/>
    <s v="Road"/>
    <n v="12.733333333333333"/>
    <n v="10"/>
    <n v="0"/>
    <n v="0.1"/>
    <n v="163671929.82764894"/>
    <n v="0"/>
    <x v="1"/>
    <n v="0"/>
    <n v="0.35"/>
    <n v="0.23"/>
    <n v="0"/>
    <n v="0"/>
    <n v="0"/>
    <n v="0"/>
    <n v="0"/>
    <n v="0.35"/>
    <n v="7.0000000000000007E-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274"/>
    <s v="2022-23"/>
    <s v="Q2"/>
    <n v="14"/>
    <s v="Tangible - LSTK - Immoveble"/>
    <s v="Catalyst Chemical Storage Building"/>
    <n v="238622716"/>
    <n v="124393663.05865279"/>
    <n v="114229052.94134721"/>
    <d v="2011-09-30T00:00:00"/>
    <d v="2022-09-30T00:00:00"/>
    <d v="2022-09-30T00:00:00"/>
    <d v="2024-05-31T00:00:00"/>
    <n v="7"/>
    <n v="7"/>
    <n v="114229052.94134721"/>
    <n v="28557263.235336803"/>
    <n v="85671789.706010401"/>
    <n v="8567178.9706010409"/>
    <n v="856717.89706010418"/>
    <n v="17117223.583260879"/>
    <n v="0.1"/>
    <n v="0.1"/>
    <n v="0.18"/>
    <n v="4"/>
    <n v="3"/>
    <n v="0"/>
    <n v="0"/>
    <n v="0"/>
    <n v="0"/>
    <n v="25"/>
    <n v="0"/>
    <n v="26541120.450922024"/>
    <s v="IU&amp;O"/>
    <x v="0"/>
    <s v="Catalyst Chemical Storage Building"/>
    <s v="RCC Framed"/>
    <n v="12.733333333333333"/>
    <n v="45"/>
    <n v="0.05"/>
    <n v="2.1111111111111112E-2"/>
    <n v="30706461.712899927"/>
    <n v="83522591.228447288"/>
    <x v="3"/>
    <n v="0.05"/>
    <n v="0"/>
    <n v="0"/>
    <n v="0.1"/>
    <n v="0"/>
    <n v="0.2"/>
    <n v="0.20468671467173591"/>
    <n v="0.15"/>
    <n v="0.15"/>
    <n v="0.15"/>
    <n v="1.004686714671736"/>
    <n v="41.761295614223648"/>
    <n v="0"/>
    <n v="0"/>
    <n v="83.522591228447297"/>
    <n v="0"/>
    <n v="167.04518245689459"/>
    <n v="170.95964799421222"/>
    <n v="125.28388684267092"/>
    <n v="125.28388684267092"/>
    <n v="125.28388684267092"/>
    <n v="9280.2879142719212"/>
    <n v="0"/>
    <n v="0"/>
    <n v="10440.323903555913"/>
    <n v="0"/>
    <n v="256992.58839522244"/>
    <n v="51805.953937640064"/>
    <n v="1670451.8245689457"/>
    <n v="15353.417505229279"/>
    <n v="12528388.684267092"/>
  </r>
  <r>
    <n v="9010000014"/>
    <s v="2016-17"/>
    <s v="Q4"/>
    <n v="15"/>
    <s v="Tangible - LSTK - Immoveble"/>
    <s v="HDPE"/>
    <n v="187140329.19055995"/>
    <n v="77025136.712528765"/>
    <n v="110115192.47803119"/>
    <d v="2011-09-30T00:00:00"/>
    <d v="2017-03-31T00:00:00"/>
    <d v="2017-03-31T00:00:00"/>
    <d v="2024-05-31T00:00:00"/>
    <n v="29"/>
    <n v="29"/>
    <n v="110115192.47803119"/>
    <n v="85889850.132864326"/>
    <n v="24225342.345166862"/>
    <n v="2422534.2345166863"/>
    <n v="242253.42345166864"/>
    <n v="4840223.400564339"/>
    <n v="0.1"/>
    <n v="0.1"/>
    <n v="0.18"/>
    <n v="4"/>
    <n v="4"/>
    <n v="4"/>
    <n v="4"/>
    <n v="4"/>
    <n v="9"/>
    <n v="78"/>
    <n v="0"/>
    <n v="7505011.0585326944"/>
    <m/>
    <x v="2"/>
    <e v="#N/A"/>
    <e v="#N/A"/>
    <n v="12.733333333333333"/>
    <n v="30"/>
    <n v="0.05"/>
    <n v="3.1666666666666662E-2"/>
    <n v="44400892.611419454"/>
    <n v="65714299.866611734"/>
    <x v="4"/>
    <n v="0"/>
    <n v="0"/>
    <n v="0"/>
    <n v="0.05"/>
    <n v="0.15"/>
    <n v="0.37"/>
    <n v="0.08"/>
    <n v="0"/>
    <n v="0.25"/>
    <n v="0.1"/>
    <n v="1"/>
    <n v="0"/>
    <n v="0"/>
    <n v="0"/>
    <n v="32.85714993330587"/>
    <n v="98.571449799917602"/>
    <n v="243.14290950646341"/>
    <n v="52.571439893289387"/>
    <n v="0"/>
    <n v="164.28574966652934"/>
    <n v="65.714299866611739"/>
    <n v="0"/>
    <n v="0"/>
    <n v="0"/>
    <n v="4107.1437416632343"/>
    <n v="109523.83311101956"/>
    <n v="374066.0146253283"/>
    <n v="15930.739361602844"/>
    <n v="0"/>
    <n v="20133.057557172713"/>
    <n v="6571429.9866611743"/>
  </r>
  <r>
    <s v="AB"/>
    <s v="2015-16"/>
    <s v="Q4"/>
    <n v="16"/>
    <s v="Tangible - LSTK - Immoveble"/>
    <s v="Inert Air Plant Air BOC "/>
    <n v="171528403.20862105"/>
    <n v="62912736.347256809"/>
    <n v="108615666.86136425"/>
    <d v="2016-02-29T00:00:00"/>
    <d v="2016-03-31T00:00:00"/>
    <d v="2016-03-31T00:00:00"/>
    <d v="2024-05-31T00:00:00"/>
    <n v="33"/>
    <n v="33"/>
    <n v="108615666.86136425"/>
    <n v="93409473.500773251"/>
    <n v="15206193.360590994"/>
    <n v="1520619.3360590995"/>
    <n v="152061.93360590996"/>
    <n v="3038197.4334460809"/>
    <n v="0.1"/>
    <n v="0.1"/>
    <n v="0.18"/>
    <n v="4"/>
    <n v="4"/>
    <n v="4"/>
    <n v="4"/>
    <n v="4"/>
    <n v="13"/>
    <n v="86"/>
    <n v="0"/>
    <n v="4710878.7031110907"/>
    <m/>
    <x v="0"/>
    <e v="#N/A"/>
    <e v="#N/A"/>
    <n v="8.3166666666666664"/>
    <n v="30"/>
    <n v="0.05"/>
    <n v="3.1666666666666662E-2"/>
    <n v="28605142.708683174"/>
    <n v="80010524.152681068"/>
    <x v="4"/>
    <n v="0"/>
    <n v="0"/>
    <n v="0"/>
    <n v="0.05"/>
    <n v="0.15"/>
    <n v="0.37"/>
    <n v="0.08"/>
    <n v="0"/>
    <n v="0.25"/>
    <n v="0.1"/>
    <n v="1"/>
    <n v="0"/>
    <n v="0"/>
    <n v="0"/>
    <n v="40.005262076340536"/>
    <n v="120.0157862290216"/>
    <n v="296.03893936491994"/>
    <n v="64.00841932214486"/>
    <n v="0"/>
    <n v="200.02631038170267"/>
    <n v="80.010524152681072"/>
    <n v="0"/>
    <n v="0"/>
    <n v="0"/>
    <n v="5000.657759542567"/>
    <n v="133350.87358780179"/>
    <n v="455444.52209987678"/>
    <n v="19396.490703680262"/>
    <n v="0"/>
    <n v="24513.028233051798"/>
    <n v="8001052.4152681073"/>
  </r>
  <r>
    <n v="9010000014"/>
    <s v="2016-17"/>
    <s v="Q4"/>
    <n v="17"/>
    <s v="Tangible - LSTK - Immoveble"/>
    <s v="HDPE"/>
    <n v="181123860.51177096"/>
    <n v="74548816.805885434"/>
    <n v="106575043.70588553"/>
    <d v="2017-01-31T00:00:00"/>
    <d v="2017-03-31T00:00:00"/>
    <d v="2017-03-31T00:00:00"/>
    <d v="2024-05-31T00:00:00"/>
    <n v="29"/>
    <n v="29"/>
    <n v="106575043.70588553"/>
    <n v="83128534.090590715"/>
    <n v="23446509.615294814"/>
    <n v="2344650.9615294817"/>
    <n v="234465.09615294819"/>
    <n v="4684612.6211359035"/>
    <n v="0.1"/>
    <n v="0.1"/>
    <n v="0.18"/>
    <n v="4"/>
    <n v="4"/>
    <n v="4"/>
    <n v="4"/>
    <n v="4"/>
    <n v="9"/>
    <n v="78"/>
    <n v="0"/>
    <n v="7263728.6788183339"/>
    <m/>
    <x v="0"/>
    <e v="#N/A"/>
    <e v="#N/A"/>
    <n v="7.4"/>
    <n v="30"/>
    <n v="0.05"/>
    <n v="3.1666666666666662E-2"/>
    <n v="24974085.241745837"/>
    <n v="81600958.4641397"/>
    <x v="4"/>
    <n v="0"/>
    <n v="0"/>
    <n v="0"/>
    <n v="0.05"/>
    <n v="0.15"/>
    <n v="0.37"/>
    <n v="0.08"/>
    <n v="0"/>
    <n v="0.25"/>
    <n v="0.1"/>
    <n v="1"/>
    <n v="0"/>
    <n v="0"/>
    <n v="0"/>
    <n v="40.800479232069847"/>
    <n v="122.40143769620956"/>
    <n v="301.92354631731689"/>
    <n v="65.280766771311761"/>
    <n v="0"/>
    <n v="204.00239616034926"/>
    <n v="81.600958464139694"/>
    <n v="0"/>
    <n v="0"/>
    <n v="0"/>
    <n v="5100.0599040087309"/>
    <n v="136001.59744023284"/>
    <n v="464497.76356510288"/>
    <n v="19782.05053676114"/>
    <n v="0"/>
    <n v="25000.293647101626"/>
    <n v="8160095.8464139691"/>
  </r>
  <r>
    <n v="2010000259"/>
    <s v="2020-21"/>
    <s v="Q3"/>
    <n v="18"/>
    <s v="Tangible - LSTK - Immoveble"/>
    <s v="Culvert &amp; Cable Road Crossing"/>
    <n v="221364978"/>
    <n v="123166097.08841062"/>
    <n v="98198880.911589384"/>
    <d v="2020-12-21T00:00:00"/>
    <d v="2020-12-31T00:00:00"/>
    <d v="2020-12-31T00:00:00"/>
    <d v="2024-05-31T00:00:00"/>
    <n v="14"/>
    <n v="14"/>
    <n v="98198880.911589384"/>
    <n v="44189496.410215221"/>
    <n v="54009384.501374163"/>
    <n v="5400938.4501374168"/>
    <n v="540093.84501374175"/>
    <n v="10791075.023374557"/>
    <n v="0.1"/>
    <n v="0.1"/>
    <n v="0.18"/>
    <n v="4"/>
    <n v="4"/>
    <n v="4"/>
    <n v="2"/>
    <n v="0"/>
    <n v="0"/>
    <n v="45"/>
    <n v="0"/>
    <n v="16732107.318525717"/>
    <m/>
    <x v="1"/>
    <s v="Culvert &amp; Cable Road Crossing"/>
    <s v="Road"/>
    <n v="3.5083333333333333"/>
    <n v="20"/>
    <n v="0"/>
    <n v="0.05"/>
    <n v="17225720.359907974"/>
    <n v="80973160.551681414"/>
    <x v="2"/>
    <n v="0.15"/>
    <n v="0"/>
    <n v="0"/>
    <n v="0.25"/>
    <n v="0"/>
    <n v="0.2"/>
    <n v="0.17"/>
    <n v="0"/>
    <n v="0.15"/>
    <n v="0.08"/>
    <n v="1.0000000000000002"/>
    <n v="121.45974082752211"/>
    <n v="0"/>
    <n v="0"/>
    <n v="202.43290137920354"/>
    <n v="0"/>
    <n v="161.94632110336283"/>
    <n v="137.65437293785843"/>
    <n v="0"/>
    <n v="121.45974082752211"/>
    <n v="64.778528441345131"/>
    <n v="26991.053517227134"/>
    <n v="0"/>
    <n v="0"/>
    <n v="25304.112672400443"/>
    <n v="0"/>
    <n v="249148.1863128659"/>
    <n v="41713.446344805583"/>
    <n v="0"/>
    <n v="14884.772160235552"/>
    <n v="6477852.8441345133"/>
  </r>
  <r>
    <n v="2010000281"/>
    <s v="2023-24"/>
    <s v="Q3"/>
    <n v="19"/>
    <s v="Tangible - LSTK - Immoveble"/>
    <s v="OPaL-Retaining wall"/>
    <n v="126912684.83999999"/>
    <n v="32734756.622379299"/>
    <n v="94177928.217620686"/>
    <d v="2023-10-12T00:00:00"/>
    <d v="2023-12-31T00:00:00"/>
    <d v="2023-12-31T00:00:00"/>
    <d v="2024-05-31T00:00:00"/>
    <n v="2"/>
    <n v="2"/>
    <n v="94177928.217620686"/>
    <n v="7534234.2574096546"/>
    <n v="86643693.960211039"/>
    <n v="8664369.3960211035"/>
    <n v="866436.93960211042"/>
    <n v="17311410.053250164"/>
    <n v="0.1"/>
    <n v="0.1"/>
    <n v="0.18"/>
    <n v="2"/>
    <n v="0"/>
    <n v="0"/>
    <n v="0"/>
    <n v="0"/>
    <n v="0"/>
    <n v="8"/>
    <n v="0"/>
    <n v="26842216.388873376"/>
    <m/>
    <x v="2"/>
    <e v="#N/A"/>
    <e v="#N/A"/>
    <n v="0.7"/>
    <n v="45"/>
    <n v="0"/>
    <n v="2.2222222222222223E-2"/>
    <n v="1464989.9944963218"/>
    <n v="92712938.22312437"/>
    <x v="5"/>
    <n v="0.08"/>
    <n v="0"/>
    <n v="0"/>
    <n v="0.1"/>
    <n v="0"/>
    <n v="0.3"/>
    <n v="0.2"/>
    <n v="0"/>
    <n v="0.25"/>
    <n v="7.0000000000000007E-2"/>
    <n v="1"/>
    <n v="74.170350578499495"/>
    <n v="0"/>
    <n v="0"/>
    <n v="92.712938223124368"/>
    <n v="0"/>
    <n v="278.13881466937312"/>
    <n v="185.42587644624874"/>
    <n v="0"/>
    <n v="231.78234555781091"/>
    <n v="64.899056756187065"/>
    <n v="16482.300128555442"/>
    <n v="0"/>
    <n v="0"/>
    <n v="11589.117277890546"/>
    <n v="0"/>
    <n v="427905.8687221125"/>
    <n v="56189.659529166282"/>
    <n v="0"/>
    <n v="28404.699210516046"/>
    <n v="6489905.6756187063"/>
  </r>
  <r>
    <n v="9010000014"/>
    <s v="2016-17"/>
    <s v="Q4"/>
    <n v="20"/>
    <s v="Tangible - LSTK - Immoveble"/>
    <s v="HDPE"/>
    <n v="155157141.64890325"/>
    <n v="63861168.242696539"/>
    <n v="91295973.406206712"/>
    <d v="2017-01-31T00:00:00"/>
    <d v="2017-03-31T00:00:00"/>
    <d v="2017-03-31T00:00:00"/>
    <d v="2024-05-31T00:00:00"/>
    <n v="29"/>
    <n v="29"/>
    <n v="91295973.406206712"/>
    <n v="71210859.256841242"/>
    <n v="20085114.14936547"/>
    <n v="2008511.4149365472"/>
    <n v="200851.14149365472"/>
    <n v="4013005.8070432208"/>
    <n v="0.1"/>
    <n v="0.1"/>
    <n v="0.18"/>
    <n v="4"/>
    <n v="4"/>
    <n v="4"/>
    <n v="4"/>
    <n v="4"/>
    <n v="9"/>
    <n v="78"/>
    <n v="0"/>
    <n v="6222368.3634734228"/>
    <m/>
    <x v="0"/>
    <e v="#N/A"/>
    <e v="#N/A"/>
    <n v="7.4"/>
    <n v="30"/>
    <n v="0.05"/>
    <n v="3.1666666666666662E-2"/>
    <n v="21393689.768187772"/>
    <n v="69902283.638018936"/>
    <x v="4"/>
    <n v="0"/>
    <n v="0"/>
    <n v="0"/>
    <n v="0.05"/>
    <n v="0.15"/>
    <n v="0.37"/>
    <n v="0.08"/>
    <n v="0"/>
    <n v="0.25"/>
    <n v="0.1"/>
    <n v="1"/>
    <n v="0"/>
    <n v="0"/>
    <n v="0"/>
    <n v="34.951141819009472"/>
    <n v="104.85342545702839"/>
    <n v="258.63844946067007"/>
    <n v="55.921826910415149"/>
    <n v="0"/>
    <n v="174.75570909504734"/>
    <n v="69.902283638018943"/>
    <n v="0"/>
    <n v="0"/>
    <n v="0"/>
    <n v="4368.8927273761838"/>
    <n v="116503.80606336489"/>
    <n v="397905.30686256936"/>
    <n v="16946.008154671257"/>
    <n v="0"/>
    <n v="21416.140820471486"/>
    <n v="6990228.3638018947"/>
  </r>
  <r>
    <n v="9010000012"/>
    <s v="2016-17"/>
    <s v="Q2"/>
    <n v="21"/>
    <s v="Tangible - LSTK - Immoveble"/>
    <s v="PWH"/>
    <n v="140939186.27821973"/>
    <n v="58009196.297705568"/>
    <n v="82929989.980514169"/>
    <d v="2016-07-21T00:00:00"/>
    <d v="2016-09-30T00:00:00"/>
    <d v="2016-09-30T00:00:00"/>
    <d v="2024-05-31T00:00:00"/>
    <n v="31"/>
    <n v="31"/>
    <n v="82929989.980514169"/>
    <n v="68002591.784021616"/>
    <n v="14927398.196492553"/>
    <n v="1492739.8196492554"/>
    <n v="149273.98196492554"/>
    <n v="2982494.159659212"/>
    <n v="0.1"/>
    <n v="0.1"/>
    <n v="0.18"/>
    <n v="4"/>
    <n v="4"/>
    <n v="4"/>
    <n v="4"/>
    <n v="4"/>
    <n v="11"/>
    <n v="82"/>
    <n v="0"/>
    <n v="4624507.9612733927"/>
    <m/>
    <x v="0"/>
    <e v="#N/A"/>
    <e v="#N/A"/>
    <n v="7.9249999999999998"/>
    <n v="30"/>
    <n v="0.05"/>
    <n v="3.1666666666666662E-2"/>
    <n v="20811972.068859864"/>
    <n v="62118017.911654308"/>
    <x v="4"/>
    <n v="0"/>
    <n v="0"/>
    <n v="0"/>
    <n v="0.05"/>
    <n v="0.15"/>
    <n v="0.37"/>
    <n v="0.08"/>
    <n v="0"/>
    <n v="0.25"/>
    <n v="0.1"/>
    <n v="1"/>
    <n v="0"/>
    <n v="0"/>
    <n v="0"/>
    <n v="31.059008955827156"/>
    <n v="93.177026867481445"/>
    <n v="229.83666627312093"/>
    <n v="49.69441432932345"/>
    <n v="0"/>
    <n v="155.29504477913576"/>
    <n v="62.118017911654313"/>
    <n v="0"/>
    <n v="0"/>
    <n v="0"/>
    <n v="3882.3761194783942"/>
    <n v="103530.02985275717"/>
    <n v="353594.87118941685"/>
    <n v="15058.913433128319"/>
    <n v="0"/>
    <n v="19031.255487639188"/>
    <n v="6211801.791165431"/>
  </r>
  <r>
    <n v="2010000263"/>
    <s v="2020-21"/>
    <s v="Q4"/>
    <n v="22"/>
    <s v="Tangible - LSTK - Immoveble"/>
    <s v="Storm water drains/ channels"/>
    <n v="185228366"/>
    <n v="103059910.9055257"/>
    <n v="82168455.094474301"/>
    <d v="2021-02-28T00:00:00"/>
    <d v="2021-03-31T00:00:00"/>
    <d v="2021-03-31T00:00:00"/>
    <d v="2024-05-31T00:00:00"/>
    <n v="13"/>
    <n v="13"/>
    <n v="82168455.094474301"/>
    <n v="34921593.415151574"/>
    <n v="47246861.679322727"/>
    <n v="4724686.1679322729"/>
    <n v="472468.61679322732"/>
    <n v="9439922.9635286815"/>
    <n v="0.1"/>
    <n v="0.1"/>
    <n v="0.18"/>
    <n v="4"/>
    <n v="4"/>
    <n v="4"/>
    <n v="1"/>
    <n v="0"/>
    <n v="0"/>
    <n v="42.5"/>
    <n v="0"/>
    <n v="14637077.748254182"/>
    <m/>
    <x v="1"/>
    <s v="Storm water drains/ channels"/>
    <s v="Drain"/>
    <n v="3.3166666666666669"/>
    <n v="20"/>
    <n v="0"/>
    <n v="0.05"/>
    <n v="13626268.803166989"/>
    <n v="68542186.291307315"/>
    <x v="0"/>
    <n v="0.1"/>
    <n v="0"/>
    <n v="0"/>
    <n v="0"/>
    <n v="0"/>
    <n v="0"/>
    <n v="8.2011014478275412E-2"/>
    <n v="0.54200534558180447"/>
    <n v="0.24"/>
    <n v="0.04"/>
    <n v="1.0040163600600798"/>
    <n v="68.542186291307317"/>
    <n v="0"/>
    <n v="0"/>
    <n v="0"/>
    <n v="0"/>
    <n v="0"/>
    <n v="56.212142323090546"/>
    <n v="371.5023136775244"/>
    <n v="164.50124709913754"/>
    <n v="27.416874516522928"/>
    <n v="15231.596953623848"/>
    <n v="0"/>
    <n v="0"/>
    <n v="0"/>
    <n v="0"/>
    <n v="0"/>
    <n v="17033.98252214865"/>
    <n v="4953364.1823669923"/>
    <n v="20159.466556266856"/>
    <n v="2741687.4516522926"/>
  </r>
  <r>
    <n v="2010000262"/>
    <s v="2020-21"/>
    <s v="Q4"/>
    <n v="23"/>
    <s v="Tangible - LSTK - Immoveble"/>
    <s v="STORM WATER DRAINAGE"/>
    <n v="172586072"/>
    <n v="96025817.146465793"/>
    <n v="76560254.853534207"/>
    <d v="2021-02-28T00:00:00"/>
    <d v="2021-03-31T00:00:00"/>
    <d v="2021-03-31T00:00:00"/>
    <d v="2024-05-31T00:00:00"/>
    <n v="13"/>
    <n v="13"/>
    <n v="76560254.853534207"/>
    <n v="32538108.312752038"/>
    <n v="44022146.540782169"/>
    <n v="4402214.6540782172"/>
    <n v="440221.46540782176"/>
    <n v="8795624.878848277"/>
    <n v="0.1"/>
    <n v="0.1"/>
    <n v="0.18"/>
    <n v="4"/>
    <n v="4"/>
    <n v="4"/>
    <n v="1"/>
    <n v="0"/>
    <n v="0"/>
    <n v="42.5"/>
    <n v="0"/>
    <n v="13638060.998334315"/>
    <m/>
    <x v="1"/>
    <s v="STORM WATER DRAINAGE"/>
    <s v="Drain"/>
    <n v="3.3166666666666669"/>
    <n v="20"/>
    <n v="0"/>
    <n v="0.05"/>
    <n v="12696242.263211092"/>
    <n v="63864012.590323113"/>
    <x v="0"/>
    <n v="0.1"/>
    <n v="0"/>
    <n v="0"/>
    <n v="0"/>
    <n v="0"/>
    <n v="0"/>
    <n v="8.2011014478275412E-2"/>
    <n v="0.54200534558180447"/>
    <n v="0.24"/>
    <n v="0.04"/>
    <n v="1.0040163600600798"/>
    <n v="63.864012590323121"/>
    <n v="0"/>
    <n v="0"/>
    <n v="0"/>
    <n v="0"/>
    <n v="0"/>
    <n v="52.375524611857522"/>
    <n v="346.14636214258792"/>
    <n v="153.27363021677547"/>
    <n v="25.545605036129242"/>
    <n v="14192.002797849582"/>
    <n v="0"/>
    <n v="0"/>
    <n v="0"/>
    <n v="0"/>
    <n v="0"/>
    <n v="15871.371094502279"/>
    <n v="4615284.8285678383"/>
    <n v="18783.533114800917"/>
    <n v="2554560.5036129244"/>
  </r>
  <r>
    <n v="2010000250"/>
    <s v="2020-21"/>
    <s v="Q2"/>
    <n v="24"/>
    <s v="Tangible - LSTK - Immoveble"/>
    <s v="Central Warehouse"/>
    <n v="169122189"/>
    <n v="94098534.187185794"/>
    <n v="75023654.812814206"/>
    <d v="2020-07-10T00:00:00"/>
    <d v="2020-09-30T00:00:00"/>
    <d v="2020-09-30T00:00:00"/>
    <d v="2024-05-31T00:00:00"/>
    <n v="15"/>
    <n v="15"/>
    <n v="75023654.812814206"/>
    <n v="35636236.036086746"/>
    <n v="39387418.77672746"/>
    <n v="3938741.8776727463"/>
    <n v="393874.18776727468"/>
    <n v="7869606.2715901462"/>
    <n v="0.1"/>
    <n v="0.1"/>
    <n v="0.18"/>
    <n v="4"/>
    <n v="4"/>
    <n v="4"/>
    <n v="3"/>
    <n v="0"/>
    <n v="0"/>
    <n v="47.5"/>
    <n v="0"/>
    <n v="12202222.337030169"/>
    <m/>
    <x v="0"/>
    <s v="Central Warehouse"/>
    <s v="RCC Framed"/>
    <n v="3.9555555555555557"/>
    <n v="30"/>
    <n v="0.05"/>
    <n v="3.1666666666666662E-2"/>
    <n v="9397407.428775467"/>
    <n v="65626247.384038739"/>
    <x v="4"/>
    <n v="0"/>
    <n v="0"/>
    <n v="0"/>
    <n v="0.05"/>
    <n v="0.15"/>
    <n v="0.37"/>
    <n v="0.08"/>
    <n v="0"/>
    <n v="0.25"/>
    <n v="0.1"/>
    <n v="1"/>
    <n v="0"/>
    <n v="0"/>
    <n v="0"/>
    <n v="32.813123692019374"/>
    <n v="98.439371076058109"/>
    <n v="242.81711532094334"/>
    <n v="52.500997907230996"/>
    <n v="0"/>
    <n v="164.06561846009686"/>
    <n v="65.626247384038749"/>
    <n v="0"/>
    <n v="0"/>
    <n v="0"/>
    <n v="4101.6404615024212"/>
    <n v="109377.0789733979"/>
    <n v="373564.79280145129"/>
    <n v="15909.393305221512"/>
    <n v="0"/>
    <n v="20106.08069363932"/>
    <n v="6562624.7384038744"/>
  </r>
  <r>
    <n v="9010000014"/>
    <s v="2016-17"/>
    <s v="Q4"/>
    <n v="25"/>
    <s v="Tangible - LSTK - Immoveble"/>
    <s v="HDPE"/>
    <n v="127091722.492221"/>
    <n v="52309715.08031255"/>
    <n v="74782007.411908448"/>
    <d v="2017-01-31T00:00:00"/>
    <d v="2017-03-31T00:00:00"/>
    <d v="2017-03-31T00:00:00"/>
    <d v="2024-05-31T00:00:00"/>
    <n v="29"/>
    <n v="29"/>
    <n v="74782007.411908448"/>
    <n v="58329965.781288594"/>
    <n v="16452041.630619854"/>
    <n v="1645204.1630619855"/>
    <n v="164520.41630619857"/>
    <n v="3287117.9177978463"/>
    <n v="0.1"/>
    <n v="0.1"/>
    <n v="0.18"/>
    <n v="4"/>
    <n v="4"/>
    <n v="4"/>
    <n v="4"/>
    <n v="4"/>
    <n v="9"/>
    <n v="78"/>
    <n v="0"/>
    <n v="5096842.4971660301"/>
    <m/>
    <x v="0"/>
    <e v="#N/A"/>
    <e v="#N/A"/>
    <n v="7.4"/>
    <n v="30"/>
    <n v="0.05"/>
    <n v="3.1666666666666662E-2"/>
    <n v="17523917.070190545"/>
    <n v="57258090.341717899"/>
    <x v="4"/>
    <n v="0"/>
    <n v="0"/>
    <n v="0"/>
    <n v="0.05"/>
    <n v="0.15"/>
    <n v="0.37"/>
    <n v="0.08"/>
    <n v="0"/>
    <n v="0.25"/>
    <n v="0.1"/>
    <n v="1"/>
    <n v="0"/>
    <n v="0"/>
    <n v="0"/>
    <n v="28.629045170858948"/>
    <n v="85.887135512576847"/>
    <n v="211.85493426435625"/>
    <n v="45.806472273374318"/>
    <n v="0"/>
    <n v="143.14522585429475"/>
    <n v="57.258090341717896"/>
    <n v="0"/>
    <n v="0"/>
    <n v="0"/>
    <n v="3578.6306463573687"/>
    <n v="95430.150569529826"/>
    <n v="325930.66809900961"/>
    <n v="13880.749173749795"/>
    <n v="0"/>
    <n v="17542.307089987102"/>
    <n v="5725809.0341717899"/>
  </r>
  <r>
    <n v="2010000212"/>
    <s v="2017-18"/>
    <s v="Q1"/>
    <n v="26"/>
    <s v="Tangible - LSTK - Immoveble"/>
    <s v="Buildings - PE Swing Plant"/>
    <n v="123396622.44"/>
    <n v="50469717.550997496"/>
    <n v="72926904.889002502"/>
    <d v="2017-04-14T00:00:00"/>
    <d v="2017-06-30T00:00:00"/>
    <d v="2017-06-30T00:00:00"/>
    <d v="2024-05-31T00:00:00"/>
    <n v="28"/>
    <n v="28"/>
    <n v="72926904.889002502"/>
    <n v="55424447.715641901"/>
    <n v="17502457.173360601"/>
    <n v="1750245.7173360602"/>
    <n v="175024.57173360605"/>
    <n v="3496990.9432374476"/>
    <n v="0.1"/>
    <n v="0.1"/>
    <n v="0.18"/>
    <n v="4"/>
    <n v="4"/>
    <n v="4"/>
    <n v="4"/>
    <n v="4"/>
    <n v="8"/>
    <n v="76"/>
    <n v="0"/>
    <n v="5422261.2323071137"/>
    <s v="PE"/>
    <x v="0"/>
    <s v="MSS (MAIN SUBSTATION)"/>
    <s v="RCC Framed"/>
    <n v="7.1944444444444446"/>
    <n v="30"/>
    <n v="0.05"/>
    <n v="3.1666666666666662E-2"/>
    <n v="16614504.581425058"/>
    <n v="56312400.307577446"/>
    <x v="4"/>
    <n v="0"/>
    <n v="0"/>
    <n v="0"/>
    <n v="0.05"/>
    <n v="0.15"/>
    <n v="0.37"/>
    <n v="0.08"/>
    <n v="0"/>
    <n v="0.25"/>
    <n v="0.1"/>
    <n v="1"/>
    <n v="0"/>
    <n v="0"/>
    <n v="0"/>
    <n v="28.156200153788724"/>
    <n v="84.468600461366151"/>
    <n v="208.35588113803655"/>
    <n v="45.049920246061959"/>
    <n v="0"/>
    <n v="140.78100076894361"/>
    <n v="56.312400307577448"/>
    <n v="0"/>
    <n v="0"/>
    <n v="0"/>
    <n v="3519.5250192235903"/>
    <n v="93854.000512629063"/>
    <n v="320547.50944313314"/>
    <n v="13651.49098365514"/>
    <n v="0"/>
    <n v="17252.57362364505"/>
    <n v="5631240.0307577448"/>
  </r>
  <r>
    <n v="9010000012"/>
    <s v="2016-17"/>
    <s v="Q2"/>
    <n v="27"/>
    <s v="Tangible - LSTK - Immoveble"/>
    <s v="PWH"/>
    <n v="120805017.75238448"/>
    <n v="49722168.643092558"/>
    <n v="71082849.109291926"/>
    <d v="2016-07-21T00:00:00"/>
    <d v="2016-09-30T00:00:00"/>
    <d v="2016-09-30T00:00:00"/>
    <d v="2024-05-31T00:00:00"/>
    <n v="31"/>
    <n v="31"/>
    <n v="71082849.109291926"/>
    <n v="58287936.269619375"/>
    <n v="12794912.839672551"/>
    <n v="1279491.2839672551"/>
    <n v="127949.12839672551"/>
    <n v="2556423.5853665755"/>
    <n v="0.1"/>
    <n v="0.1"/>
    <n v="0.18"/>
    <n v="4"/>
    <n v="4"/>
    <n v="4"/>
    <n v="4"/>
    <n v="4"/>
    <n v="11"/>
    <n v="82"/>
    <n v="0"/>
    <n v="3963863.9977305559"/>
    <m/>
    <x v="1"/>
    <e v="#N/A"/>
    <e v="#N/A"/>
    <n v="7.9249999999999998"/>
    <n v="30"/>
    <n v="0"/>
    <n v="3.3333333333333333E-2"/>
    <n v="18777719.306371283"/>
    <n v="52305129.80292064"/>
    <x v="4"/>
    <n v="0"/>
    <n v="0"/>
    <n v="0"/>
    <n v="0.05"/>
    <n v="0.15"/>
    <n v="0.37"/>
    <n v="0.08"/>
    <n v="0"/>
    <n v="0.25"/>
    <n v="0.1"/>
    <n v="1"/>
    <n v="0"/>
    <n v="0"/>
    <n v="0"/>
    <n v="26.15256490146032"/>
    <n v="78.457694704380955"/>
    <n v="193.52898027080636"/>
    <n v="41.844103842336516"/>
    <n v="0"/>
    <n v="130.76282450730159"/>
    <n v="52.305129802920639"/>
    <n v="0"/>
    <n v="0"/>
    <n v="0"/>
    <n v="3269.0706126825403"/>
    <n v="87175.216338201062"/>
    <n v="297736.8927243175"/>
    <n v="12680.031467374702"/>
    <n v="0"/>
    <n v="16024.855944522253"/>
    <n v="5230512.9802920641"/>
  </r>
  <r>
    <s v="AB"/>
    <s v="2015-16"/>
    <s v="Q4"/>
    <n v="28"/>
    <s v="Tangible - LSTK - Immoveble"/>
    <s v="Captive Power plant and steam plant "/>
    <n v="111463338.4550617"/>
    <n v="40882229.959777877"/>
    <n v="70581108.495283827"/>
    <d v="2016-02-29T00:00:00"/>
    <d v="2016-03-31T00:00:00"/>
    <d v="2016-03-31T00:00:00"/>
    <d v="2024-05-31T00:00:00"/>
    <n v="33"/>
    <n v="33"/>
    <n v="70581108.495283827"/>
    <n v="60699753.305944093"/>
    <n v="9881355.1893397346"/>
    <n v="988135.51893397351"/>
    <n v="98813.551893397351"/>
    <n v="1974294.7668300793"/>
    <n v="0.1"/>
    <n v="0.1"/>
    <n v="0.18"/>
    <n v="4"/>
    <n v="4"/>
    <n v="4"/>
    <n v="4"/>
    <n v="4"/>
    <n v="13"/>
    <n v="86"/>
    <n v="0"/>
    <n v="3061243.8376574502"/>
    <m/>
    <x v="0"/>
    <e v="#N/A"/>
    <e v="#N/A"/>
    <n v="8.3166666666666664"/>
    <n v="25"/>
    <n v="0.05"/>
    <n v="3.7999999999999999E-2"/>
    <n v="22305982.988126196"/>
    <n v="48275125.507157631"/>
    <x v="4"/>
    <n v="0"/>
    <n v="0"/>
    <n v="0"/>
    <n v="0.05"/>
    <n v="0.15"/>
    <n v="0.37"/>
    <n v="0.08"/>
    <n v="0"/>
    <n v="0.25"/>
    <n v="0.1"/>
    <n v="1"/>
    <n v="0"/>
    <n v="0"/>
    <n v="0"/>
    <n v="24.137562753578816"/>
    <n v="72.412688260736445"/>
    <n v="178.61796437648323"/>
    <n v="38.620100405726106"/>
    <n v="0"/>
    <n v="120.68781376789408"/>
    <n v="48.275125507157632"/>
    <n v="0"/>
    <n v="0"/>
    <n v="0"/>
    <n v="3017.1953441973519"/>
    <n v="80458.54251192938"/>
    <n v="274796.86827151268"/>
    <n v="11703.060729007912"/>
    <n v="0"/>
    <n v="14790.173255869373"/>
    <n v="4827512.5507157631"/>
  </r>
  <r>
    <n v="2010000249"/>
    <s v="2020-21"/>
    <s v="Q1"/>
    <n v="29"/>
    <s v="Tangible - LSTK - Immoveble"/>
    <s v="Central Workshop"/>
    <n v="154040000"/>
    <n v="85706898.02385439"/>
    <n v="68333101.97614561"/>
    <d v="2020-06-15T00:00:00"/>
    <d v="2020-06-30T00:00:00"/>
    <d v="2020-06-30T00:00:00"/>
    <d v="2024-05-31T00:00:00"/>
    <n v="16"/>
    <n v="16"/>
    <n v="68333101.97614561"/>
    <n v="34166550.988072805"/>
    <n v="34166550.988072805"/>
    <n v="3416655.0988072809"/>
    <n v="341665.50988072809"/>
    <n v="6826476.8874169467"/>
    <n v="0.1"/>
    <n v="0.1"/>
    <n v="0.18"/>
    <n v="4"/>
    <n v="4"/>
    <n v="4"/>
    <n v="4"/>
    <n v="0"/>
    <n v="0"/>
    <n v="50"/>
    <n v="0"/>
    <n v="10584797.496104956"/>
    <m/>
    <x v="0"/>
    <s v="Central Workshop"/>
    <s v="RCC Framed"/>
    <n v="4.0250000000000004"/>
    <n v="30"/>
    <n v="0.05"/>
    <n v="3.1666666666666662E-2"/>
    <n v="8709623.2893762272"/>
    <n v="59623478.686769381"/>
    <x v="4"/>
    <n v="0"/>
    <n v="0"/>
    <n v="0"/>
    <n v="0.05"/>
    <n v="0.15"/>
    <n v="0.37"/>
    <n v="0.08"/>
    <n v="0"/>
    <n v="0.25"/>
    <n v="0.1"/>
    <n v="1"/>
    <n v="0"/>
    <n v="0"/>
    <n v="0"/>
    <n v="29.811739343384691"/>
    <n v="89.435218030154076"/>
    <n v="220.6068711410467"/>
    <n v="47.698782949415509"/>
    <n v="0"/>
    <n v="149.05869671692346"/>
    <n v="59.623478686769381"/>
    <n v="0"/>
    <n v="0"/>
    <n v="0"/>
    <n v="3726.4674179230865"/>
    <n v="99372.464477948975"/>
    <n v="339395.18637084105"/>
    <n v="14454.176651338033"/>
    <n v="0"/>
    <n v="18266.997146681799"/>
    <n v="5962347.8686769381"/>
  </r>
  <r>
    <n v="2010000211"/>
    <s v="2017-18"/>
    <s v="Q1"/>
    <n v="30"/>
    <s v="Tangible - LSTK - Immoveble"/>
    <s v="Buildings - PE Swing Plant"/>
    <n v="104710625.22"/>
    <n v="42827069.12834166"/>
    <n v="61883556.091658339"/>
    <d v="2017-04-14T00:00:00"/>
    <d v="2017-06-30T00:00:00"/>
    <d v="2017-06-30T00:00:00"/>
    <d v="2024-05-31T00:00:00"/>
    <n v="28"/>
    <n v="28"/>
    <n v="61883556.091658339"/>
    <n v="47031502.629660338"/>
    <n v="14852053.461998001"/>
    <n v="1485205.3461998003"/>
    <n v="148520.53461998003"/>
    <n v="2967440.2817072002"/>
    <n v="0.1"/>
    <n v="0.1"/>
    <n v="0.18"/>
    <n v="4"/>
    <n v="4"/>
    <n v="4"/>
    <n v="4"/>
    <n v="4"/>
    <n v="8"/>
    <n v="76"/>
    <n v="0"/>
    <n v="4601166.16252698"/>
    <s v="PE"/>
    <x v="0"/>
    <s v="SRR (SATELITE RACK ROOM)"/>
    <s v="RCC Framed"/>
    <n v="7.1944444444444446"/>
    <n v="30"/>
    <n v="0.05"/>
    <n v="3.1666666666666662E-2"/>
    <n v="14098563.866993086"/>
    <n v="47784992.224665254"/>
    <x v="4"/>
    <n v="0"/>
    <n v="0"/>
    <n v="0"/>
    <n v="0.05"/>
    <n v="0.15"/>
    <n v="0.37"/>
    <n v="0.08"/>
    <n v="0"/>
    <n v="0.25"/>
    <n v="0.1"/>
    <n v="1"/>
    <n v="0"/>
    <n v="0"/>
    <n v="0"/>
    <n v="23.89249611233263"/>
    <n v="71.677488336997882"/>
    <n v="176.80447123126146"/>
    <n v="38.227993779732202"/>
    <n v="0"/>
    <n v="119.46248056166314"/>
    <n v="47.78499222466526"/>
    <n v="0"/>
    <n v="0"/>
    <n v="0"/>
    <n v="2986.5620140415785"/>
    <n v="79641.653707775418"/>
    <n v="272006.87881732534"/>
    <n v="11584.240539312788"/>
    <n v="0"/>
    <n v="14640.009872752835"/>
    <n v="4778499.2224665256"/>
  </r>
  <r>
    <n v="2010000281"/>
    <s v="2023-24"/>
    <s v="Q3"/>
    <n v="31"/>
    <s v="Tangible - LSTK - Immoveble"/>
    <s v="OPaL-Drain"/>
    <n v="80716292"/>
    <n v="20819259.930475444"/>
    <n v="59897032.069524556"/>
    <d v="2023-10-12T00:00:00"/>
    <d v="2023-12-31T00:00:00"/>
    <d v="2023-12-31T00:00:00"/>
    <d v="2024-05-31T00:00:00"/>
    <n v="2"/>
    <n v="2"/>
    <n v="59897032.069524556"/>
    <n v="4791762.5655619642"/>
    <n v="55105269.503962591"/>
    <n v="5510526.9503962593"/>
    <n v="551052.69503962598"/>
    <n v="11010032.846891725"/>
    <n v="0.1"/>
    <n v="0.1"/>
    <n v="0.18"/>
    <n v="2"/>
    <n v="0"/>
    <n v="0"/>
    <n v="0"/>
    <n v="0"/>
    <n v="0"/>
    <n v="8"/>
    <n v="0"/>
    <n v="17071612.492327612"/>
    <m/>
    <x v="1"/>
    <e v="#N/A"/>
    <e v="#N/A"/>
    <n v="0.7"/>
    <n v="20"/>
    <n v="0"/>
    <n v="0.05"/>
    <n v="2096396.1224333595"/>
    <n v="57800635.947091199"/>
    <x v="0"/>
    <n v="0.1"/>
    <n v="0"/>
    <n v="0"/>
    <n v="0"/>
    <n v="0"/>
    <n v="0"/>
    <n v="8.2011014478275412E-2"/>
    <n v="0.54200534558180447"/>
    <n v="0.24"/>
    <n v="0.04"/>
    <n v="1.0040163600600798"/>
    <n v="57.800635947091209"/>
    <n v="0"/>
    <n v="0"/>
    <n v="0"/>
    <n v="0"/>
    <n v="0"/>
    <n v="47.40288791510423"/>
    <n v="313.28253661351232"/>
    <n v="138.72152627301887"/>
    <n v="23.120254378836481"/>
    <n v="12844.585766020267"/>
    <n v="0"/>
    <n v="0"/>
    <n v="0"/>
    <n v="0"/>
    <n v="0"/>
    <n v="14364.511489425524"/>
    <n v="4177100.4881801647"/>
    <n v="17000.187043262114"/>
    <n v="2312025.4378836481"/>
  </r>
  <r>
    <n v="9010000000"/>
    <s v="2016-17"/>
    <s v="Q4"/>
    <n v="32"/>
    <s v="Tangible - LSTK - Immoveble"/>
    <s v="DFCU + AU"/>
    <n v="98522469.334832519"/>
    <n v="40550888.750676624"/>
    <n v="57971580.584155895"/>
    <d v="2017-01-19T00:00:00"/>
    <d v="2017-03-31T00:00:00"/>
    <d v="2017-03-31T00:00:00"/>
    <d v="2024-05-31T00:00:00"/>
    <n v="29"/>
    <n v="29"/>
    <n v="57971580.584155895"/>
    <n v="45217832.855641596"/>
    <n v="12753747.728514299"/>
    <n v="1275374.7728514299"/>
    <n v="127537.47728514299"/>
    <n v="2548198.7961571566"/>
    <n v="0.1"/>
    <n v="0.1"/>
    <n v="0.18"/>
    <n v="4"/>
    <n v="4"/>
    <n v="4"/>
    <n v="4"/>
    <n v="4"/>
    <n v="9"/>
    <n v="78"/>
    <n v="0"/>
    <n v="3951111.0462937295"/>
    <m/>
    <x v="0"/>
    <e v="#N/A"/>
    <e v="#N/A"/>
    <n v="7.4305555555555554"/>
    <n v="30"/>
    <n v="0.05"/>
    <n v="3.1666666666666662E-2"/>
    <n v="13640766.58884131"/>
    <n v="44330813.995314583"/>
    <x v="4"/>
    <n v="0"/>
    <n v="0"/>
    <n v="0"/>
    <n v="0.05"/>
    <n v="0.15"/>
    <n v="0.37"/>
    <n v="0.08"/>
    <n v="0"/>
    <n v="0.25"/>
    <n v="0.1"/>
    <n v="1"/>
    <n v="0"/>
    <n v="0"/>
    <n v="0"/>
    <n v="22.165406997657293"/>
    <n v="66.496220992971871"/>
    <n v="164.02401178266396"/>
    <n v="35.464651196251666"/>
    <n v="0"/>
    <n v="110.82703498828646"/>
    <n v="44.330813995314585"/>
    <n v="0"/>
    <n v="0"/>
    <n v="0"/>
    <n v="2770.6758747071617"/>
    <n v="73884.689992190964"/>
    <n v="252344.63351179071"/>
    <n v="10746.863998864141"/>
    <n v="0"/>
    <n v="13581.744483858634"/>
    <n v="4433081.3995314585"/>
  </r>
  <r>
    <n v="9010000000"/>
    <s v="2016-17"/>
    <s v="Q4"/>
    <n v="33"/>
    <s v="Tangible - LSTK - Immoveble"/>
    <s v="DFCU + AU"/>
    <n v="90517475.183360472"/>
    <n v="37256111.128092259"/>
    <n v="53261364.055268213"/>
    <d v="2017-01-19T00:00:00"/>
    <d v="2017-03-31T00:00:00"/>
    <d v="2017-03-31T00:00:00"/>
    <d v="2024-05-31T00:00:00"/>
    <n v="29"/>
    <n v="29"/>
    <n v="53261364.055268213"/>
    <n v="41543863.96310921"/>
    <n v="11717500.092159003"/>
    <n v="1171750.0092159004"/>
    <n v="117175.00092159005"/>
    <n v="2341156.5184133686"/>
    <n v="0.1"/>
    <n v="0.1"/>
    <n v="0.18"/>
    <n v="4"/>
    <n v="4"/>
    <n v="4"/>
    <n v="4"/>
    <n v="4"/>
    <n v="9"/>
    <n v="78"/>
    <n v="0"/>
    <n v="3630081.5285508591"/>
    <m/>
    <x v="0"/>
    <e v="#N/A"/>
    <e v="#N/A"/>
    <n v="7.4305555555555554"/>
    <n v="30"/>
    <n v="0.05"/>
    <n v="3.1666666666666662E-2"/>
    <n v="12532448.278282437"/>
    <n v="40728915.776985779"/>
    <x v="4"/>
    <n v="0"/>
    <n v="0"/>
    <n v="0"/>
    <n v="0.05"/>
    <n v="0.15"/>
    <n v="0.37"/>
    <n v="0.08"/>
    <n v="0"/>
    <n v="0.25"/>
    <n v="0.1"/>
    <n v="1"/>
    <n v="0"/>
    <n v="0"/>
    <n v="0"/>
    <n v="20.36445788849289"/>
    <n v="61.093373665478666"/>
    <n v="150.69698837484736"/>
    <n v="32.583132621588625"/>
    <n v="0"/>
    <n v="101.82228944246445"/>
    <n v="40.728915776985779"/>
    <n v="0"/>
    <n v="0"/>
    <n v="0"/>
    <n v="2545.5572360616115"/>
    <n v="67881.526294976298"/>
    <n v="231841.52057668826"/>
    <n v="9873.676551996552"/>
    <n v="0"/>
    <n v="12478.221745400055"/>
    <n v="4072891.5776985781"/>
  </r>
  <r>
    <n v="2010000217"/>
    <s v="2017-18"/>
    <s v="Q1"/>
    <n v="34"/>
    <s v="Tangible - LSTK - Immoveble"/>
    <s v="Buildings - PE Swing Plant"/>
    <n v="82140856.140000001"/>
    <n v="33595942.310322762"/>
    <n v="48544913.829677239"/>
    <d v="2017-04-14T00:00:00"/>
    <d v="2017-06-30T00:00:00"/>
    <d v="2017-06-30T00:00:00"/>
    <d v="2024-05-31T00:00:00"/>
    <n v="28"/>
    <n v="28"/>
    <n v="48544913.829677239"/>
    <n v="36894134.510554701"/>
    <n v="11650779.319122538"/>
    <n v="1165077.9319122538"/>
    <n v="116507.79319122538"/>
    <n v="2327825.7079606834"/>
    <n v="0.1"/>
    <n v="0.1"/>
    <n v="0.18"/>
    <n v="4"/>
    <n v="4"/>
    <n v="4"/>
    <n v="4"/>
    <n v="4"/>
    <n v="8"/>
    <n v="76"/>
    <n v="0"/>
    <n v="3609411.4330641627"/>
    <s v="PE"/>
    <x v="0"/>
    <s v="POLYMERIZATION 2"/>
    <s v="Steel Structure"/>
    <n v="7.1944444444444446"/>
    <n v="30"/>
    <n v="0.05"/>
    <n v="3.1666666666666662E-2"/>
    <n v="11059700.044251928"/>
    <n v="37485213.785425313"/>
    <x v="4"/>
    <n v="0"/>
    <n v="0"/>
    <n v="0"/>
    <n v="0.05"/>
    <n v="0.15"/>
    <n v="0.37"/>
    <n v="0.08"/>
    <n v="0"/>
    <n v="0.25"/>
    <n v="0.1"/>
    <n v="1"/>
    <n v="0"/>
    <n v="0"/>
    <n v="0"/>
    <n v="18.742606892712658"/>
    <n v="56.227820678137967"/>
    <n v="138.69529100607366"/>
    <n v="29.988171028340251"/>
    <n v="0"/>
    <n v="93.713034463563275"/>
    <n v="37.485213785425316"/>
    <n v="0"/>
    <n v="0"/>
    <n v="0"/>
    <n v="2342.8258615890823"/>
    <n v="62475.356309042189"/>
    <n v="213377.37077857484"/>
    <n v="9087.3245540424996"/>
    <n v="0"/>
    <n v="11484.440497985697"/>
    <n v="3748521.3785425317"/>
  </r>
  <r>
    <n v="2010000216"/>
    <s v="2017-18"/>
    <s v="Q1"/>
    <n v="35"/>
    <s v="Tangible - LSTK - Immoveble"/>
    <s v="Buildings - PE Swing Plant"/>
    <n v="82140856.140000001"/>
    <n v="33595942.310322762"/>
    <n v="48544913.829677239"/>
    <d v="2017-04-14T00:00:00"/>
    <d v="2017-06-30T00:00:00"/>
    <d v="2017-06-30T00:00:00"/>
    <d v="2024-05-31T00:00:00"/>
    <n v="28"/>
    <n v="28"/>
    <n v="48544913.829677239"/>
    <n v="36894134.510554701"/>
    <n v="11650779.319122538"/>
    <n v="1165077.9319122538"/>
    <n v="116507.79319122538"/>
    <n v="2327825.7079606834"/>
    <n v="0.1"/>
    <n v="0.1"/>
    <n v="0.18"/>
    <n v="4"/>
    <n v="4"/>
    <n v="4"/>
    <n v="4"/>
    <n v="4"/>
    <n v="8"/>
    <n v="76"/>
    <n v="0"/>
    <n v="3609411.4330641627"/>
    <s v="PE"/>
    <x v="0"/>
    <s v="POLYMERIZATION 1"/>
    <s v="Steel Structure"/>
    <n v="7.1944444444444446"/>
    <n v="30"/>
    <n v="0.05"/>
    <n v="3.1666666666666662E-2"/>
    <n v="11059700.044251928"/>
    <n v="37485213.785425313"/>
    <x v="4"/>
    <n v="0"/>
    <n v="0"/>
    <n v="0"/>
    <n v="0.05"/>
    <n v="0.15"/>
    <n v="0.37"/>
    <n v="0.08"/>
    <n v="0"/>
    <n v="0.25"/>
    <n v="0.1"/>
    <n v="1"/>
    <n v="0"/>
    <n v="0"/>
    <n v="0"/>
    <n v="18.742606892712658"/>
    <n v="56.227820678137967"/>
    <n v="138.69529100607366"/>
    <n v="29.988171028340251"/>
    <n v="0"/>
    <n v="93.713034463563275"/>
    <n v="37.485213785425316"/>
    <n v="0"/>
    <n v="0"/>
    <n v="0"/>
    <n v="2342.8258615890823"/>
    <n v="62475.356309042189"/>
    <n v="213377.37077857484"/>
    <n v="9087.3245540424996"/>
    <n v="0"/>
    <n v="11484.440497985697"/>
    <n v="3748521.3785425317"/>
  </r>
  <r>
    <n v="9010000004"/>
    <s v="2016-17"/>
    <s v="Q1"/>
    <n v="36"/>
    <s v="Tangible - LSTK - Immoveble"/>
    <s v="CT"/>
    <n v="81867019.352135107"/>
    <n v="33695667.765040636"/>
    <n v="48171351.587094471"/>
    <d v="2016-04-01T00:00:00"/>
    <d v="2016-04-30T00:00:00"/>
    <d v="2016-04-30T00:00:00"/>
    <d v="2024-05-31T00:00:00"/>
    <n v="32.666666666666664"/>
    <n v="33"/>
    <n v="48171351.587094471"/>
    <n v="41427362.364901245"/>
    <n v="6743989.2221932262"/>
    <n v="674398.92221932265"/>
    <n v="67439.89222193227"/>
    <n v="1347449.0465942067"/>
    <n v="0.1"/>
    <n v="0.1"/>
    <n v="0.18"/>
    <n v="4"/>
    <n v="4"/>
    <n v="4"/>
    <n v="4"/>
    <n v="4"/>
    <n v="13"/>
    <n v="86"/>
    <n v="0"/>
    <n v="2089287.8610354615"/>
    <m/>
    <x v="0"/>
    <e v="#N/A"/>
    <e v="#N/A"/>
    <n v="8.2305555555555561"/>
    <n v="45"/>
    <n v="0.05"/>
    <n v="2.1111111111111112E-2"/>
    <n v="8370069.6922798082"/>
    <n v="39801281.894814663"/>
    <x v="3"/>
    <n v="0.05"/>
    <n v="0"/>
    <n v="0"/>
    <n v="0.15"/>
    <n v="0"/>
    <n v="0.17"/>
    <n v="0.20468671467173591"/>
    <n v="0.11"/>
    <n v="0.17"/>
    <n v="0.15"/>
    <n v="1.004686714671736"/>
    <n v="19.900640947407332"/>
    <n v="0"/>
    <n v="0"/>
    <n v="59.701922842221997"/>
    <n v="0"/>
    <n v="67.662179221184928"/>
    <n v="81.467936307732572"/>
    <n v="43.781410084296127"/>
    <n v="67.662179221184928"/>
    <n v="59.701922842221997"/>
    <n v="4422.3646549794075"/>
    <n v="0"/>
    <n v="0"/>
    <n v="7462.7403552777496"/>
    <n v="0"/>
    <n v="104095.66034028449"/>
    <n v="24687.25342658563"/>
    <n v="583752.13445728167"/>
    <n v="8291.9337280863874"/>
    <n v="5970192.2842221996"/>
  </r>
  <r>
    <n v="2010000280"/>
    <s v="2022-23"/>
    <s v="Q2"/>
    <n v="37"/>
    <s v="Tangible - Non LSTK Immoveble"/>
    <s v="Fire Training Ground"/>
    <n v="96112678"/>
    <n v="50103394.526767485"/>
    <n v="46009283.473232515"/>
    <d v="2022-09-07T00:00:00"/>
    <d v="2022-09-30T00:00:00"/>
    <d v="2022-09-30T00:00:00"/>
    <d v="2024-05-31T00:00:00"/>
    <n v="7"/>
    <n v="7"/>
    <n v="46009283.473232515"/>
    <n v="11502320.868308129"/>
    <n v="34506962.604924388"/>
    <n v="3450696.2604924389"/>
    <n v="345069.6260492439"/>
    <n v="6894491.1284638923"/>
    <n v="0.1"/>
    <n v="0.1"/>
    <n v="0.18"/>
    <n v="4"/>
    <n v="3"/>
    <n v="0"/>
    <n v="0"/>
    <n v="0"/>
    <n v="0"/>
    <n v="25"/>
    <n v="0"/>
    <n v="10690257.015005575"/>
    <m/>
    <x v="0"/>
    <s v="Fire Training Ground"/>
    <s v="Development"/>
    <n v="1.7972222222222223"/>
    <n v="20"/>
    <n v="0"/>
    <n v="0.05"/>
    <n v="4134445.3343307558"/>
    <n v="41874838.138901763"/>
    <x v="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418.74838138901765"/>
    <n v="0"/>
    <n v="0"/>
    <n v="0"/>
    <n v="0"/>
    <n v="0"/>
    <n v="0"/>
    <n v="0"/>
    <n v="0"/>
    <n v="0"/>
    <n v="51317.203601595298"/>
    <n v="0"/>
  </r>
  <r>
    <n v="2010000273"/>
    <s v="2021-22"/>
    <s v="Q3"/>
    <n v="38"/>
    <s v="Tangible - LSTK - Immoveble"/>
    <s v="Gate Infrastructure (Gate#4)"/>
    <n v="54305180"/>
    <n v="14155782.688404456"/>
    <n v="40149397.311595544"/>
    <d v="2021-12-30T00:00:00"/>
    <d v="2021-12-31T00:00:00"/>
    <d v="2021-12-31T00:00:00"/>
    <d v="2024-05-31T00:00:00"/>
    <n v="10"/>
    <n v="10"/>
    <n v="40149397.311595544"/>
    <n v="13650795.085942486"/>
    <n v="26498602.22565306"/>
    <n v="2649860.2225653064"/>
    <n v="264986.02225653065"/>
    <n v="5294420.7246854817"/>
    <n v="0.1"/>
    <n v="0.1"/>
    <n v="0.18"/>
    <n v="4"/>
    <n v="4"/>
    <n v="2"/>
    <n v="0"/>
    <n v="0"/>
    <n v="0"/>
    <n v="34"/>
    <n v="0"/>
    <n v="8209266.9695073189"/>
    <s v="Gate Infra"/>
    <x v="2"/>
    <s v="Gate Infrastructure (Gate#4)"/>
    <s v="RCC Framed"/>
    <n v="2.4833333333333334"/>
    <n v="30"/>
    <n v="0.05"/>
    <n v="3.1666666666666662E-2"/>
    <n v="3157303.9941424159"/>
    <n v="36992093.317453131"/>
    <x v="3"/>
    <n v="0.05"/>
    <n v="0"/>
    <n v="0"/>
    <n v="0.15"/>
    <n v="0"/>
    <n v="0.17"/>
    <n v="0.20468671467173591"/>
    <n v="0.11"/>
    <n v="0.17"/>
    <n v="0.15"/>
    <n v="1.004686714671736"/>
    <n v="18.496046658726566"/>
    <n v="0"/>
    <n v="0"/>
    <n v="55.488139976179696"/>
    <n v="0"/>
    <n v="62.886558639670334"/>
    <n v="75.71790049979758"/>
    <n v="40.691302649198441"/>
    <n v="62.886558639670334"/>
    <n v="55.488139976179696"/>
    <n v="4110.2325908281264"/>
    <n v="0"/>
    <n v="0"/>
    <n v="6936.0174970224616"/>
    <n v="0"/>
    <n v="96748.551753338965"/>
    <n v="22944.818333271993"/>
    <n v="542550.70198931254"/>
    <n v="7706.6861078027368"/>
    <n v="5548813.9976179693"/>
  </r>
  <r>
    <n v="2010000036"/>
    <s v="2017-18"/>
    <s v="Q1"/>
    <n v="39"/>
    <s v="Tangible - LSTK - Immoveble"/>
    <s v="PE SWING"/>
    <n v="67824309.650000006"/>
    <n v="27740416.904776461"/>
    <n v="40083892.745223545"/>
    <d v="2017-04-14T00:00:00"/>
    <d v="2017-06-30T00:00:00"/>
    <d v="2017-06-30T00:00:00"/>
    <d v="2024-05-31T00:00:00"/>
    <n v="28"/>
    <n v="28"/>
    <n v="40083892.745223545"/>
    <n v="30463758.486369893"/>
    <n v="9620134.2588536516"/>
    <n v="962013.42588536523"/>
    <n v="96201.342588536529"/>
    <n v="1922102.8249189593"/>
    <n v="0.1"/>
    <n v="0.1"/>
    <n v="0.18"/>
    <n v="4"/>
    <n v="4"/>
    <n v="4"/>
    <n v="4"/>
    <n v="4"/>
    <n v="8"/>
    <n v="76"/>
    <n v="0"/>
    <n v="2980317.5933928611"/>
    <s v="PE"/>
    <x v="0"/>
    <s v="Finishing Building"/>
    <s v="RCC Framed"/>
    <n v="7.1944444444444446"/>
    <n v="30"/>
    <n v="0.05"/>
    <n v="3.1666666666666662E-2"/>
    <n v="9132075.7499650475"/>
    <n v="30951816.995258495"/>
    <x v="4"/>
    <n v="0"/>
    <n v="0"/>
    <n v="0"/>
    <n v="0.05"/>
    <n v="0.15"/>
    <n v="0.37"/>
    <n v="0.08"/>
    <n v="0"/>
    <n v="0.25"/>
    <n v="0.1"/>
    <n v="1"/>
    <n v="0"/>
    <n v="0"/>
    <n v="0"/>
    <n v="15.47590849762925"/>
    <n v="46.427725492887738"/>
    <n v="114.52172288245643"/>
    <n v="24.761453596206795"/>
    <n v="0"/>
    <n v="77.379542488146242"/>
    <n v="30.9518169952585"/>
    <n v="0"/>
    <n v="0"/>
    <n v="0"/>
    <n v="1934.4885622036561"/>
    <n v="51586.361658764152"/>
    <n v="176187.2659730099"/>
    <n v="7503.4707867293318"/>
    <n v="0"/>
    <n v="9482.7870696257651"/>
    <n v="3095181.6995258499"/>
  </r>
  <r>
    <n v="2010000272"/>
    <s v="2021-22"/>
    <s v="Q3"/>
    <n v="40"/>
    <s v="Tangible - LSTK - Immoveble"/>
    <s v="Gate Infrastructure (Gate#3)"/>
    <n v="53084375"/>
    <n v="13837554.293158963"/>
    <n v="39246820.706841037"/>
    <d v="2021-12-30T00:00:00"/>
    <d v="2021-12-31T00:00:00"/>
    <d v="2021-12-31T00:00:00"/>
    <d v="2024-05-31T00:00:00"/>
    <n v="10"/>
    <n v="10"/>
    <n v="39246820.706841037"/>
    <n v="13343919.040325953"/>
    <n v="25902901.666515082"/>
    <n v="2590290.1666515083"/>
    <n v="259029.01666515085"/>
    <n v="5175399.752969713"/>
    <n v="0.1"/>
    <n v="0.1"/>
    <n v="0.18"/>
    <n v="4"/>
    <n v="4"/>
    <n v="2"/>
    <n v="0"/>
    <n v="0"/>
    <n v="0"/>
    <n v="34"/>
    <n v="0"/>
    <n v="8024718.9362863721"/>
    <s v="Gate Infra"/>
    <x v="2"/>
    <s v="Gate Infrastructure (Gate#3)"/>
    <s v="RCC Framed"/>
    <n v="2.4833333333333334"/>
    <n v="30"/>
    <n v="0.05"/>
    <n v="3.1666666666666662E-2"/>
    <n v="3086326.3728074157"/>
    <n v="36160494.334033623"/>
    <x v="3"/>
    <n v="0.05"/>
    <n v="0"/>
    <n v="0"/>
    <n v="0.15"/>
    <n v="0"/>
    <n v="0.17"/>
    <n v="0.20468671467173591"/>
    <n v="0.11"/>
    <n v="0.17"/>
    <n v="0.15"/>
    <n v="1.004686714671736"/>
    <n v="18.080247167016811"/>
    <n v="0"/>
    <n v="0"/>
    <n v="54.240741501050437"/>
    <n v="0"/>
    <n v="61.47284036785716"/>
    <n v="74.015727861392634"/>
    <n v="39.776543767436984"/>
    <n v="61.47284036785716"/>
    <n v="54.240741501050437"/>
    <n v="4017.8327037815134"/>
    <n v="0"/>
    <n v="0"/>
    <n v="6780.0926876313042"/>
    <n v="0"/>
    <n v="94573.600565934088"/>
    <n v="22429.008442846254"/>
    <n v="530353.91689915978"/>
    <n v="7533.4363195903388"/>
    <n v="5424074.1501050433"/>
  </r>
  <r>
    <n v="2010000271"/>
    <s v="2021-22"/>
    <s v="Q1"/>
    <n v="41"/>
    <s v="Tangible - LSTK - Immoveble"/>
    <s v="Gate Infrastructure (Gate#2)"/>
    <n v="51954071"/>
    <n v="13542916.879272586"/>
    <n v="38411154.120727412"/>
    <d v="2021-03-10T00:00:00"/>
    <d v="2021-06-30T00:00:00"/>
    <d v="2021-06-30T00:00:00"/>
    <d v="2024-05-31T00:00:00"/>
    <n v="12"/>
    <n v="12"/>
    <n v="38411154.120727412"/>
    <n v="15364461.648290966"/>
    <n v="23046692.472436447"/>
    <n v="2304669.2472436447"/>
    <n v="230466.92472436448"/>
    <n v="4604729.1559928022"/>
    <n v="0.1"/>
    <n v="0.1"/>
    <n v="0.18"/>
    <n v="4"/>
    <n v="4"/>
    <n v="4"/>
    <n v="0"/>
    <n v="0"/>
    <n v="0"/>
    <n v="40"/>
    <n v="0"/>
    <n v="7139865.3279608116"/>
    <s v="Gate Infra"/>
    <x v="2"/>
    <s v="Gate Infrastructure (Gate#2)"/>
    <s v="RCC Framed"/>
    <n v="3.2888888888888888"/>
    <n v="30"/>
    <n v="0.05"/>
    <n v="3.1666666666666662E-2"/>
    <n v="4000450.5699068694"/>
    <n v="34410703.550820544"/>
    <x v="3"/>
    <n v="0.05"/>
    <n v="0"/>
    <n v="0"/>
    <n v="0.15"/>
    <n v="0"/>
    <n v="0.17"/>
    <n v="0.20468671467173591"/>
    <n v="0.11"/>
    <n v="0.17"/>
    <n v="0.15"/>
    <n v="1.004686714671736"/>
    <n v="17.205351775410271"/>
    <n v="0"/>
    <n v="0"/>
    <n v="51.616055326230814"/>
    <n v="0"/>
    <n v="58.49819603639493"/>
    <n v="70.434138593604942"/>
    <n v="37.851773905902597"/>
    <n v="58.49819603639493"/>
    <n v="51.616055326230814"/>
    <n v="3823.4115056467267"/>
    <n v="0"/>
    <n v="0"/>
    <n v="6452.0069157788521"/>
    <n v="0"/>
    <n v="89997.224671376811"/>
    <n v="21343.678361698469"/>
    <n v="504690.31874536799"/>
    <n v="7168.8965730876134"/>
    <n v="5161605.5326230815"/>
  </r>
  <r>
    <n v="2010000213"/>
    <s v="2017-18"/>
    <s v="Q1"/>
    <n v="42"/>
    <s v="Tangible - LSTK - Immoveble"/>
    <s v="Buildings - PE Swing Plant"/>
    <n v="62825732.130000003"/>
    <n v="25695978.486586917"/>
    <n v="37129753.643413082"/>
    <d v="2017-04-14T00:00:00"/>
    <d v="2017-06-30T00:00:00"/>
    <d v="2017-06-30T00:00:00"/>
    <d v="2024-05-31T00:00:00"/>
    <n v="28"/>
    <n v="28"/>
    <n v="37129753.643413082"/>
    <n v="28218612.768993944"/>
    <n v="8911140.8744191378"/>
    <n v="891114.08744191378"/>
    <n v="89111.408744191387"/>
    <n v="1780445.9467089437"/>
    <n v="0.1"/>
    <n v="0.1"/>
    <n v="0.18"/>
    <n v="4"/>
    <n v="4"/>
    <n v="4"/>
    <n v="4"/>
    <n v="4"/>
    <n v="8"/>
    <n v="76"/>
    <n v="0"/>
    <n v="2760671.4428950488"/>
    <s v="PE"/>
    <x v="0"/>
    <s v="ESS (EXTRUDER SUBSTATION)"/>
    <s v="RCC Framed"/>
    <n v="7.1944444444444446"/>
    <n v="30"/>
    <n v="0.05"/>
    <n v="3.1666666666666662E-2"/>
    <n v="8459051.7444090638"/>
    <n v="28670701.89900402"/>
    <x v="4"/>
    <n v="0"/>
    <n v="0"/>
    <n v="0"/>
    <n v="0.05"/>
    <n v="0.15"/>
    <n v="0.37"/>
    <n v="0.08"/>
    <n v="0"/>
    <n v="0.25"/>
    <n v="0.1"/>
    <n v="1"/>
    <n v="0"/>
    <n v="0"/>
    <n v="0"/>
    <n v="14.335350949502009"/>
    <n v="43.00605284850603"/>
    <n v="106.08159702631487"/>
    <n v="22.93656151920322"/>
    <n v="0"/>
    <n v="71.676754747510046"/>
    <n v="28.670701899004019"/>
    <n v="0"/>
    <n v="0"/>
    <n v="0"/>
    <n v="1791.9188686877512"/>
    <n v="47784.503165006703"/>
    <n v="163202.45696356133"/>
    <n v="6950.4731876373389"/>
    <n v="0"/>
    <n v="8783.9160229791723"/>
    <n v="2867070.189900402"/>
  </r>
  <r>
    <n v="9010000014"/>
    <s v="2016-17"/>
    <s v="Q4"/>
    <n v="43"/>
    <s v="Tangible - LSTK - Immoveble"/>
    <s v="HDPE"/>
    <n v="61337112.325513333"/>
    <n v="25245757.998071957"/>
    <n v="36091354.327441379"/>
    <d v="2017-01-31T00:00:00"/>
    <d v="2017-03-31T00:00:00"/>
    <d v="2017-03-31T00:00:00"/>
    <d v="2024-05-31T00:00:00"/>
    <n v="29"/>
    <n v="29"/>
    <n v="36091354.327441379"/>
    <n v="28151256.375404276"/>
    <n v="7940097.9520371035"/>
    <n v="794009.79520371044"/>
    <n v="79400.979520371053"/>
    <n v="1586431.5708170133"/>
    <n v="0.1"/>
    <n v="0.1"/>
    <n v="0.18"/>
    <n v="4"/>
    <n v="4"/>
    <n v="4"/>
    <n v="4"/>
    <n v="4"/>
    <n v="9"/>
    <n v="78"/>
    <n v="0"/>
    <n v="2459842.3455410949"/>
    <m/>
    <x v="1"/>
    <e v="#N/A"/>
    <e v="#N/A"/>
    <n v="7.4"/>
    <n v="30"/>
    <n v="0"/>
    <n v="3.3333333333333333E-2"/>
    <n v="8902534.0674355403"/>
    <n v="27188820.260005839"/>
    <x v="4"/>
    <n v="0"/>
    <n v="0"/>
    <n v="0"/>
    <n v="0.05"/>
    <n v="0.15"/>
    <n v="0.37"/>
    <n v="0.08"/>
    <n v="0"/>
    <n v="0.25"/>
    <n v="0.1"/>
    <n v="1"/>
    <n v="0"/>
    <n v="0"/>
    <n v="0"/>
    <n v="13.59441013000292"/>
    <n v="40.783230390008761"/>
    <n v="100.59863496202159"/>
    <n v="21.751056208004673"/>
    <n v="0"/>
    <n v="67.972050650014594"/>
    <n v="27.188820260005841"/>
    <n v="0"/>
    <n v="0"/>
    <n v="0"/>
    <n v="1699.301266250365"/>
    <n v="45314.700433343067"/>
    <n v="154767.13071080245"/>
    <n v="6591.2291539408097"/>
    <n v="0"/>
    <n v="8329.9081678939456"/>
    <n v="2718882.026000584"/>
  </r>
  <r>
    <n v="2010000270"/>
    <s v="2021-22"/>
    <s v="Q1"/>
    <n v="44"/>
    <s v="Tangible - LSTK - Immoveble"/>
    <s v="Gate Infrastructure (Gate#1)"/>
    <n v="48258241"/>
    <n v="12579521.373847764"/>
    <n v="35678719.626152232"/>
    <d v="2021-01-26T00:00:00"/>
    <d v="2021-06-30T00:00:00"/>
    <d v="2021-06-30T00:00:00"/>
    <d v="2024-05-31T00:00:00"/>
    <n v="12"/>
    <n v="12"/>
    <n v="35678719.626152232"/>
    <n v="14271487.850460894"/>
    <n v="21407231.775691338"/>
    <n v="2140723.1775691337"/>
    <n v="214072.31775691337"/>
    <n v="4277164.9087831285"/>
    <n v="0.1"/>
    <n v="0.1"/>
    <n v="0.18"/>
    <n v="4"/>
    <n v="4"/>
    <n v="4"/>
    <n v="0"/>
    <n v="0"/>
    <n v="0"/>
    <n v="40"/>
    <n v="0"/>
    <n v="6631960.4041091753"/>
    <s v="Gate Infra"/>
    <x v="2"/>
    <s v="Gate Infrastructure (Gate#1)"/>
    <s v="RCC Framed"/>
    <n v="3.411111111111111"/>
    <n v="30"/>
    <n v="0.05"/>
    <n v="3.1666666666666662E-2"/>
    <n v="3853962.4366545547"/>
    <n v="31824757.189497679"/>
    <x v="3"/>
    <n v="0.05"/>
    <n v="0"/>
    <n v="0"/>
    <n v="0.15"/>
    <n v="0"/>
    <n v="0.17"/>
    <n v="0.20468671467173591"/>
    <n v="0.11"/>
    <n v="0.17"/>
    <n v="0.15"/>
    <n v="1.004686714671736"/>
    <n v="15.912378594748841"/>
    <n v="0"/>
    <n v="0"/>
    <n v="47.737135784246519"/>
    <n v="0"/>
    <n v="54.102087222146054"/>
    <n v="65.141049943439882"/>
    <n v="35.007232908447442"/>
    <n v="54.102087222146054"/>
    <n v="47.737135784246519"/>
    <n v="3536.0841321664093"/>
    <n v="0"/>
    <n v="0"/>
    <n v="5967.1419730308153"/>
    <n v="0"/>
    <n v="83233.980341763163"/>
    <n v="19739.712104072692"/>
    <n v="466763.10544596589"/>
    <n v="6630.1577478120171"/>
    <n v="4773713.5784246521"/>
  </r>
  <r>
    <n v="9010000000"/>
    <s v="2016-17"/>
    <s v="Q4"/>
    <n v="45"/>
    <s v="Tangible - LSTK - Immoveble"/>
    <s v="DFCU + AU"/>
    <n v="60477278.226995476"/>
    <n v="24891858.658069231"/>
    <n v="35585419.568926245"/>
    <d v="2017-01-19T00:00:00"/>
    <d v="2017-03-31T00:00:00"/>
    <d v="2017-03-31T00:00:00"/>
    <d v="2024-05-31T00:00:00"/>
    <n v="29"/>
    <n v="29"/>
    <n v="35585419.568926245"/>
    <n v="27756627.26376247"/>
    <n v="7828792.3051637746"/>
    <n v="782879.23051637749"/>
    <n v="78287.923051637757"/>
    <n v="1564192.7025717222"/>
    <n v="0.1"/>
    <n v="0.1"/>
    <n v="0.18"/>
    <n v="4"/>
    <n v="4"/>
    <n v="4"/>
    <n v="4"/>
    <n v="4"/>
    <n v="9"/>
    <n v="78"/>
    <n v="0"/>
    <n v="2425359.8561397372"/>
    <m/>
    <x v="0"/>
    <e v="#N/A"/>
    <e v="#N/A"/>
    <n v="7.4305555555555554"/>
    <n v="30"/>
    <n v="0.05"/>
    <n v="3.1666666666666662E-2"/>
    <n v="8373282.1740309084"/>
    <n v="27212137.394895338"/>
    <x v="4"/>
    <n v="0"/>
    <n v="0"/>
    <n v="0"/>
    <n v="0.05"/>
    <n v="0.15"/>
    <n v="0.37"/>
    <n v="0.08"/>
    <n v="0"/>
    <n v="0.25"/>
    <n v="0.1"/>
    <n v="1"/>
    <n v="0"/>
    <n v="0"/>
    <n v="0"/>
    <n v="13.60606869744767"/>
    <n v="40.818206092343004"/>
    <n v="100.68490836111276"/>
    <n v="21.769709915916273"/>
    <n v="0"/>
    <n v="68.030343487238341"/>
    <n v="27.21213739489534"/>
    <n v="0"/>
    <n v="0"/>
    <n v="0"/>
    <n v="1700.7585871809588"/>
    <n v="45353.562324825558"/>
    <n v="154899.85901709655"/>
    <n v="6596.8817927019008"/>
    <n v="0"/>
    <n v="8337.0518979458757"/>
    <n v="2721213.7394895339"/>
  </r>
  <r>
    <n v="2010000281"/>
    <s v="2023-24"/>
    <s v="Q3"/>
    <n v="46"/>
    <s v="Tangible - LSTK - Immoveble"/>
    <s v="OPaL-Culvert"/>
    <n v="44537596"/>
    <n v="11487641.030419279"/>
    <n v="33049954.969580721"/>
    <d v="2023-10-12T00:00:00"/>
    <d v="2023-12-31T00:00:00"/>
    <d v="2023-12-31T00:00:00"/>
    <d v="2024-05-31T00:00:00"/>
    <n v="2"/>
    <n v="2"/>
    <n v="33049954.969580721"/>
    <n v="2643996.3975664577"/>
    <n v="30405958.572014265"/>
    <n v="3040595.8572014268"/>
    <n v="304059.5857201427"/>
    <n v="6075110.5226884503"/>
    <n v="0.1"/>
    <n v="0.1"/>
    <n v="0.18"/>
    <n v="2"/>
    <n v="0"/>
    <n v="0"/>
    <n v="0"/>
    <n v="0"/>
    <n v="0"/>
    <n v="8"/>
    <n v="0"/>
    <n v="9419765.9656100199"/>
    <m/>
    <x v="1"/>
    <e v="#N/A"/>
    <e v="#N/A"/>
    <n v="0.7"/>
    <n v="20"/>
    <n v="0"/>
    <n v="0.05"/>
    <n v="1156748.4239353251"/>
    <n v="31893206.545645397"/>
    <x v="2"/>
    <n v="0.15"/>
    <n v="0"/>
    <n v="0"/>
    <n v="0.25"/>
    <n v="0"/>
    <n v="0.2"/>
    <n v="0.17"/>
    <n v="0"/>
    <n v="0.15"/>
    <n v="0.08"/>
    <n v="1.0000000000000002"/>
    <n v="47.83980981846809"/>
    <n v="0"/>
    <n v="0"/>
    <n v="79.733016364113496"/>
    <n v="0"/>
    <n v="63.786413091290797"/>
    <n v="54.218451127597177"/>
    <n v="0"/>
    <n v="47.83980981846809"/>
    <n v="25.514565236516319"/>
    <n v="10631.068848548466"/>
    <n v="0"/>
    <n v="0"/>
    <n v="9966.6270455141857"/>
    <n v="0"/>
    <n v="98132.943217370455"/>
    <n v="16429.833675029447"/>
    <n v="0"/>
    <n v="5862.7217914789335"/>
    <n v="2551456.523651632"/>
  </r>
  <r>
    <n v="9010000011"/>
    <s v="2016-17"/>
    <s v="Q4"/>
    <n v="47"/>
    <s v="Tangible - LSTK - Immoveble"/>
    <s v="PP"/>
    <n v="53720518.358721696"/>
    <n v="22110842.108410578"/>
    <n v="31609676.250311118"/>
    <d v="2017-02-12T00:00:00"/>
    <d v="2017-03-31T00:00:00"/>
    <d v="2017-03-31T00:00:00"/>
    <d v="2024-05-31T00:00:00"/>
    <n v="29"/>
    <n v="29"/>
    <n v="31609676.250311118"/>
    <n v="24655547.475242674"/>
    <n v="6954128.7750684433"/>
    <n v="695412.87750684435"/>
    <n v="69541.287750684438"/>
    <n v="1389434.9292586751"/>
    <n v="0.1"/>
    <n v="0.1"/>
    <n v="0.18"/>
    <n v="4"/>
    <n v="4"/>
    <n v="4"/>
    <n v="4"/>
    <n v="4"/>
    <n v="9"/>
    <n v="78"/>
    <n v="0"/>
    <n v="2154389.0945162037"/>
    <m/>
    <x v="0"/>
    <e v="#N/A"/>
    <e v="#N/A"/>
    <n v="7.3666666666666663"/>
    <n v="30"/>
    <n v="0.05"/>
    <n v="3.1666666666666662E-2"/>
    <n v="7373835.0319475755"/>
    <n v="24235841.218363542"/>
    <x v="4"/>
    <n v="0"/>
    <n v="0"/>
    <n v="0"/>
    <n v="0.05"/>
    <n v="0.15"/>
    <n v="0.37"/>
    <n v="0.08"/>
    <n v="0"/>
    <n v="0.25"/>
    <n v="0.1"/>
    <n v="1"/>
    <n v="0"/>
    <n v="0"/>
    <n v="0"/>
    <n v="12.117920609181773"/>
    <n v="36.353761827545313"/>
    <n v="89.672612507945118"/>
    <n v="19.388672974690834"/>
    <n v="0"/>
    <n v="60.589603045908852"/>
    <n v="24.235841218363547"/>
    <n v="0"/>
    <n v="0"/>
    <n v="0"/>
    <n v="1514.7400761477215"/>
    <n v="40393.068697272574"/>
    <n v="137957.86539683864"/>
    <n v="5875.3554468760103"/>
    <n v="0"/>
    <n v="7425.1964517045162"/>
    <n v="2423584.1218363545"/>
  </r>
  <r>
    <n v="9010000000"/>
    <s v="2016-17"/>
    <s v="Q4"/>
    <n v="48"/>
    <s v="Tangible - LSTK - Immoveble"/>
    <s v="DFCU + AU"/>
    <n v="51456863.680838287"/>
    <n v="21179143.891419727"/>
    <n v="30277719.78941856"/>
    <d v="2017-01-19T00:00:00"/>
    <d v="2017-03-31T00:00:00"/>
    <d v="2017-03-31T00:00:00"/>
    <d v="2024-05-31T00:00:00"/>
    <n v="29"/>
    <n v="29"/>
    <n v="30277719.78941856"/>
    <n v="23616621.435746476"/>
    <n v="6661098.3536720835"/>
    <n v="666109.83536720835"/>
    <n v="66610.983536720843"/>
    <n v="1330887.4510636823"/>
    <n v="0.1"/>
    <n v="0.1"/>
    <n v="0.18"/>
    <n v="4"/>
    <n v="4"/>
    <n v="4"/>
    <n v="4"/>
    <n v="4"/>
    <n v="9"/>
    <n v="78"/>
    <n v="0"/>
    <n v="2063608.2699676114"/>
    <m/>
    <x v="0"/>
    <e v="#N/A"/>
    <e v="#N/A"/>
    <n v="7.4305555555555554"/>
    <n v="30"/>
    <n v="0.05"/>
    <n v="3.1666666666666662E-2"/>
    <n v="7124375.5013759164"/>
    <n v="23153344.288042642"/>
    <x v="4"/>
    <n v="0"/>
    <n v="0"/>
    <n v="0"/>
    <n v="0.05"/>
    <n v="0.15"/>
    <n v="0.37"/>
    <n v="0.08"/>
    <n v="0"/>
    <n v="0.25"/>
    <n v="0.1"/>
    <n v="1"/>
    <n v="0"/>
    <n v="0"/>
    <n v="0"/>
    <n v="11.576672144021321"/>
    <n v="34.730016432063962"/>
    <n v="85.667373865757767"/>
    <n v="18.522675430434113"/>
    <n v="0"/>
    <n v="57.883360720106609"/>
    <n v="23.153344288042643"/>
    <n v="0"/>
    <n v="0"/>
    <n v="0"/>
    <n v="1447.0840180026653"/>
    <n v="38588.907146737736"/>
    <n v="131795.95979347351"/>
    <n v="5612.9319486163977"/>
    <n v="0"/>
    <n v="7093.5491078562018"/>
    <n v="2315334.4288042644"/>
  </r>
  <r>
    <n v="9010000011"/>
    <s v="2016-17"/>
    <s v="Q4"/>
    <n v="49"/>
    <s v="Tangible - LSTK - Immoveble"/>
    <s v="PP"/>
    <n v="51228843.110172451"/>
    <n v="21085292.845497284"/>
    <n v="30143550.264675166"/>
    <d v="2017-02-12T00:00:00"/>
    <d v="2017-03-31T00:00:00"/>
    <d v="2017-03-31T00:00:00"/>
    <d v="2024-05-31T00:00:00"/>
    <n v="29"/>
    <n v="29"/>
    <n v="30143550.264675166"/>
    <n v="23511969.206446629"/>
    <n v="6631581.0582285374"/>
    <n v="663158.10582285374"/>
    <n v="66315.810582285383"/>
    <n v="1324989.8954340618"/>
    <n v="0.1"/>
    <n v="0.1"/>
    <n v="0.18"/>
    <n v="4"/>
    <n v="4"/>
    <n v="4"/>
    <n v="4"/>
    <n v="4"/>
    <n v="9"/>
    <n v="78"/>
    <n v="0"/>
    <n v="2054463.811839201"/>
    <m/>
    <x v="0"/>
    <e v="#N/A"/>
    <e v="#N/A"/>
    <n v="7.3666666666666663"/>
    <n v="30"/>
    <n v="0.05"/>
    <n v="3.1666666666666662E-2"/>
    <n v="7031820.4200761663"/>
    <n v="23111729.844599001"/>
    <x v="4"/>
    <n v="0"/>
    <n v="0"/>
    <n v="0"/>
    <n v="0.05"/>
    <n v="0.15"/>
    <n v="0.37"/>
    <n v="0.08"/>
    <n v="0"/>
    <n v="0.25"/>
    <n v="0.1"/>
    <n v="1"/>
    <n v="0"/>
    <n v="0"/>
    <n v="0"/>
    <n v="11.555864922299502"/>
    <n v="34.667594766898503"/>
    <n v="85.5134004250163"/>
    <n v="18.489383875679202"/>
    <n v="0"/>
    <n v="57.779324611497501"/>
    <n v="23.111729844599004"/>
    <n v="0"/>
    <n v="0"/>
    <n v="0"/>
    <n v="1444.4831152874376"/>
    <n v="38519.549740998336"/>
    <n v="131559.07757694816"/>
    <n v="5602.843598690667"/>
    <n v="0"/>
    <n v="7080.7995847423408"/>
    <n v="2311172.9844599003"/>
  </r>
  <r>
    <n v="2010000214"/>
    <s v="2017-18"/>
    <s v="Q1"/>
    <n v="50"/>
    <s v="Tangible - LSTK - Immoveble"/>
    <s v="Buildings - PE Swing Plant"/>
    <n v="50369734.5"/>
    <n v="20601425.088193316"/>
    <n v="29768309.411806684"/>
    <d v="2017-04-14T00:00:00"/>
    <d v="2017-06-30T00:00:00"/>
    <d v="2017-06-30T00:00:00"/>
    <d v="2024-05-31T00:00:00"/>
    <n v="28"/>
    <n v="28"/>
    <n v="29768309.411806684"/>
    <n v="22623915.152973082"/>
    <n v="7144394.2588336021"/>
    <n v="714439.42588336021"/>
    <n v="71443.942588336024"/>
    <n v="1427449.9729149537"/>
    <n v="0.1"/>
    <n v="0.1"/>
    <n v="0.18"/>
    <n v="4"/>
    <n v="4"/>
    <n v="4"/>
    <n v="4"/>
    <n v="4"/>
    <n v="8"/>
    <n v="76"/>
    <n v="0"/>
    <n v="2213333.3413866498"/>
    <s v="PE"/>
    <x v="0"/>
    <s v="BLENDER 1 &amp; 2"/>
    <s v="Steel Structure"/>
    <n v="7.1944444444444446"/>
    <n v="30"/>
    <n v="0.05"/>
    <n v="3.1666666666666662E-2"/>
    <n v="6781937.5284954021"/>
    <n v="22986371.883311283"/>
    <x v="4"/>
    <n v="0"/>
    <n v="0"/>
    <n v="0"/>
    <n v="0.05"/>
    <n v="0.15"/>
    <n v="0.37"/>
    <n v="0.08"/>
    <n v="0"/>
    <n v="0.25"/>
    <n v="0.1"/>
    <n v="1"/>
    <n v="0"/>
    <n v="0"/>
    <n v="0"/>
    <n v="11.493185941655643"/>
    <n v="34.479557824966925"/>
    <n v="85.049575968251744"/>
    <n v="18.389097506649026"/>
    <n v="0"/>
    <n v="57.46592970827821"/>
    <n v="22.986371883311286"/>
    <n v="0"/>
    <n v="0"/>
    <n v="0"/>
    <n v="1436.6482427069554"/>
    <n v="38310.619805518807"/>
    <n v="130845.50148961808"/>
    <n v="5572.4537898936442"/>
    <n v="0"/>
    <n v="7042.3933466027211"/>
    <n v="2298637.1883311286"/>
  </r>
  <r>
    <n v="2010000243"/>
    <s v="2019-20"/>
    <s v="Q3"/>
    <n v="51"/>
    <s v="Tangible - LSTK - Immoveble"/>
    <s v="Driver Rest Room"/>
    <n v="46640000"/>
    <n v="17164864.89078233"/>
    <n v="29475135.10921767"/>
    <d v="2019-10-01T00:00:00"/>
    <d v="2019-12-31T00:00:00"/>
    <d v="2019-12-31T00:00:00"/>
    <d v="2024-05-31T00:00:00"/>
    <n v="18"/>
    <n v="18"/>
    <n v="29475135.10921767"/>
    <n v="16211324.310069719"/>
    <n v="13263810.79914795"/>
    <n v="1326381.0799147952"/>
    <n v="132638.10799147954"/>
    <n v="2650109.3976697605"/>
    <n v="0.1"/>
    <n v="0.1"/>
    <n v="0.18"/>
    <n v="4"/>
    <n v="4"/>
    <n v="4"/>
    <n v="4"/>
    <n v="2"/>
    <n v="0"/>
    <n v="55"/>
    <n v="0"/>
    <n v="4109128.5855760351"/>
    <s v="IU&amp;O 2019-20"/>
    <x v="0"/>
    <s v="Driver Rest Room"/>
    <s v="RCC Framed"/>
    <n v="4.7305555555555552"/>
    <n v="45"/>
    <n v="0.05"/>
    <n v="2.1111111111111112E-2"/>
    <n v="2943601.6874350496"/>
    <n v="26531533.42178262"/>
    <x v="3"/>
    <n v="0.05"/>
    <n v="0"/>
    <n v="0"/>
    <n v="0.15"/>
    <n v="0"/>
    <n v="0.17"/>
    <n v="0.20468671467173591"/>
    <n v="0.11"/>
    <n v="0.17"/>
    <n v="0.15"/>
    <n v="1.004686714671736"/>
    <n v="13.265766710891311"/>
    <n v="0"/>
    <n v="0"/>
    <n v="39.797300132673925"/>
    <n v="0"/>
    <n v="45.10360681703046"/>
    <n v="54.306524113080442"/>
    <n v="29.184686763960883"/>
    <n v="45.10360681703046"/>
    <n v="39.797300132673925"/>
    <n v="2947.9481579758472"/>
    <n v="0"/>
    <n v="0"/>
    <n v="4974.6625165842406"/>
    <n v="0"/>
    <n v="69390.164333893015"/>
    <n v="16456.522458509226"/>
    <n v="389129.15685281175"/>
    <n v="5527.402796204713"/>
    <n v="3979730.0132673923"/>
  </r>
  <r>
    <n v="2010000252"/>
    <s v="2020-21"/>
    <s v="Q2"/>
    <n v="52"/>
    <s v="Tangible - LSTK - Immoveble"/>
    <s v="Boundary Wall / Fencing"/>
    <n v="64620000"/>
    <n v="35954166.127638735"/>
    <n v="28665833.872361265"/>
    <d v="2020-07-31T00:00:00"/>
    <d v="2020-09-30T00:00:00"/>
    <d v="2020-09-30T00:00:00"/>
    <d v="2024-05-31T00:00:00"/>
    <n v="15"/>
    <n v="15"/>
    <n v="28665833.872361265"/>
    <n v="13616271.089371601"/>
    <n v="15049562.782989664"/>
    <n v="1504956.2782989666"/>
    <n v="150495.62782989666"/>
    <n v="3006902.6440413347"/>
    <n v="0.1"/>
    <n v="0.1"/>
    <n v="0.18"/>
    <n v="4"/>
    <n v="4"/>
    <n v="4"/>
    <n v="3"/>
    <n v="0"/>
    <n v="0"/>
    <n v="47.5"/>
    <n v="0"/>
    <n v="4662354.5501701981"/>
    <m/>
    <x v="2"/>
    <s v="Boundary Wall / Fencing"/>
    <s v="Boundary"/>
    <n v="3.9"/>
    <n v="15"/>
    <n v="0.05"/>
    <n v="6.3333333333333325E-2"/>
    <n v="7080460.9664732311"/>
    <n v="21585372.905888036"/>
    <x v="5"/>
    <n v="0.1"/>
    <n v="0"/>
    <n v="0"/>
    <n v="0.06"/>
    <n v="0"/>
    <n v="0.06"/>
    <n v="0.1"/>
    <n v="0.4"/>
    <n v="0.22610963294143843"/>
    <n v="0.05"/>
    <n v="0.99610963294143851"/>
    <n v="21.585372905888036"/>
    <n v="0"/>
    <n v="0"/>
    <n v="12.951223743532822"/>
    <n v="0"/>
    <n v="12.951223743532822"/>
    <n v="21.585372905888036"/>
    <n v="86.341491623552145"/>
    <n v="48.806607446544142"/>
    <n v="10.792686452944018"/>
    <n v="4796.7495346417854"/>
    <n v="0"/>
    <n v="0"/>
    <n v="1618.9029679416026"/>
    <n v="0"/>
    <n v="19924.95960543511"/>
    <n v="6541.0220926933443"/>
    <n v="1151219.8883140285"/>
    <n v="5981.2018929588412"/>
    <n v="1079268.6452944018"/>
  </r>
  <r>
    <n v="9010000000"/>
    <s v="2016-17"/>
    <s v="Q4"/>
    <n v="53"/>
    <s v="Tangible - LSTK - Immoveble"/>
    <s v="DFCU + AU"/>
    <n v="48596279.368953891"/>
    <n v="20001755.251281947"/>
    <n v="28594524.117671944"/>
    <d v="2017-01-19T00:00:00"/>
    <d v="2017-03-31T00:00:00"/>
    <d v="2017-03-31T00:00:00"/>
    <d v="2024-05-31T00:00:00"/>
    <n v="29"/>
    <n v="29"/>
    <n v="28594524.117671944"/>
    <n v="22303728.811784118"/>
    <n v="6290795.3058878258"/>
    <n v="629079.53058878263"/>
    <n v="62907.953058878265"/>
    <n v="1256900.9021163874"/>
    <n v="0.1"/>
    <n v="0.1"/>
    <n v="0.18"/>
    <n v="4"/>
    <n v="4"/>
    <n v="4"/>
    <n v="4"/>
    <n v="4"/>
    <n v="9"/>
    <n v="78"/>
    <n v="0"/>
    <n v="1948888.3857640484"/>
    <m/>
    <x v="0"/>
    <e v="#N/A"/>
    <e v="#N/A"/>
    <n v="7.4305555555555554"/>
    <n v="30"/>
    <n v="0.05"/>
    <n v="3.1666666666666662E-2"/>
    <n v="6728318.0012994269"/>
    <n v="21866206.116372518"/>
    <x v="4"/>
    <n v="0"/>
    <n v="0"/>
    <n v="0"/>
    <n v="0.05"/>
    <n v="0.15"/>
    <n v="0.37"/>
    <n v="0.08"/>
    <n v="0"/>
    <n v="0.25"/>
    <n v="0.1"/>
    <n v="1"/>
    <n v="0"/>
    <n v="0"/>
    <n v="0"/>
    <n v="10.93310305818626"/>
    <n v="32.799309174558779"/>
    <n v="80.904962630578311"/>
    <n v="17.492964893098016"/>
    <n v="0"/>
    <n v="54.665515290931296"/>
    <n v="21.866206116372521"/>
    <n v="0"/>
    <n v="0"/>
    <n v="0"/>
    <n v="1366.6378822732825"/>
    <n v="36443.676860620864"/>
    <n v="124469.17327781278"/>
    <n v="5300.8984524539437"/>
    <n v="0"/>
    <n v="6699.2053052611882"/>
    <n v="2186620.6116372519"/>
  </r>
  <r>
    <n v="2020000316"/>
    <s v="2022-23"/>
    <s v="Q2"/>
    <n v="54"/>
    <s v="Tangible - LSTK - Immoveble"/>
    <s v="Passenger Lift Admin Building"/>
    <n v="59604475"/>
    <n v="31071723.196453325"/>
    <n v="28532751.803546675"/>
    <d v="2022-09-07T00:00:00"/>
    <d v="2022-09-30T00:00:00"/>
    <d v="2022-09-30T00:00:00"/>
    <d v="2024-05-31T00:00:00"/>
    <n v="7"/>
    <n v="7"/>
    <n v="28532751.803546675"/>
    <n v="7133187.9508866686"/>
    <n v="21399563.852660008"/>
    <n v="2139956.3852660009"/>
    <n v="213995.63852660009"/>
    <n v="4275632.8577614697"/>
    <n v="0.1"/>
    <n v="0.1"/>
    <n v="0.18"/>
    <n v="4"/>
    <n v="3"/>
    <n v="0"/>
    <n v="0"/>
    <n v="0"/>
    <n v="0"/>
    <n v="25"/>
    <n v="0"/>
    <n v="6629584.8815540709"/>
    <s v="IU&amp;O"/>
    <x v="2"/>
    <s v="Passenger Lift Admin Building"/>
    <s v="Steel Structure"/>
    <n v="1.7972222222222223"/>
    <n v="45"/>
    <n v="0.05"/>
    <n v="2.1111111111111112E-2"/>
    <n v="1082571.3516080226"/>
    <n v="27450180.451938652"/>
    <x v="3"/>
    <n v="0.05"/>
    <n v="0"/>
    <n v="0"/>
    <n v="0.15"/>
    <n v="0"/>
    <n v="0.17"/>
    <n v="0.20468671467173591"/>
    <n v="0.11"/>
    <n v="0.17"/>
    <n v="0.15"/>
    <n v="1.004686714671736"/>
    <n v="13.725090225969327"/>
    <n v="0"/>
    <n v="0"/>
    <n v="41.175270677907974"/>
    <n v="0"/>
    <n v="46.665306768295707"/>
    <n v="56.186872538536292"/>
    <n v="30.195198497132516"/>
    <n v="46.665306768295707"/>
    <n v="41.175270677907974"/>
    <n v="3050.0200502154062"/>
    <n v="0"/>
    <n v="0"/>
    <n v="5146.9088347384968"/>
    <n v="0"/>
    <n v="71792.77964353186"/>
    <n v="17026.325011677665"/>
    <n v="402602.64662843355"/>
    <n v="5718.7875941538859"/>
    <n v="4117527.0677907974"/>
  </r>
  <r>
    <s v="AB"/>
    <s v="2015-16"/>
    <s v="Q4"/>
    <n v="55"/>
    <s v="Tangible - LSTK - Immoveble"/>
    <s v="Raw Water Treatment Plant "/>
    <n v="44741997.439180553"/>
    <n v="16410352.080974372"/>
    <n v="28331645.358206183"/>
    <d v="2016-02-29T00:00:00"/>
    <d v="2016-03-31T00:00:00"/>
    <d v="2016-03-31T00:00:00"/>
    <d v="2024-05-31T00:00:00"/>
    <n v="33"/>
    <n v="33"/>
    <n v="28331645.358206183"/>
    <n v="24365215.008057315"/>
    <n v="3966430.3501488678"/>
    <n v="396643.03501488682"/>
    <n v="39664.303501488685"/>
    <n v="792492.78395974368"/>
    <n v="0.1"/>
    <n v="0.1"/>
    <n v="0.18"/>
    <n v="4"/>
    <n v="4"/>
    <n v="4"/>
    <n v="4"/>
    <n v="4"/>
    <n v="13"/>
    <n v="86"/>
    <n v="0"/>
    <n v="1228800.1224761191"/>
    <m/>
    <x v="0"/>
    <e v="#N/A"/>
    <e v="#N/A"/>
    <n v="8.3166666666666664"/>
    <n v="20"/>
    <n v="0.05"/>
    <n v="4.7500000000000001E-2"/>
    <n v="11192180.401714701"/>
    <n v="17139464.956491482"/>
    <x v="2"/>
    <n v="0.15"/>
    <n v="0"/>
    <n v="0"/>
    <n v="0.25"/>
    <n v="0"/>
    <n v="0.2"/>
    <n v="0.17"/>
    <n v="0"/>
    <n v="0.15"/>
    <n v="0.08"/>
    <n v="1.0000000000000002"/>
    <n v="25.70919743473722"/>
    <n v="0"/>
    <n v="0"/>
    <n v="42.848662391228707"/>
    <n v="0"/>
    <n v="34.278929912982967"/>
    <n v="29.13709042603552"/>
    <n v="0"/>
    <n v="25.70919743473722"/>
    <n v="13.711571965193185"/>
    <n v="5713.1549854971599"/>
    <n v="0"/>
    <n v="0"/>
    <n v="5356.0827989035879"/>
    <n v="0"/>
    <n v="52736.81525074302"/>
    <n v="8829.4213412228837"/>
    <n v="0"/>
    <n v="3150.6369405315222"/>
    <n v="1371157.1965193185"/>
  </r>
  <r>
    <n v="9010000004"/>
    <s v="2016-17"/>
    <s v="Q1"/>
    <n v="56"/>
    <s v="Tangible - LSTK - Immoveble"/>
    <s v="CT"/>
    <n v="45026860.643674284"/>
    <n v="18532617.270772342"/>
    <n v="26494243.372901943"/>
    <d v="2016-04-01T00:00:00"/>
    <d v="2016-04-30T00:00:00"/>
    <d v="2016-04-30T00:00:00"/>
    <d v="2024-05-31T00:00:00"/>
    <n v="32.666666666666664"/>
    <n v="33"/>
    <n v="26494243.372901943"/>
    <n v="22785049.300695669"/>
    <n v="3709194.0722062737"/>
    <n v="370919.40722062741"/>
    <n v="37091.94072206274"/>
    <n v="741096.97562681336"/>
    <n v="0.1"/>
    <n v="0.1"/>
    <n v="0.18"/>
    <n v="4"/>
    <n v="4"/>
    <n v="4"/>
    <n v="4"/>
    <n v="4"/>
    <n v="13"/>
    <n v="86"/>
    <n v="0"/>
    <n v="1149108.3235695036"/>
    <m/>
    <x v="0"/>
    <e v="#N/A"/>
    <e v="#N/A"/>
    <n v="8.2305555555555561"/>
    <n v="45"/>
    <n v="0.05"/>
    <n v="2.1111111111111112E-2"/>
    <n v="4603538.3307538917"/>
    <n v="21890705.04214805"/>
    <x v="3"/>
    <n v="0.05"/>
    <n v="0"/>
    <n v="0"/>
    <n v="0.15"/>
    <n v="0"/>
    <n v="0.17"/>
    <n v="0.20468671467173591"/>
    <n v="0.11"/>
    <n v="0.17"/>
    <n v="0.15"/>
    <n v="1.004686714671736"/>
    <n v="10.945352521074025"/>
    <n v="0"/>
    <n v="0"/>
    <n v="32.836057563222077"/>
    <n v="0"/>
    <n v="37.214198571651693"/>
    <n v="44.807364969252887"/>
    <n v="24.079775546362857"/>
    <n v="37.214198571651693"/>
    <n v="32.836057563222077"/>
    <n v="2432.3005602386725"/>
    <n v="0"/>
    <n v="0"/>
    <n v="4104.5071954027599"/>
    <n v="0"/>
    <n v="57252.61318715645"/>
    <n v="13577.989384622088"/>
    <n v="321063.67395150475"/>
    <n v="4560.5635504475113"/>
    <n v="3283605.7563222079"/>
  </r>
  <r>
    <n v="2010000060"/>
    <s v="2017-18"/>
    <s v="Q3"/>
    <n v="57"/>
    <s v="Tangible - LSTK - Immoveble"/>
    <s v="EFFLUENT COLLECTION AND TREATMENT SYSTEM(ECTS)"/>
    <n v="44767076"/>
    <n v="18309915.106490325"/>
    <n v="26457160.893509675"/>
    <d v="2017-12-21T00:00:00"/>
    <d v="2017-12-31T00:00:00"/>
    <d v="2017-12-31T00:00:00"/>
    <d v="2024-05-31T00:00:00"/>
    <n v="26"/>
    <n v="26"/>
    <n v="26457160.893509675"/>
    <n v="19049155.843326963"/>
    <n v="7408005.0501827113"/>
    <n v="740800.50501827116"/>
    <n v="74080.050501827121"/>
    <n v="1480119.4090265057"/>
    <n v="0.1"/>
    <n v="0.1"/>
    <n v="0.18"/>
    <n v="4"/>
    <n v="4"/>
    <n v="4"/>
    <n v="4"/>
    <n v="4"/>
    <n v="6"/>
    <n v="72"/>
    <n v="0"/>
    <n v="2294999.9645466041"/>
    <s v="ECTS"/>
    <x v="0"/>
    <s v="CHEMICAL BUILDING /SHED"/>
    <s v="RCC Framed"/>
    <n v="6.5083333333333337"/>
    <n v="30"/>
    <n v="0.05"/>
    <n v="3.1666666666666662E-2"/>
    <n v="5452747.3680387503"/>
    <n v="21004413.525470924"/>
    <x v="3"/>
    <n v="0.05"/>
    <n v="0"/>
    <n v="0"/>
    <n v="0.15"/>
    <n v="0"/>
    <n v="0.17"/>
    <n v="0.20468671467173591"/>
    <n v="0.11"/>
    <n v="0.17"/>
    <n v="0.15"/>
    <n v="1.004686714671736"/>
    <n v="10.502206762735462"/>
    <n v="0"/>
    <n v="0"/>
    <n v="31.506620288206385"/>
    <n v="0"/>
    <n v="35.707502993300572"/>
    <n v="42.99324398135218"/>
    <n v="23.104854878018013"/>
    <n v="35.707502993300572"/>
    <n v="31.506620288206385"/>
    <n v="2333.8237250523248"/>
    <n v="0"/>
    <n v="0"/>
    <n v="3938.3275360257981"/>
    <n v="0"/>
    <n v="54934.619989693187"/>
    <n v="13028.255751924902"/>
    <n v="308064.73170690687"/>
    <n v="4375.9194844731092"/>
    <n v="3150662.0288206385"/>
  </r>
  <r>
    <n v="9010000000"/>
    <s v="2016-17"/>
    <s v="Q4"/>
    <n v="58"/>
    <s v="Tangible - LSTK - Immoveble"/>
    <s v="DFCU + AU"/>
    <n v="44098257.140611507"/>
    <n v="18150413.113685969"/>
    <n v="25947844.026925538"/>
    <d v="2017-01-19T00:00:00"/>
    <d v="2017-03-31T00:00:00"/>
    <d v="2017-03-31T00:00:00"/>
    <d v="2024-05-31T00:00:00"/>
    <n v="29"/>
    <n v="29"/>
    <n v="25947844.026925538"/>
    <n v="20239318.34100192"/>
    <n v="5708525.6859236173"/>
    <n v="570852.56859236176"/>
    <n v="57085.256859236179"/>
    <n v="1140563.4320475387"/>
    <n v="0.1"/>
    <n v="0.1"/>
    <n v="0.18"/>
    <n v="4"/>
    <n v="4"/>
    <n v="4"/>
    <n v="4"/>
    <n v="4"/>
    <n v="9"/>
    <n v="78"/>
    <n v="0"/>
    <n v="1768501.2574991365"/>
    <m/>
    <x v="2"/>
    <e v="#N/A"/>
    <e v="#N/A"/>
    <n v="7.4305555555555554"/>
    <n v="30"/>
    <n v="0.05"/>
    <n v="3.1666666666666662E-2"/>
    <n v="6105551.7253170842"/>
    <n v="19842292.301608454"/>
    <x v="4"/>
    <n v="0"/>
    <n v="0"/>
    <n v="0"/>
    <n v="0.05"/>
    <n v="0.15"/>
    <n v="0.37"/>
    <n v="0.08"/>
    <n v="0"/>
    <n v="0.25"/>
    <n v="0.1"/>
    <n v="1"/>
    <n v="0"/>
    <n v="0"/>
    <n v="0"/>
    <n v="9.921146150804228"/>
    <n v="29.763438452412682"/>
    <n v="73.416481515951276"/>
    <n v="15.873833841286764"/>
    <n v="0"/>
    <n v="49.605730754021138"/>
    <n v="19.842292301608456"/>
    <n v="0"/>
    <n v="0"/>
    <n v="0"/>
    <n v="1240.1432688505286"/>
    <n v="33070.487169347427"/>
    <n v="112948.43310146351"/>
    <n v="4810.2526791778073"/>
    <n v="0"/>
    <n v="6079.1336708359231"/>
    <n v="1984229.2301608457"/>
  </r>
  <r>
    <s v="AB"/>
    <s v="2015-16"/>
    <s v="Q4"/>
    <n v="59"/>
    <s v="Tangible - LSTK - Immoveble"/>
    <s v="Terminal Facility "/>
    <n v="40538441.069900803"/>
    <n v="14868582.73762146"/>
    <n v="25669858.332279343"/>
    <d v="2016-02-29T00:00:00"/>
    <d v="2016-03-31T00:00:00"/>
    <d v="2016-03-31T00:00:00"/>
    <d v="2024-05-31T00:00:00"/>
    <n v="33"/>
    <n v="33"/>
    <n v="25669858.332279343"/>
    <n v="22076078.165760234"/>
    <n v="3593780.1665191092"/>
    <n v="359378.01665191096"/>
    <n v="35937.801665191095"/>
    <n v="718037.27727051789"/>
    <n v="0.1"/>
    <n v="0.1"/>
    <n v="0.18"/>
    <n v="4"/>
    <n v="4"/>
    <n v="4"/>
    <n v="4"/>
    <n v="4"/>
    <n v="13"/>
    <n v="86"/>
    <n v="0"/>
    <n v="1113353.09558762"/>
    <m/>
    <x v="0"/>
    <e v="#N/A"/>
    <e v="#N/A"/>
    <n v="8.3166666666666664"/>
    <n v="20"/>
    <n v="0.05"/>
    <n v="4.7500000000000001E-2"/>
    <n v="10140663.618680852"/>
    <n v="15529194.713598492"/>
    <x v="2"/>
    <n v="0.15"/>
    <n v="0"/>
    <n v="0"/>
    <n v="0.25"/>
    <n v="0"/>
    <n v="0.2"/>
    <n v="0.17"/>
    <n v="0"/>
    <n v="0.15"/>
    <n v="0.08"/>
    <n v="1.0000000000000002"/>
    <n v="23.293792070397735"/>
    <n v="0"/>
    <n v="0"/>
    <n v="38.822986783996228"/>
    <n v="0"/>
    <n v="31.058389427196985"/>
    <n v="26.399631013117439"/>
    <n v="0"/>
    <n v="23.293792070397735"/>
    <n v="12.423355770878795"/>
    <n v="5176.3982378661631"/>
    <n v="0"/>
    <n v="0"/>
    <n v="4852.873347999529"/>
    <n v="0"/>
    <n v="47782.137580303053"/>
    <n v="7999.8881857931628"/>
    <n v="0"/>
    <n v="2854.6313811761929"/>
    <n v="1242335.5770878794"/>
  </r>
  <r>
    <n v="2010000159"/>
    <s v="2017-18"/>
    <s v="Q1"/>
    <n v="60"/>
    <s v="Tangible - LSTK - Immoveble"/>
    <s v="PWH"/>
    <n v="42566600"/>
    <n v="17409911.524530463"/>
    <n v="25156688.475469537"/>
    <d v="2016-07-21T00:00:00"/>
    <d v="2017-06-30T00:00:00"/>
    <d v="2017-06-30T00:00:00"/>
    <d v="2024-05-31T00:00:00"/>
    <n v="28"/>
    <n v="28"/>
    <n v="25156688.475469537"/>
    <n v="19119083.24135685"/>
    <n v="6037605.2341126874"/>
    <n v="603760.52341126872"/>
    <n v="60376.052341126873"/>
    <n v="1206313.5257757148"/>
    <n v="0.1"/>
    <n v="0.1"/>
    <n v="0.18"/>
    <n v="4"/>
    <n v="4"/>
    <n v="4"/>
    <n v="4"/>
    <n v="4"/>
    <n v="8"/>
    <n v="76"/>
    <n v="0"/>
    <n v="1870450.1015281104"/>
    <s v="PWH"/>
    <x v="0"/>
    <s v="CENTRAL WAREHOUSE"/>
    <s v="RCC"/>
    <n v="7.9249999999999998"/>
    <n v="45"/>
    <n v="0.05"/>
    <n v="2.1111111111111112E-2"/>
    <n v="4208853.7413264727"/>
    <n v="20947834.734143063"/>
    <x v="3"/>
    <n v="0.05"/>
    <n v="0"/>
    <n v="0"/>
    <n v="0.15"/>
    <n v="0"/>
    <n v="0.17"/>
    <n v="0.20468671467173591"/>
    <n v="0.11"/>
    <n v="0.17"/>
    <n v="0.15"/>
    <n v="1.004686714671736"/>
    <n v="10.473917367071532"/>
    <n v="0"/>
    <n v="0"/>
    <n v="31.421752101214594"/>
    <n v="0"/>
    <n v="35.611319048043207"/>
    <n v="42.8774347121822"/>
    <n v="23.042618207557368"/>
    <n v="35.611319048043207"/>
    <n v="31.421752101214594"/>
    <n v="2327.5371926825628"/>
    <n v="0"/>
    <n v="0"/>
    <n v="3927.719012651824"/>
    <n v="0"/>
    <n v="54786.644689297238"/>
    <n v="12993.162033994606"/>
    <n v="307234.90943409823"/>
    <n v="4364.1322362798046"/>
    <n v="3142175.2101214593"/>
  </r>
  <r>
    <n v="9010000000"/>
    <s v="2016-17"/>
    <s v="Q4"/>
    <n v="61"/>
    <s v="Tangible - LSTK - Immoveble"/>
    <s v="DFCU + AU"/>
    <n v="40354547.205463812"/>
    <n v="16609538.568824109"/>
    <n v="23745008.636639703"/>
    <d v="2017-01-19T00:00:00"/>
    <d v="2017-03-31T00:00:00"/>
    <d v="2017-03-31T00:00:00"/>
    <d v="2024-05-31T00:00:00"/>
    <n v="29"/>
    <n v="29"/>
    <n v="23745008.636639703"/>
    <n v="18521106.736578967"/>
    <n v="5223901.9000607356"/>
    <n v="522390.19000607356"/>
    <n v="52239.019000607361"/>
    <n v="1043735.599632135"/>
    <n v="0.1"/>
    <n v="0.1"/>
    <n v="0.18"/>
    <n v="4"/>
    <n v="4"/>
    <n v="4"/>
    <n v="4"/>
    <n v="4"/>
    <n v="9"/>
    <n v="78"/>
    <n v="0"/>
    <n v="1618364.8086388158"/>
    <m/>
    <x v="0"/>
    <e v="#N/A"/>
    <e v="#N/A"/>
    <n v="7.4305555555555554"/>
    <n v="30"/>
    <n v="0.05"/>
    <n v="3.1666666666666662E-2"/>
    <n v="5587222.5183204291"/>
    <n v="18157786.118319273"/>
    <x v="4"/>
    <n v="0"/>
    <n v="0"/>
    <n v="0"/>
    <n v="0.05"/>
    <n v="0.15"/>
    <n v="0.37"/>
    <n v="0.08"/>
    <n v="0"/>
    <n v="0.25"/>
    <n v="0.1"/>
    <n v="1"/>
    <n v="0"/>
    <n v="0"/>
    <n v="0"/>
    <n v="9.078893059159638"/>
    <n v="27.236679177478912"/>
    <n v="67.183808637781311"/>
    <n v="14.526228894655418"/>
    <n v="0"/>
    <n v="45.394465295798184"/>
    <n v="18.157786118319276"/>
    <n v="0"/>
    <n v="0"/>
    <n v="0"/>
    <n v="1134.8616323949548"/>
    <n v="30262.976863865457"/>
    <n v="103359.70559658663"/>
    <n v="4401.8875438349751"/>
    <n v="0"/>
    <n v="5563.0472176223266"/>
    <n v="1815778.6118319277"/>
  </r>
  <r>
    <n v="9010000011"/>
    <s v="2016-17"/>
    <s v="Q4"/>
    <n v="62"/>
    <s v="Tangible - LSTK - Immoveble"/>
    <s v="PP"/>
    <n v="38912326.244910307"/>
    <n v="16015934.468966022"/>
    <n v="22896391.775944285"/>
    <d v="2017-02-12T00:00:00"/>
    <d v="2017-03-31T00:00:00"/>
    <d v="2017-03-31T00:00:00"/>
    <d v="2024-05-31T00:00:00"/>
    <n v="29"/>
    <n v="29"/>
    <n v="22896391.775944285"/>
    <n v="17859185.585236542"/>
    <n v="5037206.1907077432"/>
    <n v="503720.61907077435"/>
    <n v="50372.061907077441"/>
    <n v="1006433.796903407"/>
    <n v="0.1"/>
    <n v="0.1"/>
    <n v="0.18"/>
    <n v="4"/>
    <n v="4"/>
    <n v="4"/>
    <n v="4"/>
    <n v="4"/>
    <n v="9"/>
    <n v="78"/>
    <n v="0"/>
    <n v="1560526.4778812588"/>
    <m/>
    <x v="0"/>
    <e v="#N/A"/>
    <e v="#N/A"/>
    <n v="7.3666666666666663"/>
    <n v="30"/>
    <n v="0.05"/>
    <n v="3.1666666666666662E-2"/>
    <n v="5341219.392621669"/>
    <n v="17555172.383322615"/>
    <x v="4"/>
    <n v="0"/>
    <n v="0"/>
    <n v="0"/>
    <n v="0.05"/>
    <n v="0.15"/>
    <n v="0.37"/>
    <n v="0.08"/>
    <n v="0"/>
    <n v="0.25"/>
    <n v="0.1"/>
    <n v="1"/>
    <n v="0"/>
    <n v="0"/>
    <n v="0"/>
    <n v="8.7775861916613085"/>
    <n v="26.33275857498392"/>
    <n v="64.954137818293674"/>
    <n v="14.044137906658094"/>
    <n v="0"/>
    <n v="43.887930958306541"/>
    <n v="17.555172383322617"/>
    <n v="0"/>
    <n v="0"/>
    <n v="0"/>
    <n v="1097.1982739576636"/>
    <n v="29258.620638871023"/>
    <n v="99929.442797374883"/>
    <n v="4255.7993656539675"/>
    <n v="0"/>
    <n v="5378.4229115571734"/>
    <n v="1755517.2383322618"/>
  </r>
  <r>
    <n v="2010000251"/>
    <s v="2020-21"/>
    <s v="Q1"/>
    <n v="63"/>
    <s v="Tangible - LSTK - Immoveble"/>
    <s v="Transport Management Building"/>
    <n v="51450000"/>
    <n v="28626460.031987198"/>
    <n v="22823539.968012802"/>
    <d v="2020-05-01T00:00:00"/>
    <d v="2020-06-30T00:00:00"/>
    <d v="2020-06-30T00:00:00"/>
    <d v="2024-05-31T00:00:00"/>
    <n v="16"/>
    <n v="16"/>
    <n v="22823539.968012802"/>
    <n v="11411769.984006401"/>
    <n v="11411769.984006401"/>
    <n v="1141176.9984006402"/>
    <n v="114117.69984006403"/>
    <n v="2280071.6428044788"/>
    <n v="0.1"/>
    <n v="0.1"/>
    <n v="0.18"/>
    <n v="4"/>
    <n v="4"/>
    <n v="4"/>
    <n v="4"/>
    <n v="0"/>
    <n v="0"/>
    <n v="50"/>
    <n v="0"/>
    <n v="3535366.3410451831"/>
    <m/>
    <x v="2"/>
    <s v="Transport Management Building"/>
    <s v="RCC Framed"/>
    <n v="4.1472222222222221"/>
    <n v="45"/>
    <n v="0.05"/>
    <n v="2.1111111111111112E-2"/>
    <n v="1998257.2786191949"/>
    <n v="20825282.689393606"/>
    <x v="3"/>
    <n v="0.05"/>
    <n v="0"/>
    <n v="0"/>
    <n v="0.15"/>
    <n v="0"/>
    <n v="0.17"/>
    <n v="0.20468671467173591"/>
    <n v="0.11"/>
    <n v="0.17"/>
    <n v="0.15"/>
    <n v="1.004686714671736"/>
    <n v="10.412641344696803"/>
    <n v="0"/>
    <n v="0"/>
    <n v="31.237924034090408"/>
    <n v="0"/>
    <n v="35.402980571969131"/>
    <n v="42.626586958021505"/>
    <n v="22.90781095833297"/>
    <n v="35.402980571969131"/>
    <n v="31.237924034090408"/>
    <n v="2313.920298821512"/>
    <n v="0"/>
    <n v="0"/>
    <n v="3904.7405042613013"/>
    <n v="0"/>
    <n v="54466.123956875592"/>
    <n v="12917.147563036819"/>
    <n v="305437.47944443958"/>
    <n v="4338.6005602903351"/>
    <n v="3123792.403409041"/>
  </r>
  <r>
    <n v="9010000012"/>
    <s v="2016-17"/>
    <s v="Q2"/>
    <n v="64"/>
    <s v="Tangible - LSTK - Immoveble"/>
    <s v="PWH"/>
    <n v="35279747.129023589"/>
    <n v="14520800.286876716"/>
    <n v="20758946.842146873"/>
    <d v="2016-07-21T00:00:00"/>
    <d v="2016-09-30T00:00:00"/>
    <d v="2016-09-30T00:00:00"/>
    <d v="2024-05-31T00:00:00"/>
    <n v="31"/>
    <n v="31"/>
    <n v="20758946.842146873"/>
    <n v="17022336.410560437"/>
    <n v="3736610.4315864369"/>
    <n v="373661.0431586437"/>
    <n v="37366.104315864373"/>
    <n v="746574.76423097006"/>
    <n v="0.1"/>
    <n v="0.1"/>
    <n v="0.18"/>
    <n v="4"/>
    <n v="4"/>
    <n v="4"/>
    <n v="4"/>
    <n v="4"/>
    <n v="11"/>
    <n v="82"/>
    <n v="0"/>
    <n v="1157601.9117054781"/>
    <m/>
    <x v="0"/>
    <e v="#N/A"/>
    <e v="#N/A"/>
    <n v="7.9249999999999998"/>
    <n v="30"/>
    <n v="0.05"/>
    <n v="3.1666666666666662E-2"/>
    <n v="5209630.7012604419"/>
    <n v="15549316.140886432"/>
    <x v="4"/>
    <n v="0"/>
    <n v="0"/>
    <n v="0"/>
    <n v="0.05"/>
    <n v="0.15"/>
    <n v="0.37"/>
    <n v="0.08"/>
    <n v="0"/>
    <n v="0.25"/>
    <n v="0.1"/>
    <n v="1"/>
    <n v="0"/>
    <n v="0"/>
    <n v="0"/>
    <n v="7.7746580704432171"/>
    <n v="23.323974211329645"/>
    <n v="57.532469721279796"/>
    <n v="12.439452912709145"/>
    <n v="0"/>
    <n v="38.873290352216081"/>
    <n v="15.549316140886434"/>
    <n v="0"/>
    <n v="0"/>
    <n v="0"/>
    <n v="971.83225880540203"/>
    <n v="25915.526901477384"/>
    <n v="88511.491878891989"/>
    <n v="3769.5311856694379"/>
    <n v="0"/>
    <n v="4763.8836215951078"/>
    <n v="1554931.6140886433"/>
  </r>
  <r>
    <n v="9010000003"/>
    <s v="2016-17"/>
    <s v="Q4"/>
    <n v="65"/>
    <s v="Tangible - LSTK - Immoveble"/>
    <s v="BUTENE-1"/>
    <n v="34680467.815419614"/>
    <n v="14274142.758491514"/>
    <n v="20406325.056928098"/>
    <d v="2017-02-25T00:00:00"/>
    <d v="2017-03-31T00:00:00"/>
    <d v="2017-03-31T00:00:00"/>
    <d v="2024-05-31T00:00:00"/>
    <n v="29"/>
    <n v="29"/>
    <n v="20406325.056928098"/>
    <n v="15916933.544403916"/>
    <n v="4489391.512524182"/>
    <n v="448939.15125241823"/>
    <n v="44893.915125241823"/>
    <n v="896980.42420233146"/>
    <n v="0.1"/>
    <n v="0.1"/>
    <n v="0.18"/>
    <n v="4"/>
    <n v="4"/>
    <n v="4"/>
    <n v="4"/>
    <n v="4"/>
    <n v="9"/>
    <n v="78"/>
    <n v="0"/>
    <n v="1390813.4905799916"/>
    <m/>
    <x v="0"/>
    <e v="#N/A"/>
    <e v="#N/A"/>
    <n v="7.3305555555555557"/>
    <n v="30"/>
    <n v="0.05"/>
    <n v="3.1666666666666662E-2"/>
    <n v="4737007.1512936652"/>
    <n v="15669317.905634433"/>
    <x v="4"/>
    <n v="0"/>
    <n v="0"/>
    <n v="0"/>
    <n v="0.05"/>
    <n v="0.15"/>
    <n v="0.37"/>
    <n v="0.08"/>
    <n v="0"/>
    <n v="0.25"/>
    <n v="0.1"/>
    <n v="1"/>
    <n v="0"/>
    <n v="0"/>
    <n v="0"/>
    <n v="7.8346589528172172"/>
    <n v="23.503976858451651"/>
    <n v="57.976476250847398"/>
    <n v="12.535454324507546"/>
    <n v="0"/>
    <n v="39.17329476408608"/>
    <n v="15.669317905634434"/>
    <n v="0"/>
    <n v="0"/>
    <n v="0"/>
    <n v="979.33236910215214"/>
    <n v="26115.529842724056"/>
    <n v="89194.578847457538"/>
    <n v="3798.622522578044"/>
    <n v="0"/>
    <n v="4800.648868147804"/>
    <n v="1566931.7905634434"/>
  </r>
  <r>
    <n v="2010000038"/>
    <s v="2017-18"/>
    <s v="Q1"/>
    <n v="66"/>
    <s v="Tangible - LSTK - Immoveble"/>
    <s v="PE SWING"/>
    <n v="33793183.359999999"/>
    <n v="13821548.64212399"/>
    <n v="19971634.71787601"/>
    <d v="2017-04-14T00:00:00"/>
    <d v="2017-06-30T00:00:00"/>
    <d v="2017-06-30T00:00:00"/>
    <d v="2024-05-31T00:00:00"/>
    <n v="28"/>
    <n v="28"/>
    <n v="19971634.71787601"/>
    <n v="15178442.385585768"/>
    <n v="4793192.3322902415"/>
    <n v="479319.23322902416"/>
    <n v="47931.923322902418"/>
    <n v="957679.82799159014"/>
    <n v="0.1"/>
    <n v="0.1"/>
    <n v="0.18"/>
    <n v="4"/>
    <n v="4"/>
    <n v="4"/>
    <n v="4"/>
    <n v="4"/>
    <n v="8"/>
    <n v="76"/>
    <n v="0"/>
    <n v="1484930.9845435168"/>
    <s v="PE"/>
    <x v="0"/>
    <s v="Catalyst Storage Building"/>
    <s v="RCC Framed"/>
    <n v="7.1944444444444446"/>
    <n v="30"/>
    <n v="0.05"/>
    <n v="3.1666666666666662E-2"/>
    <n v="4550019.1873457329"/>
    <n v="15421615.530530278"/>
    <x v="4"/>
    <n v="0"/>
    <n v="0"/>
    <n v="0"/>
    <n v="0.05"/>
    <n v="0.15"/>
    <n v="0.37"/>
    <n v="0.08"/>
    <n v="0"/>
    <n v="0.25"/>
    <n v="0.1"/>
    <n v="1"/>
    <n v="0"/>
    <n v="0"/>
    <n v="0"/>
    <n v="7.7108077652651401"/>
    <n v="23.132423295795416"/>
    <n v="57.059977462962024"/>
    <n v="12.337292424424223"/>
    <n v="0"/>
    <n v="38.554038826325694"/>
    <n v="15.42161553053028"/>
    <n v="0"/>
    <n v="0"/>
    <n v="0"/>
    <n v="963.8509706581425"/>
    <n v="25702.692550883796"/>
    <n v="87784.58071224927"/>
    <n v="3738.5734619467344"/>
    <n v="0"/>
    <n v="4724.7596600889328"/>
    <n v="1542161.553053028"/>
  </r>
  <r>
    <n v="2010000255"/>
    <s v="2020-21"/>
    <s v="Q3"/>
    <n v="67"/>
    <s v="Tangible - LSTK - Immoveble"/>
    <s v="WMM (75 mm thk)"/>
    <n v="44297097"/>
    <n v="24646629.286755297"/>
    <n v="19650467.713244703"/>
    <d v="2020-12-21T00:00:00"/>
    <d v="2020-12-31T00:00:00"/>
    <d v="2020-12-31T00:00:00"/>
    <d v="2024-05-31T00:00:00"/>
    <n v="14"/>
    <n v="14"/>
    <n v="19650467.713244703"/>
    <n v="8842710.470960116"/>
    <n v="10807757.242284587"/>
    <n v="1080775.7242284587"/>
    <n v="108077.57242284587"/>
    <n v="2159389.89700846"/>
    <n v="0.1"/>
    <n v="0.1"/>
    <n v="0.18"/>
    <n v="4"/>
    <n v="4"/>
    <n v="4"/>
    <n v="2"/>
    <n v="0"/>
    <n v="0"/>
    <n v="45"/>
    <n v="0"/>
    <n v="3348243.1936597647"/>
    <m/>
    <x v="1"/>
    <s v="WMM (75 mm thk)"/>
    <s v="Road"/>
    <n v="3.5083333333333333"/>
    <n v="10"/>
    <n v="0"/>
    <n v="0.1"/>
    <n v="6894039.0893966835"/>
    <n v="12756428.623848019"/>
    <x v="1"/>
    <n v="0"/>
    <n v="0.35"/>
    <n v="0.23"/>
    <n v="0"/>
    <n v="0"/>
    <n v="0"/>
    <n v="0"/>
    <n v="0"/>
    <n v="0.35"/>
    <n v="7.0000000000000007E-2"/>
    <n v="1"/>
    <n v="0"/>
    <n v="44.647500183468061"/>
    <n v="29.339785834850446"/>
    <n v="0"/>
    <n v="0"/>
    <n v="0"/>
    <n v="0"/>
    <n v="0"/>
    <n v="44.647500183468061"/>
    <n v="8.9295000366936144"/>
    <n v="0"/>
    <n v="6378.2143119240091"/>
    <n v="651.99524077445437"/>
    <n v="0"/>
    <n v="0"/>
    <n v="0"/>
    <n v="0"/>
    <n v="0"/>
    <n v="5471.507375425007"/>
    <n v="892950.00366936147"/>
  </r>
  <r>
    <n v="2010000059"/>
    <s v="2017-18"/>
    <s v="Q3"/>
    <n v="68"/>
    <s v="Tangible - LSTK - Immoveble"/>
    <s v="EFFLUENT COLLECTION AND TREATMENT SYSTEM(ECTS)"/>
    <n v="33158668"/>
    <n v="13562029.294124488"/>
    <n v="19596638.705875512"/>
    <d v="2017-12-21T00:00:00"/>
    <d v="2017-12-31T00:00:00"/>
    <d v="2017-12-31T00:00:00"/>
    <d v="2024-05-31T00:00:00"/>
    <n v="26"/>
    <n v="26"/>
    <n v="19596638.705875512"/>
    <n v="14109579.868230369"/>
    <n v="5487058.8376451433"/>
    <n v="548705.88376451435"/>
    <n v="54870.588376451436"/>
    <n v="1096314.3557614996"/>
    <n v="0.1"/>
    <n v="0.1"/>
    <n v="0.18"/>
    <n v="4"/>
    <n v="4"/>
    <n v="4"/>
    <n v="4"/>
    <n v="4"/>
    <n v="6"/>
    <n v="72"/>
    <n v="0"/>
    <n v="1699890.8279024654"/>
    <s v="ECTS"/>
    <x v="0"/>
    <s v="ELECTRICAL MCC ROOM / SUBSTATION BUILDING"/>
    <s v="RCC Framed"/>
    <n v="6.5083333333333337"/>
    <n v="30"/>
    <n v="0.05"/>
    <n v="3.1666666666666662E-2"/>
    <n v="4038812.8021734264"/>
    <n v="15557825.903702086"/>
    <x v="3"/>
    <n v="0.05"/>
    <n v="0"/>
    <n v="0"/>
    <n v="0.15"/>
    <n v="0"/>
    <n v="0.17"/>
    <n v="0.20468671467173591"/>
    <n v="0.11"/>
    <n v="0.17"/>
    <n v="0.15"/>
    <n v="1.004686714671736"/>
    <n v="7.7789129518510434"/>
    <n v="0"/>
    <n v="0"/>
    <n v="23.336738855553129"/>
    <n v="0"/>
    <n v="26.448304036293546"/>
    <n v="31.844802716636107"/>
    <n v="17.113608494072292"/>
    <n v="26.448304036293546"/>
    <n v="23.336738855553129"/>
    <n v="1728.6473226335652"/>
    <n v="0"/>
    <n v="0"/>
    <n v="2917.0923569441411"/>
    <n v="0"/>
    <n v="40689.698517374687"/>
    <n v="9649.940217162457"/>
    <n v="228181.44658763055"/>
    <n v="3241.2137299379347"/>
    <n v="2333673.885555313"/>
  </r>
  <r>
    <n v="3030001238"/>
    <s v="2022-23"/>
    <s v="Q3"/>
    <n v="69"/>
    <s v="Tangible - LSTK - Immoveble"/>
    <s v="NAPHTHA OIL TANK"/>
    <n v="40143566.079999998"/>
    <n v="20926780.637800984"/>
    <n v="19216785.442199014"/>
    <d v="2022-12-31T00:00:00"/>
    <d v="2022-12-31T00:00:00"/>
    <d v="2022-12-31T00:00:00"/>
    <d v="2024-05-31T00:00:00"/>
    <n v="6"/>
    <n v="6"/>
    <n v="19216785.442199014"/>
    <n v="4227692.7972837836"/>
    <n v="14989092.644915231"/>
    <n v="1498909.2644915232"/>
    <n v="149890.92644915232"/>
    <n v="2994820.7104540626"/>
    <n v="0.1"/>
    <n v="0.1"/>
    <n v="0.18"/>
    <n v="4"/>
    <n v="2"/>
    <n v="0"/>
    <n v="0"/>
    <n v="0"/>
    <n v="0"/>
    <n v="22"/>
    <n v="0"/>
    <n v="4643620.9013947379"/>
    <s v="CPP"/>
    <x v="0"/>
    <e v="#N/A"/>
    <e v="#N/A"/>
    <n v="1.4833333333333334"/>
    <n v="30"/>
    <n v="0.05"/>
    <n v="3.1666666666666662E-2"/>
    <n v="902655.11618773697"/>
    <n v="18314130.326011278"/>
    <x v="4"/>
    <n v="0"/>
    <n v="0"/>
    <n v="0"/>
    <n v="0.05"/>
    <n v="0.15"/>
    <n v="0.37"/>
    <n v="0.08"/>
    <n v="0"/>
    <n v="0.25"/>
    <n v="0.1"/>
    <n v="1"/>
    <n v="0"/>
    <n v="0"/>
    <n v="0"/>
    <n v="9.1570651630056386"/>
    <n v="27.471195489016917"/>
    <n v="67.762282206241736"/>
    <n v="14.651304260809024"/>
    <n v="0"/>
    <n v="45.785325815028195"/>
    <n v="18.314130326011277"/>
    <n v="0"/>
    <n v="0"/>
    <n v="0"/>
    <n v="1144.6331453757048"/>
    <n v="30523.550543352128"/>
    <n v="104249.6649326796"/>
    <n v="4439.789169942128"/>
    <n v="0"/>
    <n v="5610.9467910573767"/>
    <n v="1831413.0326011276"/>
  </r>
  <r>
    <n v="2010000032"/>
    <s v="2016-17"/>
    <s v="Q3"/>
    <n v="70"/>
    <s v="Tangible - Non LSTK Immoveble"/>
    <s v="PARC - Building"/>
    <n v="31315555"/>
    <n v="12889177.418553928"/>
    <n v="18426377.581446074"/>
    <d v="2016-11-28T00:00:00"/>
    <d v="2016-12-31T00:00:00"/>
    <d v="2016-12-31T00:00:00"/>
    <d v="2024-05-31T00:00:00"/>
    <n v="30"/>
    <n v="30"/>
    <n v="18426377.581446074"/>
    <n v="14741102.06515686"/>
    <n v="3685275.5162892137"/>
    <n v="368527.55162892141"/>
    <n v="36852.755162892143"/>
    <n v="736318.04815458483"/>
    <n v="0.1"/>
    <n v="0.1"/>
    <n v="0.18"/>
    <n v="4"/>
    <n v="4"/>
    <n v="4"/>
    <n v="4"/>
    <n v="4"/>
    <n v="10"/>
    <n v="80"/>
    <n v="0"/>
    <n v="1141698.3549463984"/>
    <m/>
    <x v="0"/>
    <s v="PARC - Building"/>
    <s v="RCC Framed"/>
    <n v="7.572222222222222"/>
    <n v="45"/>
    <n v="0.05"/>
    <n v="2.1111111111111112E-2"/>
    <n v="2945604.3223870923"/>
    <n v="15480773.259058982"/>
    <x v="3"/>
    <n v="0.05"/>
    <n v="0"/>
    <n v="0"/>
    <n v="0.15"/>
    <n v="0"/>
    <n v="0.17"/>
    <n v="0.20468671467173591"/>
    <n v="0.11"/>
    <n v="0.17"/>
    <n v="0.15"/>
    <n v="1.004686714671736"/>
    <n v="7.7403866295294916"/>
    <n v="0"/>
    <n v="0"/>
    <n v="23.221159888588474"/>
    <n v="0"/>
    <n v="26.317314540400272"/>
    <n v="31.687086189748449"/>
    <n v="17.028850584964879"/>
    <n v="26.317314540400272"/>
    <n v="23.221159888588474"/>
    <n v="1720.0859176732204"/>
    <n v="0"/>
    <n v="0"/>
    <n v="2902.6449860735593"/>
    <n v="0"/>
    <n v="40488.176216000422"/>
    <n v="9602.1473302268023"/>
    <n v="227051.34113286503"/>
    <n v="3225.1610956372883"/>
    <n v="2322115.9888588474"/>
  </r>
  <r>
    <n v="2010000061"/>
    <s v="2017-18"/>
    <s v="Q1"/>
    <n v="71"/>
    <s v="Tangible - LSTK - Immoveble"/>
    <s v="LABORATORY  BUILDING"/>
    <n v="31151043"/>
    <n v="12740902.550987016"/>
    <n v="18410140.449012984"/>
    <d v="2016-07-11T00:00:00"/>
    <d v="2017-06-30T00:00:00"/>
    <d v="2017-06-30T00:00:00"/>
    <d v="2024-05-31T00:00:00"/>
    <n v="28"/>
    <n v="28"/>
    <n v="18410140.449012984"/>
    <n v="13991706.741249867"/>
    <n v="4418433.7077631168"/>
    <n v="441843.37077631173"/>
    <n v="44184.337077631179"/>
    <n v="882803.05481107079"/>
    <n v="0.1"/>
    <n v="0.1"/>
    <n v="0.18"/>
    <n v="4"/>
    <n v="4"/>
    <n v="4"/>
    <n v="4"/>
    <n v="4"/>
    <n v="8"/>
    <n v="76"/>
    <n v="0"/>
    <n v="1368830.7626650138"/>
    <s v="LAB"/>
    <x v="0"/>
    <s v="LABORATORY  BUILDING"/>
    <s v="RCC Framed"/>
    <n v="7.9527777777777775"/>
    <n v="45"/>
    <n v="0.05"/>
    <n v="2.1111111111111112E-2"/>
    <n v="3090914.8456943189"/>
    <n v="15319225.603318665"/>
    <x v="3"/>
    <n v="0.05"/>
    <n v="0"/>
    <n v="0"/>
    <n v="0.15"/>
    <n v="0"/>
    <n v="0.17"/>
    <n v="0.20468671467173591"/>
    <n v="0.11"/>
    <n v="0.17"/>
    <n v="0.15"/>
    <n v="1.004686714671736"/>
    <n v="7.6596128016593328"/>
    <n v="0"/>
    <n v="0"/>
    <n v="22.978838404977996"/>
    <n v="0"/>
    <n v="26.042683525641731"/>
    <n v="31.356419600584392"/>
    <n v="16.851148163650532"/>
    <n v="26.042683525641731"/>
    <n v="22.978838404977996"/>
    <n v="1702.1361781465184"/>
    <n v="0"/>
    <n v="0"/>
    <n v="2872.3548006222495"/>
    <n v="0"/>
    <n v="40065.666962525742"/>
    <n v="9501.9453335104208"/>
    <n v="224681.97551534043"/>
    <n v="3191.5053340247223"/>
    <n v="2297883.8404977997"/>
  </r>
  <r>
    <n v="9010000000"/>
    <s v="2016-17"/>
    <s v="Q4"/>
    <n v="72"/>
    <s v="Tangible - LSTK - Immoveble"/>
    <s v="DFCU + AU"/>
    <n v="30172491.72778682"/>
    <n v="12418703.709364086"/>
    <n v="17753788.018422734"/>
    <d v="2017-01-19T00:00:00"/>
    <d v="2017-03-31T00:00:00"/>
    <d v="2017-03-31T00:00:00"/>
    <d v="2024-05-31T00:00:00"/>
    <n v="29"/>
    <n v="29"/>
    <n v="17753788.018422734"/>
    <n v="13847954.654369732"/>
    <n v="3905833.3640530016"/>
    <n v="390583.33640530019"/>
    <n v="39058.333640530022"/>
    <n v="780385.50613778969"/>
    <n v="0.1"/>
    <n v="0.1"/>
    <n v="0.18"/>
    <n v="4"/>
    <n v="4"/>
    <n v="4"/>
    <n v="4"/>
    <n v="4"/>
    <n v="9"/>
    <n v="78"/>
    <n v="0"/>
    <n v="1210027.17618362"/>
    <m/>
    <x v="0"/>
    <e v="#N/A"/>
    <e v="#N/A"/>
    <n v="7.4305555555555554"/>
    <n v="30"/>
    <n v="0.05"/>
    <n v="3.1666666666666662E-2"/>
    <n v="4177482.7594274781"/>
    <n v="13576305.258995255"/>
    <x v="4"/>
    <n v="0"/>
    <n v="0"/>
    <n v="0"/>
    <n v="0.05"/>
    <n v="0.15"/>
    <n v="0.37"/>
    <n v="0.08"/>
    <n v="0"/>
    <n v="0.25"/>
    <n v="0.1"/>
    <n v="1"/>
    <n v="0"/>
    <n v="0"/>
    <n v="0"/>
    <n v="6.7881526294976284"/>
    <n v="20.364457888492883"/>
    <n v="50.232329458282443"/>
    <n v="10.861044207196205"/>
    <n v="0"/>
    <n v="33.940763147488141"/>
    <n v="13.576305258995257"/>
    <n v="0"/>
    <n v="0"/>
    <n v="0"/>
    <n v="848.51907868720355"/>
    <n v="22627.175431658761"/>
    <n v="77280.506858896057"/>
    <n v="3291.2255173321832"/>
    <n v="0"/>
    <n v="4159.407248466684"/>
    <n v="1357630.5258995257"/>
  </r>
  <r>
    <n v="1020000010"/>
    <s v="2016-17"/>
    <s v="Q4"/>
    <n v="73"/>
    <s v="Tangible - Non LSTK Immoveble"/>
    <s v="Site Clearance and Vegitation Landscaping"/>
    <n v="30060581"/>
    <n v="12372642.343838749"/>
    <n v="17687938.656161249"/>
    <d v="2017-03-31T00:00:00"/>
    <d v="2017-03-31T00:00:00"/>
    <d v="2017-03-31T00:00:00"/>
    <d v="2024-05-31T00:00:00"/>
    <n v="29"/>
    <n v="29"/>
    <n v="17687938.656161249"/>
    <n v="13796592.151805775"/>
    <n v="3891346.5043554734"/>
    <n v="389134.65043554734"/>
    <n v="38913.465043554737"/>
    <n v="777491.03157022363"/>
    <n v="0.1"/>
    <n v="0.1"/>
    <n v="0.18"/>
    <n v="4"/>
    <n v="4"/>
    <n v="4"/>
    <n v="4"/>
    <n v="4"/>
    <n v="9"/>
    <n v="78"/>
    <n v="0"/>
    <n v="1205539.1470493258"/>
    <m/>
    <x v="3"/>
    <s v="Site Clearance and Vegitation Landscaping"/>
    <s v="Development"/>
    <n v="7.2333333333333334"/>
    <n v="15"/>
    <n v="0"/>
    <n v="6.6666666666666666E-2"/>
    <n v="8529517.0853044242"/>
    <n v="9158421.5708568245"/>
    <x v="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91.584215708568252"/>
    <n v="0"/>
    <n v="0"/>
    <n v="0"/>
    <n v="0"/>
    <n v="0"/>
    <n v="0"/>
    <n v="0"/>
    <n v="0"/>
    <n v="0"/>
    <n v="11223.555846638264"/>
    <n v="0"/>
  </r>
  <r>
    <n v="9010000011"/>
    <s v="2016-17"/>
    <s v="Q4"/>
    <n v="74"/>
    <s v="Tangible - LSTK - Immoveble"/>
    <s v="PP"/>
    <n v="29905950.113840856"/>
    <n v="12308997.777229808"/>
    <n v="17596952.336611047"/>
    <d v="2017-02-12T00:00:00"/>
    <d v="2017-03-31T00:00:00"/>
    <d v="2017-03-31T00:00:00"/>
    <d v="2024-05-31T00:00:00"/>
    <n v="29"/>
    <n v="29"/>
    <n v="17596952.336611047"/>
    <n v="13725622.822556617"/>
    <n v="3871329.5140544306"/>
    <n v="387132.95140544308"/>
    <n v="38713.295140544309"/>
    <n v="773491.63690807519"/>
    <n v="0.1"/>
    <n v="0.1"/>
    <n v="0.18"/>
    <n v="4"/>
    <n v="4"/>
    <n v="4"/>
    <n v="4"/>
    <n v="4"/>
    <n v="9"/>
    <n v="78"/>
    <n v="0"/>
    <n v="1199337.8834540625"/>
    <m/>
    <x v="0"/>
    <e v="#N/A"/>
    <e v="#N/A"/>
    <n v="7.3666666666666663"/>
    <n v="30"/>
    <n v="0.05"/>
    <n v="3.1666666666666662E-2"/>
    <n v="4104977.9367460986"/>
    <n v="13491974.399864949"/>
    <x v="4"/>
    <n v="0"/>
    <n v="0"/>
    <n v="0"/>
    <n v="0.05"/>
    <n v="0.15"/>
    <n v="0.37"/>
    <n v="0.08"/>
    <n v="0"/>
    <n v="0.25"/>
    <n v="0.1"/>
    <n v="1"/>
    <n v="0"/>
    <n v="0"/>
    <n v="0"/>
    <n v="6.7459871999324754"/>
    <n v="20.237961599797423"/>
    <n v="49.920305279500305"/>
    <n v="10.79357951989196"/>
    <n v="0"/>
    <n v="33.729935999662374"/>
    <n v="13.491974399864951"/>
    <n v="0"/>
    <n v="0"/>
    <n v="0"/>
    <n v="843.24839999155938"/>
    <n v="22486.623999774914"/>
    <n v="76800.469660769697"/>
    <n v="3270.7816726945334"/>
    <n v="0"/>
    <n v="4133.5705881939184"/>
    <n v="1349197.4399864951"/>
  </r>
  <r>
    <n v="9010000011"/>
    <s v="2016-17"/>
    <s v="Q4"/>
    <n v="75"/>
    <s v="Tangible - LSTK - Immoveble"/>
    <s v="PP"/>
    <n v="29069544.566407844"/>
    <n v="11964741.400655076"/>
    <n v="17104803.165752769"/>
    <d v="2017-02-12T00:00:00"/>
    <d v="2017-03-31T00:00:00"/>
    <d v="2017-03-31T00:00:00"/>
    <d v="2024-05-31T00:00:00"/>
    <n v="29"/>
    <n v="29"/>
    <n v="17104803.165752769"/>
    <n v="13341746.469287161"/>
    <n v="3763056.6964656077"/>
    <n v="376305.6696465608"/>
    <n v="37630.566964656078"/>
    <n v="751858.72795382841"/>
    <n v="0.1"/>
    <n v="0.1"/>
    <n v="0.18"/>
    <n v="4"/>
    <n v="4"/>
    <n v="4"/>
    <n v="4"/>
    <n v="4"/>
    <n v="9"/>
    <n v="78"/>
    <n v="0"/>
    <n v="1165794.9645650452"/>
    <m/>
    <x v="0"/>
    <e v="#N/A"/>
    <e v="#N/A"/>
    <n v="7.3666666666666663"/>
    <n v="30"/>
    <n v="0.05"/>
    <n v="3.1666666666666662E-2"/>
    <n v="3990170.4718331033"/>
    <n v="13114632.693919666"/>
    <x v="4"/>
    <n v="0"/>
    <n v="0"/>
    <n v="0"/>
    <n v="0.05"/>
    <n v="0.15"/>
    <n v="0.37"/>
    <n v="0.08"/>
    <n v="0"/>
    <n v="0.25"/>
    <n v="0.1"/>
    <n v="1"/>
    <n v="0"/>
    <n v="0"/>
    <n v="0"/>
    <n v="6.5573163469598335"/>
    <n v="19.671949040879497"/>
    <n v="48.52414096750276"/>
    <n v="10.491706155135734"/>
    <n v="0"/>
    <n v="32.786581734799164"/>
    <n v="13.114632693919667"/>
    <n v="0"/>
    <n v="0"/>
    <n v="0"/>
    <n v="819.66454336997924"/>
    <n v="21857.721156532774"/>
    <n v="74652.524565388871"/>
    <n v="3179.3048954956771"/>
    <n v="0"/>
    <n v="4017.9634478920548"/>
    <n v="1311463.2693919668"/>
  </r>
  <r>
    <n v="9010000012"/>
    <s v="2016-17"/>
    <s v="Q2"/>
    <n v="76"/>
    <s v="Tangible - LSTK - Immoveble"/>
    <s v="PWH"/>
    <n v="28187836.815819077"/>
    <n v="11601839.078513483"/>
    <n v="16585997.737305595"/>
    <d v="2016-07-21T00:00:00"/>
    <d v="2016-09-30T00:00:00"/>
    <d v="2016-09-30T00:00:00"/>
    <d v="2024-05-31T00:00:00"/>
    <n v="31"/>
    <n v="31"/>
    <n v="16585997.737305595"/>
    <n v="13600518.144590586"/>
    <n v="2985479.5927150082"/>
    <n v="298547.95927150082"/>
    <n v="29854.795927150084"/>
    <n v="596498.82262445858"/>
    <n v="0.1"/>
    <n v="0.1"/>
    <n v="0.18"/>
    <n v="4"/>
    <n v="4"/>
    <n v="4"/>
    <n v="4"/>
    <n v="4"/>
    <n v="11"/>
    <n v="82"/>
    <n v="0"/>
    <n v="924901.57782310946"/>
    <m/>
    <x v="2"/>
    <e v="#N/A"/>
    <e v="#N/A"/>
    <n v="7.9249999999999998"/>
    <n v="30"/>
    <n v="0.05"/>
    <n v="3.1666666666666662E-2"/>
    <n v="4162394.3488246491"/>
    <n v="12423603.388480946"/>
    <x v="4"/>
    <n v="0"/>
    <n v="0"/>
    <n v="0"/>
    <n v="0.05"/>
    <n v="0.15"/>
    <n v="0.37"/>
    <n v="0.08"/>
    <n v="0"/>
    <n v="0.25"/>
    <n v="0.1"/>
    <n v="1"/>
    <n v="0"/>
    <n v="0"/>
    <n v="0"/>
    <n v="6.2118016942404735"/>
    <n v="18.635405082721419"/>
    <n v="45.967332537379498"/>
    <n v="9.9388827107847568"/>
    <n v="0"/>
    <n v="31.059008471202365"/>
    <n v="12.423603388480947"/>
    <n v="0"/>
    <n v="0"/>
    <n v="0"/>
    <n v="776.47521178005923"/>
    <n v="20706.005647468242"/>
    <n v="70718.973134429994"/>
    <n v="3011.7826396317441"/>
    <n v="0"/>
    <n v="3806.251038137545"/>
    <n v="1242360.3388480947"/>
  </r>
  <r>
    <n v="2010000039"/>
    <s v="2017-18"/>
    <s v="Q1"/>
    <n v="77"/>
    <s v="Tangible - LSTK - Immoveble"/>
    <s v="PE SWING"/>
    <n v="27942135.829999998"/>
    <n v="11428446.542752085"/>
    <n v="16513689.287247913"/>
    <d v="2017-04-14T00:00:00"/>
    <d v="2017-06-30T00:00:00"/>
    <d v="2017-06-30T00:00:00"/>
    <d v="2024-05-31T00:00:00"/>
    <n v="28"/>
    <n v="28"/>
    <n v="16513689.287247913"/>
    <n v="12550403.858308414"/>
    <n v="3963285.428939499"/>
    <n v="396328.5428939499"/>
    <n v="39632.854289394993"/>
    <n v="791864.42870211182"/>
    <n v="0.1"/>
    <n v="0.1"/>
    <n v="0.18"/>
    <n v="4"/>
    <n v="4"/>
    <n v="4"/>
    <n v="4"/>
    <n v="4"/>
    <n v="8"/>
    <n v="76"/>
    <n v="0"/>
    <n v="1227825.8258854568"/>
    <s v="PE"/>
    <x v="0"/>
    <s v="Addtive Storage Building"/>
    <s v="RCC Framed"/>
    <n v="7.1944444444444446"/>
    <n v="30"/>
    <n v="0.05"/>
    <n v="3.1666666666666662E-2"/>
    <n v="3762215.9714142117"/>
    <n v="12751473.315833701"/>
    <x v="4"/>
    <n v="0"/>
    <n v="0"/>
    <n v="0"/>
    <n v="0.05"/>
    <n v="0.15"/>
    <n v="0.37"/>
    <n v="0.08"/>
    <n v="0"/>
    <n v="0.25"/>
    <n v="0.1"/>
    <n v="1"/>
    <n v="0"/>
    <n v="0"/>
    <n v="0"/>
    <n v="6.3757366579168515"/>
    <n v="19.127209973750549"/>
    <n v="47.18045126858469"/>
    <n v="10.201178652666961"/>
    <n v="0"/>
    <n v="31.878683289584252"/>
    <n v="12.751473315833703"/>
    <n v="0"/>
    <n v="0"/>
    <n v="0"/>
    <n v="796.96708223960638"/>
    <n v="21252.455526389498"/>
    <n v="72585.309643976449"/>
    <n v="3091.2662583839274"/>
    <n v="0"/>
    <n v="3906.701383527482"/>
    <n v="1275147.3315833702"/>
  </r>
  <r>
    <n v="2010000031"/>
    <s v="2016-17"/>
    <s v="Q1"/>
    <n v="78"/>
    <s v="Tangible - Non LSTK Immoveble"/>
    <s v="Building - Warehouse with cold storage and labour"/>
    <n v="23955242"/>
    <n v="9859744.2785987537"/>
    <n v="14095497.721401246"/>
    <d v="2016-04-30T00:00:00"/>
    <d v="2016-04-30T00:00:00"/>
    <d v="2016-04-30T00:00:00"/>
    <d v="2024-05-31T00:00:00"/>
    <n v="32.666666666666664"/>
    <n v="33"/>
    <n v="14095497.721401246"/>
    <n v="12122128.040405072"/>
    <n v="1973369.680996174"/>
    <n v="197336.9680996174"/>
    <n v="19733.696809961741"/>
    <n v="394279.26226303558"/>
    <n v="0.1"/>
    <n v="0.1"/>
    <n v="0.18"/>
    <n v="4"/>
    <n v="4"/>
    <n v="4"/>
    <n v="4"/>
    <n v="4"/>
    <n v="13"/>
    <n v="86"/>
    <n v="0"/>
    <n v="611349.92717261473"/>
    <m/>
    <x v="2"/>
    <s v="Building - Warehouse with cold storage and labour"/>
    <s v="Steel Structure"/>
    <n v="8.15"/>
    <n v="30"/>
    <n v="0.05"/>
    <n v="3.1666666666666662E-2"/>
    <n v="3637813.0369316381"/>
    <n v="10457684.684469609"/>
    <x v="4"/>
    <n v="0"/>
    <n v="0"/>
    <n v="0"/>
    <n v="0.05"/>
    <n v="0.15"/>
    <n v="0.37"/>
    <n v="0.08"/>
    <n v="0"/>
    <n v="0.25"/>
    <n v="0.1"/>
    <n v="1"/>
    <n v="0"/>
    <n v="0"/>
    <n v="0"/>
    <n v="5.2288423422348043"/>
    <n v="15.686527026704413"/>
    <n v="38.693433332537552"/>
    <n v="8.3661477475756865"/>
    <n v="0"/>
    <n v="26.144211711174023"/>
    <n v="10.457684684469609"/>
    <n v="0"/>
    <n v="0"/>
    <n v="0"/>
    <n v="653.60529277935052"/>
    <n v="17429.474474116014"/>
    <n v="59528.358973134695"/>
    <n v="2535.1962871441474"/>
    <n v="0"/>
    <n v="3203.9475136242672"/>
    <n v="1045768.4684469609"/>
  </r>
  <r>
    <n v="2010000058"/>
    <s v="2017-18"/>
    <s v="Q3"/>
    <n v="79"/>
    <s v="Tangible - LSTK - Immoveble"/>
    <s v="EFFLUENT COLLECTION AND TREATMENT SYSTEM(ECTS)"/>
    <n v="23376190"/>
    <n v="9560956.2351847161"/>
    <n v="13815233.764815284"/>
    <d v="2017-12-21T00:00:00"/>
    <d v="2017-12-31T00:00:00"/>
    <d v="2017-12-31T00:00:00"/>
    <d v="2024-05-31T00:00:00"/>
    <n v="26"/>
    <n v="26"/>
    <n v="13815233.764815284"/>
    <n v="9946968.3106670044"/>
    <n v="3868265.4541482795"/>
    <n v="386826.545414828"/>
    <n v="38682.6545414828"/>
    <n v="772879.43773882627"/>
    <n v="0.1"/>
    <n v="0.1"/>
    <n v="0.18"/>
    <n v="4"/>
    <n v="4"/>
    <n v="4"/>
    <n v="4"/>
    <n v="4"/>
    <n v="6"/>
    <n v="72"/>
    <n v="0"/>
    <n v="1198388.6376951369"/>
    <s v="ECTS"/>
    <x v="0"/>
    <s v="CONTROL ROOM BUILDING"/>
    <s v="RCC Framed"/>
    <n v="6.5083333333333337"/>
    <n v="30"/>
    <n v="0.05"/>
    <n v="3.1666666666666662E-2"/>
    <n v="2847281.3032790832"/>
    <n v="10967952.461536201"/>
    <x v="3"/>
    <n v="0.05"/>
    <n v="0"/>
    <n v="0"/>
    <n v="0.15"/>
    <n v="0"/>
    <n v="0.17"/>
    <n v="0.20468671467173591"/>
    <n v="0.11"/>
    <n v="0.17"/>
    <n v="0.15"/>
    <n v="1.004686714671736"/>
    <n v="5.4839762307680999"/>
    <n v="0"/>
    <n v="0"/>
    <n v="16.4519286923043"/>
    <n v="0"/>
    <n v="18.64551918461154"/>
    <n v="22.44994156027624"/>
    <n v="12.064747707689822"/>
    <n v="18.64551918461154"/>
    <n v="16.4519286923043"/>
    <n v="1218.6613846151333"/>
    <n v="0"/>
    <n v="0"/>
    <n v="2056.4910865380375"/>
    <n v="0"/>
    <n v="28685.414130171601"/>
    <n v="6803.0125940231028"/>
    <n v="160863.30276919762"/>
    <n v="2284.9900961533749"/>
    <n v="1645192.8692304299"/>
  </r>
  <r>
    <n v="2010000037"/>
    <s v="2017-18"/>
    <s v="Q1"/>
    <n v="80"/>
    <s v="Tangible - LSTK - Immoveble"/>
    <s v="PE SWING"/>
    <n v="21821241.579999998"/>
    <n v="8924976.0437339433"/>
    <n v="12896265.536266055"/>
    <d v="2017-04-14T00:00:00"/>
    <d v="2017-06-30T00:00:00"/>
    <d v="2017-06-30T00:00:00"/>
    <d v="2024-05-31T00:00:00"/>
    <n v="28"/>
    <n v="28"/>
    <n v="12896265.536266055"/>
    <n v="9801161.8075622022"/>
    <n v="3095103.7287038527"/>
    <n v="309510.3728703853"/>
    <n v="30951.037287038533"/>
    <n v="618401.72499502974"/>
    <n v="0.1"/>
    <n v="0.1"/>
    <n v="0.18"/>
    <n v="4"/>
    <n v="4"/>
    <n v="4"/>
    <n v="4"/>
    <n v="4"/>
    <n v="8"/>
    <n v="76"/>
    <n v="0"/>
    <n v="958863.13515245356"/>
    <s v="PE"/>
    <x v="0"/>
    <s v="Teal Building"/>
    <s v="RCC Framed"/>
    <n v="7.1944444444444446"/>
    <n v="30"/>
    <n v="0.05"/>
    <n v="3.1666666666666662E-2"/>
    <n v="2938079.7548132059"/>
    <n v="9958185.7814528495"/>
    <x v="4"/>
    <n v="0"/>
    <n v="0"/>
    <n v="0"/>
    <n v="0.05"/>
    <n v="0.15"/>
    <n v="0.37"/>
    <n v="0.08"/>
    <n v="0"/>
    <n v="0.25"/>
    <n v="0.1"/>
    <n v="1"/>
    <n v="0"/>
    <n v="0"/>
    <n v="0"/>
    <n v="4.9790928907264247"/>
    <n v="14.937278672179275"/>
    <n v="36.845287391375543"/>
    <n v="7.9665486251622797"/>
    <n v="0"/>
    <n v="24.895464453632123"/>
    <n v="9.9581857814528494"/>
    <n v="0"/>
    <n v="0"/>
    <n v="0"/>
    <n v="622.38661134080303"/>
    <n v="16596.976302421415"/>
    <n v="56685.057525193137"/>
    <n v="2414.1056439885697"/>
    <n v="0"/>
    <n v="3050.9147614745248"/>
    <n v="995818.5781452849"/>
  </r>
  <r>
    <n v="2010000264"/>
    <s v="2020-21"/>
    <s v="Q4"/>
    <n v="81"/>
    <s v="Tangible - LSTK - Immoveble"/>
    <s v="Car Parking"/>
    <n v="25559962"/>
    <n v="14221403.899166405"/>
    <n v="11338558.100833595"/>
    <d v="2021-02-28T00:00:00"/>
    <d v="2021-03-31T00:00:00"/>
    <d v="2021-03-31T00:00:00"/>
    <d v="2024-05-31T00:00:00"/>
    <n v="13"/>
    <n v="13"/>
    <n v="11338558.100833595"/>
    <n v="4818887.1928542778"/>
    <n v="6519670.907979317"/>
    <n v="651967.09079793177"/>
    <n v="65196.709079793181"/>
    <n v="1302630.2474142674"/>
    <n v="0.1"/>
    <n v="0.1"/>
    <n v="0.18"/>
    <n v="4"/>
    <n v="4"/>
    <n v="4"/>
    <n v="1"/>
    <n v="0"/>
    <n v="0"/>
    <n v="42.5"/>
    <n v="0"/>
    <n v="2019794.0472919922"/>
    <m/>
    <x v="0"/>
    <s v="Car Parking"/>
    <s v="Steel Structure"/>
    <n v="3.3166666666666669"/>
    <n v="15"/>
    <n v="0"/>
    <n v="6.6666666666666666E-2"/>
    <n v="2507081.1800732063"/>
    <n v="8831476.9207603894"/>
    <x v="2"/>
    <n v="0.15"/>
    <n v="0"/>
    <n v="0"/>
    <n v="0.25"/>
    <n v="0"/>
    <n v="0.2"/>
    <n v="0.17"/>
    <n v="0"/>
    <n v="0.15"/>
    <n v="0.08"/>
    <n v="1.0000000000000002"/>
    <n v="13.247215381140583"/>
    <n v="0"/>
    <n v="0"/>
    <n v="22.078692301900972"/>
    <n v="0"/>
    <n v="17.662953841520782"/>
    <n v="15.013510765292663"/>
    <n v="0"/>
    <n v="13.247215381140583"/>
    <n v="7.0651815366083115"/>
    <n v="2943.825640253463"/>
    <n v="0"/>
    <n v="0"/>
    <n v="2759.8365377376217"/>
    <n v="0"/>
    <n v="27173.775140801201"/>
    <n v="4549.5487167553529"/>
    <n v="0"/>
    <n v="1623.4332574927184"/>
    <n v="706518.15366083116"/>
  </r>
  <r>
    <n v="2040000010"/>
    <s v="2016-17"/>
    <s v="Q4"/>
    <n v="82"/>
    <s v="Tangible - Non LSTK Immoveble"/>
    <s v="Helipad for PM Visit"/>
    <n v="17356819"/>
    <n v="7143897.6416904554"/>
    <n v="10212921.358309545"/>
    <d v="2017-03-05T00:00:00"/>
    <d v="2017-03-31T00:00:00"/>
    <d v="2017-03-31T00:00:00"/>
    <d v="2024-05-31T00:00:00"/>
    <n v="29"/>
    <n v="29"/>
    <n v="10212921.358309545"/>
    <n v="7966078.6594814453"/>
    <n v="2246842.6988280993"/>
    <n v="224684.26988280995"/>
    <n v="22468.426988280997"/>
    <n v="448919.1712258542"/>
    <n v="0.1"/>
    <n v="0.1"/>
    <n v="0.18"/>
    <n v="4"/>
    <n v="4"/>
    <n v="4"/>
    <n v="4"/>
    <n v="4"/>
    <n v="9"/>
    <n v="78"/>
    <n v="0"/>
    <n v="696071.86809694511"/>
    <m/>
    <x v="2"/>
    <s v="Helipad for PM Visit"/>
    <s v="Development"/>
    <n v="7.302777777777778"/>
    <n v="20"/>
    <n v="0"/>
    <n v="0.05"/>
    <n v="3729134.7570827492"/>
    <n v="6483786.6012267955"/>
    <x v="2"/>
    <n v="0.15"/>
    <n v="0"/>
    <n v="0"/>
    <n v="0.25"/>
    <n v="0"/>
    <n v="0.2"/>
    <n v="0.17"/>
    <n v="0"/>
    <n v="0.15"/>
    <n v="0.08"/>
    <n v="1.0000000000000002"/>
    <n v="9.7256799018401932"/>
    <n v="0"/>
    <n v="0"/>
    <n v="16.209466503066988"/>
    <n v="0"/>
    <n v="12.967573202453591"/>
    <n v="11.022437222085554"/>
    <n v="0"/>
    <n v="9.7256799018401932"/>
    <n v="5.1870292809814362"/>
    <n v="2161.2622004089317"/>
    <n v="0"/>
    <n v="0"/>
    <n v="2026.1833128833737"/>
    <n v="0"/>
    <n v="19950.112619159372"/>
    <n v="3340.1324915410769"/>
    <n v="0"/>
    <n v="1191.8725369902197"/>
    <n v="518702.9280981436"/>
  </r>
  <r>
    <n v="3020000444"/>
    <s v="2022-23"/>
    <s v="Q2"/>
    <n v="83"/>
    <s v="Tangible - LSTK - Immoveble"/>
    <s v="Hazira Dahej Naptha Pipeline"/>
    <n v="20439857"/>
    <n v="10655266.72081398"/>
    <n v="9784590.2791860197"/>
    <d v="2022-07-31T00:00:00"/>
    <d v="2022-09-30T00:00:00"/>
    <d v="2022-09-30T00:00:00"/>
    <d v="2024-05-31T00:00:00"/>
    <n v="7"/>
    <n v="7"/>
    <n v="9784590.2791860197"/>
    <n v="2446147.5697965049"/>
    <n v="7338442.7093895152"/>
    <n v="733844.27093895152"/>
    <n v="73384.427093895152"/>
    <n v="1466220.853336025"/>
    <n v="0.1"/>
    <n v="0.1"/>
    <n v="0.18"/>
    <n v="4"/>
    <n v="3"/>
    <n v="0"/>
    <n v="0"/>
    <n v="0"/>
    <n v="0"/>
    <n v="25"/>
    <n v="0"/>
    <n v="2273449.5513688717"/>
    <s v="HDNPL"/>
    <x v="0"/>
    <e v="#N/A"/>
    <e v="#N/A"/>
    <n v="1.9"/>
    <n v="30"/>
    <n v="0.05"/>
    <n v="3.1666666666666662E-2"/>
    <n v="588706.18179769209"/>
    <n v="9195884.0973883271"/>
    <x v="4"/>
    <n v="0"/>
    <n v="0"/>
    <n v="0"/>
    <n v="0.05"/>
    <n v="0.15"/>
    <n v="0.37"/>
    <n v="0.08"/>
    <n v="0"/>
    <n v="0.25"/>
    <n v="0.1"/>
    <n v="1"/>
    <n v="0"/>
    <n v="0"/>
    <n v="0"/>
    <n v="4.597942048694164"/>
    <n v="13.793826146082489"/>
    <n v="34.024771160336812"/>
    <n v="7.3567072779106617"/>
    <n v="0"/>
    <n v="22.989710243470817"/>
    <n v="9.195884097388328"/>
    <n v="0"/>
    <n v="0"/>
    <n v="0"/>
    <n v="574.74275608677056"/>
    <n v="15326.473495647211"/>
    <n v="52345.801785133553"/>
    <n v="2229.3052357305037"/>
    <n v="0"/>
    <n v="2817.3664514057373"/>
    <n v="919588.40973883285"/>
  </r>
  <r>
    <n v="9010000003"/>
    <s v="2016-17"/>
    <s v="Q4"/>
    <n v="84"/>
    <s v="Tangible - LSTK - Immoveble"/>
    <s v="BUTENE-1"/>
    <n v="15230555.962048866"/>
    <n v="6268748.4854750978"/>
    <n v="8961807.476573769"/>
    <d v="2017-02-25T00:00:00"/>
    <d v="2017-03-31T00:00:00"/>
    <d v="2017-03-31T00:00:00"/>
    <d v="2024-05-31T00:00:00"/>
    <n v="29"/>
    <n v="29"/>
    <n v="8961807.476573769"/>
    <n v="6990209.8317275401"/>
    <n v="1971597.6448462289"/>
    <n v="197159.76448462289"/>
    <n v="19715.97644846229"/>
    <n v="393925.20944027655"/>
    <n v="0.1"/>
    <n v="0.1"/>
    <n v="0.18"/>
    <n v="4"/>
    <n v="4"/>
    <n v="4"/>
    <n v="4"/>
    <n v="4"/>
    <n v="9"/>
    <n v="78"/>
    <n v="0"/>
    <n v="610800.9503733617"/>
    <m/>
    <x v="0"/>
    <e v="#N/A"/>
    <e v="#N/A"/>
    <n v="7.3305555555555557"/>
    <n v="30"/>
    <n v="0.05"/>
    <n v="3.1666666666666662E-2"/>
    <n v="2080342.5401985429"/>
    <n v="6881464.9363752259"/>
    <x v="4"/>
    <n v="0"/>
    <n v="0"/>
    <n v="0"/>
    <n v="0.05"/>
    <n v="0.15"/>
    <n v="0.37"/>
    <n v="0.08"/>
    <n v="0"/>
    <n v="0.25"/>
    <n v="0.1"/>
    <n v="1"/>
    <n v="0"/>
    <n v="0"/>
    <n v="0"/>
    <n v="3.4407324681876132"/>
    <n v="10.322197404562838"/>
    <n v="25.461420264588334"/>
    <n v="5.5051719491001814"/>
    <n v="0"/>
    <n v="17.203662340938063"/>
    <n v="6.8814649363752265"/>
    <n v="0"/>
    <n v="0"/>
    <n v="0"/>
    <n v="430.09155852345168"/>
    <n v="11469.108227292043"/>
    <n v="39171.415791674357"/>
    <n v="1668.2339239697519"/>
    <n v="0"/>
    <n v="2108.2919535463311"/>
    <n v="688146.49363752268"/>
  </r>
  <r>
    <n v="9010000003"/>
    <s v="2016-17"/>
    <s v="Q4"/>
    <n v="85"/>
    <s v="Tangible - LSTK - Immoveble"/>
    <s v="BUTENE-1"/>
    <n v="15000298.70744575"/>
    <n v="6173976.8422297938"/>
    <n v="8826321.8652159572"/>
    <d v="2017-02-25T00:00:00"/>
    <d v="2017-03-31T00:00:00"/>
    <d v="2017-03-31T00:00:00"/>
    <d v="2024-05-31T00:00:00"/>
    <n v="29"/>
    <n v="29"/>
    <n v="8826321.8652159572"/>
    <n v="6884531.0548684467"/>
    <n v="1941790.8103475105"/>
    <n v="194179.08103475106"/>
    <n v="19417.908103475107"/>
    <n v="387969.80390743254"/>
    <n v="0.1"/>
    <n v="0.1"/>
    <n v="0.18"/>
    <n v="4"/>
    <n v="4"/>
    <n v="4"/>
    <n v="4"/>
    <n v="4"/>
    <n v="9"/>
    <n v="78"/>
    <n v="0"/>
    <n v="601566.79304565873"/>
    <m/>
    <x v="2"/>
    <e v="#N/A"/>
    <e v="#N/A"/>
    <n v="7.3305555555555557"/>
    <n v="30"/>
    <n v="0.05"/>
    <n v="3.1666666666666662E-2"/>
    <n v="2048891.6881657096"/>
    <n v="6777430.1770502478"/>
    <x v="4"/>
    <n v="0"/>
    <n v="0"/>
    <n v="0"/>
    <n v="0.05"/>
    <n v="0.15"/>
    <n v="0.37"/>
    <n v="0.08"/>
    <n v="0"/>
    <n v="0.25"/>
    <n v="0.1"/>
    <n v="1"/>
    <n v="0"/>
    <n v="0"/>
    <n v="0"/>
    <n v="3.388715088525124"/>
    <n v="10.166145265575372"/>
    <n v="25.076491655085917"/>
    <n v="5.421944141640199"/>
    <n v="0"/>
    <n v="16.943575442625619"/>
    <n v="6.7774301770502481"/>
    <n v="0"/>
    <n v="0"/>
    <n v="0"/>
    <n v="423.5893860656405"/>
    <n v="11295.716961750413"/>
    <n v="38579.21793090141"/>
    <n v="1643.0133762546056"/>
    <n v="0"/>
    <n v="2076.4185591452965"/>
    <n v="677743.0177050248"/>
  </r>
  <r>
    <n v="9010000003"/>
    <s v="2016-17"/>
    <s v="Q4"/>
    <n v="86"/>
    <s v="Tangible - LSTK - Immoveble"/>
    <s v="BUTENE-1"/>
    <n v="13845961.413882805"/>
    <n v="5698862.8556634961"/>
    <n v="8147098.558219309"/>
    <d v="2017-02-25T00:00:00"/>
    <d v="2017-03-31T00:00:00"/>
    <d v="2017-03-31T00:00:00"/>
    <d v="2024-05-31T00:00:00"/>
    <n v="29"/>
    <n v="29"/>
    <n v="8147098.558219309"/>
    <n v="6354736.8754110616"/>
    <n v="1792361.6828082474"/>
    <n v="179236.16828082476"/>
    <n v="17923.616828082475"/>
    <n v="358113.8642250878"/>
    <n v="0.1"/>
    <n v="0.1"/>
    <n v="0.18"/>
    <n v="4"/>
    <n v="4"/>
    <n v="4"/>
    <n v="4"/>
    <n v="4"/>
    <n v="9"/>
    <n v="78"/>
    <n v="0"/>
    <n v="555273.64933399507"/>
    <m/>
    <x v="0"/>
    <e v="#N/A"/>
    <e v="#N/A"/>
    <n v="7.3305555555555557"/>
    <n v="30"/>
    <n v="0.05"/>
    <n v="3.1666666666666662E-2"/>
    <n v="1891220.6889244181"/>
    <n v="6255877.8692948911"/>
    <x v="4"/>
    <n v="0"/>
    <n v="0"/>
    <n v="0"/>
    <n v="0.05"/>
    <n v="0.15"/>
    <n v="0.37"/>
    <n v="0.08"/>
    <n v="0"/>
    <n v="0.25"/>
    <n v="0.1"/>
    <n v="1"/>
    <n v="0"/>
    <n v="0"/>
    <n v="0"/>
    <n v="3.1279389346474455"/>
    <n v="9.3838168039423362"/>
    <n v="23.146748116391095"/>
    <n v="5.0047022954359131"/>
    <n v="0"/>
    <n v="15.639694673237228"/>
    <n v="6.2558778692948911"/>
    <n v="0"/>
    <n v="0"/>
    <n v="0"/>
    <n v="390.99236683093068"/>
    <n v="10426.463115491486"/>
    <n v="35610.38171752476"/>
    <n v="1516.5764531623979"/>
    <n v="0"/>
    <n v="1916.6292491712288"/>
    <n v="625587.78692948911"/>
  </r>
  <r>
    <n v="2010000218"/>
    <s v="2017-18"/>
    <s v="Q1"/>
    <n v="87"/>
    <s v="Tangible - LSTK - Immoveble"/>
    <s v="Buildings - PE Swing Plant"/>
    <n v="13278833.51"/>
    <n v="5431096.6005758103"/>
    <n v="7847736.9094241895"/>
    <d v="2017-04-14T00:00:00"/>
    <d v="2017-06-30T00:00:00"/>
    <d v="2017-06-30T00:00:00"/>
    <d v="2024-05-31T00:00:00"/>
    <n v="28"/>
    <n v="28"/>
    <n v="7847736.9094241895"/>
    <n v="5964280.0511623845"/>
    <n v="1883456.858261805"/>
    <n v="188345.6858261805"/>
    <n v="18834.568582618052"/>
    <n v="376314.68028070865"/>
    <n v="0.1"/>
    <n v="0.1"/>
    <n v="0.18"/>
    <n v="4"/>
    <n v="4"/>
    <n v="4"/>
    <n v="4"/>
    <n v="4"/>
    <n v="8"/>
    <n v="76"/>
    <n v="0"/>
    <n v="583494.93468950724"/>
    <s v="PE"/>
    <x v="0"/>
    <s v="Compressor Shed"/>
    <s v="Steel Structure"/>
    <n v="7.1944444444444446"/>
    <n v="30"/>
    <n v="0.05"/>
    <n v="3.1666666666666662E-2"/>
    <n v="1787903.3949665015"/>
    <n v="6059833.5144576877"/>
    <x v="4"/>
    <n v="0"/>
    <n v="0"/>
    <n v="0"/>
    <n v="0.05"/>
    <n v="0.15"/>
    <n v="0.37"/>
    <n v="0.08"/>
    <n v="0"/>
    <n v="0.25"/>
    <n v="0.1"/>
    <n v="1"/>
    <n v="0"/>
    <n v="0"/>
    <n v="0"/>
    <n v="3.0299167572288441"/>
    <n v="9.0897502716865315"/>
    <n v="22.421384003493447"/>
    <n v="4.8478668115661501"/>
    <n v="0"/>
    <n v="15.14958378614422"/>
    <n v="6.0598335144576883"/>
    <n v="0"/>
    <n v="0"/>
    <n v="0"/>
    <n v="378.73959465360554"/>
    <n v="10099.722524096147"/>
    <n v="34494.436928451454"/>
    <n v="1469.0505489594395"/>
    <n v="0"/>
    <n v="1856.5666404588503"/>
    <n v="605983.35144576884"/>
  </r>
  <r>
    <n v="9010000154"/>
    <s v="2016-17"/>
    <s v="Q4"/>
    <n v="88"/>
    <s v="Tangible - LSTK - Immoveble"/>
    <s v="NAPHTHA PIPE LINE &amp; END TERMINALS"/>
    <n v="11749599.471384319"/>
    <n v="4836020.6990941055"/>
    <n v="6913578.772290213"/>
    <d v="2011-09-30T00:00:00"/>
    <d v="2017-03-31T00:00:00"/>
    <d v="2017-03-31T00:00:00"/>
    <d v="2024-05-31T00:00:00"/>
    <n v="29"/>
    <n v="29"/>
    <n v="6913578.772290213"/>
    <n v="5392591.4423863664"/>
    <n v="1520987.3299038466"/>
    <n v="152098.73299038465"/>
    <n v="15209.873299038467"/>
    <n v="303893.26851478853"/>
    <n v="0.1"/>
    <n v="0.1"/>
    <n v="0.18"/>
    <n v="4"/>
    <n v="4"/>
    <n v="4"/>
    <n v="4"/>
    <n v="4"/>
    <n v="9"/>
    <n v="78"/>
    <n v="0"/>
    <n v="471201.87480421166"/>
    <m/>
    <x v="1"/>
    <e v="#N/A"/>
    <e v="#N/A"/>
    <n v="12.733333333333333"/>
    <n v="30"/>
    <n v="0.05"/>
    <n v="3.1666666666666662E-2"/>
    <n v="2787708.5960712419"/>
    <n v="4125870.1762189711"/>
    <x v="4"/>
    <n v="0"/>
    <n v="0"/>
    <n v="0"/>
    <n v="0.05"/>
    <n v="0.15"/>
    <n v="0.37"/>
    <n v="0.08"/>
    <n v="0"/>
    <n v="0.25"/>
    <n v="0.1"/>
    <n v="1"/>
    <n v="0"/>
    <n v="0"/>
    <n v="0"/>
    <n v="2.0629350881094859"/>
    <n v="6.1888052643284563"/>
    <n v="15.265719652010192"/>
    <n v="3.3006961409751767"/>
    <n v="0"/>
    <n v="10.314675440547427"/>
    <n v="4.1258701762189718"/>
    <n v="0"/>
    <n v="0"/>
    <n v="0"/>
    <n v="257.8668860136857"/>
    <n v="6876.4502936982844"/>
    <n v="23485.722541554143"/>
    <n v="1000.2109518106596"/>
    <n v="0"/>
    <n v="1264.0533628121846"/>
    <n v="412587.01762189716"/>
  </r>
  <r>
    <n v="9010000003"/>
    <s v="2016-17"/>
    <s v="Q4"/>
    <n v="89"/>
    <s v="Tangible - LSTK - Immoveble"/>
    <s v="BUTENE-1"/>
    <n v="11124040.034312475"/>
    <n v="4578546.5278629167"/>
    <n v="6545493.5064495588"/>
    <d v="2017-02-25T00:00:00"/>
    <d v="2017-03-31T00:00:00"/>
    <d v="2017-03-31T00:00:00"/>
    <d v="2024-05-31T00:00:00"/>
    <n v="29"/>
    <n v="29"/>
    <n v="6545493.5064495588"/>
    <n v="5105484.9350306559"/>
    <n v="1440008.5714189028"/>
    <n v="144000.8571418903"/>
    <n v="14400.08571418903"/>
    <n v="287713.71256949677"/>
    <n v="0.1"/>
    <n v="0.1"/>
    <n v="0.18"/>
    <n v="4"/>
    <n v="4"/>
    <n v="4"/>
    <n v="4"/>
    <n v="4"/>
    <n v="9"/>
    <n v="78"/>
    <n v="0"/>
    <n v="446114.65542557609"/>
    <m/>
    <x v="2"/>
    <e v="#N/A"/>
    <e v="#N/A"/>
    <n v="7.3305555555555557"/>
    <n v="30"/>
    <n v="0.05"/>
    <n v="3.1666666666666662E-2"/>
    <n v="1519433.2866059598"/>
    <n v="5026060.219843599"/>
    <x v="4"/>
    <n v="0"/>
    <n v="0"/>
    <n v="0"/>
    <n v="0.05"/>
    <n v="0.15"/>
    <n v="0.37"/>
    <n v="0.08"/>
    <n v="0"/>
    <n v="0.25"/>
    <n v="0.1"/>
    <n v="1"/>
    <n v="0"/>
    <n v="0"/>
    <n v="0"/>
    <n v="2.5130301099217998"/>
    <n v="7.5390903297653979"/>
    <n v="18.596422813421317"/>
    <n v="4.0208481758748791"/>
    <n v="0"/>
    <n v="12.565150549608997"/>
    <n v="5.0260602198435995"/>
    <n v="0"/>
    <n v="0"/>
    <n v="0"/>
    <n v="314.12876374022494"/>
    <n v="8376.7670330726651"/>
    <n v="28609.88125141741"/>
    <n v="1218.4388411742059"/>
    <n v="0"/>
    <n v="1539.8468810795341"/>
    <n v="502606.02198435995"/>
  </r>
  <r>
    <n v="2010000222"/>
    <s v="2017-18"/>
    <s v="Q1"/>
    <n v="90"/>
    <s v="Tangible - LSTK - Immoveble"/>
    <s v="Buildings - PE Swing Plant"/>
    <n v="10757771.119999999"/>
    <n v="4399971.8887660503"/>
    <n v="6357799.2312339488"/>
    <d v="2017-04-14T00:00:00"/>
    <d v="2017-06-30T00:00:00"/>
    <d v="2017-06-30T00:00:00"/>
    <d v="2024-05-31T00:00:00"/>
    <n v="28"/>
    <n v="28"/>
    <n v="6357799.2312339488"/>
    <n v="4831927.4157378012"/>
    <n v="1525871.8154961476"/>
    <n v="152587.18154961476"/>
    <n v="15258.718154961476"/>
    <n v="304869.18873613031"/>
    <n v="0.1"/>
    <n v="0.1"/>
    <n v="0.18"/>
    <n v="4"/>
    <n v="4"/>
    <n v="4"/>
    <n v="4"/>
    <n v="4"/>
    <n v="8"/>
    <n v="76"/>
    <n v="0"/>
    <n v="472715.08844070655"/>
    <s v="PE"/>
    <x v="0"/>
    <s v="Trench"/>
    <s v="Development"/>
    <n v="7.1944444444444446"/>
    <n v="30"/>
    <n v="0.05"/>
    <n v="3.1666666666666662E-2"/>
    <n v="1448459.7230047341"/>
    <n v="4909339.5082292147"/>
    <x v="4"/>
    <n v="0"/>
    <n v="0"/>
    <n v="0"/>
    <n v="0.05"/>
    <n v="0.15"/>
    <n v="0.37"/>
    <n v="0.08"/>
    <n v="0"/>
    <n v="0.25"/>
    <n v="0.1"/>
    <n v="1"/>
    <n v="0"/>
    <n v="0"/>
    <n v="0"/>
    <n v="2.4546697541146072"/>
    <n v="7.3640092623438225"/>
    <n v="18.164556180448095"/>
    <n v="3.9274716065833717"/>
    <n v="0"/>
    <n v="12.273348770573037"/>
    <n v="4.9093395082292144"/>
    <n v="0"/>
    <n v="0"/>
    <n v="0"/>
    <n v="306.83371926432591"/>
    <n v="8182.2325137153575"/>
    <n v="27945.47104684322"/>
    <n v="1190.1429110858703"/>
    <n v="0"/>
    <n v="1504.0868591388526"/>
    <n v="490933.95082292141"/>
  </r>
  <r>
    <s v="AB"/>
    <s v="2015-16"/>
    <s v="Q4"/>
    <n v="91"/>
    <s v="Tangible - LSTK - Immoveble"/>
    <s v="C2, C3, C4 Pipeline "/>
    <n v="9564800.4276068136"/>
    <n v="3508152.3308083396"/>
    <n v="6056648.096798474"/>
    <d v="2016-02-29T00:00:00"/>
    <d v="2016-03-31T00:00:00"/>
    <d v="2016-03-31T00:00:00"/>
    <d v="2024-05-31T00:00:00"/>
    <n v="33"/>
    <n v="33"/>
    <n v="6056648.096798474"/>
    <n v="5208717.3632466877"/>
    <n v="847930.73355178628"/>
    <n v="84793.07335517864"/>
    <n v="8479.307335517864"/>
    <n v="169416.56056364687"/>
    <n v="0.1"/>
    <n v="0.1"/>
    <n v="0.18"/>
    <n v="4"/>
    <n v="4"/>
    <n v="4"/>
    <n v="4"/>
    <n v="4"/>
    <n v="13"/>
    <n v="86"/>
    <n v="0"/>
    <n v="262688.94125434337"/>
    <m/>
    <x v="0"/>
    <e v="#N/A"/>
    <e v="#N/A"/>
    <n v="8.3166666666666664"/>
    <n v="30"/>
    <n v="0.05"/>
    <n v="3.1666666666666662E-2"/>
    <n v="1595085.5723818422"/>
    <n v="4461562.524416632"/>
    <x v="4"/>
    <n v="0"/>
    <n v="0"/>
    <n v="0"/>
    <n v="0.05"/>
    <n v="0.15"/>
    <n v="0.37"/>
    <n v="0.08"/>
    <n v="0"/>
    <n v="0.25"/>
    <n v="0.1"/>
    <n v="1"/>
    <n v="0"/>
    <n v="0"/>
    <n v="0"/>
    <n v="2.2307812622083163"/>
    <n v="6.6923437866249484"/>
    <n v="16.507781340341538"/>
    <n v="3.5692500195333059"/>
    <n v="0"/>
    <n v="11.153906311041579"/>
    <n v="4.4615625244166326"/>
    <n v="0"/>
    <n v="0"/>
    <n v="0"/>
    <n v="278.84765777603951"/>
    <n v="7435.9375406943873"/>
    <n v="25396.586677448518"/>
    <n v="1081.5909150100927"/>
    <n v="0"/>
    <n v="1366.9002832158799"/>
    <n v="446156.25244166324"/>
  </r>
  <r>
    <n v="2010000225"/>
    <s v="2017-18"/>
    <s v="Q1"/>
    <n v="92"/>
    <s v="Tangible - Non LSTK Immoveble"/>
    <s v="Semi Permanent Approach Road Gate 3 &amp; 4"/>
    <n v="7449551.7999999998"/>
    <n v="3046896.8095973521"/>
    <n v="4402654.9904026482"/>
    <d v="2017-04-01T00:00:00"/>
    <d v="2017-06-30T00:00:00"/>
    <d v="2017-06-30T00:00:00"/>
    <d v="2024-05-31T00:00:00"/>
    <n v="28"/>
    <n v="28"/>
    <n v="4402654.9904026482"/>
    <n v="3346017.7927060127"/>
    <n v="1056637.1976966355"/>
    <n v="105663.71976966356"/>
    <n v="10566.371976966357"/>
    <n v="211116.11209978777"/>
    <n v="0.1"/>
    <n v="0.1"/>
    <n v="0.18"/>
    <n v="4"/>
    <n v="4"/>
    <n v="4"/>
    <n v="4"/>
    <n v="4"/>
    <n v="8"/>
    <n v="76"/>
    <n v="0"/>
    <n v="327346.20384641772"/>
    <n v="0"/>
    <x v="1"/>
    <s v="Semi Permanent Approach Road Gate 3 &amp; 4"/>
    <s v="Road"/>
    <n v="7.2305555555555552"/>
    <n v="10"/>
    <n v="0"/>
    <n v="0.1"/>
    <n v="3183364.1500050263"/>
    <n v="1219290.840397622"/>
    <x v="1"/>
    <n v="0"/>
    <n v="0.35"/>
    <n v="0.23"/>
    <n v="0"/>
    <n v="0"/>
    <n v="0"/>
    <n v="0"/>
    <n v="0"/>
    <n v="0.35"/>
    <n v="7.0000000000000007E-2"/>
    <n v="1"/>
    <n v="0"/>
    <n v="4.2675179413916764"/>
    <n v="2.8043689329145307"/>
    <n v="0"/>
    <n v="0"/>
    <n v="0"/>
    <n v="0"/>
    <n v="0"/>
    <n v="4.2675179413916764"/>
    <n v="0.8535035882783355"/>
    <n v="0"/>
    <n v="609.64542019881094"/>
    <n v="62.319309620322905"/>
    <n v="0"/>
    <n v="0"/>
    <n v="0"/>
    <n v="0"/>
    <n v="0"/>
    <n v="522.98013987643094"/>
    <n v="85350.358827833552"/>
  </r>
  <r>
    <n v="2010000248"/>
    <s v="2020-21"/>
    <s v="Q1"/>
    <n v="93"/>
    <s v="Tangible - Non LSTK Immoveble"/>
    <s v="Walk Way"/>
    <n v="8126217.6000000006"/>
    <n v="4521376.9356196495"/>
    <n v="3604840.6643803511"/>
    <d v="2020-06-30T00:00:00"/>
    <d v="2020-06-30T00:00:00"/>
    <d v="2020-06-30T00:00:00"/>
    <d v="2024-05-31T00:00:00"/>
    <n v="16"/>
    <n v="16"/>
    <n v="3604840.6643803511"/>
    <n v="1802420.3321901755"/>
    <n v="1802420.3321901755"/>
    <n v="180242.03321901755"/>
    <n v="18024.203321901758"/>
    <n v="360123.58237159706"/>
    <n v="0.1"/>
    <n v="0.1"/>
    <n v="0.18"/>
    <n v="4"/>
    <n v="4"/>
    <n v="4"/>
    <n v="4"/>
    <n v="0"/>
    <n v="0"/>
    <n v="50"/>
    <n v="0"/>
    <n v="558389.81891251635"/>
    <m/>
    <x v="2"/>
    <s v="Walk Way"/>
    <s v="Road"/>
    <n v="3.9833333333333334"/>
    <n v="15"/>
    <n v="0"/>
    <n v="6.6666666666666666E-2"/>
    <n v="957285.46531878214"/>
    <n v="2647555.1990615688"/>
    <x v="1"/>
    <n v="0"/>
    <n v="0.35"/>
    <n v="0.23"/>
    <n v="0"/>
    <n v="0"/>
    <n v="0"/>
    <n v="0"/>
    <n v="0"/>
    <n v="0.35"/>
    <n v="7.0000000000000007E-2"/>
    <n v="1"/>
    <n v="0"/>
    <n v="9.2664431967154908"/>
    <n v="6.0893769578416084"/>
    <n v="0"/>
    <n v="0"/>
    <n v="0"/>
    <n v="0"/>
    <n v="0"/>
    <n v="9.2664431967154908"/>
    <n v="1.8532886393430983"/>
    <n v="0"/>
    <n v="1323.7775995307843"/>
    <n v="135.31948795203576"/>
    <n v="0"/>
    <n v="0"/>
    <n v="0"/>
    <n v="0"/>
    <n v="0"/>
    <n v="1135.5935290092511"/>
    <n v="185328.86393430983"/>
  </r>
  <r>
    <n v="2010000164"/>
    <s v="2017-18"/>
    <s v="Q1"/>
    <n v="94"/>
    <s v="Tangible - LSTK - Immoveble"/>
    <s v="PWH"/>
    <n v="5919564"/>
    <n v="2421125.6126586488"/>
    <n v="3498438.3873413512"/>
    <d v="2016-07-21T00:00:00"/>
    <d v="2017-06-30T00:00:00"/>
    <d v="2017-06-30T00:00:00"/>
    <d v="2024-05-31T00:00:00"/>
    <n v="28"/>
    <n v="28"/>
    <n v="3498438.3873413512"/>
    <n v="2658813.174379427"/>
    <n v="839625.21296192426"/>
    <n v="83962.521296192426"/>
    <n v="8396.2521296192426"/>
    <n v="167757.11754979246"/>
    <n v="0.1"/>
    <n v="0.1"/>
    <n v="0.18"/>
    <n v="4"/>
    <n v="4"/>
    <n v="4"/>
    <n v="4"/>
    <n v="4"/>
    <n v="8"/>
    <n v="76"/>
    <n v="0"/>
    <n v="260115.89097560412"/>
    <s v="PWH"/>
    <x v="0"/>
    <s v="PAVEMENT"/>
    <s v="Road"/>
    <n v="7.9249999999999998"/>
    <n v="30"/>
    <n v="0"/>
    <n v="3.3333333333333333E-2"/>
    <n v="924170.8073226735"/>
    <n v="2574267.5800186777"/>
    <x v="4"/>
    <n v="0"/>
    <n v="0"/>
    <n v="0"/>
    <n v="0.05"/>
    <n v="0.15"/>
    <n v="0.37"/>
    <n v="0.08"/>
    <n v="0"/>
    <n v="0.25"/>
    <n v="0.1"/>
    <n v="1"/>
    <n v="0"/>
    <n v="0"/>
    <n v="0"/>
    <n v="1.2871337900093389"/>
    <n v="3.8614013700280165"/>
    <n v="9.5247900460691071"/>
    <n v="2.0594140640149421"/>
    <n v="0"/>
    <n v="6.4356689500466944"/>
    <n v="2.5742675800186778"/>
    <n v="0"/>
    <n v="0"/>
    <n v="0"/>
    <n v="160.89172375116738"/>
    <n v="4290.4459666977964"/>
    <n v="14653.523147798627"/>
    <n v="624.06486788331574"/>
    <n v="0"/>
    <n v="788.68492034885958"/>
    <n v="257426.7580018678"/>
  </r>
  <r>
    <n v="2010000032"/>
    <s v="2020-21"/>
    <s v="Q3"/>
    <n v="95"/>
    <s v="Tangible - Non LSTK Immoveble"/>
    <s v="PARC - Building"/>
    <n v="7553303"/>
    <n v="4202610.8151407"/>
    <n v="3350692.1848593"/>
    <d v="2020-12-31T00:00:00"/>
    <d v="2020-12-31T00:00:00"/>
    <d v="2020-12-31T00:00:00"/>
    <d v="2024-05-31T00:00:00"/>
    <n v="14"/>
    <n v="14"/>
    <n v="3350692.1848593"/>
    <n v="1507811.483186685"/>
    <n v="1842880.701672615"/>
    <n v="184288.07016726153"/>
    <n v="18428.807016726154"/>
    <n v="368207.56419418851"/>
    <n v="0.1"/>
    <n v="0.1"/>
    <n v="0.18"/>
    <n v="4"/>
    <n v="4"/>
    <n v="4"/>
    <n v="2"/>
    <n v="0"/>
    <n v="0"/>
    <n v="45"/>
    <n v="0"/>
    <n v="570924.44137817621"/>
    <m/>
    <x v="0"/>
    <s v="PARC - Building"/>
    <s v="RCC Framed"/>
    <n v="3.4833333333333334"/>
    <n v="45"/>
    <n v="0.05"/>
    <n v="2.1111111111111112E-2"/>
    <n v="246399.97529770894"/>
    <n v="3104292.209561591"/>
    <x v="3"/>
    <n v="0.05"/>
    <n v="0"/>
    <n v="0"/>
    <n v="0.15"/>
    <n v="0"/>
    <n v="0.17"/>
    <n v="0.20468671467173591"/>
    <n v="0.11"/>
    <n v="0.17"/>
    <n v="0.15"/>
    <n v="1.004686714671736"/>
    <n v="1.5521461047807956"/>
    <n v="0"/>
    <n v="0"/>
    <n v="4.6564383143423864"/>
    <n v="0"/>
    <n v="5.2772967562547048"/>
    <n v="6.3540737375622607"/>
    <n v="3.41472143051775"/>
    <n v="5.2772967562547048"/>
    <n v="4.6564383143423864"/>
    <n v="344.92135661795459"/>
    <n v="0"/>
    <n v="0"/>
    <n v="582.05478929279832"/>
    <n v="0"/>
    <n v="8118.9180865456992"/>
    <n v="1925.4768901703819"/>
    <n v="45529.61907357"/>
    <n v="646.72754365866479"/>
    <n v="465643.83143423864"/>
  </r>
  <r>
    <n v="9010000013"/>
    <s v="2016-17"/>
    <s v="Q2"/>
    <n v="96"/>
    <s v="Tangible - LSTK - Immoveble"/>
    <s v="LAB"/>
    <n v="5657203.3692847043"/>
    <n v="2328449.8045636299"/>
    <n v="3328753.5647210744"/>
    <d v="2016-07-11T00:00:00"/>
    <d v="2016-09-30T00:00:00"/>
    <d v="2016-09-30T00:00:00"/>
    <d v="2024-05-31T00:00:00"/>
    <n v="31"/>
    <n v="31"/>
    <n v="3328753.5647210744"/>
    <n v="2729577.9230712811"/>
    <n v="599175.64164979337"/>
    <n v="59917.56416497934"/>
    <n v="5991.756416497934"/>
    <n v="119715.29320162872"/>
    <n v="0.1"/>
    <n v="0.1"/>
    <n v="0.18"/>
    <n v="4"/>
    <n v="4"/>
    <n v="4"/>
    <n v="4"/>
    <n v="4"/>
    <n v="11"/>
    <n v="82"/>
    <n v="0"/>
    <n v="185624.613783106"/>
    <m/>
    <x v="1"/>
    <e v="#N/A"/>
    <e v="#N/A"/>
    <n v="7.9527777777777775"/>
    <n v="15"/>
    <n v="0"/>
    <n v="6.6666666666666666E-2"/>
    <n v="1764855.8251474882"/>
    <n v="1563897.7395735863"/>
    <x v="3"/>
    <n v="0.05"/>
    <n v="0"/>
    <n v="0"/>
    <n v="0.15"/>
    <n v="0"/>
    <n v="0.17"/>
    <n v="0.20468671467173591"/>
    <n v="0.11"/>
    <n v="0.17"/>
    <n v="0.15"/>
    <n v="1.004686714671736"/>
    <n v="0.78194886978679323"/>
    <n v="0"/>
    <n v="0"/>
    <n v="2.3458466093603794"/>
    <n v="0"/>
    <n v="2.6586261572750964"/>
    <n v="3.2010909039587139"/>
    <n v="1.720287513530945"/>
    <n v="2.6586261572750964"/>
    <n v="2.3458466093603794"/>
    <n v="173.76641550817627"/>
    <n v="0"/>
    <n v="0"/>
    <n v="293.23082617004741"/>
    <n v="0"/>
    <n v="4090.1940881155333"/>
    <n v="970.02754665415569"/>
    <n v="22937.166847079268"/>
    <n v="325.81202907783046"/>
    <n v="234584.66093603792"/>
  </r>
  <r>
    <n v="9010000000"/>
    <s v="2016-17"/>
    <s v="Q4"/>
    <n v="97"/>
    <s v="Tangible - LSTK - Immoveble"/>
    <s v="DFCU + AU"/>
    <n v="5599318.1764065931"/>
    <n v="2304624.8229877586"/>
    <n v="3294693.3534188345"/>
    <d v="2017-01-19T00:00:00"/>
    <d v="2017-03-31T00:00:00"/>
    <d v="2017-03-31T00:00:00"/>
    <d v="2024-05-31T00:00:00"/>
    <n v="29"/>
    <n v="29"/>
    <n v="3294693.3534188345"/>
    <n v="2569860.8156666909"/>
    <n v="724832.53775214357"/>
    <n v="72483.253775214354"/>
    <n v="7248.3253775214362"/>
    <n v="144821.54104287826"/>
    <n v="0.1"/>
    <n v="0.1"/>
    <n v="0.18"/>
    <n v="4"/>
    <n v="4"/>
    <n v="4"/>
    <n v="4"/>
    <n v="4"/>
    <n v="9"/>
    <n v="78"/>
    <n v="0"/>
    <n v="224553.12019561406"/>
    <m/>
    <x v="1"/>
    <e v="#N/A"/>
    <e v="#N/A"/>
    <n v="7.4305555555555554"/>
    <n v="30"/>
    <n v="0"/>
    <n v="3.3333333333333333E-2"/>
    <n v="816046.73336994275"/>
    <n v="2478646.6200488918"/>
    <x v="4"/>
    <n v="0"/>
    <n v="0"/>
    <n v="0"/>
    <n v="0.05"/>
    <n v="0.15"/>
    <n v="0.37"/>
    <n v="0.08"/>
    <n v="0"/>
    <n v="0.25"/>
    <n v="0.1"/>
    <n v="1"/>
    <n v="0"/>
    <n v="0"/>
    <n v="0"/>
    <n v="1.2393233100244461"/>
    <n v="3.7179699300733375"/>
    <n v="9.1709924941809007"/>
    <n v="1.9829172960391135"/>
    <n v="0"/>
    <n v="6.1966165501222292"/>
    <n v="2.4786466200488921"/>
    <n v="0"/>
    <n v="0"/>
    <n v="0"/>
    <n v="154.91541375305576"/>
    <n v="4131.077700081486"/>
    <n v="14109.219221816771"/>
    <n v="600.88402910276159"/>
    <n v="0"/>
    <n v="759.38928310321444"/>
    <n v="247864.66200488922"/>
  </r>
  <r>
    <n v="9010000000"/>
    <s v="2016-17"/>
    <s v="Q4"/>
    <n v="98"/>
    <s v="Tangible - LSTK - Immoveble"/>
    <s v="DFCU + AU"/>
    <n v="5599318.1764065931"/>
    <n v="2304624.8229877586"/>
    <n v="3294693.3534188345"/>
    <d v="2017-01-19T00:00:00"/>
    <d v="2017-03-31T00:00:00"/>
    <d v="2017-03-31T00:00:00"/>
    <d v="2024-05-31T00:00:00"/>
    <n v="29"/>
    <n v="29"/>
    <n v="3294693.3534188345"/>
    <n v="2569860.8156666909"/>
    <n v="724832.53775214357"/>
    <n v="72483.253775214354"/>
    <n v="7248.3253775214362"/>
    <n v="144821.54104287826"/>
    <n v="0.1"/>
    <n v="0.1"/>
    <n v="0.18"/>
    <n v="4"/>
    <n v="4"/>
    <n v="4"/>
    <n v="4"/>
    <n v="4"/>
    <n v="9"/>
    <n v="78"/>
    <n v="0"/>
    <n v="224553.12019561406"/>
    <m/>
    <x v="1"/>
    <e v="#N/A"/>
    <e v="#N/A"/>
    <n v="7.4305555555555554"/>
    <n v="30"/>
    <n v="0"/>
    <n v="3.3333333333333333E-2"/>
    <n v="816046.73336994275"/>
    <n v="2478646.6200488918"/>
    <x v="4"/>
    <n v="0"/>
    <n v="0"/>
    <n v="0"/>
    <n v="0.05"/>
    <n v="0.15"/>
    <n v="0.37"/>
    <n v="0.08"/>
    <n v="0"/>
    <n v="0.25"/>
    <n v="0.1"/>
    <n v="1"/>
    <n v="0"/>
    <n v="0"/>
    <n v="0"/>
    <n v="1.2393233100244461"/>
    <n v="3.7179699300733375"/>
    <n v="9.1709924941809007"/>
    <n v="1.9829172960391135"/>
    <n v="0"/>
    <n v="6.1966165501222292"/>
    <n v="2.4786466200488921"/>
    <n v="0"/>
    <n v="0"/>
    <n v="0"/>
    <n v="154.91541375305576"/>
    <n v="4131.077700081486"/>
    <n v="14109.219221816771"/>
    <n v="600.88402910276159"/>
    <n v="0"/>
    <n v="759.38928310321444"/>
    <n v="247864.66200488922"/>
  </r>
  <r>
    <n v="2010000162"/>
    <s v="2017-18"/>
    <s v="Q1"/>
    <n v="99"/>
    <s v="Tangible - LSTK - Immoveble"/>
    <s v="PWH"/>
    <n v="5073919"/>
    <n v="2075253.3881642905"/>
    <n v="2998665.6118357098"/>
    <d v="2016-07-21T00:00:00"/>
    <d v="2017-06-30T00:00:00"/>
    <d v="2017-06-30T00:00:00"/>
    <d v="2024-05-31T00:00:00"/>
    <n v="28"/>
    <n v="28"/>
    <n v="2998665.6118357098"/>
    <n v="2278985.8649951397"/>
    <n v="719679.74684057012"/>
    <n v="71967.974684057015"/>
    <n v="7196.7974684057017"/>
    <n v="143792.01341874592"/>
    <n v="0.1"/>
    <n v="0.1"/>
    <n v="0.18"/>
    <n v="4"/>
    <n v="4"/>
    <n v="4"/>
    <n v="4"/>
    <n v="4"/>
    <n v="8"/>
    <n v="76"/>
    <n v="0"/>
    <n v="222956.78557120863"/>
    <s v="PWH"/>
    <x v="0"/>
    <s v="ROADS"/>
    <s v="Road"/>
    <n v="7.9249999999999998"/>
    <n v="30"/>
    <n v="0"/>
    <n v="3.3333333333333333E-2"/>
    <n v="792147.49912659999"/>
    <n v="2206518.1127091097"/>
    <x v="4"/>
    <n v="0"/>
    <n v="0"/>
    <n v="0"/>
    <n v="0.05"/>
    <n v="0.15"/>
    <n v="0.37"/>
    <n v="0.08"/>
    <n v="0"/>
    <n v="0.25"/>
    <n v="0.1"/>
    <n v="1"/>
    <n v="0"/>
    <n v="0"/>
    <n v="0"/>
    <n v="1.103259056354555"/>
    <n v="3.3097771690636648"/>
    <n v="8.1641170170237061"/>
    <n v="1.7652144901672879"/>
    <n v="0"/>
    <n v="5.5162952817727744"/>
    <n v="2.20651811270911"/>
    <n v="0"/>
    <n v="0"/>
    <n v="0"/>
    <n v="137.90738204431938"/>
    <n v="3677.5301878485161"/>
    <n v="12560.180026190317"/>
    <n v="534.91348186887512"/>
    <n v="0"/>
    <n v="676.01657864862432"/>
    <n v="220651.81127091101"/>
  </r>
  <r>
    <n v="9010000000"/>
    <s v="2016-17"/>
    <s v="Q4"/>
    <n v="100"/>
    <s v="Tangible - LSTK - Immoveble"/>
    <s v="DFCU + AU"/>
    <n v="4641921.8042748962"/>
    <n v="1910569.8014406289"/>
    <n v="2731352.002834267"/>
    <d v="2017-01-19T00:00:00"/>
    <d v="2017-03-31T00:00:00"/>
    <d v="2017-03-31T00:00:00"/>
    <d v="2024-05-31T00:00:00"/>
    <n v="29"/>
    <n v="29"/>
    <n v="2731352.002834267"/>
    <n v="2130454.5622107284"/>
    <n v="600897.44062353857"/>
    <n v="60089.744062353857"/>
    <n v="6008.9744062353857"/>
    <n v="120059.30863658299"/>
    <n v="0.1"/>
    <n v="0.1"/>
    <n v="0.18"/>
    <n v="4"/>
    <n v="4"/>
    <n v="4"/>
    <n v="4"/>
    <n v="4"/>
    <n v="9"/>
    <n v="78"/>
    <n v="0"/>
    <n v="186158.02710517222"/>
    <m/>
    <x v="0"/>
    <e v="#N/A"/>
    <e v="#N/A"/>
    <n v="7.4305555555555554"/>
    <n v="30"/>
    <n v="0.05"/>
    <n v="3.1666666666666662E-2"/>
    <n v="642689.65529653523"/>
    <n v="2088662.3475377318"/>
    <x v="4"/>
    <n v="0"/>
    <n v="0"/>
    <n v="0"/>
    <n v="0.05"/>
    <n v="0.15"/>
    <n v="0.37"/>
    <n v="0.08"/>
    <n v="0"/>
    <n v="0.25"/>
    <n v="0.1"/>
    <n v="1"/>
    <n v="0"/>
    <n v="0"/>
    <n v="0"/>
    <n v="1.0443311737688661"/>
    <n v="3.1329935213065974"/>
    <n v="7.728050685889607"/>
    <n v="1.6709298780301853"/>
    <n v="0"/>
    <n v="5.2216558688443291"/>
    <n v="2.0886623475377322"/>
    <n v="0"/>
    <n v="0"/>
    <n v="0"/>
    <n v="130.54139672110827"/>
    <n v="3481.1039125628859"/>
    <n v="11889.308747522473"/>
    <n v="506.34238728187432"/>
    <n v="0"/>
    <n v="639.90880745641289"/>
    <n v="208866.23475377323"/>
  </r>
  <r>
    <n v="2010000261"/>
    <s v="2020-21"/>
    <s v="Q4"/>
    <n v="101"/>
    <s v="Tangible - LSTK - Immoveble"/>
    <s v="Man Hole (MHO)"/>
    <n v="6133390"/>
    <n v="3412580.052392419"/>
    <n v="2720809.947607581"/>
    <d v="2021-02-28T00:00:00"/>
    <d v="2021-03-31T00:00:00"/>
    <d v="2021-03-31T00:00:00"/>
    <d v="2024-05-31T00:00:00"/>
    <n v="13"/>
    <n v="13"/>
    <n v="2720809.947607581"/>
    <n v="1156344.2277332218"/>
    <n v="1564465.7198743592"/>
    <n v="156446.57198743592"/>
    <n v="15644.657198743593"/>
    <n v="312580.25083089696"/>
    <n v="0.1"/>
    <n v="0.1"/>
    <n v="0.18"/>
    <n v="4"/>
    <n v="4"/>
    <n v="4"/>
    <n v="1"/>
    <n v="0"/>
    <n v="0"/>
    <n v="42.5"/>
    <n v="0"/>
    <n v="484671.48001707648"/>
    <m/>
    <x v="1"/>
    <s v="Man Hole (MHO)"/>
    <s v="Road"/>
    <n v="3.3166666666666669"/>
    <n v="20"/>
    <n v="0"/>
    <n v="0.05"/>
    <n v="451200.98297825723"/>
    <n v="2269608.9646293237"/>
    <x v="2"/>
    <n v="0.15"/>
    <n v="0"/>
    <n v="0"/>
    <n v="0.25"/>
    <n v="0"/>
    <n v="0.2"/>
    <n v="0.17"/>
    <n v="0"/>
    <n v="0.15"/>
    <n v="0.08"/>
    <n v="1.0000000000000002"/>
    <n v="3.4044134469439853"/>
    <n v="0"/>
    <n v="0"/>
    <n v="5.6740224115733096"/>
    <n v="0"/>
    <n v="4.5392179292586476"/>
    <n v="3.8583352398698505"/>
    <n v="0"/>
    <n v="3.4044134469439853"/>
    <n v="1.8156871717034588"/>
    <n v="756.53632154310787"/>
    <n v="0"/>
    <n v="0"/>
    <n v="709.25280144666363"/>
    <n v="0"/>
    <n v="6983.4121988594579"/>
    <n v="1169.1924969302577"/>
    <n v="0"/>
    <n v="417.20753026274326"/>
    <n v="181568.71717034589"/>
  </r>
  <r>
    <n v="9010000000"/>
    <s v="2016-17"/>
    <s v="Q4"/>
    <n v="102"/>
    <s v="Tangible - LSTK - Immoveble"/>
    <s v="DFCU + AU"/>
    <n v="4618712.1952535203"/>
    <n v="1901016.9524334252"/>
    <n v="2717695.2428200953"/>
    <d v="2017-01-19T00:00:00"/>
    <d v="2017-03-31T00:00:00"/>
    <d v="2017-03-31T00:00:00"/>
    <d v="2024-05-31T00:00:00"/>
    <n v="29"/>
    <n v="29"/>
    <n v="2717695.2428200953"/>
    <n v="2119802.2893996742"/>
    <n v="597892.95342042111"/>
    <n v="59789.295342042111"/>
    <n v="5978.9295342042114"/>
    <n v="119459.01209340013"/>
    <n v="0.1"/>
    <n v="0.1"/>
    <n v="0.18"/>
    <n v="4"/>
    <n v="4"/>
    <n v="4"/>
    <n v="4"/>
    <n v="4"/>
    <n v="9"/>
    <n v="78"/>
    <n v="0"/>
    <n v="185227.23696964647"/>
    <m/>
    <x v="1"/>
    <e v="#N/A"/>
    <e v="#N/A"/>
    <n v="7.4305555555555554"/>
    <n v="30"/>
    <n v="0"/>
    <n v="3.3333333333333333E-2"/>
    <n v="673132.84949479206"/>
    <n v="2044562.3933253032"/>
    <x v="4"/>
    <n v="0"/>
    <n v="0"/>
    <n v="0"/>
    <n v="0.05"/>
    <n v="0.15"/>
    <n v="0.37"/>
    <n v="0.08"/>
    <n v="0"/>
    <n v="0.25"/>
    <n v="0.1"/>
    <n v="1"/>
    <n v="0"/>
    <n v="0"/>
    <n v="0"/>
    <n v="1.0222811966626517"/>
    <n v="3.0668435899879545"/>
    <n v="7.5648808553036222"/>
    <n v="1.6356499146602426"/>
    <n v="0"/>
    <n v="5.1114059833132579"/>
    <n v="2.0445623933253034"/>
    <n v="0"/>
    <n v="0"/>
    <n v="0"/>
    <n v="127.78514958283148"/>
    <n v="3407.6039888755049"/>
    <n v="11638.278238928649"/>
    <n v="495.65148929098257"/>
    <n v="0"/>
    <n v="626.39779207270317"/>
    <n v="204456.23933253036"/>
  </r>
  <r>
    <n v="2010000221"/>
    <s v="2017-18"/>
    <s v="Q1"/>
    <n v="103"/>
    <s v="Tangible - LSTK - Immoveble"/>
    <s v="Buildings - PE Swing Plant"/>
    <n v="4432320.13"/>
    <n v="1812836.855931537"/>
    <n v="2619483.2740684627"/>
    <d v="2017-04-14T00:00:00"/>
    <d v="2017-06-30T00:00:00"/>
    <d v="2017-06-30T00:00:00"/>
    <d v="2024-05-31T00:00:00"/>
    <n v="28"/>
    <n v="28"/>
    <n v="2619483.2740684627"/>
    <n v="1990807.2882920317"/>
    <n v="628675.98577643093"/>
    <n v="62867.598577643097"/>
    <n v="6286.7598577643103"/>
    <n v="125609.46195813089"/>
    <n v="0.1"/>
    <n v="0.1"/>
    <n v="0.18"/>
    <n v="4"/>
    <n v="4"/>
    <n v="4"/>
    <n v="4"/>
    <n v="4"/>
    <n v="8"/>
    <n v="76"/>
    <n v="0"/>
    <n v="194763.82039353831"/>
    <s v="PE"/>
    <x v="0"/>
    <s v="Pits &amp; Basin"/>
    <s v="Development"/>
    <n v="7.1944444444444446"/>
    <n v="30"/>
    <n v="0.05"/>
    <n v="3.1666666666666662E-2"/>
    <n v="596781.35146717145"/>
    <n v="2022701.9226012912"/>
    <x v="4"/>
    <n v="0"/>
    <n v="0"/>
    <n v="0"/>
    <n v="0.05"/>
    <n v="0.15"/>
    <n v="0.37"/>
    <n v="0.08"/>
    <n v="0"/>
    <n v="0.25"/>
    <n v="0.1"/>
    <n v="1"/>
    <n v="0"/>
    <n v="0"/>
    <n v="0"/>
    <n v="1.0113509613006457"/>
    <n v="3.0340528839019365"/>
    <n v="7.4839971136247776"/>
    <n v="1.618161538081033"/>
    <n v="0"/>
    <n v="5.0567548065032284"/>
    <n v="2.0227019226012914"/>
    <n v="0"/>
    <n v="0"/>
    <n v="0"/>
    <n v="126.41887016258072"/>
    <n v="3371.1698710021519"/>
    <n v="11513.841713268888"/>
    <n v="490.35198123667664"/>
    <n v="0"/>
    <n v="619.70034393421918"/>
    <n v="202270.19226012914"/>
  </r>
  <r>
    <n v="9010000000"/>
    <s v="2016-17"/>
    <s v="Q4"/>
    <n v="104"/>
    <s v="Tangible - LSTK - Immoveble"/>
    <s v="DFCU + AU"/>
    <n v="4435356.283984663"/>
    <n v="1825549.4452765207"/>
    <n v="2609806.8387081423"/>
    <d v="2017-01-19T00:00:00"/>
    <d v="2017-03-31T00:00:00"/>
    <d v="2017-03-31T00:00:00"/>
    <d v="2024-05-31T00:00:00"/>
    <n v="29"/>
    <n v="29"/>
    <n v="2609806.8387081423"/>
    <n v="2035649.334192351"/>
    <n v="574157.50451579131"/>
    <n v="57415.750451579137"/>
    <n v="5741.5750451579142"/>
    <n v="114716.66940225509"/>
    <n v="0.1"/>
    <n v="0.1"/>
    <n v="0.18"/>
    <n v="4"/>
    <n v="4"/>
    <n v="4"/>
    <n v="4"/>
    <n v="4"/>
    <n v="9"/>
    <n v="78"/>
    <n v="0"/>
    <n v="177873.99489899215"/>
    <m/>
    <x v="1"/>
    <e v="#N/A"/>
    <e v="#N/A"/>
    <n v="7.4305555555555554"/>
    <n v="30"/>
    <n v="0"/>
    <n v="3.3333333333333333E-2"/>
    <n v="646410.49014298886"/>
    <n v="1963396.3485651533"/>
    <x v="4"/>
    <n v="0"/>
    <n v="0"/>
    <n v="0"/>
    <n v="0.05"/>
    <n v="0.15"/>
    <n v="0.37"/>
    <n v="0.08"/>
    <n v="0"/>
    <n v="0.25"/>
    <n v="0.1"/>
    <n v="1"/>
    <n v="0"/>
    <n v="0"/>
    <n v="0"/>
    <n v="0.98169817428257666"/>
    <n v="2.9450945228477301"/>
    <n v="7.2645664896910676"/>
    <n v="1.5707170788521228"/>
    <n v="0"/>
    <n v="4.9084908714128836"/>
    <n v="1.9633963485651533"/>
    <n v="0"/>
    <n v="0"/>
    <n v="0"/>
    <n v="122.71227178532209"/>
    <n v="3272.327247608589"/>
    <n v="11176.256137986258"/>
    <n v="475.97487237943113"/>
    <n v="0"/>
    <n v="601.53074404569657"/>
    <n v="196339.63485651533"/>
  </r>
  <r>
    <n v="2050000041"/>
    <s v="2017-18"/>
    <s v="Q3"/>
    <n v="105"/>
    <s v="Tangible - LSTK - Immoveble"/>
    <s v="ECTS COMPLETE ROAD NETWORK DRAINAGE SYSTEM"/>
    <n v="4407484.3499999996"/>
    <n v="1802678.9214842776"/>
    <n v="2604805.428515722"/>
    <d v="2017-12-21T00:00:00"/>
    <d v="2017-12-31T00:00:00"/>
    <d v="2017-12-31T00:00:00"/>
    <d v="2024-05-31T00:00:00"/>
    <n v="26"/>
    <n v="26"/>
    <n v="2604805.428515722"/>
    <n v="1875459.9085313198"/>
    <n v="729345.51998440223"/>
    <n v="72934.55199844022"/>
    <n v="7293.455199844022"/>
    <n v="145723.23489288354"/>
    <n v="0.1"/>
    <n v="0.1"/>
    <n v="0.18"/>
    <n v="4"/>
    <n v="4"/>
    <n v="4"/>
    <n v="4"/>
    <n v="4"/>
    <n v="6"/>
    <n v="72"/>
    <n v="0"/>
    <n v="225951.24209116778"/>
    <s v="ECTS"/>
    <x v="1"/>
    <s v="COMPLETE ROAD NETWORK DRAINAGE SYSTEM"/>
    <s v="Road"/>
    <n v="6.5083333333333337"/>
    <n v="20"/>
    <n v="0"/>
    <n v="0.05"/>
    <n v="847647.09986282466"/>
    <n v="1757158.3286528974"/>
    <x v="0"/>
    <n v="0.1"/>
    <n v="0"/>
    <n v="0"/>
    <n v="0"/>
    <n v="0"/>
    <n v="0"/>
    <n v="8.2011014478275412E-2"/>
    <n v="0.54200534558180447"/>
    <n v="0.24"/>
    <n v="0.04"/>
    <n v="1.0040163600600798"/>
    <n v="1.7571583286528976"/>
    <n v="0"/>
    <n v="0"/>
    <n v="0"/>
    <n v="0"/>
    <n v="0"/>
    <n v="1.4410633713177499"/>
    <n v="9.5238920716345969"/>
    <n v="4.2171799887669534"/>
    <n v="0.70286333146115898"/>
    <n v="390.47962858953281"/>
    <n v="0"/>
    <n v="0"/>
    <n v="0"/>
    <n v="0"/>
    <n v="0"/>
    <n v="436.68587009628783"/>
    <n v="126985.22762179463"/>
    <n v="516.81127313320508"/>
    <n v="70286.333146115896"/>
  </r>
  <r>
    <n v="2010000268"/>
    <s v="2021-22"/>
    <s v="Q4"/>
    <n v="106"/>
    <s v="Tangible - Non LSTK Immoveble"/>
    <s v="Toilet Blocks Civil Bus Parking"/>
    <n v="3246220"/>
    <n v="846195.24102032837"/>
    <n v="2400024.7589796716"/>
    <d v="2022-03-29T00:00:00"/>
    <d v="2022-03-31T00:00:00"/>
    <d v="2022-03-31T00:00:00"/>
    <d v="2024-05-31T00:00:00"/>
    <n v="9"/>
    <n v="9"/>
    <n v="2400024.7589796716"/>
    <n v="744007.67528369825"/>
    <n v="1656017.0836959733"/>
    <n v="165601.70836959733"/>
    <n v="16560.170836959733"/>
    <n v="330872.21332245547"/>
    <n v="0.1"/>
    <n v="0.1"/>
    <n v="0.18"/>
    <n v="4"/>
    <n v="4"/>
    <n v="1"/>
    <n v="0"/>
    <n v="0"/>
    <n v="0"/>
    <n v="31"/>
    <n v="0"/>
    <n v="513034.09252901253"/>
    <m/>
    <x v="2"/>
    <s v="Toilet Blocks Civil Bus Parking"/>
    <s v="RCC Framed"/>
    <n v="2.2361111111111112"/>
    <n v="30"/>
    <n v="0.05"/>
    <n v="3.1666666666666662E-2"/>
    <n v="169946.19763237998"/>
    <n v="2230078.5613472918"/>
    <x v="3"/>
    <n v="0.05"/>
    <n v="0"/>
    <n v="0"/>
    <n v="0.15"/>
    <n v="0"/>
    <n v="0.17"/>
    <n v="0.20468671467173591"/>
    <n v="0.11"/>
    <n v="0.17"/>
    <n v="0.15"/>
    <n v="1.004686714671736"/>
    <n v="1.115039280673646"/>
    <n v="0"/>
    <n v="0"/>
    <n v="3.345117842020938"/>
    <n v="0"/>
    <n v="3.7911335542903961"/>
    <n v="4.5646745418204846"/>
    <n v="2.4530864174820208"/>
    <n v="3.7911335542903961"/>
    <n v="3.345117842020938"/>
    <n v="247.78650681636577"/>
    <n v="0"/>
    <n v="0"/>
    <n v="418.13973025261726"/>
    <n v="0"/>
    <n v="5832.5131604467633"/>
    <n v="1383.234709642571"/>
    <n v="32707.818899760277"/>
    <n v="464.59970028068579"/>
    <n v="334511.78420209378"/>
  </r>
  <r>
    <n v="2020000317"/>
    <s v="2022-23"/>
    <s v="Q2"/>
    <n v="107"/>
    <s v="Tangible - LSTK - Immoveble"/>
    <s v="ILLUMINATION"/>
    <n v="4843046"/>
    <n v="2524672.597815692"/>
    <n v="2318373.402184308"/>
    <d v="2022-09-07T00:00:00"/>
    <d v="2022-09-30T00:00:00"/>
    <d v="2022-09-30T00:00:00"/>
    <d v="2024-05-31T00:00:00"/>
    <n v="7"/>
    <n v="7"/>
    <n v="2318373.402184308"/>
    <n v="579593.35054607701"/>
    <n v="1738780.0516382311"/>
    <n v="173878.00516382314"/>
    <n v="17387.800516382315"/>
    <n v="347408.25431731861"/>
    <n v="0.1"/>
    <n v="0.1"/>
    <n v="0.18"/>
    <n v="4"/>
    <n v="3"/>
    <n v="0"/>
    <n v="0"/>
    <n v="0"/>
    <n v="0"/>
    <n v="25"/>
    <n v="0"/>
    <n v="538674.05999752413"/>
    <s v="IU&amp;O"/>
    <x v="2"/>
    <s v="ILLUMINATION"/>
    <s v="RCC"/>
    <n v="1.7972222222222223"/>
    <n v="20"/>
    <n v="0.05"/>
    <n v="4.7500000000000001E-2"/>
    <n v="197915.02939619235"/>
    <n v="2120458.3727881159"/>
    <x v="2"/>
    <n v="0.15"/>
    <n v="0"/>
    <n v="0"/>
    <n v="0.25"/>
    <n v="0"/>
    <n v="0.2"/>
    <n v="0.17"/>
    <n v="0"/>
    <n v="0.15"/>
    <n v="0.08"/>
    <n v="1.0000000000000002"/>
    <n v="3.1806875591821737"/>
    <n v="0"/>
    <n v="0"/>
    <n v="5.3011459319702894"/>
    <n v="0"/>
    <n v="4.2409167455762322"/>
    <n v="3.6047792337397975"/>
    <n v="0"/>
    <n v="3.1806875591821737"/>
    <n v="1.6963666982304928"/>
    <n v="706.81945759603855"/>
    <n v="0"/>
    <n v="0"/>
    <n v="662.64324149628624"/>
    <n v="0"/>
    <n v="6524.4873008865106"/>
    <n v="1092.3573435575145"/>
    <n v="0"/>
    <n v="389.7901420566389"/>
    <n v="169636.66982304928"/>
  </r>
  <r>
    <n v="2010000265"/>
    <s v="2021-22"/>
    <s v="Q4"/>
    <n v="108"/>
    <s v="Tangible - Non LSTK Immoveble"/>
    <s v="Toilet Blocks Civil DFCU"/>
    <n v="2738754"/>
    <n v="713913.59831600706"/>
    <n v="2024840.4016839929"/>
    <d v="2022-03-29T00:00:00"/>
    <d v="2022-03-31T00:00:00"/>
    <d v="2022-03-31T00:00:00"/>
    <d v="2024-05-31T00:00:00"/>
    <n v="9"/>
    <n v="9"/>
    <n v="2024840.4016839929"/>
    <n v="627700.52452203783"/>
    <n v="1397139.877161955"/>
    <n v="139713.98771619549"/>
    <n v="13971.39877161955"/>
    <n v="279148.54745695862"/>
    <n v="0.1"/>
    <n v="0.1"/>
    <n v="0.18"/>
    <n v="4"/>
    <n v="4"/>
    <n v="1"/>
    <n v="0"/>
    <n v="0"/>
    <n v="0"/>
    <n v="31"/>
    <n v="0"/>
    <n v="432833.93394477363"/>
    <m/>
    <x v="2"/>
    <s v="Toilet Blocks Civil DFCU"/>
    <s v="RCC Framed"/>
    <n v="2.2361111111111112"/>
    <n v="30"/>
    <n v="0.05"/>
    <n v="3.1666666666666662E-2"/>
    <n v="143379.32381368827"/>
    <n v="1881461.0778703047"/>
    <x v="3"/>
    <n v="0.05"/>
    <n v="0"/>
    <n v="0"/>
    <n v="0.15"/>
    <n v="0"/>
    <n v="0.17"/>
    <n v="0.20468671467173591"/>
    <n v="0.11"/>
    <n v="0.17"/>
    <n v="0.15"/>
    <n v="1.004686714671736"/>
    <n v="0.94073053893515246"/>
    <n v="0"/>
    <n v="0"/>
    <n v="2.822191616805457"/>
    <n v="0"/>
    <n v="3.1984838323795186"/>
    <n v="3.8511008681201573"/>
    <n v="2.0696071856573353"/>
    <n v="3.1984838323795186"/>
    <n v="2.822191616805457"/>
    <n v="209.05123087447831"/>
    <n v="0"/>
    <n v="0"/>
    <n v="352.77395210068215"/>
    <n v="0"/>
    <n v="4920.744357506951"/>
    <n v="1167.0002630667143"/>
    <n v="27594.762475431136"/>
    <n v="391.97105788964689"/>
    <n v="282219.16168054572"/>
  </r>
  <r>
    <n v="2010000266"/>
    <s v="2021-22"/>
    <s v="Q4"/>
    <n v="109"/>
    <s v="Tangible - Non LSTK Immoveble"/>
    <s v="Toilet Blocks Civil HDPE"/>
    <n v="2647595"/>
    <n v="690151.09547387925"/>
    <n v="1957443.9045261208"/>
    <d v="2022-03-29T00:00:00"/>
    <d v="2022-03-31T00:00:00"/>
    <d v="2022-03-31T00:00:00"/>
    <d v="2024-05-31T00:00:00"/>
    <n v="9"/>
    <n v="9"/>
    <n v="1957443.9045261208"/>
    <n v="606807.61040309747"/>
    <n v="1350636.2941230233"/>
    <n v="135063.62941230234"/>
    <n v="13506.362941230234"/>
    <n v="269857.13156578003"/>
    <n v="0.1"/>
    <n v="0.1"/>
    <n v="0.18"/>
    <n v="4"/>
    <n v="4"/>
    <n v="1"/>
    <n v="0"/>
    <n v="0"/>
    <n v="0"/>
    <n v="31"/>
    <n v="0"/>
    <n v="418427.12391931261"/>
    <m/>
    <x v="2"/>
    <s v="Toilet Blocks Civil HDPE"/>
    <s v="RCC Framed"/>
    <n v="2.2361111111111112"/>
    <n v="30"/>
    <n v="0.05"/>
    <n v="3.1666666666666662E-2"/>
    <n v="138606.96536910653"/>
    <n v="1818836.9391570142"/>
    <x v="3"/>
    <n v="0.05"/>
    <n v="0"/>
    <n v="0"/>
    <n v="0.15"/>
    <n v="0"/>
    <n v="0.17"/>
    <n v="0.20468671467173591"/>
    <n v="0.11"/>
    <n v="0.17"/>
    <n v="0.15"/>
    <n v="1.004686714671736"/>
    <n v="0.90941846957850725"/>
    <n v="0"/>
    <n v="0"/>
    <n v="2.7282554087355213"/>
    <n v="0"/>
    <n v="3.0920227965669245"/>
    <n v="3.7229175759964526"/>
    <n v="2.0007206330727159"/>
    <n v="3.0920227965669245"/>
    <n v="2.7282554087355213"/>
    <n v="202.09299323966826"/>
    <n v="0"/>
    <n v="0"/>
    <n v="341.03192609194019"/>
    <n v="0"/>
    <n v="4756.9581485644994"/>
    <n v="1128.1568412110462"/>
    <n v="26676.275107636211"/>
    <n v="378.92436232437802"/>
    <n v="272825.54087355215"/>
  </r>
  <r>
    <n v="2010000247"/>
    <s v="2020-21"/>
    <s v="Q1"/>
    <n v="110"/>
    <s v="Tangible - Non LSTK Immoveble"/>
    <s v="Waste Storage Area in DFCU Plant"/>
    <n v="4370495"/>
    <n v="2431716.2378522819"/>
    <n v="1938778.7621477181"/>
    <d v="2020-06-30T00:00:00"/>
    <d v="2020-06-30T00:00:00"/>
    <d v="2020-06-30T00:00:00"/>
    <d v="2024-05-31T00:00:00"/>
    <n v="16"/>
    <n v="16"/>
    <n v="1938778.7621477181"/>
    <n v="969389.38107385905"/>
    <n v="969389.38107385905"/>
    <n v="96938.938107385911"/>
    <n v="9693.8938107385911"/>
    <n v="193683.99833855705"/>
    <n v="0.1"/>
    <n v="0.1"/>
    <n v="0.18"/>
    <n v="4"/>
    <n v="4"/>
    <n v="4"/>
    <n v="4"/>
    <n v="0"/>
    <n v="0"/>
    <n v="50"/>
    <n v="0"/>
    <n v="300316.83025668154"/>
    <m/>
    <x v="2"/>
    <s v="Waste Storage Area in DFCU Plant"/>
    <s v="Development"/>
    <n v="3.9833333333333334"/>
    <n v="15"/>
    <n v="0"/>
    <n v="6.6666666666666666E-2"/>
    <n v="514853.4712814496"/>
    <n v="1423925.2908662686"/>
    <x v="2"/>
    <n v="0.15"/>
    <n v="0"/>
    <n v="0"/>
    <n v="0.25"/>
    <n v="0"/>
    <n v="0.2"/>
    <n v="0.17"/>
    <n v="0"/>
    <n v="0.15"/>
    <n v="0.08"/>
    <n v="1.0000000000000002"/>
    <n v="2.1358879362994028"/>
    <n v="0"/>
    <n v="0"/>
    <n v="3.5598132271656713"/>
    <n v="0"/>
    <n v="2.8478505817325375"/>
    <n v="2.4206729944726568"/>
    <n v="0"/>
    <n v="2.1358879362994028"/>
    <n v="1.1391402326930149"/>
    <n v="474.64176362208951"/>
    <n v="0"/>
    <n v="0"/>
    <n v="444.97665339570892"/>
    <n v="0"/>
    <n v="4381.3085872808269"/>
    <n v="733.53727105232031"/>
    <n v="0"/>
    <n v="261.75097258571111"/>
    <n v="113914.02326930148"/>
  </r>
  <r>
    <n v="9010000000"/>
    <s v="2016-17"/>
    <s v="Q4"/>
    <n v="111"/>
    <s v="Tangible - LSTK - Immoveble"/>
    <s v="DFCU + AU"/>
    <n v="2958064.6697741775"/>
    <n v="1217510.6059680406"/>
    <n v="1740554.0638061368"/>
    <d v="2017-01-19T00:00:00"/>
    <d v="2017-03-31T00:00:00"/>
    <d v="2017-03-31T00:00:00"/>
    <d v="2024-05-31T00:00:00"/>
    <n v="29"/>
    <n v="29"/>
    <n v="1740554.0638061368"/>
    <n v="1357632.1697687868"/>
    <n v="382921.89403735008"/>
    <n v="38292.189403735007"/>
    <n v="3829.218940373501"/>
    <n v="76507.794428662542"/>
    <n v="0.1"/>
    <n v="0.1"/>
    <n v="0.18"/>
    <n v="4"/>
    <n v="4"/>
    <n v="4"/>
    <n v="4"/>
    <n v="4"/>
    <n v="9"/>
    <n v="78"/>
    <n v="0"/>
    <n v="118629.20277277105"/>
    <m/>
    <x v="1"/>
    <e v="#N/A"/>
    <e v="#N/A"/>
    <n v="7.4305555555555554"/>
    <n v="30"/>
    <n v="0"/>
    <n v="3.3333333333333333E-2"/>
    <n v="431109.45561864966"/>
    <n v="1309444.6081874871"/>
    <x v="4"/>
    <n v="0"/>
    <n v="0"/>
    <n v="0"/>
    <n v="0.05"/>
    <n v="0.15"/>
    <n v="0.37"/>
    <n v="0.08"/>
    <n v="0"/>
    <n v="0.25"/>
    <n v="0.1"/>
    <n v="1"/>
    <n v="0"/>
    <n v="0"/>
    <n v="0"/>
    <n v="0.65472230409374355"/>
    <n v="1.9641669122812306"/>
    <n v="4.8449450502937026"/>
    <n v="1.0475556865499898"/>
    <n v="0"/>
    <n v="3.2736115204687177"/>
    <n v="1.3094446081874871"/>
    <n v="0"/>
    <n v="0"/>
    <n v="0"/>
    <n v="81.840288011717945"/>
    <n v="2182.4076803124785"/>
    <n v="7453.7616158364654"/>
    <n v="317.44111713636056"/>
    <n v="0"/>
    <n v="401.1778824103821"/>
    <n v="130944.4608187487"/>
  </r>
  <r>
    <n v="2010000267"/>
    <s v="2021-22"/>
    <s v="Q4"/>
    <n v="112"/>
    <s v="Tangible - Non LSTK Immoveble"/>
    <s v="Toilet Blocks Civil Gantry NWB"/>
    <n v="2191415"/>
    <n v="571238.22294871043"/>
    <n v="1620176.7770512896"/>
    <d v="2022-03-29T00:00:00"/>
    <d v="2022-03-31T00:00:00"/>
    <d v="2022-03-31T00:00:00"/>
    <d v="2024-05-31T00:00:00"/>
    <n v="9"/>
    <n v="9"/>
    <n v="1620176.7770512896"/>
    <n v="502254.80088589975"/>
    <n v="1117921.9761653899"/>
    <n v="111792.19761653899"/>
    <n v="11179.2197616539"/>
    <n v="223360.81083784488"/>
    <n v="0.1"/>
    <n v="0.1"/>
    <n v="0.18"/>
    <n v="4"/>
    <n v="4"/>
    <n v="1"/>
    <n v="0"/>
    <n v="0"/>
    <n v="0"/>
    <n v="31"/>
    <n v="0"/>
    <n v="346332.22821603779"/>
    <m/>
    <x v="2"/>
    <s v="Toilet Blocks Civil Gantry NWB"/>
    <s v="RCC Framed"/>
    <n v="2.2361111111111112"/>
    <n v="30"/>
    <n v="0.05"/>
    <n v="3.1666666666666662E-2"/>
    <n v="114725.01761573828"/>
    <n v="1505451.7594355512"/>
    <x v="3"/>
    <n v="0.05"/>
    <n v="0"/>
    <n v="0"/>
    <n v="0.15"/>
    <n v="0"/>
    <n v="0.17"/>
    <n v="0.20468671467173591"/>
    <n v="0.11"/>
    <n v="0.17"/>
    <n v="0.15"/>
    <n v="1.004686714671736"/>
    <n v="0.75272587971777571"/>
    <n v="0"/>
    <n v="0"/>
    <n v="2.2581776391533266"/>
    <n v="0"/>
    <n v="2.559267991040437"/>
    <n v="3.0814597473564751"/>
    <n v="1.6559969353791064"/>
    <n v="2.559267991040437"/>
    <n v="2.2581776391533266"/>
    <n v="167.27241771506127"/>
    <n v="0"/>
    <n v="0"/>
    <n v="282.27220489416578"/>
    <n v="0"/>
    <n v="3937.3353708314412"/>
    <n v="933.77568101711358"/>
    <n v="22079.959138388087"/>
    <n v="313.63578321573982"/>
    <n v="225817.76391533265"/>
  </r>
  <r>
    <n v="2010000253"/>
    <s v="2020-21"/>
    <s v="Q3"/>
    <n v="113"/>
    <s v="Tangible - LSTK - Immoveble"/>
    <s v="PIPE CULVERT"/>
    <n v="3609237"/>
    <n v="2008157.0209226313"/>
    <n v="1601079.9790773687"/>
    <d v="2020-11-06T00:00:00"/>
    <d v="2020-12-31T00:00:00"/>
    <d v="2020-12-31T00:00:00"/>
    <d v="2024-05-31T00:00:00"/>
    <n v="14"/>
    <n v="14"/>
    <n v="1601079.9790773687"/>
    <n v="720485.99058481597"/>
    <n v="880593.98849255277"/>
    <n v="88059.398849255289"/>
    <n v="8805.9398849255285"/>
    <n v="175942.67890081202"/>
    <n v="0.1"/>
    <n v="0.1"/>
    <n v="0.18"/>
    <n v="4"/>
    <n v="4"/>
    <n v="4"/>
    <n v="2"/>
    <n v="0"/>
    <n v="0"/>
    <n v="45"/>
    <n v="0"/>
    <n v="272808.01763499284"/>
    <m/>
    <x v="1"/>
    <s v="PIPE CULVERT"/>
    <s v="Road"/>
    <n v="3.6333333333333333"/>
    <n v="20"/>
    <n v="0.05"/>
    <n v="4.7500000000000001E-2"/>
    <n v="276319.71972243587"/>
    <n v="1324760.2593549329"/>
    <x v="2"/>
    <n v="0.15"/>
    <n v="0"/>
    <n v="0"/>
    <n v="0.25"/>
    <n v="0"/>
    <n v="0.2"/>
    <n v="0.17"/>
    <n v="0"/>
    <n v="0.15"/>
    <n v="0.08"/>
    <n v="1.0000000000000002"/>
    <n v="1.9871403890323993"/>
    <n v="0"/>
    <n v="0"/>
    <n v="3.3119006483873323"/>
    <n v="0"/>
    <n v="2.649520518709866"/>
    <n v="2.252092440903386"/>
    <n v="0"/>
    <n v="1.9871403890323993"/>
    <n v="1.0598082074839463"/>
    <n v="441.58675311831098"/>
    <n v="0"/>
    <n v="0"/>
    <n v="413.98758104841653"/>
    <n v="0"/>
    <n v="4076.1854133997936"/>
    <n v="682.45225481920784"/>
    <n v="0"/>
    <n v="243.52210649906854"/>
    <n v="105980.82074839463"/>
  </r>
  <r>
    <s v="AB"/>
    <s v="2015-16"/>
    <s v="Q4"/>
    <n v="114"/>
    <s v="Tangible - LSTK - Immoveble"/>
    <s v="Naptha Pipeline from GCPTCL to OPaL"/>
    <n v="2502742.9974606517"/>
    <n v="917949.49057318282"/>
    <n v="1584793.506887469"/>
    <d v="2016-02-29T00:00:00"/>
    <d v="2016-03-31T00:00:00"/>
    <d v="2016-03-31T00:00:00"/>
    <d v="2024-05-31T00:00:00"/>
    <n v="33"/>
    <n v="33"/>
    <n v="1584793.506887469"/>
    <n v="1362922.4159232234"/>
    <n v="221871.09096424561"/>
    <n v="22187.109096424563"/>
    <n v="2218.7109096424565"/>
    <n v="44329.843974656273"/>
    <n v="0.1"/>
    <n v="0.1"/>
    <n v="0.18"/>
    <n v="4"/>
    <n v="4"/>
    <n v="4"/>
    <n v="4"/>
    <n v="4"/>
    <n v="13"/>
    <n v="86"/>
    <n v="0"/>
    <n v="68735.6639807233"/>
    <m/>
    <x v="0"/>
    <e v="#N/A"/>
    <e v="#N/A"/>
    <n v="8.3166666666666664"/>
    <n v="30"/>
    <n v="0.05"/>
    <n v="3.1666666666666662E-2"/>
    <n v="417372.97885555809"/>
    <n v="1167420.5280319108"/>
    <x v="4"/>
    <n v="0"/>
    <n v="0"/>
    <n v="0"/>
    <n v="0.05"/>
    <n v="0.15"/>
    <n v="0.37"/>
    <n v="0.08"/>
    <n v="0"/>
    <n v="0.25"/>
    <n v="0.1"/>
    <n v="1"/>
    <n v="0"/>
    <n v="0"/>
    <n v="0"/>
    <n v="0.58371026401595538"/>
    <n v="1.751130792047866"/>
    <n v="4.3194559537180703"/>
    <n v="0.93393642242552855"/>
    <n v="0"/>
    <n v="2.9185513200797768"/>
    <n v="1.1674205280319108"/>
    <n v="0"/>
    <n v="0"/>
    <n v="0"/>
    <n v="72.963783001994429"/>
    <n v="1945.7008800531844"/>
    <n v="6645.3168518739549"/>
    <n v="283.01103709864503"/>
    <n v="0"/>
    <n v="357.66560295095303"/>
    <n v="116742.05280319108"/>
  </r>
  <r>
    <n v="2010000226"/>
    <s v="2017-18"/>
    <s v="Q1"/>
    <n v="115"/>
    <s v="Tangible - Non LSTK Immoveble"/>
    <s v="Construction of Inaugral Plaque / Monument"/>
    <n v="2680772.0399999991"/>
    <n v="1096446.6044700516"/>
    <n v="1584325.4355299475"/>
    <d v="2017-05-31T00:00:00"/>
    <d v="2017-06-30T00:00:00"/>
    <d v="2017-06-30T00:00:00"/>
    <d v="2024-05-31T00:00:00"/>
    <n v="28"/>
    <n v="28"/>
    <n v="1584325.4355299475"/>
    <n v="1204087.3310027602"/>
    <n v="380238.1045271873"/>
    <n v="38023.810452718732"/>
    <n v="3802.3810452718735"/>
    <n v="75971.573284532031"/>
    <n v="0.1"/>
    <n v="0.1"/>
    <n v="0.18"/>
    <n v="4"/>
    <n v="4"/>
    <n v="4"/>
    <n v="4"/>
    <n v="4"/>
    <n v="8"/>
    <n v="76"/>
    <n v="0"/>
    <n v="117797.76478252263"/>
    <n v="0"/>
    <x v="0"/>
    <s v="Construction of Inaugral Plaque / Monument"/>
    <s v="RCC"/>
    <n v="7.0666666666666664"/>
    <n v="20"/>
    <n v="0.05"/>
    <n v="4.7500000000000001E-2"/>
    <n v="531805.23785955238"/>
    <n v="1052520.197670395"/>
    <x v="2"/>
    <n v="0.15"/>
    <n v="0"/>
    <n v="0"/>
    <n v="0.25"/>
    <n v="0"/>
    <n v="0.2"/>
    <n v="0.17"/>
    <n v="0"/>
    <n v="0.15"/>
    <n v="0.08"/>
    <n v="1.0000000000000002"/>
    <n v="1.5787802965055924"/>
    <n v="0"/>
    <n v="0"/>
    <n v="2.6313004941759877"/>
    <n v="0"/>
    <n v="2.1050403953407901"/>
    <n v="1.7892843360396715"/>
    <n v="0"/>
    <n v="1.5787802965055924"/>
    <n v="0.84201615813631603"/>
    <n v="350.84006589013165"/>
    <n v="0"/>
    <n v="0"/>
    <n v="328.91256177199847"/>
    <n v="0"/>
    <n v="3238.5236851396767"/>
    <n v="542.20737455747621"/>
    <n v="0"/>
    <n v="193.47797751294024"/>
    <n v="84201.615813631608"/>
  </r>
  <r>
    <n v="2010000246"/>
    <s v="2019-20"/>
    <s v="Q3"/>
    <n v="116"/>
    <s v="Tangible - LSTK - Immoveble"/>
    <s v="HYDROGEN COMPRESSOR SHED"/>
    <n v="2490000"/>
    <n v="916391.80055849068"/>
    <n v="1573608.1994415093"/>
    <d v="2019-10-01T00:00:00"/>
    <d v="2019-12-31T00:00:00"/>
    <d v="2019-12-31T00:00:00"/>
    <d v="2024-05-31T00:00:00"/>
    <n v="18"/>
    <n v="18"/>
    <n v="1573608.1994415093"/>
    <n v="865484.50969283015"/>
    <n v="708123.68974867917"/>
    <n v="70812.368974867917"/>
    <n v="7081.2368974867923"/>
    <n v="141483.11321178608"/>
    <n v="0.1"/>
    <n v="0.1"/>
    <n v="0.18"/>
    <n v="4"/>
    <n v="4"/>
    <n v="4"/>
    <n v="4"/>
    <n v="2"/>
    <n v="0"/>
    <n v="55"/>
    <n v="0"/>
    <n v="219376.71908414079"/>
    <s v="IU&amp;O 2019-20"/>
    <x v="0"/>
    <s v="HYDROGEN COMPRESSOR SHED"/>
    <s v="Steel Structure"/>
    <n v="4.7305555555555552"/>
    <n v="30"/>
    <n v="0.05"/>
    <n v="3.1666666666666662E-2"/>
    <n v="235727.96532096717"/>
    <n v="1337880.2341205422"/>
    <x v="4"/>
    <n v="0"/>
    <n v="0"/>
    <n v="0"/>
    <n v="0.05"/>
    <n v="0.15"/>
    <n v="0.37"/>
    <n v="0.08"/>
    <n v="0"/>
    <n v="0.25"/>
    <n v="0.1"/>
    <n v="1"/>
    <n v="0"/>
    <n v="0"/>
    <n v="0"/>
    <n v="0.66894011706027112"/>
    <n v="2.0068203511808131"/>
    <n v="4.9501568662460063"/>
    <n v="1.0703041872964338"/>
    <n v="0"/>
    <n v="3.3447005853013554"/>
    <n v="1.3378802341205422"/>
    <n v="0"/>
    <n v="0"/>
    <n v="0"/>
    <n v="83.617514632533897"/>
    <n v="2229.8003902009036"/>
    <n v="7615.6259480707786"/>
    <n v="324.33460221104053"/>
    <n v="0"/>
    <n v="409.88977761046021"/>
    <n v="133788.02341205423"/>
  </r>
  <r>
    <n v="2010000269"/>
    <s v="2021-22"/>
    <s v="Q4"/>
    <n v="117"/>
    <s v="Tangible - Non LSTK Immoveble"/>
    <s v="Toilet Blocks Civil Creche Building"/>
    <n v="2046716"/>
    <n v="533519.39761327405"/>
    <n v="1513196.6023867261"/>
    <d v="2022-03-29T00:00:00"/>
    <d v="2022-03-31T00:00:00"/>
    <d v="2022-03-31T00:00:00"/>
    <d v="2024-05-31T00:00:00"/>
    <n v="9"/>
    <n v="9"/>
    <n v="1513196.6023867261"/>
    <n v="469090.94673988508"/>
    <n v="1044105.655646841"/>
    <n v="104410.5655646841"/>
    <n v="10441.056556468411"/>
    <n v="208612.30999823884"/>
    <n v="0.1"/>
    <n v="0.1"/>
    <n v="0.18"/>
    <n v="4"/>
    <n v="4"/>
    <n v="1"/>
    <n v="0"/>
    <n v="0"/>
    <n v="0"/>
    <n v="31"/>
    <n v="0"/>
    <n v="323463.93211939133"/>
    <m/>
    <x v="2"/>
    <s v="Toilet Blocks Civil Creche Building"/>
    <s v="RCC Framed"/>
    <n v="2.2361111111111112"/>
    <n v="30"/>
    <n v="0.05"/>
    <n v="3.1666666666666662E-2"/>
    <n v="107149.73163659709"/>
    <n v="1406046.870750129"/>
    <x v="3"/>
    <n v="0.05"/>
    <n v="0"/>
    <n v="0"/>
    <n v="0.15"/>
    <n v="0"/>
    <n v="0.17"/>
    <n v="0.20468671467173591"/>
    <n v="0.11"/>
    <n v="0.17"/>
    <n v="0.15"/>
    <n v="1.004686714671736"/>
    <n v="0.70302343537506462"/>
    <n v="0"/>
    <n v="0"/>
    <n v="2.1090703061251932"/>
    <n v="0"/>
    <n v="2.3902796802752193"/>
    <n v="2.877991146483188"/>
    <n v="1.5466515578251419"/>
    <n v="2.3902796802752193"/>
    <n v="2.1090703061251932"/>
    <n v="156.22743008334768"/>
    <n v="0"/>
    <n v="0"/>
    <n v="263.63378826564917"/>
    <n v="0"/>
    <n v="3677.3533542695682"/>
    <n v="872.11852923732965"/>
    <n v="20622.020771001891"/>
    <n v="292.92643140627689"/>
    <n v="210907.03061251933"/>
  </r>
  <r>
    <n v="2010000223"/>
    <s v="2017-18"/>
    <s v="Q1"/>
    <n v="118"/>
    <s v="Tangible - LSTK - Immoveble"/>
    <s v="Buildings - PE Swing Plant"/>
    <n v="2216159.56"/>
    <n v="906418.22141872637"/>
    <n v="1309741.3385812738"/>
    <d v="2017-04-14T00:00:00"/>
    <d v="2017-06-30T00:00:00"/>
    <d v="2017-06-30T00:00:00"/>
    <d v="2024-05-31T00:00:00"/>
    <n v="28"/>
    <n v="28"/>
    <n v="1309741.3385812738"/>
    <n v="995403.41732176812"/>
    <n v="314337.92125950567"/>
    <n v="31433.792125950567"/>
    <n v="3143.3792125950567"/>
    <n v="62804.716667649234"/>
    <n v="0.1"/>
    <n v="0.1"/>
    <n v="0.18"/>
    <n v="4"/>
    <n v="4"/>
    <n v="4"/>
    <n v="4"/>
    <n v="4"/>
    <n v="8"/>
    <n v="76"/>
    <n v="0"/>
    <n v="97381.888006194858"/>
    <s v="PE"/>
    <x v="0"/>
    <s v="Culverts"/>
    <s v="Road"/>
    <n v="7.1944444444444446"/>
    <n v="30"/>
    <n v="0"/>
    <n v="3.3333333333333333E-2"/>
    <n v="314095.3765671759"/>
    <n v="995645.96201409795"/>
    <x v="4"/>
    <n v="0"/>
    <n v="0"/>
    <n v="0"/>
    <n v="0.05"/>
    <n v="0.15"/>
    <n v="0.37"/>
    <n v="0.08"/>
    <n v="0"/>
    <n v="0.25"/>
    <n v="0.1"/>
    <n v="1"/>
    <n v="0"/>
    <n v="0"/>
    <n v="0"/>
    <n v="0.49782298100704903"/>
    <n v="1.493468943021147"/>
    <n v="3.6838900594521622"/>
    <n v="0.79651676961127849"/>
    <n v="0"/>
    <n v="2.4891149050352448"/>
    <n v="0.99564596201409805"/>
    <n v="0"/>
    <n v="0"/>
    <n v="0"/>
    <n v="62.227872625881126"/>
    <n v="1659.4099366901632"/>
    <n v="5667.523168387942"/>
    <n v="241.36871806402377"/>
    <n v="0"/>
    <n v="305.03859130333882"/>
    <n v="99564.596201409804"/>
  </r>
  <r>
    <n v="9010000014"/>
    <s v="2016-17"/>
    <s v="Q4"/>
    <n v="119"/>
    <s v="Tangible - LSTK - Immoveble"/>
    <s v="HDPE"/>
    <n v="1981476.1817010033"/>
    <n v="815556.29643424915"/>
    <n v="1165919.8852667543"/>
    <d v="2017-01-31T00:00:00"/>
    <d v="2017-03-31T00:00:00"/>
    <d v="2017-03-31T00:00:00"/>
    <d v="2024-05-31T00:00:00"/>
    <n v="29"/>
    <n v="29"/>
    <n v="1165919.8852667543"/>
    <n v="909417.51050806837"/>
    <n v="256502.37475868594"/>
    <n v="25650.237475868595"/>
    <n v="2565.0237475868598"/>
    <n v="51249.174476785454"/>
    <n v="0.1"/>
    <n v="0.1"/>
    <n v="0.18"/>
    <n v="4"/>
    <n v="4"/>
    <n v="4"/>
    <n v="4"/>
    <n v="4"/>
    <n v="9"/>
    <n v="78"/>
    <n v="0"/>
    <n v="79464.435700240909"/>
    <m/>
    <x v="0"/>
    <e v="#N/A"/>
    <e v="#N/A"/>
    <n v="7.4"/>
    <n v="30"/>
    <n v="0.05"/>
    <n v="3.1666666666666662E-2"/>
    <n v="273213.89311417605"/>
    <n v="892705.9921525782"/>
    <x v="4"/>
    <n v="0"/>
    <n v="0"/>
    <n v="0"/>
    <n v="0.05"/>
    <n v="0.15"/>
    <n v="0.37"/>
    <n v="0.08"/>
    <n v="0"/>
    <n v="0.25"/>
    <n v="0.1"/>
    <n v="1"/>
    <n v="0"/>
    <n v="0"/>
    <n v="0"/>
    <n v="0.44635299607628914"/>
    <n v="1.3390589882288673"/>
    <n v="3.3030121709645393"/>
    <n v="0.71416479372206265"/>
    <n v="0"/>
    <n v="2.2317649803814454"/>
    <n v="0.89270599215257829"/>
    <n v="0"/>
    <n v="0"/>
    <n v="0"/>
    <n v="55.79412450953614"/>
    <n v="1487.8433202542969"/>
    <n v="5081.5571860992914"/>
    <n v="216.41357385517048"/>
    <n v="0"/>
    <n v="273.50061034086343"/>
    <n v="89270.599215257826"/>
  </r>
  <r>
    <n v="2010000277"/>
    <s v="2022-23"/>
    <s v="Q1"/>
    <n v="120"/>
    <s v="Tangible - Non LSTK Immoveble"/>
    <s v="Toilet Blocks Civil CWS"/>
    <n v="2346913"/>
    <n v="1223442.2180911393"/>
    <n v="1123470.7819088607"/>
    <d v="2022-04-12T00:00:00"/>
    <d v="2022-06-30T00:00:00"/>
    <d v="2022-06-30T00:00:00"/>
    <d v="2024-05-31T00:00:00"/>
    <n v="8"/>
    <n v="8"/>
    <n v="1123470.7819088607"/>
    <n v="314571.81893448101"/>
    <n v="808898.96297437965"/>
    <n v="80889.896297437968"/>
    <n v="8088.9896297437972"/>
    <n v="161618.01280228107"/>
    <n v="0.1"/>
    <n v="0.1"/>
    <n v="0.18"/>
    <n v="4"/>
    <n v="4"/>
    <n v="0"/>
    <n v="0"/>
    <n v="0"/>
    <n v="0"/>
    <n v="28"/>
    <n v="0"/>
    <n v="250596.89872946282"/>
    <m/>
    <x v="2"/>
    <s v="Toilet Blocks Civil CWS"/>
    <s v="RCC Framed"/>
    <n v="2.2000000000000002"/>
    <n v="30"/>
    <n v="0.05"/>
    <n v="3.1666666666666662E-2"/>
    <n v="78268.464472983949"/>
    <n v="1045202.3174358767"/>
    <x v="3"/>
    <n v="0.05"/>
    <n v="0"/>
    <n v="0"/>
    <n v="0.15"/>
    <n v="0"/>
    <n v="0.17"/>
    <n v="0.20468671467173591"/>
    <n v="0.11"/>
    <n v="0.17"/>
    <n v="0.15"/>
    <n v="1.004686714671736"/>
    <n v="0.52260115871793833"/>
    <n v="0"/>
    <n v="0"/>
    <n v="1.5678034761538151"/>
    <n v="0"/>
    <n v="1.7768439396409905"/>
    <n v="2.1393902852323445"/>
    <n v="1.1497225491794645"/>
    <n v="1.7768439396409905"/>
    <n v="1.5678034761538151"/>
    <n v="116.13359082620852"/>
    <n v="0"/>
    <n v="0"/>
    <n v="195.97543451922687"/>
    <n v="0"/>
    <n v="2733.6060609861393"/>
    <n v="648.30008643404381"/>
    <n v="15329.633989059528"/>
    <n v="217.750482799141"/>
    <n v="156780.3476153815"/>
  </r>
  <r>
    <n v="2010000276"/>
    <s v="2022-23"/>
    <s v="Q1"/>
    <n v="121"/>
    <s v="Tangible - Non LSTK Immoveble"/>
    <s v="Toilet Blocks Civil PWH"/>
    <n v="2243979"/>
    <n v="1169782.878662284"/>
    <n v="1074196.121337716"/>
    <d v="2022-04-12T00:00:00"/>
    <d v="2022-06-30T00:00:00"/>
    <d v="2022-06-30T00:00:00"/>
    <d v="2024-05-31T00:00:00"/>
    <n v="8"/>
    <n v="8"/>
    <n v="1074196.121337716"/>
    <n v="300774.91397456051"/>
    <n v="773421.20736315544"/>
    <n v="77342.120736315541"/>
    <n v="7734.2120736315546"/>
    <n v="154529.55723115845"/>
    <n v="0.1"/>
    <n v="0.1"/>
    <n v="0.18"/>
    <n v="4"/>
    <n v="4"/>
    <n v="0"/>
    <n v="0"/>
    <n v="0"/>
    <n v="0"/>
    <n v="28"/>
    <n v="0"/>
    <n v="239605.89004110557"/>
    <m/>
    <x v="2"/>
    <s v="Toilet Blocks Civil PWH"/>
    <s v="RCC Framed"/>
    <n v="2.2000000000000002"/>
    <n v="30"/>
    <n v="0.05"/>
    <n v="3.1666666666666662E-2"/>
    <n v="74835.663119860881"/>
    <n v="999360.45821785508"/>
    <x v="3"/>
    <n v="0.05"/>
    <n v="0"/>
    <n v="0"/>
    <n v="0.15"/>
    <n v="0"/>
    <n v="0.17"/>
    <n v="0.20468671467173591"/>
    <n v="0.11"/>
    <n v="0.17"/>
    <n v="0.15"/>
    <n v="1.004686714671736"/>
    <n v="0.49968022910892762"/>
    <n v="0"/>
    <n v="0"/>
    <n v="1.4990406873267825"/>
    <n v="0"/>
    <n v="1.6989127789703538"/>
    <n v="2.0455580896545333"/>
    <n v="1.0992965040396405"/>
    <n v="1.6989127789703538"/>
    <n v="1.4990406873267825"/>
    <n v="111.04005091309502"/>
    <n v="0"/>
    <n v="0"/>
    <n v="187.38008591584781"/>
    <n v="0"/>
    <n v="2613.7119676466982"/>
    <n v="619.86608777410095"/>
    <n v="14657.28672052854"/>
    <n v="208.20009546205316"/>
    <n v="149904.06873267825"/>
  </r>
  <r>
    <n v="2020000314"/>
    <s v="2017-18"/>
    <s v="Q1"/>
    <n v="122"/>
    <s v="Tangible - LSTK - Immoveble"/>
    <s v="Butene 1 - Buildings"/>
    <n v="1763456.8100000024"/>
    <n v="721260.9660962061"/>
    <n v="1042195.8439037963"/>
    <d v="2017-02-25T00:00:00"/>
    <d v="2017-06-30T00:00:00"/>
    <d v="2017-06-30T00:00:00"/>
    <d v="2024-05-31T00:00:00"/>
    <n v="28"/>
    <n v="28"/>
    <n v="1042195.8439037963"/>
    <n v="792068.84136688523"/>
    <n v="250127.00253691105"/>
    <n v="25012.700253691106"/>
    <n v="2501.270025369111"/>
    <n v="49975.375106874832"/>
    <n v="0.1"/>
    <n v="0.1"/>
    <n v="0.18"/>
    <n v="4"/>
    <n v="4"/>
    <n v="4"/>
    <n v="4"/>
    <n v="4"/>
    <n v="8"/>
    <n v="76"/>
    <n v="0"/>
    <n v="77489.345385935041"/>
    <s v="Butene-1"/>
    <x v="0"/>
    <s v="CRWS SYSTEM"/>
    <s v="Steel Structure"/>
    <n v="7.3305555555555557"/>
    <n v="30"/>
    <n v="0.05"/>
    <n v="3.1666666666666662E-2"/>
    <n v="241929.36022768632"/>
    <n v="800266.48367610993"/>
    <x v="4"/>
    <n v="0"/>
    <n v="0"/>
    <n v="0"/>
    <n v="0.05"/>
    <n v="0.15"/>
    <n v="0.37"/>
    <n v="0.08"/>
    <n v="0"/>
    <n v="0.25"/>
    <n v="0.1"/>
    <n v="1"/>
    <n v="0"/>
    <n v="0"/>
    <n v="0"/>
    <n v="0.40013324183805499"/>
    <n v="1.200399725514165"/>
    <n v="2.9609859896016069"/>
    <n v="0.64021318694088802"/>
    <n v="0"/>
    <n v="2.0006662091902747"/>
    <n v="0.80026648367610997"/>
    <n v="0"/>
    <n v="0"/>
    <n v="0"/>
    <n v="50.016655229756871"/>
    <n v="1333.7774727935166"/>
    <n v="4555.3630609255488"/>
    <n v="194.00399604269336"/>
    <n v="0"/>
    <n v="245.17968249880818"/>
    <n v="80026.648367610993"/>
  </r>
  <r>
    <n v="2010000219"/>
    <s v="2017-18"/>
    <s v="Q1"/>
    <n v="123"/>
    <s v="Tangible - LSTK - Immoveble"/>
    <s v="Buildings - PE Swing Plant"/>
    <n v="1755690.23"/>
    <n v="718084.4034708559"/>
    <n v="1037605.8265291441"/>
    <d v="2017-04-14T00:00:00"/>
    <d v="2017-06-30T00:00:00"/>
    <d v="2017-06-30T00:00:00"/>
    <d v="2024-05-31T00:00:00"/>
    <n v="28"/>
    <n v="28"/>
    <n v="1037605.8265291441"/>
    <n v="788580.4281621495"/>
    <n v="249025.39836699457"/>
    <n v="24902.53983669946"/>
    <n v="2490.2539836699461"/>
    <n v="49755.274593725517"/>
    <n v="0.1"/>
    <n v="0.1"/>
    <n v="0.18"/>
    <n v="4"/>
    <n v="4"/>
    <n v="4"/>
    <n v="4"/>
    <n v="4"/>
    <n v="8"/>
    <n v="76"/>
    <n v="0"/>
    <n v="77148.068414094916"/>
    <s v="PE"/>
    <x v="0"/>
    <s v="Deluge Valve Shlter"/>
    <s v="Steel Structure"/>
    <n v="7.1944444444444446"/>
    <n v="30"/>
    <n v="0.05"/>
    <n v="3.1666666666666662E-2"/>
    <n v="236391.58668286656"/>
    <n v="801214.23984627752"/>
    <x v="4"/>
    <n v="0"/>
    <n v="0"/>
    <n v="0"/>
    <n v="0.05"/>
    <n v="0.15"/>
    <n v="0.37"/>
    <n v="0.08"/>
    <n v="0"/>
    <n v="0.25"/>
    <n v="0.1"/>
    <n v="1"/>
    <n v="0"/>
    <n v="0"/>
    <n v="0"/>
    <n v="0.4006071199231388"/>
    <n v="1.2018213597694161"/>
    <n v="2.964492687431227"/>
    <n v="0.64097139187702201"/>
    <n v="0"/>
    <n v="2.0030355996156937"/>
    <n v="0.8012142398462776"/>
    <n v="0"/>
    <n v="0"/>
    <n v="0"/>
    <n v="50.075889990392355"/>
    <n v="1335.3570664104623"/>
    <n v="4560.7579806634258"/>
    <n v="194.23375511424911"/>
    <n v="0"/>
    <n v="245.47004897251151"/>
    <n v="80121.423984627763"/>
  </r>
  <r>
    <n v="2010000275"/>
    <s v="2022-23"/>
    <s v="Q1"/>
    <n v="124"/>
    <s v="Tangible - Non LSTK Immoveble"/>
    <s v="Toilet Blocks Civil CWH"/>
    <n v="1966055"/>
    <n v="1024901.5153476822"/>
    <n v="941153.48465231783"/>
    <d v="2022-04-12T00:00:00"/>
    <d v="2022-06-30T00:00:00"/>
    <d v="2022-06-30T00:00:00"/>
    <d v="2024-05-31T00:00:00"/>
    <n v="8"/>
    <n v="8"/>
    <n v="941153.48465231783"/>
    <n v="263522.97570264904"/>
    <n v="677630.50894966885"/>
    <n v="67763.050894966887"/>
    <n v="6776.3050894966891"/>
    <n v="135390.57568814384"/>
    <n v="0.1"/>
    <n v="0.1"/>
    <n v="0.18"/>
    <n v="4"/>
    <n v="4"/>
    <n v="0"/>
    <n v="0"/>
    <n v="0"/>
    <n v="0"/>
    <n v="28"/>
    <n v="0"/>
    <n v="209929.93167260743"/>
    <m/>
    <x v="2"/>
    <s v="Toilet Blocks Civil CWH"/>
    <s v="RCC Framed"/>
    <n v="2.2000000000000002"/>
    <n v="30"/>
    <n v="0.05"/>
    <n v="3.1666666666666662E-2"/>
    <n v="65567.026097444803"/>
    <n v="875586.45855487301"/>
    <x v="3"/>
    <n v="0.05"/>
    <n v="0"/>
    <n v="0"/>
    <n v="0.15"/>
    <n v="0"/>
    <n v="0.17"/>
    <n v="0.20468671467173591"/>
    <n v="0.11"/>
    <n v="0.17"/>
    <n v="0.15"/>
    <n v="1.004686714671736"/>
    <n v="0.43779322927743652"/>
    <n v="0"/>
    <n v="0"/>
    <n v="1.3133796878323096"/>
    <n v="0"/>
    <n v="1.4884969795432841"/>
    <n v="1.7922091561265701"/>
    <n v="0.96314510441036039"/>
    <n v="1.4884969795432841"/>
    <n v="1.3133796878323096"/>
    <n v="97.287384283874786"/>
    <n v="0"/>
    <n v="0"/>
    <n v="164.1724609790387"/>
    <n v="0"/>
    <n v="2289.995353143514"/>
    <n v="543.09368367471814"/>
    <n v="12841.934725471472"/>
    <n v="182.41384553226521"/>
    <n v="131337.96878323096"/>
  </r>
  <r>
    <n v="2010000278"/>
    <s v="2022-23"/>
    <s v="Q2"/>
    <n v="125"/>
    <s v="Tangible - Non LSTK Immoveble"/>
    <s v="Toilet Blocks Civil Butene 1"/>
    <n v="1955761"/>
    <n v="1019535.2686256989"/>
    <n v="936225.73137430113"/>
    <d v="2022-09-15T00:00:00"/>
    <d v="2022-09-30T00:00:00"/>
    <d v="2022-09-30T00:00:00"/>
    <d v="2024-05-31T00:00:00"/>
    <n v="7"/>
    <n v="7"/>
    <n v="936225.73137430113"/>
    <n v="234056.43284357528"/>
    <n v="702169.29853072588"/>
    <n v="70216.929853072594"/>
    <n v="7021.6929853072597"/>
    <n v="140293.42584643903"/>
    <n v="0.1"/>
    <n v="0.1"/>
    <n v="0.18"/>
    <n v="4"/>
    <n v="3"/>
    <n v="0"/>
    <n v="0"/>
    <n v="0"/>
    <n v="0"/>
    <n v="25"/>
    <n v="0"/>
    <n v="217532.0486848189"/>
    <m/>
    <x v="2"/>
    <s v="Toilet Blocks Civil Butene 1"/>
    <s v="RCC Framed"/>
    <n v="1.7749999999999999"/>
    <n v="30"/>
    <n v="0.05"/>
    <n v="3.1666666666666662E-2"/>
    <n v="52623.6879843305"/>
    <n v="883602.04338997067"/>
    <x v="3"/>
    <n v="0.05"/>
    <n v="0"/>
    <n v="0"/>
    <n v="0.15"/>
    <n v="0"/>
    <n v="0.17"/>
    <n v="0.20468671467173591"/>
    <n v="0.11"/>
    <n v="0.17"/>
    <n v="0.15"/>
    <n v="1.004686714671736"/>
    <n v="0.44180102169498542"/>
    <n v="0"/>
    <n v="0"/>
    <n v="1.325403065084956"/>
    <n v="0"/>
    <n v="1.5021234737629501"/>
    <n v="1.8086159933872574"/>
    <n v="0.97196224772896778"/>
    <n v="1.5021234737629501"/>
    <n v="1.325403065084956"/>
    <n v="98.178004821107862"/>
    <n v="0"/>
    <n v="0"/>
    <n v="165.67538313561948"/>
    <n v="0"/>
    <n v="2310.9591904045387"/>
    <n v="548.06545254159312"/>
    <n v="12959.496636386237"/>
    <n v="184.08375903957722"/>
    <n v="132540.30650849559"/>
  </r>
  <r>
    <n v="2010000279"/>
    <s v="2022-23"/>
    <s v="Q2"/>
    <n v="126"/>
    <s v="Tangible - Non LSTK Immoveble"/>
    <s v="Toilet Blocks Civil PE Swing"/>
    <n v="1840888.65"/>
    <n v="959652.48529229802"/>
    <n v="881236.16470770189"/>
    <d v="2022-09-15T00:00:00"/>
    <d v="2022-09-30T00:00:00"/>
    <d v="2022-09-30T00:00:00"/>
    <d v="2024-05-31T00:00:00"/>
    <n v="7"/>
    <n v="7"/>
    <n v="881236.16470770189"/>
    <n v="220309.04117692547"/>
    <n v="660927.12353077647"/>
    <n v="66092.712353077644"/>
    <n v="6609.271235307765"/>
    <n v="132053.23928144912"/>
    <n v="0.1"/>
    <n v="0.1"/>
    <n v="0.18"/>
    <n v="4"/>
    <n v="3"/>
    <n v="0"/>
    <n v="0"/>
    <n v="0"/>
    <n v="0"/>
    <n v="25"/>
    <n v="0"/>
    <n v="204755.22286983451"/>
    <m/>
    <x v="2"/>
    <s v="Toilet Blocks Civil PE Swing"/>
    <s v="RCC Framed"/>
    <n v="1.7749999999999999"/>
    <n v="30"/>
    <n v="0.05"/>
    <n v="3.1666666666666662E-2"/>
    <n v="49532.816091278735"/>
    <n v="831703.3486164232"/>
    <x v="3"/>
    <n v="0.05"/>
    <n v="0"/>
    <n v="0"/>
    <n v="0.15"/>
    <n v="0"/>
    <n v="0.17"/>
    <n v="0.20468671467173591"/>
    <n v="0.11"/>
    <n v="0.17"/>
    <n v="0.15"/>
    <n v="1.004686714671736"/>
    <n v="0.41585167430821168"/>
    <n v="0"/>
    <n v="0"/>
    <n v="1.2475550229246346"/>
    <n v="0"/>
    <n v="1.4138956926479196"/>
    <n v="1.7023862600977713"/>
    <n v="0.91487368347806552"/>
    <n v="1.4138956926479196"/>
    <n v="1.2475550229246346"/>
    <n v="92.411483179602584"/>
    <n v="0"/>
    <n v="0"/>
    <n v="155.94437786557933"/>
    <n v="0"/>
    <n v="2175.2241425352609"/>
    <n v="515.87462427205196"/>
    <n v="12198.31577970754"/>
    <n v="173.27153096175485"/>
    <n v="124755.50229246345"/>
  </r>
  <r>
    <n v="2010000161"/>
    <s v="2017-18"/>
    <s v="Q1"/>
    <n v="127"/>
    <s v="Tangible - LSTK - Immoveble"/>
    <s v="PWH"/>
    <n v="1481781"/>
    <n v="606054.42080716498"/>
    <n v="875726.57919283502"/>
    <d v="2016-07-21T00:00:00"/>
    <d v="2017-06-30T00:00:00"/>
    <d v="2017-06-30T00:00:00"/>
    <d v="2024-05-31T00:00:00"/>
    <n v="28"/>
    <n v="28"/>
    <n v="875726.57919283502"/>
    <n v="665552.20018655458"/>
    <n v="210174.37900628045"/>
    <n v="21017.437900628047"/>
    <n v="2101.7437900628047"/>
    <n v="41992.840925454831"/>
    <n v="0.1"/>
    <n v="0.1"/>
    <n v="0.18"/>
    <n v="4"/>
    <n v="4"/>
    <n v="4"/>
    <n v="4"/>
    <n v="4"/>
    <n v="8"/>
    <n v="76"/>
    <n v="0"/>
    <n v="65112.022616145681"/>
    <s v="PWH"/>
    <x v="0"/>
    <s v="CONTAINER STORAGE YARD"/>
    <s v="Development"/>
    <n v="7.9249999999999998"/>
    <n v="30"/>
    <n v="0.05"/>
    <n v="3.1666666666666662E-2"/>
    <n v="219770.88276993518"/>
    <n v="655955.69642289984"/>
    <x v="4"/>
    <n v="0"/>
    <n v="0"/>
    <n v="0"/>
    <n v="0.05"/>
    <n v="0.15"/>
    <n v="0.37"/>
    <n v="0.08"/>
    <n v="0"/>
    <n v="0.25"/>
    <n v="0.1"/>
    <n v="1"/>
    <n v="0"/>
    <n v="0"/>
    <n v="0"/>
    <n v="0.32797784821144998"/>
    <n v="0.98393354463434968"/>
    <n v="2.4270360767647294"/>
    <n v="0.52476455713831982"/>
    <n v="0"/>
    <n v="1.6398892410572496"/>
    <n v="0.65595569642289997"/>
    <n v="0"/>
    <n v="0"/>
    <n v="0"/>
    <n v="40.997231026431244"/>
    <n v="1093.2594940381664"/>
    <n v="3733.9016565611223"/>
    <n v="159.01956276918781"/>
    <n v="0"/>
    <n v="200.96681875701589"/>
    <n v="65595.569642289993"/>
  </r>
  <r>
    <n v="2010000281"/>
    <s v="2023-24"/>
    <s v="Q3"/>
    <n v="128"/>
    <s v="Tangible - LSTK - Immoveble"/>
    <s v="OPaL-Compound wall"/>
    <n v="1036023"/>
    <n v="267222.78237150639"/>
    <n v="768800.21762849367"/>
    <d v="2023-10-12T00:00:00"/>
    <d v="2023-12-31T00:00:00"/>
    <d v="2023-12-31T00:00:00"/>
    <d v="2024-05-31T00:00:00"/>
    <n v="2"/>
    <n v="2"/>
    <n v="768800.21762849367"/>
    <n v="61504.017410279492"/>
    <n v="707296.20021821419"/>
    <n v="70729.620021821422"/>
    <n v="7072.9620021821429"/>
    <n v="141317.78080359919"/>
    <n v="0.1"/>
    <n v="0.1"/>
    <n v="0.18"/>
    <n v="2"/>
    <n v="0"/>
    <n v="0"/>
    <n v="0"/>
    <n v="0"/>
    <n v="0"/>
    <n v="8"/>
    <n v="0"/>
    <n v="219120.36282760277"/>
    <m/>
    <x v="2"/>
    <e v="#N/A"/>
    <e v="#N/A"/>
    <n v="0.7"/>
    <n v="15"/>
    <n v="0.05"/>
    <n v="6.3333333333333325E-2"/>
    <n v="34083.476314863212"/>
    <n v="734716.74131363048"/>
    <x v="5"/>
    <n v="0.1"/>
    <n v="0"/>
    <n v="0"/>
    <n v="0.06"/>
    <n v="0"/>
    <n v="0.06"/>
    <n v="0.1"/>
    <n v="0.4"/>
    <n v="0.22610963294143843"/>
    <n v="0.05"/>
    <n v="0.99610963294143851"/>
    <n v="0.73471674131363052"/>
    <n v="0"/>
    <n v="0"/>
    <n v="0.44083004478817828"/>
    <n v="0"/>
    <n v="0.44083004478817828"/>
    <n v="0.73471674131363052"/>
    <n v="2.9388669652545221"/>
    <n v="1.6612653269435478"/>
    <n v="0.36735837065681526"/>
    <n v="163.27038695858454"/>
    <n v="0"/>
    <n v="0"/>
    <n v="55.103755598522284"/>
    <n v="0"/>
    <n v="678.20006890488969"/>
    <n v="222.64143676170622"/>
    <n v="39184.892870060292"/>
    <n v="203.58643712543477"/>
    <n v="36735.837065681524"/>
  </r>
  <r>
    <n v="2010000032"/>
    <s v="2017-18"/>
    <s v="Q1"/>
    <n v="129"/>
    <s v="Tangible - Non LSTK Immoveble"/>
    <s v="PARC - Building"/>
    <n v="1289581.7600000016"/>
    <n v="527444.15446026472"/>
    <n v="762137.60553973692"/>
    <d v="2016-11-28T00:00:00"/>
    <d v="2017-06-30T00:00:00"/>
    <d v="2017-06-30T00:00:00"/>
    <d v="2024-05-31T00:00:00"/>
    <n v="28"/>
    <n v="28"/>
    <n v="762137.60553973692"/>
    <n v="579224.58021020005"/>
    <n v="182913.02532953687"/>
    <n v="18291.302532953687"/>
    <n v="1829.1302532953687"/>
    <n v="36546.022460841465"/>
    <n v="0.1"/>
    <n v="0.1"/>
    <n v="0.18"/>
    <n v="4"/>
    <n v="4"/>
    <n v="4"/>
    <n v="4"/>
    <n v="4"/>
    <n v="8"/>
    <n v="76"/>
    <n v="0"/>
    <n v="56666.455247090518"/>
    <m/>
    <x v="0"/>
    <s v="PARC - Building"/>
    <s v="RCC Framed"/>
    <n v="7.572222222222222"/>
    <n v="45"/>
    <n v="0.05"/>
    <n v="2.1111111111111112E-2"/>
    <n v="121833.81216458374"/>
    <n v="640303.79337515321"/>
    <x v="3"/>
    <n v="0.05"/>
    <n v="0"/>
    <n v="0"/>
    <n v="0.15"/>
    <n v="0"/>
    <n v="0.17"/>
    <n v="0.20468671467173591"/>
    <n v="0.11"/>
    <n v="0.17"/>
    <n v="0.15"/>
    <n v="1.004686714671736"/>
    <n v="0.32015189668757665"/>
    <n v="0"/>
    <n v="0"/>
    <n v="0.96045569006272979"/>
    <n v="0"/>
    <n v="1.0885164487377605"/>
    <n v="1.3106167985781012"/>
    <n v="0.70433417271266852"/>
    <n v="1.0885164487377605"/>
    <n v="0.96045569006272979"/>
    <n v="71.144865930572593"/>
    <n v="0"/>
    <n v="0"/>
    <n v="120.05696125784124"/>
    <n v="0"/>
    <n v="1674.6406903657853"/>
    <n v="397.15660562972761"/>
    <n v="9391.1223028355798"/>
    <n v="133.3966236198236"/>
    <n v="96045.569006272985"/>
  </r>
  <r>
    <n v="2010000171"/>
    <s v="2017-18"/>
    <s v="Q1"/>
    <n v="130"/>
    <s v="Tangible - LSTK - Immoveble"/>
    <s v="DFCU Buildings"/>
    <n v="1199434.7899999991"/>
    <n v="490573.67920725991"/>
    <n v="708861.1107927392"/>
    <d v="2017-01-19T00:00:00"/>
    <d v="2017-06-30T00:00:00"/>
    <d v="2017-06-30T00:00:00"/>
    <d v="2024-05-31T00:00:00"/>
    <n v="28"/>
    <n v="28"/>
    <n v="708861.1107927392"/>
    <n v="538734.44420248177"/>
    <n v="170126.66659025743"/>
    <n v="17012.666659025745"/>
    <n v="1701.2666659025745"/>
    <n v="33991.30798473343"/>
    <n v="0.1"/>
    <n v="0.1"/>
    <n v="0.18"/>
    <n v="4"/>
    <n v="4"/>
    <n v="4"/>
    <n v="4"/>
    <n v="4"/>
    <n v="8"/>
    <n v="76"/>
    <n v="0"/>
    <n v="52705.241309661753"/>
    <s v="DFCU"/>
    <x v="0"/>
    <s v="DFCU SS"/>
    <s v="RCC Framed"/>
    <n v="7.4305555555555554"/>
    <n v="45"/>
    <n v="0.05"/>
    <n v="2.1111111111111112E-2"/>
    <n v="111197.1171482746"/>
    <n v="597663.99364446464"/>
    <x v="3"/>
    <n v="0.05"/>
    <n v="0"/>
    <n v="0"/>
    <n v="0.15"/>
    <n v="0"/>
    <n v="0.17"/>
    <n v="0.20468671467173591"/>
    <n v="0.11"/>
    <n v="0.17"/>
    <n v="0.15"/>
    <n v="1.004686714671736"/>
    <n v="0.29883199682223233"/>
    <n v="0"/>
    <n v="0"/>
    <n v="0.89649599046669692"/>
    <n v="0"/>
    <n v="1.0160287891955899"/>
    <n v="1.2233387933667472"/>
    <n v="0.65743039300891104"/>
    <n v="1.0160287891955899"/>
    <n v="0.89649599046669692"/>
    <n v="66.407110404940511"/>
    <n v="0"/>
    <n v="0"/>
    <n v="112.06199880833712"/>
    <n v="0"/>
    <n v="1563.1212141470614"/>
    <n v="370.70872526265066"/>
    <n v="8765.7385734521467"/>
    <n v="124.51333200926346"/>
    <n v="89649.599046669697"/>
  </r>
  <r>
    <n v="2010000163"/>
    <s v="2017-18"/>
    <s v="Q1"/>
    <n v="131"/>
    <s v="Tangible - LSTK - Immoveble"/>
    <s v="PWH"/>
    <n v="1183914"/>
    <n v="484225.61333658214"/>
    <n v="699688.3866634178"/>
    <d v="2016-07-21T00:00:00"/>
    <d v="2017-06-30T00:00:00"/>
    <d v="2017-06-30T00:00:00"/>
    <d v="2024-05-31T00:00:00"/>
    <n v="28"/>
    <n v="28"/>
    <n v="699688.3866634178"/>
    <n v="531763.17386419757"/>
    <n v="167925.21279922023"/>
    <n v="16792.521279922024"/>
    <n v="1679.2521279922025"/>
    <n v="33551.457517284201"/>
    <n v="0.1"/>
    <n v="0.1"/>
    <n v="0.18"/>
    <n v="4"/>
    <n v="4"/>
    <n v="4"/>
    <n v="4"/>
    <n v="4"/>
    <n v="8"/>
    <n v="76"/>
    <n v="0"/>
    <n v="52023.230925198426"/>
    <s v="PWH"/>
    <x v="0"/>
    <s v="DRAINS"/>
    <s v="RCC"/>
    <n v="7.9249999999999998"/>
    <n v="15"/>
    <n v="0.05"/>
    <n v="6.3333333333333325E-2"/>
    <n v="351185.26273948041"/>
    <n v="348503.12392393738"/>
    <x v="3"/>
    <n v="0.05"/>
    <n v="0"/>
    <n v="0"/>
    <n v="0.15"/>
    <n v="0"/>
    <n v="0.17"/>
    <n v="0.20468671467173591"/>
    <n v="0.11"/>
    <n v="0.17"/>
    <n v="0.15"/>
    <n v="1.004686714671736"/>
    <n v="0.1742515619619687"/>
    <n v="0"/>
    <n v="0"/>
    <n v="0.52275468588590612"/>
    <n v="0"/>
    <n v="0.59245531067069357"/>
    <n v="0.71333959488827592"/>
    <n v="0.38335343631633112"/>
    <n v="0.59245531067069357"/>
    <n v="0.52275468588590612"/>
    <n v="38.722569324881931"/>
    <n v="0"/>
    <n v="0"/>
    <n v="65.344335735738269"/>
    <n v="0"/>
    <n v="911.46970872414397"/>
    <n v="216.16351360250783"/>
    <n v="5111.3791508844151"/>
    <n v="72.604817484153628"/>
    <n v="52275.468588590615"/>
  </r>
  <r>
    <n v="2010000167"/>
    <s v="2017-18"/>
    <s v="Q1"/>
    <n v="132"/>
    <s v="Tangible - LSTK - Immoveble"/>
    <s v="DFCU Buildings"/>
    <n v="1034659"/>
    <n v="423179.71480125643"/>
    <n v="611479.28519874357"/>
    <d v="2017-01-19T00:00:00"/>
    <d v="2017-06-30T00:00:00"/>
    <d v="2017-06-30T00:00:00"/>
    <d v="2024-05-31T00:00:00"/>
    <n v="28"/>
    <n v="28"/>
    <n v="611479.28519874357"/>
    <n v="464724.25675104512"/>
    <n v="146755.02844769845"/>
    <n v="14675.502844769846"/>
    <n v="1467.5502844769846"/>
    <n v="29321.654683850153"/>
    <n v="0.1"/>
    <n v="0.1"/>
    <n v="0.18"/>
    <n v="4"/>
    <n v="4"/>
    <n v="4"/>
    <n v="4"/>
    <n v="4"/>
    <n v="8"/>
    <n v="76"/>
    <n v="0"/>
    <n v="45464.707813096982"/>
    <s v="DFCU"/>
    <x v="0"/>
    <s v="RIB-1"/>
    <s v="RCC Framed"/>
    <n v="7.4305555555555554"/>
    <n v="45"/>
    <n v="0.05"/>
    <n v="2.1111111111111112E-2"/>
    <n v="95921.094661191804"/>
    <n v="515558.19053755177"/>
    <x v="3"/>
    <n v="0.05"/>
    <n v="0"/>
    <n v="0"/>
    <n v="0.15"/>
    <n v="0"/>
    <n v="0.17"/>
    <n v="0.20468671467173591"/>
    <n v="0.11"/>
    <n v="0.17"/>
    <n v="0.15"/>
    <n v="1.004686714671736"/>
    <n v="0.2577790952687759"/>
    <n v="0"/>
    <n v="0"/>
    <n v="0.77333728580632755"/>
    <n v="0"/>
    <n v="0.87644892391383811"/>
    <n v="1.055279122432363"/>
    <n v="0.56711400959130698"/>
    <n v="0.87644892391383811"/>
    <n v="0.77333728580632755"/>
    <n v="57.28424339306131"/>
    <n v="0"/>
    <n v="0"/>
    <n v="96.66716072579095"/>
    <n v="0"/>
    <n v="1348.3829598674431"/>
    <n v="319.78155225223117"/>
    <n v="7561.5201278840932"/>
    <n v="107.40795636198996"/>
    <n v="77333.728580632756"/>
  </r>
  <r>
    <n v="2010000170"/>
    <s v="2017-18"/>
    <s v="Q1"/>
    <n v="133"/>
    <s v="Tangible - LSTK - Immoveble"/>
    <s v="DFCU Buildings"/>
    <n v="880335"/>
    <n v="360060.57476865727"/>
    <n v="520274.42523134273"/>
    <d v="2017-01-19T00:00:00"/>
    <d v="2017-06-30T00:00:00"/>
    <d v="2017-06-30T00:00:00"/>
    <d v="2024-05-31T00:00:00"/>
    <n v="28"/>
    <n v="28"/>
    <n v="520274.42523134273"/>
    <n v="395408.56317582045"/>
    <n v="124865.86205552227"/>
    <n v="12486.586205552228"/>
    <n v="1248.658620555223"/>
    <n v="24948.199238693345"/>
    <n v="0.1"/>
    <n v="0.1"/>
    <n v="0.18"/>
    <n v="4"/>
    <n v="4"/>
    <n v="4"/>
    <n v="4"/>
    <n v="4"/>
    <n v="8"/>
    <n v="76"/>
    <n v="0"/>
    <n v="38683.444064800795"/>
    <s v="DFCU"/>
    <x v="0"/>
    <s v="AU SS"/>
    <s v="RCC Framed"/>
    <n v="7.4305555555555554"/>
    <n v="45"/>
    <n v="0.05"/>
    <n v="2.1111111111111112E-2"/>
    <n v="81614.035995009253"/>
    <n v="438660.38923633349"/>
    <x v="3"/>
    <n v="0.05"/>
    <n v="0"/>
    <n v="0"/>
    <n v="0.15"/>
    <n v="0"/>
    <n v="0.17"/>
    <n v="0.20468671467173591"/>
    <n v="0.11"/>
    <n v="0.17"/>
    <n v="0.15"/>
    <n v="1.004686714671736"/>
    <n v="0.21933019461816675"/>
    <n v="0"/>
    <n v="0"/>
    <n v="0.65799058385450016"/>
    <n v="0"/>
    <n v="0.74572266170176693"/>
    <n v="0.89787953929410014"/>
    <n v="0.48252642815996682"/>
    <n v="0.74572266170176693"/>
    <n v="0.65799058385450016"/>
    <n v="48.740043248481498"/>
    <n v="0"/>
    <n v="0"/>
    <n v="82.248822981812523"/>
    <n v="0"/>
    <n v="1147.2656333873338"/>
    <n v="272.08470887700003"/>
    <n v="6433.6857087995577"/>
    <n v="91.387581090902813"/>
    <n v="65799.058385450015"/>
  </r>
  <r>
    <n v="2010000224"/>
    <s v="2017-18"/>
    <s v="Q1"/>
    <n v="134"/>
    <s v="Tangible - LSTK - Immoveble"/>
    <s v="Buildings - PE Swing Plant"/>
    <n v="838655.17"/>
    <n v="343013.3557599163"/>
    <n v="495641.81424008374"/>
    <d v="2017-04-14T00:00:00"/>
    <d v="2017-06-30T00:00:00"/>
    <d v="2017-06-30T00:00:00"/>
    <d v="2024-05-31T00:00:00"/>
    <n v="28"/>
    <n v="28"/>
    <n v="495641.81424008374"/>
    <n v="376687.77882246365"/>
    <n v="118954.03541762009"/>
    <n v="11895.403541762011"/>
    <n v="1189.5403541762012"/>
    <n v="23767.016276440492"/>
    <n v="0.1"/>
    <n v="0.1"/>
    <n v="0.18"/>
    <n v="4"/>
    <n v="4"/>
    <n v="4"/>
    <n v="4"/>
    <n v="4"/>
    <n v="8"/>
    <n v="76"/>
    <n v="0"/>
    <n v="36851.960172378705"/>
    <s v="PE"/>
    <x v="0"/>
    <s v="TEMPORARY STRUCTURES"/>
    <s v="Steel Structure"/>
    <n v="7.1944444444444446"/>
    <n v="30"/>
    <n v="0.05"/>
    <n v="3.1666666666666662E-2"/>
    <n v="112919.13740164129"/>
    <n v="382722.67683844245"/>
    <x v="4"/>
    <n v="0"/>
    <n v="0"/>
    <n v="0"/>
    <n v="0.05"/>
    <n v="0.15"/>
    <n v="0.37"/>
    <n v="0.08"/>
    <n v="0"/>
    <n v="0.25"/>
    <n v="0.1"/>
    <n v="1"/>
    <n v="0"/>
    <n v="0"/>
    <n v="0"/>
    <n v="0.19136133841922126"/>
    <n v="0.57408401525766362"/>
    <n v="1.416073904302237"/>
    <n v="0.30617814147075401"/>
    <n v="0"/>
    <n v="0.95680669209610614"/>
    <n v="0.38272267683844252"/>
    <n v="0"/>
    <n v="0"/>
    <n v="0"/>
    <n v="23.920167302402657"/>
    <n v="637.87112806407072"/>
    <n v="2178.5752373880568"/>
    <n v="92.781254991137587"/>
    <n v="0"/>
    <n v="117.25572207060124"/>
    <n v="38272.267683844249"/>
  </r>
  <r>
    <n v="2010000168"/>
    <s v="2017-18"/>
    <s v="Q1"/>
    <n v="135"/>
    <s v="Tangible - LSTK - Immoveble"/>
    <s v="DFCU Buildings"/>
    <n v="831396"/>
    <n v="340044.3258763568"/>
    <n v="491351.6741236432"/>
    <d v="2017-01-19T00:00:00"/>
    <d v="2017-06-30T00:00:00"/>
    <d v="2017-06-30T00:00:00"/>
    <d v="2024-05-31T00:00:00"/>
    <n v="28"/>
    <n v="28"/>
    <n v="491351.6741236432"/>
    <n v="373427.27233396884"/>
    <n v="117924.40178967436"/>
    <n v="11792.440178967438"/>
    <n v="1179.2440178967438"/>
    <n v="23561.295477576936"/>
    <n v="0.1"/>
    <n v="0.1"/>
    <n v="0.18"/>
    <n v="4"/>
    <n v="4"/>
    <n v="4"/>
    <n v="4"/>
    <n v="4"/>
    <n v="8"/>
    <n v="76"/>
    <n v="0"/>
    <n v="36532.979674441114"/>
    <s v="DFCU"/>
    <x v="0"/>
    <s v="RIB-2"/>
    <s v="RCC Framed"/>
    <n v="7.4305555555555554"/>
    <n v="45"/>
    <n v="0.05"/>
    <n v="2.1111111111111112E-2"/>
    <n v="77077.002584364702"/>
    <n v="414274.67153927847"/>
    <x v="3"/>
    <n v="0.05"/>
    <n v="0"/>
    <n v="0"/>
    <n v="0.15"/>
    <n v="0"/>
    <n v="0.17"/>
    <n v="0.20468671467173591"/>
    <n v="0.11"/>
    <n v="0.17"/>
    <n v="0.15"/>
    <n v="1.004686714671736"/>
    <n v="0.20713733576963925"/>
    <n v="0"/>
    <n v="0"/>
    <n v="0.62141200730891766"/>
    <n v="0"/>
    <n v="0.70426694161677339"/>
    <n v="0.84796521489087406"/>
    <n v="0.4557021386932063"/>
    <n v="0.70426694161677339"/>
    <n v="0.62141200730891766"/>
    <n v="46.030519059919833"/>
    <n v="0"/>
    <n v="0"/>
    <n v="77.676500913614703"/>
    <n v="0"/>
    <n v="1083.4876024873438"/>
    <n v="256.95915602753757"/>
    <n v="6076.0285159094174"/>
    <n v="86.307223237349675"/>
    <n v="62141.200730891767"/>
  </r>
  <r>
    <n v="2050000024"/>
    <s v="2017-18"/>
    <s v="Q1"/>
    <n v="136"/>
    <s v="Tangible - LSTK - Immoveble"/>
    <s v="HDPE -  Storm Water Drainage System"/>
    <n v="809122"/>
    <n v="330934.1698080452"/>
    <n v="478187.8301919548"/>
    <d v="2017-01-31T00:00:00"/>
    <d v="2017-06-30T00:00:00"/>
    <d v="2017-06-30T00:00:00"/>
    <d v="2024-05-31T00:00:00"/>
    <n v="28"/>
    <n v="28"/>
    <n v="478187.8301919548"/>
    <n v="363422.75094588567"/>
    <n v="114765.07924606913"/>
    <n v="11476.507924606914"/>
    <n v="1147.6507924606915"/>
    <n v="22930.062833364609"/>
    <n v="0.1"/>
    <n v="0.1"/>
    <n v="0.18"/>
    <n v="4"/>
    <n v="4"/>
    <n v="4"/>
    <n v="4"/>
    <n v="4"/>
    <n v="8"/>
    <n v="76"/>
    <n v="0"/>
    <n v="35554.221550432216"/>
    <s v="HDPE"/>
    <x v="1"/>
    <s v="Storm Water Drainage System"/>
    <s v="Drain"/>
    <n v="7.4"/>
    <n v="20"/>
    <n v="0"/>
    <n v="0.05"/>
    <n v="176929.49717102331"/>
    <n v="301258.33302093146"/>
    <x v="0"/>
    <n v="0.1"/>
    <n v="0"/>
    <n v="0"/>
    <n v="0"/>
    <n v="0"/>
    <n v="0"/>
    <n v="8.2011014478275412E-2"/>
    <n v="0.54200534558180447"/>
    <n v="0.24"/>
    <n v="0.04"/>
    <n v="1.0040163600600798"/>
    <n v="0.30125833302093147"/>
    <n v="0"/>
    <n v="0"/>
    <n v="0"/>
    <n v="0"/>
    <n v="0"/>
    <n v="0.24706501511080725"/>
    <n v="1.632836268984083"/>
    <n v="0.72301999925023541"/>
    <n v="0.12050333320837259"/>
    <n v="66.946296226873656"/>
    <n v="0"/>
    <n v="0"/>
    <n v="0"/>
    <n v="0"/>
    <n v="0"/>
    <n v="74.868186397214316"/>
    <n v="21771.150253121104"/>
    <n v="88.605392064979824"/>
    <n v="12050.333320837259"/>
  </r>
  <r>
    <n v="2010000178"/>
    <s v="2017-18"/>
    <s v="Q1"/>
    <n v="137"/>
    <s v="Tangible - LSTK - Immoveble"/>
    <s v="HDPE - Factory Buildings 4"/>
    <n v="783109"/>
    <n v="320294.74762051762"/>
    <n v="462814.25237948238"/>
    <d v="2017-01-31T00:00:00"/>
    <d v="2017-06-30T00:00:00"/>
    <d v="2017-06-30T00:00:00"/>
    <d v="2024-05-31T00:00:00"/>
    <n v="28"/>
    <n v="28"/>
    <n v="462814.25237948238"/>
    <n v="351738.83180840663"/>
    <n v="111075.42057107575"/>
    <n v="11107.542057107576"/>
    <n v="1110.7542057107576"/>
    <n v="22192.869030100937"/>
    <n v="0.1"/>
    <n v="0.1"/>
    <n v="0.18"/>
    <n v="4"/>
    <n v="4"/>
    <n v="4"/>
    <n v="4"/>
    <n v="4"/>
    <n v="8"/>
    <n v="76"/>
    <n v="0"/>
    <n v="34411.165292919271"/>
    <s v="HDPE"/>
    <x v="0"/>
    <s v="SS-3"/>
    <s v="RCC Framed"/>
    <n v="7.4"/>
    <n v="45"/>
    <n v="0.05"/>
    <n v="2.1111111111111112E-2"/>
    <n v="72301.870982839144"/>
    <n v="390512.38139664324"/>
    <x v="3"/>
    <n v="0.05"/>
    <n v="0"/>
    <n v="0"/>
    <n v="0.15"/>
    <n v="0"/>
    <n v="0.17"/>
    <n v="0.20468671467173591"/>
    <n v="0.11"/>
    <n v="0.17"/>
    <n v="0.15"/>
    <n v="1.004686714671736"/>
    <n v="0.19525619069832162"/>
    <n v="0"/>
    <n v="0"/>
    <n v="0.5857685720949648"/>
    <n v="0"/>
    <n v="0.66387104837429356"/>
    <n v="0.7993269638671483"/>
    <n v="0.42956361953630762"/>
    <n v="0.66387104837429356"/>
    <n v="0.5857685720949648"/>
    <n v="43.390264599627031"/>
    <n v="0"/>
    <n v="0"/>
    <n v="73.221071511870591"/>
    <n v="0"/>
    <n v="1021.3400744219902"/>
    <n v="242.22029208095404"/>
    <n v="5727.514927150768"/>
    <n v="81.356746124300685"/>
    <n v="58576.857209496477"/>
  </r>
  <r>
    <n v="2020000312"/>
    <s v="2017-18"/>
    <s v="Q1"/>
    <n v="138"/>
    <s v="Tangible - LSTK - Immoveble"/>
    <s v="Butene 1 - Buildings"/>
    <n v="774456"/>
    <n v="316755.63563079422"/>
    <n v="457700.36436920578"/>
    <d v="2017-02-25T00:00:00"/>
    <d v="2017-06-30T00:00:00"/>
    <d v="2017-06-30T00:00:00"/>
    <d v="2024-05-31T00:00:00"/>
    <n v="28"/>
    <n v="28"/>
    <n v="457700.36436920578"/>
    <n v="347852.27692059637"/>
    <n v="109848.08744860941"/>
    <n v="10984.808744860942"/>
    <n v="1098.4808744860943"/>
    <n v="21947.647872232159"/>
    <n v="0.1"/>
    <n v="0.1"/>
    <n v="0.18"/>
    <n v="4"/>
    <n v="4"/>
    <n v="4"/>
    <n v="4"/>
    <n v="4"/>
    <n v="8"/>
    <n v="76"/>
    <n v="0"/>
    <n v="34030.9374915792"/>
    <s v="Butene-1"/>
    <x v="0"/>
    <s v="SRR-5"/>
    <s v="RCC Framed"/>
    <n v="7.3305555555555557"/>
    <n v="45"/>
    <n v="0.05"/>
    <n v="2.1111111111111112E-2"/>
    <n v="70831.956697025773"/>
    <n v="386868.40767217998"/>
    <x v="3"/>
    <n v="0.05"/>
    <n v="0"/>
    <n v="0"/>
    <n v="0.15"/>
    <n v="0"/>
    <n v="0.17"/>
    <n v="0.20468671467173591"/>
    <n v="0.11"/>
    <n v="0.17"/>
    <n v="0.15"/>
    <n v="1.004686714671736"/>
    <n v="0.19343420383608997"/>
    <n v="0"/>
    <n v="0"/>
    <n v="0.58030261150827001"/>
    <n v="0"/>
    <n v="0.65767629304270592"/>
    <n v="0.79186823376704318"/>
    <n v="0.42555524843939796"/>
    <n v="0.65767629304270592"/>
    <n v="0.58030261150827001"/>
    <n v="42.985378630242217"/>
    <n v="0"/>
    <n v="0"/>
    <n v="72.537826438533742"/>
    <n v="0"/>
    <n v="1011.809681604163"/>
    <n v="239.96007083849793"/>
    <n v="5674.0699791919733"/>
    <n v="80.597584931704162"/>
    <n v="58030.261150826998"/>
  </r>
  <r>
    <n v="2050000021"/>
    <s v="2017-18"/>
    <s v="Q1"/>
    <n v="139"/>
    <s v="Tangible - LSTK - Immoveble"/>
    <s v="Butene 1 - Drains"/>
    <n v="762748"/>
    <n v="311967.01628771296"/>
    <n v="450780.98371228704"/>
    <d v="2017-02-25T00:00:00"/>
    <d v="2017-06-30T00:00:00"/>
    <d v="2017-06-30T00:00:00"/>
    <d v="2024-05-31T00:00:00"/>
    <n v="28"/>
    <n v="28"/>
    <n v="450780.98371228704"/>
    <n v="342593.54762133816"/>
    <n v="108187.43609094888"/>
    <n v="10818.743609094889"/>
    <n v="1081.8743609094888"/>
    <n v="21615.849730971582"/>
    <n v="0.1"/>
    <n v="0.1"/>
    <n v="0.18"/>
    <n v="4"/>
    <n v="4"/>
    <n v="4"/>
    <n v="4"/>
    <n v="4"/>
    <n v="8"/>
    <n v="76"/>
    <n v="0"/>
    <n v="33516.467700975962"/>
    <s v="Butene-1"/>
    <x v="1"/>
    <s v="STORM WATER DRAINAGE SYSTEM"/>
    <s v="Drain"/>
    <n v="7.3305555555555557"/>
    <n v="20"/>
    <n v="0"/>
    <n v="0.05"/>
    <n v="165223.75222454523"/>
    <n v="285557.23148774181"/>
    <x v="0"/>
    <n v="0.1"/>
    <n v="0"/>
    <n v="0"/>
    <n v="0"/>
    <n v="0"/>
    <n v="0"/>
    <n v="8.2011014478275412E-2"/>
    <n v="0.54200534558180447"/>
    <n v="0.24"/>
    <n v="0.04"/>
    <n v="1.0040163600600798"/>
    <n v="0.28555723148774181"/>
    <n v="0"/>
    <n v="0"/>
    <n v="0"/>
    <n v="0"/>
    <n v="0"/>
    <n v="0.23418838245917437"/>
    <n v="1.5477354593589683"/>
    <n v="0.68533735557058029"/>
    <n v="0.11422289259509673"/>
    <n v="63.457162552831512"/>
    <n v="0"/>
    <n v="0"/>
    <n v="0"/>
    <n v="0"/>
    <n v="0"/>
    <n v="70.966176502780101"/>
    <n v="20636.47279145291"/>
    <n v="83.987421025806398"/>
    <n v="11422.289259509673"/>
  </r>
  <r>
    <n v="2050000020"/>
    <s v="2017-18"/>
    <s v="Q1"/>
    <n v="140"/>
    <s v="Tangible - LSTK - Immoveble"/>
    <s v="DFCU Roads and Drains"/>
    <n v="754443"/>
    <n v="308570.23770518048"/>
    <n v="445872.76229481952"/>
    <d v="2017-01-19T00:00:00"/>
    <d v="2017-06-30T00:00:00"/>
    <d v="2017-06-30T00:00:00"/>
    <d v="2024-05-31T00:00:00"/>
    <n v="28"/>
    <n v="28"/>
    <n v="445872.76229481952"/>
    <n v="338863.29934406286"/>
    <n v="107009.46295075666"/>
    <n v="10700.946295075666"/>
    <n v="1070.0946295075667"/>
    <n v="21380.490697561181"/>
    <n v="0.1"/>
    <n v="0.1"/>
    <n v="0.18"/>
    <n v="4"/>
    <n v="4"/>
    <n v="4"/>
    <n v="4"/>
    <n v="4"/>
    <n v="8"/>
    <n v="76"/>
    <n v="0"/>
    <n v="33151.531622144415"/>
    <s v="DFCU"/>
    <x v="1"/>
    <s v="STORM WATER DRAINAGE"/>
    <s v="Drain"/>
    <n v="7.4305555555555554"/>
    <n v="10"/>
    <n v="0"/>
    <n v="0.1"/>
    <n v="331308.23309406731"/>
    <n v="114564.52920075221"/>
    <x v="1"/>
    <n v="0"/>
    <n v="0.35"/>
    <n v="0.23"/>
    <n v="0"/>
    <n v="0"/>
    <n v="0"/>
    <n v="0"/>
    <n v="0"/>
    <n v="0.35"/>
    <n v="7.0000000000000007E-2"/>
    <n v="1"/>
    <n v="0"/>
    <n v="0.40097585220263265"/>
    <n v="0.26349841716173011"/>
    <n v="0"/>
    <n v="0"/>
    <n v="0"/>
    <n v="0"/>
    <n v="0"/>
    <n v="0.40097585220263265"/>
    <n v="8.0195170440526556E-2"/>
    <n v="0"/>
    <n v="57.282264600376095"/>
    <n v="5.8555203813717798"/>
    <n v="0"/>
    <n v="0"/>
    <n v="0"/>
    <n v="0"/>
    <n v="0"/>
    <n v="49.139197573852044"/>
    <n v="8019.5170440526554"/>
  </r>
  <r>
    <n v="2020000313"/>
    <s v="2017-18"/>
    <s v="Q1"/>
    <n v="141"/>
    <s v="Tangible - LSTK - Immoveble"/>
    <s v="Butene 1 - Buildings"/>
    <n v="704051"/>
    <n v="287959.70593745325"/>
    <n v="416091.29406254675"/>
    <d v="2017-02-25T00:00:00"/>
    <d v="2017-06-30T00:00:00"/>
    <d v="2017-06-30T00:00:00"/>
    <d v="2024-05-31T00:00:00"/>
    <n v="28"/>
    <n v="28"/>
    <n v="416091.29406254675"/>
    <n v="316229.38348753552"/>
    <n v="99861.910575011221"/>
    <n v="9986.1910575011225"/>
    <n v="998.61910575011234"/>
    <n v="19952.409732887241"/>
    <n v="0.1"/>
    <n v="0.1"/>
    <n v="0.18"/>
    <n v="4"/>
    <n v="4"/>
    <n v="4"/>
    <n v="4"/>
    <n v="4"/>
    <n v="8"/>
    <n v="76"/>
    <n v="0"/>
    <n v="30937.219896138478"/>
    <s v="Butene-1"/>
    <x v="0"/>
    <s v="SUB STATION-7"/>
    <s v="RCC Framed"/>
    <n v="7.3305555555555557"/>
    <n v="45"/>
    <n v="0.05"/>
    <n v="2.1111111111111112E-2"/>
    <n v="64392.696220957281"/>
    <n v="351698.59784158948"/>
    <x v="3"/>
    <n v="0.05"/>
    <n v="0"/>
    <n v="0"/>
    <n v="0.15"/>
    <n v="0"/>
    <n v="0.17"/>
    <n v="0.20468671467173591"/>
    <n v="0.11"/>
    <n v="0.17"/>
    <n v="0.15"/>
    <n v="1.004686714671736"/>
    <n v="0.17584929892079476"/>
    <n v="0"/>
    <n v="0"/>
    <n v="0.52754789676238423"/>
    <n v="0"/>
    <n v="0.5978876163307022"/>
    <n v="0.71988030546851023"/>
    <n v="0.3868684576257484"/>
    <n v="0.5978876163307022"/>
    <n v="0.52754789676238423"/>
    <n v="39.077621982398831"/>
    <n v="0"/>
    <n v="0"/>
    <n v="65.943487095298039"/>
    <n v="0"/>
    <n v="919.82710204723423"/>
    <n v="218.14554711166974"/>
    <n v="5158.2461016766456"/>
    <n v="73.270541216997827"/>
    <n v="52754.789676238426"/>
  </r>
  <r>
    <n v="2010000169"/>
    <s v="2017-18"/>
    <s v="Q1"/>
    <n v="142"/>
    <s v="Tangible - LSTK - Immoveble"/>
    <s v="DFCU Buildings"/>
    <n v="690395"/>
    <n v="282374.34671733726"/>
    <n v="408020.65328266274"/>
    <d v="2017-01-19T00:00:00"/>
    <d v="2017-06-30T00:00:00"/>
    <d v="2017-06-30T00:00:00"/>
    <d v="2024-05-31T00:00:00"/>
    <n v="28"/>
    <n v="28"/>
    <n v="408020.65328266274"/>
    <n v="310095.69649482367"/>
    <n v="97924.956787839066"/>
    <n v="9792.4956787839074"/>
    <n v="979.24956787839074"/>
    <n v="19565.406366210245"/>
    <n v="0.1"/>
    <n v="0.1"/>
    <n v="0.18"/>
    <n v="4"/>
    <n v="4"/>
    <n v="4"/>
    <n v="4"/>
    <n v="4"/>
    <n v="8"/>
    <n v="76"/>
    <n v="0"/>
    <n v="30337.151612872542"/>
    <s v="DFCU"/>
    <x v="0"/>
    <s v="RIB-3"/>
    <s v="RCC Framed"/>
    <n v="7.4305555555555554"/>
    <n v="45"/>
    <n v="0.05"/>
    <n v="2.1111111111111112E-2"/>
    <n v="64005.09167620782"/>
    <n v="344015.5616064549"/>
    <x v="3"/>
    <n v="0.05"/>
    <n v="0"/>
    <n v="0"/>
    <n v="0.15"/>
    <n v="0"/>
    <n v="0.17"/>
    <n v="0.20468671467173591"/>
    <n v="0.11"/>
    <n v="0.17"/>
    <n v="0.15"/>
    <n v="1.004686714671736"/>
    <n v="0.17200778080322748"/>
    <n v="0"/>
    <n v="0"/>
    <n v="0.51602334240968228"/>
    <n v="0"/>
    <n v="0.58482645473097339"/>
    <n v="0.70415415101177425"/>
    <n v="0.37841711776710035"/>
    <n v="0.58482645473097339"/>
    <n v="0.51602334240968228"/>
    <n v="38.223951289606106"/>
    <n v="0"/>
    <n v="0"/>
    <n v="64.502917801210288"/>
    <n v="0"/>
    <n v="899.7330072784207"/>
    <n v="213.38004576114372"/>
    <n v="5045.5615702280047"/>
    <n v="71.669908668011445"/>
    <n v="51602.33424096823"/>
  </r>
  <r>
    <n v="2010000180"/>
    <s v="2017-18"/>
    <s v="Q1"/>
    <n v="143"/>
    <s v="Tangible - LSTK - Immoveble"/>
    <s v="HDPE - Factory Buildings 4"/>
    <n v="670866.47999998927"/>
    <n v="274387.10307078785"/>
    <n v="396479.37692920142"/>
    <d v="2017-01-31T00:00:00"/>
    <d v="2017-06-30T00:00:00"/>
    <d v="2017-06-30T00:00:00"/>
    <d v="2024-05-31T00:00:00"/>
    <n v="28"/>
    <n v="28"/>
    <n v="396479.37692920142"/>
    <n v="301324.32646619307"/>
    <n v="95155.050463008345"/>
    <n v="9515.5050463008356"/>
    <n v="951.55050463008365"/>
    <n v="19011.979082509068"/>
    <n v="0.1"/>
    <n v="0.1"/>
    <n v="0.18"/>
    <n v="4"/>
    <n v="4"/>
    <n v="4"/>
    <n v="4"/>
    <n v="4"/>
    <n v="8"/>
    <n v="76"/>
    <n v="0"/>
    <n v="29479.034633439987"/>
    <s v="HDPE"/>
    <x v="0"/>
    <s v="LADDERES &amp; PLATFORMS"/>
    <s v="Steel Structure"/>
    <n v="7.4"/>
    <n v="30"/>
    <n v="0.05"/>
    <n v="3.1666666666666662E-2"/>
    <n v="92908.333993742868"/>
    <n v="303571.04293545854"/>
    <x v="4"/>
    <n v="0"/>
    <n v="0"/>
    <n v="0"/>
    <n v="0.05"/>
    <n v="0.15"/>
    <n v="0.37"/>
    <n v="0.08"/>
    <n v="0"/>
    <n v="0.25"/>
    <n v="0.1"/>
    <n v="1"/>
    <n v="0"/>
    <n v="0"/>
    <n v="0"/>
    <n v="0.15178552146772928"/>
    <n v="0.45535656440318778"/>
    <n v="1.1232128588611965"/>
    <n v="0.24285683434836683"/>
    <n v="0"/>
    <n v="0.75892760733864639"/>
    <n v="0.30357104293545856"/>
    <n v="0"/>
    <n v="0"/>
    <n v="0"/>
    <n v="18.973190183466162"/>
    <n v="505.95173822576425"/>
    <n v="1728.0197828633791"/>
    <n v="73.592980105565701"/>
    <n v="0"/>
    <n v="93.005834232677245"/>
    <n v="30357.104293545857"/>
  </r>
  <r>
    <n v="2010000172"/>
    <s v="2017-18"/>
    <s v="Q1"/>
    <n v="144"/>
    <s v="Tangible - LSTK - Immoveble"/>
    <s v="DFCU Buildings"/>
    <n v="664883.129999995"/>
    <n v="271939.888726203"/>
    <n v="392943.24127379199"/>
    <d v="2017-01-19T00:00:00"/>
    <d v="2017-06-30T00:00:00"/>
    <d v="2017-06-30T00:00:00"/>
    <d v="2024-05-31T00:00:00"/>
    <n v="28"/>
    <n v="28"/>
    <n v="392943.24127379199"/>
    <n v="298636.86336808192"/>
    <n v="94306.377905710076"/>
    <n v="9430.6377905710087"/>
    <n v="943.06377905710087"/>
    <n v="18842.414305560873"/>
    <n v="0.1"/>
    <n v="0.1"/>
    <n v="0.18"/>
    <n v="4"/>
    <n v="4"/>
    <n v="4"/>
    <n v="4"/>
    <n v="4"/>
    <n v="8"/>
    <n v="76"/>
    <n v="0"/>
    <n v="29216.115875188982"/>
    <s v="DFCU"/>
    <x v="0"/>
    <s v="Chem. Storage."/>
    <s v="RCC Framed"/>
    <n v="7.4305555555555554"/>
    <n v="45"/>
    <n v="0.05"/>
    <n v="2.1111111111111112E-2"/>
    <n v="61639.939005371845"/>
    <n v="331303.30226842017"/>
    <x v="3"/>
    <n v="0.05"/>
    <n v="0"/>
    <n v="0"/>
    <n v="0.15"/>
    <n v="0"/>
    <n v="0.17"/>
    <n v="0.20468671467173591"/>
    <n v="0.11"/>
    <n v="0.17"/>
    <n v="0.15"/>
    <n v="1.004686714671736"/>
    <n v="0.16565165113421007"/>
    <n v="0"/>
    <n v="0"/>
    <n v="0.4969549534026303"/>
    <n v="0"/>
    <n v="0.56321561385631436"/>
    <n v="0.67813384501219987"/>
    <n v="0.36443363249526223"/>
    <n v="0.56321561385631436"/>
    <n v="0.4969549534026303"/>
    <n v="36.811478029824464"/>
    <n v="0"/>
    <n v="0"/>
    <n v="62.119369175328785"/>
    <n v="0"/>
    <n v="866.48555977894523"/>
    <n v="205.49510454915148"/>
    <n v="4859.1150999368292"/>
    <n v="69.021521305920885"/>
    <n v="49695.495340263027"/>
  </r>
  <r>
    <n v="2040000011"/>
    <s v="2017-18"/>
    <s v="Q1"/>
    <n v="145"/>
    <s v="Tangible - LSTK - Immoveble"/>
    <s v="Butene 1 - Temporary Structure"/>
    <n v="565644"/>
    <n v="231350.6832676678"/>
    <n v="334293.31673233223"/>
    <d v="2017-02-25T00:00:00"/>
    <d v="2017-06-30T00:00:00"/>
    <d v="2017-06-30T00:00:00"/>
    <d v="2024-05-31T00:00:00"/>
    <n v="28"/>
    <n v="28"/>
    <n v="334293.31673233223"/>
    <n v="254062.92071657249"/>
    <n v="80230.396015759732"/>
    <n v="8023.0396015759734"/>
    <n v="802.30396015759743"/>
    <n v="16030.033123948795"/>
    <n v="0.1"/>
    <n v="0.1"/>
    <n v="0.18"/>
    <n v="4"/>
    <n v="4"/>
    <n v="4"/>
    <n v="4"/>
    <n v="4"/>
    <n v="8"/>
    <n v="76"/>
    <n v="0"/>
    <n v="24855.376685682364"/>
    <s v="Butene-1"/>
    <x v="0"/>
    <s v="TEMPORARY STRUCTURES"/>
    <s v="Steel Structure"/>
    <n v="7.3305555555555557"/>
    <n v="5"/>
    <n v="0.05"/>
    <n v="0.19"/>
    <n v="317578.65089571563"/>
    <n v="16714.665836616594"/>
    <x v="4"/>
    <n v="0"/>
    <n v="0"/>
    <n v="0"/>
    <n v="0.05"/>
    <n v="0.15"/>
    <n v="0.37"/>
    <n v="0.08"/>
    <n v="0"/>
    <n v="0.25"/>
    <n v="0.1"/>
    <n v="1"/>
    <n v="0"/>
    <n v="0"/>
    <n v="0"/>
    <n v="8.3573329183082978E-3"/>
    <n v="2.5071998754924888E-2"/>
    <n v="6.1844263595481397E-2"/>
    <n v="1.3371732669293276E-2"/>
    <n v="0"/>
    <n v="4.1786664591541484E-2"/>
    <n v="1.6714665836616596E-2"/>
    <n v="0"/>
    <n v="0"/>
    <n v="0"/>
    <n v="1.0446666147885373"/>
    <n v="27.85777639436099"/>
    <n v="95.145020916125233"/>
    <n v="4.0520402028161442"/>
    <n v="0"/>
    <n v="5.1209147783751821"/>
    <n v="1671.4665836616596"/>
  </r>
  <r>
    <n v="2010000177"/>
    <s v="2017-18"/>
    <s v="Q1"/>
    <n v="146"/>
    <s v="Tangible - LSTK - Immoveble"/>
    <s v="HDPE - Factory Buildings 4"/>
    <n v="549495"/>
    <n v="224745.67696672663"/>
    <n v="324749.32303327334"/>
    <d v="2017-01-31T00:00:00"/>
    <d v="2017-06-30T00:00:00"/>
    <d v="2017-06-30T00:00:00"/>
    <d v="2024-05-31T00:00:00"/>
    <n v="28"/>
    <n v="28"/>
    <n v="324749.32303327334"/>
    <n v="246809.48550528774"/>
    <n v="77939.837527985597"/>
    <n v="7793.9837527985601"/>
    <n v="779.39837527985605"/>
    <n v="15572.379538091522"/>
    <n v="0.1"/>
    <n v="0.1"/>
    <n v="0.18"/>
    <n v="4"/>
    <n v="4"/>
    <n v="4"/>
    <n v="4"/>
    <n v="4"/>
    <n v="8"/>
    <n v="76"/>
    <n v="0"/>
    <n v="24145.761666169936"/>
    <s v="HDPE"/>
    <x v="0"/>
    <s v="SRR-04"/>
    <s v="RCC Framed"/>
    <n v="7.4"/>
    <n v="45"/>
    <n v="0.05"/>
    <n v="2.1111111111111112E-2"/>
    <n v="50733.060909420259"/>
    <n v="274016.26212385308"/>
    <x v="3"/>
    <n v="0.05"/>
    <n v="0"/>
    <n v="0"/>
    <n v="0.15"/>
    <n v="0"/>
    <n v="0.17"/>
    <n v="0.20468671467173591"/>
    <n v="0.11"/>
    <n v="0.17"/>
    <n v="0.15"/>
    <n v="1.004686714671736"/>
    <n v="0.13700813106192655"/>
    <n v="0"/>
    <n v="0"/>
    <n v="0.4110243931857796"/>
    <n v="0"/>
    <n v="0.46582764561055023"/>
    <n v="0.56087488460760704"/>
    <n v="0.30141788833623839"/>
    <n v="0.46582764561055023"/>
    <n v="0.4110243931857796"/>
    <n v="30.44625134709479"/>
    <n v="0"/>
    <n v="0"/>
    <n v="51.378049148222452"/>
    <n v="0"/>
    <n v="716.65791632392347"/>
    <n v="169.96208624472939"/>
    <n v="4018.9051778165117"/>
    <n v="57.086721275802724"/>
    <n v="41102.439318577963"/>
  </r>
  <r>
    <n v="2010000174"/>
    <s v="2017-18"/>
    <s v="Q1"/>
    <n v="147"/>
    <s v="Tangible - LSTK - Immoveble"/>
    <s v="DFCU Buildings"/>
    <n v="516194"/>
    <n v="211125.43330906105"/>
    <n v="305068.56669093895"/>
    <d v="2017-01-19T00:00:00"/>
    <d v="2017-06-30T00:00:00"/>
    <d v="2017-06-30T00:00:00"/>
    <d v="2024-05-31T00:00:00"/>
    <n v="28"/>
    <n v="28"/>
    <n v="305068.56669093895"/>
    <n v="231852.11068511361"/>
    <n v="73216.456005825341"/>
    <n v="7321.6456005825348"/>
    <n v="732.16456005825353"/>
    <n v="14628.647909963902"/>
    <n v="0.1"/>
    <n v="0.1"/>
    <n v="0.18"/>
    <n v="4"/>
    <n v="4"/>
    <n v="4"/>
    <n v="4"/>
    <n v="4"/>
    <n v="8"/>
    <n v="76"/>
    <n v="0"/>
    <n v="22682.458070604691"/>
    <s v="DFCU"/>
    <x v="0"/>
    <s v="Waste Water Pond"/>
    <s v="RCC"/>
    <n v="7.4305555555555554"/>
    <n v="15"/>
    <n v="0.05"/>
    <n v="6.3333333333333325E-2"/>
    <n v="143565.83242654603"/>
    <n v="161502.73426439293"/>
    <x v="3"/>
    <n v="0.05"/>
    <n v="0"/>
    <n v="0"/>
    <n v="0.15"/>
    <n v="0"/>
    <n v="0.17"/>
    <n v="0.20468671467173591"/>
    <n v="0.11"/>
    <n v="0.17"/>
    <n v="0.15"/>
    <n v="1.004686714671736"/>
    <n v="8.0751367132196467E-2"/>
    <n v="0"/>
    <n v="0"/>
    <n v="0.2422541013965894"/>
    <n v="0"/>
    <n v="0.27455464824946801"/>
    <n v="0.33057464087080984"/>
    <n v="0.17765300769083223"/>
    <n v="0.27455464824946801"/>
    <n v="0.2422541013965894"/>
    <n v="17.944748251599215"/>
    <n v="0"/>
    <n v="0"/>
    <n v="30.281762674573674"/>
    <n v="0"/>
    <n v="422.39176653764309"/>
    <n v="100.17413359721509"/>
    <n v="2368.7067692110963"/>
    <n v="33.646402971748529"/>
    <n v="24225.410139658939"/>
  </r>
  <r>
    <n v="2050000022"/>
    <s v="2017-18"/>
    <s v="Q1"/>
    <n v="148"/>
    <s v="Tangible - LSTK - Immoveble"/>
    <s v="ROADS AT LAB PERIPHERY"/>
    <n v="449978"/>
    <n v="184042.8215545796"/>
    <n v="265935.1784454204"/>
    <d v="2016-07-11T00:00:00"/>
    <d v="2017-06-30T00:00:00"/>
    <d v="2017-06-30T00:00:00"/>
    <d v="2024-05-31T00:00:00"/>
    <n v="28"/>
    <n v="28"/>
    <n v="265935.1784454204"/>
    <n v="202110.73561851951"/>
    <n v="63824.442826900893"/>
    <n v="6382.4442826900895"/>
    <n v="638.24442826900895"/>
    <n v="12752.123676814799"/>
    <n v="0.1"/>
    <n v="0.1"/>
    <n v="0.18"/>
    <n v="4"/>
    <n v="4"/>
    <n v="4"/>
    <n v="4"/>
    <n v="4"/>
    <n v="8"/>
    <n v="76"/>
    <n v="0"/>
    <n v="19772.812387773898"/>
    <s v="LAB"/>
    <x v="1"/>
    <s v="ROADS AT LAB PERIPHERY"/>
    <s v="Road"/>
    <n v="7.9527777777777775"/>
    <n v="10"/>
    <n v="0"/>
    <n v="0.1"/>
    <n v="211492.33774701072"/>
    <n v="54442.84069840968"/>
    <x v="1"/>
    <n v="0"/>
    <n v="0.35"/>
    <n v="0.23"/>
    <n v="0"/>
    <n v="0"/>
    <n v="0"/>
    <n v="0"/>
    <n v="0"/>
    <n v="0.35"/>
    <n v="7.0000000000000007E-2"/>
    <n v="1"/>
    <n v="0"/>
    <n v="0.19054994244443388"/>
    <n v="0.12521853360634227"/>
    <n v="0"/>
    <n v="0"/>
    <n v="0"/>
    <n v="0"/>
    <n v="0"/>
    <n v="0.19054994244443388"/>
    <n v="3.8109988488886776E-2"/>
    <n v="0"/>
    <n v="27.221420349204838"/>
    <n v="2.7826340801409395"/>
    <n v="0"/>
    <n v="0"/>
    <n v="0"/>
    <n v="0"/>
    <n v="0"/>
    <n v="23.351708632896308"/>
    <n v="3810.9988488886775"/>
  </r>
  <r>
    <n v="2010000220"/>
    <s v="2017-18"/>
    <s v="Q1"/>
    <n v="149"/>
    <s v="Tangible - LSTK - Immoveble"/>
    <s v="Buildings - PE Swing Plant"/>
    <n v="368856.57"/>
    <n v="150863.82865772172"/>
    <n v="217992.74134227828"/>
    <d v="2017-04-14T00:00:00"/>
    <d v="2017-06-30T00:00:00"/>
    <d v="2017-06-30T00:00:00"/>
    <d v="2024-05-31T00:00:00"/>
    <n v="28"/>
    <n v="28"/>
    <n v="217992.74134227828"/>
    <n v="165674.4834201315"/>
    <n v="52318.257922146789"/>
    <n v="5231.8257922146795"/>
    <n v="523.18257922146802"/>
    <n v="10453.187932844929"/>
    <n v="0.1"/>
    <n v="0.1"/>
    <n v="0.18"/>
    <n v="4"/>
    <n v="4"/>
    <n v="4"/>
    <n v="4"/>
    <n v="4"/>
    <n v="8"/>
    <n v="76"/>
    <n v="0"/>
    <n v="16208.196304281075"/>
    <s v="PE"/>
    <x v="0"/>
    <s v="Analyzer shelter (31/32-AS-001)"/>
    <s v="Steel Structure"/>
    <n v="7.1944444444444446"/>
    <n v="30"/>
    <n v="0.05"/>
    <n v="3.1666666666666662E-2"/>
    <n v="49663.994451173676"/>
    <n v="168328.74689110462"/>
    <x v="4"/>
    <n v="0"/>
    <n v="0"/>
    <n v="0"/>
    <n v="0.05"/>
    <n v="0.15"/>
    <n v="0.37"/>
    <n v="0.08"/>
    <n v="0"/>
    <n v="0.25"/>
    <n v="0.1"/>
    <n v="1"/>
    <n v="0"/>
    <n v="0"/>
    <n v="0"/>
    <n v="8.4164373445552318E-2"/>
    <n v="0.25249312033665688"/>
    <n v="0.62281636349708702"/>
    <n v="0.13466299751288371"/>
    <n v="0"/>
    <n v="0.42082186722776155"/>
    <n v="0.16832874689110464"/>
    <n v="0"/>
    <n v="0"/>
    <n v="0"/>
    <n v="10.520546680694039"/>
    <n v="280.54791148517432"/>
    <n v="958.17902076474923"/>
    <n v="40.806968943298095"/>
    <n v="0"/>
    <n v="51.57130725830411"/>
    <n v="16832.874689110464"/>
  </r>
  <r>
    <n v="2040000012"/>
    <s v="2020-21"/>
    <s v="Q1"/>
    <n v="150"/>
    <s v="Tangible - Non LSTK Immoveble"/>
    <s v="Monument structure for Traffic Signal near CT-3"/>
    <n v="450000"/>
    <n v="250377.20144595217"/>
    <n v="199622.79855404783"/>
    <d v="2020-06-30T00:00:00"/>
    <d v="2020-06-30T00:00:00"/>
    <d v="2020-06-30T00:00:00"/>
    <d v="2024-05-31T00:00:00"/>
    <n v="16"/>
    <n v="16"/>
    <n v="199622.79855404783"/>
    <n v="99811.399277023913"/>
    <n v="99811.399277023913"/>
    <n v="9981.139927702392"/>
    <n v="998.11399277023929"/>
    <n v="19942.317575549379"/>
    <n v="0.1"/>
    <n v="0.1"/>
    <n v="0.18"/>
    <n v="4"/>
    <n v="4"/>
    <n v="4"/>
    <n v="4"/>
    <n v="0"/>
    <n v="0"/>
    <n v="50"/>
    <n v="0"/>
    <n v="30921.57149602201"/>
    <m/>
    <x v="2"/>
    <s v="Monument structure for Traffic Signal near CT-3"/>
    <s v="RCC"/>
    <n v="3.9833333333333334"/>
    <n v="20"/>
    <n v="0.05"/>
    <n v="4.7500000000000001E-2"/>
    <n v="37770.297009747133"/>
    <n v="161852.5015443007"/>
    <x v="2"/>
    <n v="0.15"/>
    <n v="0"/>
    <n v="0"/>
    <n v="0.25"/>
    <n v="0"/>
    <n v="0.2"/>
    <n v="0.17"/>
    <n v="0"/>
    <n v="0.15"/>
    <n v="0.08"/>
    <n v="1.0000000000000002"/>
    <n v="0.24277875231645102"/>
    <n v="0"/>
    <n v="0"/>
    <n v="0.40463125386075177"/>
    <n v="0"/>
    <n v="0.3237050030886014"/>
    <n v="0.2751492526253112"/>
    <n v="0"/>
    <n v="0.24277875231645102"/>
    <n v="0.12948200123544057"/>
    <n v="53.950833848100231"/>
    <n v="0"/>
    <n v="0"/>
    <n v="50.578906732593971"/>
    <n v="0"/>
    <n v="498.00769705938677"/>
    <n v="83.37856140160946"/>
    <n v="0"/>
    <n v="29.75229807799645"/>
    <n v="12948.200123544057"/>
  </r>
  <r>
    <n v="2050000023"/>
    <s v="2017-18"/>
    <s v="Q1"/>
    <n v="151"/>
    <s v="Tangible - LSTK - Immoveble"/>
    <s v="HDPE - Road"/>
    <n v="265198"/>
    <n v="108467.05436850557"/>
    <n v="156730.94563149443"/>
    <d v="2017-01-31T00:00:00"/>
    <d v="2017-06-30T00:00:00"/>
    <d v="2017-06-30T00:00:00"/>
    <d v="2024-05-31T00:00:00"/>
    <n v="28"/>
    <n v="28"/>
    <n v="156730.94563149443"/>
    <n v="119115.51867993576"/>
    <n v="37615.426951558664"/>
    <n v="3761.5426951558666"/>
    <n v="376.15426951558669"/>
    <n v="7515.5623049214219"/>
    <n v="0.1"/>
    <n v="0.1"/>
    <n v="0.18"/>
    <n v="4"/>
    <n v="4"/>
    <n v="4"/>
    <n v="4"/>
    <n v="4"/>
    <n v="8"/>
    <n v="76"/>
    <n v="0"/>
    <n v="11653.259269592876"/>
    <s v="HDPE"/>
    <x v="1"/>
    <s v="Roads &amp; Culverts"/>
    <s v="Road"/>
    <n v="7.4"/>
    <n v="10"/>
    <n v="0"/>
    <n v="0.1"/>
    <n v="115980.89976730589"/>
    <n v="40750.045864188534"/>
    <x v="1"/>
    <n v="0"/>
    <n v="0.35"/>
    <n v="0.23"/>
    <n v="0"/>
    <n v="0"/>
    <n v="0"/>
    <n v="0"/>
    <n v="0"/>
    <n v="0.35"/>
    <n v="7.0000000000000007E-2"/>
    <n v="1"/>
    <n v="0"/>
    <n v="0.14262516052465987"/>
    <n v="9.3725105487633631E-2"/>
    <n v="0"/>
    <n v="0"/>
    <n v="0"/>
    <n v="0"/>
    <n v="0"/>
    <n v="0.14262516052465987"/>
    <n v="2.8525032104931975E-2"/>
    <n v="0"/>
    <n v="20.375022932094268"/>
    <n v="2.082780121947414"/>
    <n v="0"/>
    <n v="0"/>
    <n v="0"/>
    <n v="0"/>
    <n v="0"/>
    <n v="17.478573593708319"/>
    <n v="2852.5032104931975"/>
  </r>
  <r>
    <n v="2040000017"/>
    <s v="2021-22"/>
    <s v="Q2"/>
    <n v="152"/>
    <s v="Tangible - Non LSTK Immoveble"/>
    <s v="CABIN,SECURITY PORT,6X4X8FT"/>
    <n v="92450"/>
    <n v="24099.029034486062"/>
    <n v="68350.97096551393"/>
    <d v="2021-08-02T00:00:00"/>
    <d v="2021-09-30T00:00:00"/>
    <d v="2021-09-30T00:00:00"/>
    <d v="2024-05-31T00:00:0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2"/>
    <s v="CABIN,SECURITY PORT,6X4X8FT"/>
    <s v="Steel Structure"/>
    <n v="2.8944444444444444"/>
    <n v="7"/>
    <n v="0.05"/>
    <n v="0.1357142857142857"/>
    <n v="26849.45482490565"/>
    <n v="41501.516140608277"/>
    <x v="4"/>
    <n v="0"/>
    <n v="0"/>
    <n v="0"/>
    <n v="0"/>
    <n v="0"/>
    <n v="1"/>
    <n v="0"/>
    <n v="0"/>
    <n v="0"/>
    <n v="0"/>
    <n v="1"/>
    <n v="0"/>
    <n v="0"/>
    <n v="0"/>
    <n v="0"/>
    <n v="0"/>
    <n v="0.41501516140608274"/>
    <n v="0"/>
    <n v="0"/>
    <n v="0"/>
    <n v="0"/>
    <n v="0"/>
    <n v="0"/>
    <n v="0"/>
    <n v="0"/>
    <n v="0"/>
    <n v="638.48486370166574"/>
    <n v="0"/>
    <n v="0"/>
    <n v="0"/>
    <n v="0"/>
  </r>
  <r>
    <n v="2040000016"/>
    <s v="2021-22"/>
    <s v="Q2"/>
    <n v="153"/>
    <s v="Tangible - Non LSTK Immoveble"/>
    <s v="CABIN,SECURITY PORT,6X4X8FT"/>
    <n v="92450"/>
    <n v="24099.029034486062"/>
    <n v="68350.97096551393"/>
    <d v="2021-08-02T00:00:00"/>
    <d v="2021-09-30T00:00:00"/>
    <d v="2021-09-30T00:00:00"/>
    <d v="2024-05-31T00:00:0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2"/>
    <s v="CABIN,SECURITY PORT,6X4X8FT"/>
    <s v="Steel Structure"/>
    <n v="2.8944444444444444"/>
    <n v="7"/>
    <n v="0.05"/>
    <n v="0.1357142857142857"/>
    <n v="26849.45482490565"/>
    <n v="41501.516140608277"/>
    <x v="4"/>
    <n v="0"/>
    <n v="0"/>
    <n v="0"/>
    <n v="0"/>
    <n v="0"/>
    <n v="1"/>
    <n v="0"/>
    <n v="0"/>
    <n v="0"/>
    <n v="0"/>
    <n v="1"/>
    <n v="0"/>
    <n v="0"/>
    <n v="0"/>
    <n v="0"/>
    <n v="0"/>
    <n v="0.41501516140608274"/>
    <n v="0"/>
    <n v="0"/>
    <n v="0"/>
    <n v="0"/>
    <n v="0"/>
    <n v="0"/>
    <n v="0"/>
    <n v="0"/>
    <n v="0"/>
    <n v="638.48486370166574"/>
    <n v="0"/>
    <n v="0"/>
    <n v="0"/>
    <n v="0"/>
  </r>
  <r>
    <n v="2040000015"/>
    <s v="2021-22"/>
    <s v="Q2"/>
    <n v="154"/>
    <s v="Tangible - Non LSTK Immoveble"/>
    <s v="CABIN,SECURITY PORT,6X4X8FT"/>
    <n v="92450"/>
    <n v="24099.029034486062"/>
    <n v="68350.97096551393"/>
    <d v="2021-08-02T00:00:00"/>
    <d v="2021-09-30T00:00:00"/>
    <d v="2021-09-30T00:00:00"/>
    <d v="2024-05-31T00:00:0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2"/>
    <s v="CABIN,SECURITY PORT,6X4X8FT"/>
    <s v="Steel Structure"/>
    <n v="2.8944444444444444"/>
    <n v="7"/>
    <n v="0.05"/>
    <n v="0.1357142857142857"/>
    <n v="26849.45482490565"/>
    <n v="41501.516140608277"/>
    <x v="4"/>
    <n v="0"/>
    <n v="0"/>
    <n v="0"/>
    <n v="0"/>
    <n v="0"/>
    <n v="1"/>
    <n v="0"/>
    <n v="0"/>
    <n v="0"/>
    <n v="0"/>
    <n v="1"/>
    <n v="0"/>
    <n v="0"/>
    <n v="0"/>
    <n v="0"/>
    <n v="0"/>
    <n v="0.41501516140608274"/>
    <n v="0"/>
    <n v="0"/>
    <n v="0"/>
    <n v="0"/>
    <n v="0"/>
    <n v="0"/>
    <n v="0"/>
    <n v="0"/>
    <n v="0"/>
    <n v="638.48486370166574"/>
    <n v="0"/>
    <n v="0"/>
    <n v="0"/>
    <n v="0"/>
  </r>
  <r>
    <n v="2040000014"/>
    <s v="2021-22"/>
    <s v="Q2"/>
    <n v="155"/>
    <s v="Tangible - Non LSTK Immoveble"/>
    <s v="CABIN,SECURITY PORT,6X4X8FT"/>
    <n v="92450"/>
    <n v="24099.029034486062"/>
    <n v="68350.97096551393"/>
    <d v="2021-08-02T00:00:00"/>
    <d v="2021-09-30T00:00:00"/>
    <d v="2021-09-30T00:00:00"/>
    <d v="2024-05-31T00:00:0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2"/>
    <s v="CABIN,SECURITY PORT,6X4X8FT"/>
    <s v="Steel Structure"/>
    <n v="2.8944444444444444"/>
    <n v="7"/>
    <n v="0.05"/>
    <n v="0.1357142857142857"/>
    <n v="26849.45482490565"/>
    <n v="41501.516140608277"/>
    <x v="4"/>
    <n v="0"/>
    <n v="0"/>
    <n v="0"/>
    <n v="0"/>
    <n v="0"/>
    <n v="1"/>
    <n v="0"/>
    <n v="0"/>
    <n v="0"/>
    <n v="0"/>
    <n v="1"/>
    <n v="0"/>
    <n v="0"/>
    <n v="0"/>
    <n v="0"/>
    <n v="0"/>
    <n v="0.41501516140608274"/>
    <n v="0"/>
    <n v="0"/>
    <n v="0"/>
    <n v="0"/>
    <n v="0"/>
    <n v="0"/>
    <n v="0"/>
    <n v="0"/>
    <n v="0"/>
    <n v="638.48486370166574"/>
    <n v="0"/>
    <n v="0"/>
    <n v="0"/>
    <n v="0"/>
  </r>
  <r>
    <n v="2040000013"/>
    <s v="2021-22"/>
    <s v="Q2"/>
    <n v="156"/>
    <s v="Tangible - Non LSTK Immoveble"/>
    <s v="CABIN,SECURITY PORT,6X4X8FT"/>
    <n v="92450"/>
    <n v="24099.029034486062"/>
    <n v="68350.97096551393"/>
    <d v="2021-08-02T00:00:00"/>
    <d v="2021-09-30T00:00:00"/>
    <d v="2021-09-30T00:00:00"/>
    <d v="2024-05-31T00:00:00"/>
    <n v="11"/>
    <n v="11"/>
    <n v="68350.97096551393"/>
    <n v="25289.859257240154"/>
    <n v="43061.111708273776"/>
    <n v="4306.1111708273775"/>
    <n v="430.61111708273779"/>
    <n v="8603.6101193130999"/>
    <n v="0.1"/>
    <n v="0.1"/>
    <n v="0.18"/>
    <n v="4"/>
    <n v="4"/>
    <n v="3"/>
    <n v="0"/>
    <n v="0"/>
    <n v="0"/>
    <n v="37"/>
    <n v="0"/>
    <n v="13340.332407223215"/>
    <m/>
    <x v="2"/>
    <s v="CABIN,SECURITY PORT,6X4X8FT"/>
    <s v="Steel Structure"/>
    <n v="2.8944444444444444"/>
    <n v="7"/>
    <n v="0.05"/>
    <n v="0.1357142857142857"/>
    <n v="26849.45482490565"/>
    <n v="41501.516140608277"/>
    <x v="4"/>
    <n v="0"/>
    <n v="0"/>
    <n v="0"/>
    <n v="0"/>
    <n v="0"/>
    <n v="1"/>
    <n v="0"/>
    <n v="0"/>
    <n v="0"/>
    <n v="0"/>
    <n v="1"/>
    <n v="0"/>
    <n v="0"/>
    <n v="0"/>
    <n v="0"/>
    <n v="0"/>
    <n v="0.41501516140608274"/>
    <n v="0"/>
    <n v="0"/>
    <n v="0"/>
    <n v="0"/>
    <n v="0"/>
    <n v="0"/>
    <n v="0"/>
    <n v="0"/>
    <n v="0"/>
    <n v="638.48486370166574"/>
    <n v="0"/>
    <n v="0"/>
    <n v="0"/>
    <n v="0"/>
  </r>
  <r>
    <n v="2050000018"/>
    <s v="2017-18"/>
    <s v="Q1"/>
    <n v="157"/>
    <s v="Tangible - LSTK - Immoveble"/>
    <s v="DFCU Roads and Drains"/>
    <n v="95794"/>
    <n v="39180.133357629486"/>
    <n v="56613.866642370514"/>
    <d v="2017-01-19T00:00:00"/>
    <d v="2017-06-30T00:00:00"/>
    <d v="2017-06-30T00:00:00"/>
    <d v="2024-05-31T00:00:00"/>
    <n v="28"/>
    <n v="28"/>
    <n v="56613.866642370514"/>
    <n v="43026.538648201589"/>
    <n v="13587.327994168925"/>
    <n v="1358.7327994168927"/>
    <n v="135.87327994168928"/>
    <n v="2714.7481332349507"/>
    <n v="0.1"/>
    <n v="0.1"/>
    <n v="0.18"/>
    <n v="4"/>
    <n v="4"/>
    <n v="4"/>
    <n v="4"/>
    <n v="4"/>
    <n v="8"/>
    <n v="76"/>
    <n v="0"/>
    <n v="4209.3542125935328"/>
    <s v="DFCU"/>
    <x v="1"/>
    <s v="Cold Unit"/>
    <s v="Road"/>
    <n v="7.4305555555555554"/>
    <n v="10"/>
    <n v="0.05"/>
    <n v="9.5000000000000001E-2"/>
    <n v="39963.885723590014"/>
    <n v="16649.9809187805"/>
    <x v="1"/>
    <n v="0"/>
    <n v="0.35"/>
    <n v="0.23"/>
    <n v="0"/>
    <n v="0"/>
    <n v="0"/>
    <n v="0"/>
    <n v="0"/>
    <n v="0.35"/>
    <n v="7.0000000000000007E-2"/>
    <n v="1"/>
    <n v="0"/>
    <n v="5.8274933215731746E-2"/>
    <n v="3.8294956113195153E-2"/>
    <n v="0"/>
    <n v="0"/>
    <n v="0"/>
    <n v="0"/>
    <n v="0"/>
    <n v="5.8274933215731746E-2"/>
    <n v="1.1654986643146351E-2"/>
    <n v="0"/>
    <n v="8.32499045939025"/>
    <n v="0.85099902473767008"/>
    <n v="0"/>
    <n v="0"/>
    <n v="0"/>
    <n v="0"/>
    <n v="0"/>
    <n v="7.1415359333004584"/>
    <n v="1165.4986643146351"/>
  </r>
  <r>
    <n v="2050000017"/>
    <s v="2017-18"/>
    <s v="Q1"/>
    <n v="158"/>
    <s v="Tangible - LSTK - Immoveble"/>
    <s v="DFCU Roads and Drains"/>
    <n v="95794"/>
    <n v="39180.133357629486"/>
    <n v="56613.866642370514"/>
    <d v="2017-01-19T00:00:00"/>
    <d v="2017-06-30T00:00:00"/>
    <d v="2017-06-30T00:00:00"/>
    <d v="2024-05-31T00:00:00"/>
    <n v="28"/>
    <n v="28"/>
    <n v="56613.866642370514"/>
    <n v="43026.538648201589"/>
    <n v="13587.327994168925"/>
    <n v="1358.7327994168927"/>
    <n v="135.87327994168928"/>
    <n v="2714.7481332349507"/>
    <n v="0.1"/>
    <n v="0.1"/>
    <n v="0.18"/>
    <n v="4"/>
    <n v="4"/>
    <n v="4"/>
    <n v="4"/>
    <n v="4"/>
    <n v="8"/>
    <n v="76"/>
    <n v="0"/>
    <n v="4209.3542125935328"/>
    <s v="DFCU"/>
    <x v="1"/>
    <s v="Compressor Unit"/>
    <s v="Road"/>
    <n v="7.4305555555555554"/>
    <n v="10"/>
    <n v="0.05"/>
    <n v="9.5000000000000001E-2"/>
    <n v="39963.885723590014"/>
    <n v="16649.9809187805"/>
    <x v="1"/>
    <n v="0"/>
    <n v="0.35"/>
    <n v="0.23"/>
    <n v="0"/>
    <n v="0"/>
    <n v="0"/>
    <n v="0"/>
    <n v="0"/>
    <n v="0.35"/>
    <n v="7.0000000000000007E-2"/>
    <n v="1"/>
    <n v="0"/>
    <n v="5.8274933215731746E-2"/>
    <n v="3.8294956113195153E-2"/>
    <n v="0"/>
    <n v="0"/>
    <n v="0"/>
    <n v="0"/>
    <n v="0"/>
    <n v="5.8274933215731746E-2"/>
    <n v="1.1654986643146351E-2"/>
    <n v="0"/>
    <n v="8.32499045939025"/>
    <n v="0.85099902473767008"/>
    <n v="0"/>
    <n v="0"/>
    <n v="0"/>
    <n v="0"/>
    <n v="0"/>
    <n v="7.1415359333004584"/>
    <n v="1165.4986643146351"/>
  </r>
  <r>
    <n v="2010000173"/>
    <s v="2017-18"/>
    <s v="Q1"/>
    <n v="159"/>
    <s v="Tangible - LSTK - Immoveble"/>
    <s v="DFCU Buildings"/>
    <n v="79415"/>
    <n v="32481.056126648284"/>
    <n v="46933.943873351716"/>
    <d v="2017-01-19T00:00:00"/>
    <d v="2017-06-30T00:00:00"/>
    <d v="2017-06-30T00:00:00"/>
    <d v="2024-05-31T00:00:00"/>
    <n v="28"/>
    <n v="28"/>
    <n v="46933.943873351716"/>
    <n v="35669.797343747305"/>
    <n v="11264.146529604412"/>
    <n v="1126.4146529604411"/>
    <n v="112.64146529604412"/>
    <n v="2250.5764766149614"/>
    <n v="0.1"/>
    <n v="0.1"/>
    <n v="0.18"/>
    <n v="4"/>
    <n v="4"/>
    <n v="4"/>
    <n v="4"/>
    <n v="4"/>
    <n v="8"/>
    <n v="76"/>
    <n v="0"/>
    <n v="3489.6325948714466"/>
    <s v="DFCU"/>
    <x v="0"/>
    <s v="SEWAGE SYSTEM"/>
    <s v="RCC"/>
    <n v="7.4305555555555554"/>
    <n v="45"/>
    <n v="0.05"/>
    <n v="2.1111111111111112E-2"/>
    <n v="7362.4003005033983"/>
    <n v="39571.543572848321"/>
    <x v="3"/>
    <n v="0.05"/>
    <n v="0"/>
    <n v="0"/>
    <n v="0.15"/>
    <n v="0"/>
    <n v="0.17"/>
    <n v="0.20468671467173591"/>
    <n v="0.11"/>
    <n v="0.17"/>
    <n v="0.15"/>
    <n v="1.004686714671736"/>
    <n v="1.9785771786424163E-2"/>
    <n v="0"/>
    <n v="0"/>
    <n v="5.9357315359272481E-2"/>
    <n v="0"/>
    <n v="6.7271624073842143E-2"/>
    <n v="8.0997692484157682E-2"/>
    <n v="4.3528697930133156E-2"/>
    <n v="6.7271624073842143E-2"/>
    <n v="5.9357315359272481E-2"/>
    <n v="4.3968381747609255"/>
    <n v="0"/>
    <n v="0"/>
    <n v="7.4196644199090596"/>
    <n v="0"/>
    <n v="103.49480626744945"/>
    <n v="24.5447552982296"/>
    <n v="580.38263906844213"/>
    <n v="8.244071577676733"/>
    <n v="5935.7315359272479"/>
  </r>
  <r>
    <n v="2050000019"/>
    <s v="2017-18"/>
    <s v="Q1"/>
    <n v="160"/>
    <s v="Tangible - LSTK - Immoveble"/>
    <s v="DFCU Roads and Drains"/>
    <n v="79018"/>
    <n v="32318.681521318314"/>
    <n v="46699.318478681686"/>
    <d v="2017-01-19T00:00:00"/>
    <d v="2017-06-30T00:00:00"/>
    <d v="2017-06-30T00:00:00"/>
    <d v="2024-05-31T00:00:00"/>
    <n v="28"/>
    <n v="28"/>
    <n v="46699.318478681686"/>
    <n v="35491.482043798082"/>
    <n v="11207.836434883604"/>
    <n v="1120.7836434883604"/>
    <n v="112.07836434883605"/>
    <n v="2239.3257196897439"/>
    <n v="0.1"/>
    <n v="0.1"/>
    <n v="0.18"/>
    <n v="4"/>
    <n v="4"/>
    <n v="4"/>
    <n v="4"/>
    <n v="4"/>
    <n v="8"/>
    <n v="76"/>
    <n v="0"/>
    <n v="3472.1877275269403"/>
    <s v="DFCU"/>
    <x v="1"/>
    <s v="Associated Unit"/>
    <s v="Road"/>
    <n v="7.4305555555555554"/>
    <n v="10"/>
    <n v="0.05"/>
    <n v="9.5000000000000001E-2"/>
    <n v="32965.178634430507"/>
    <n v="13734.139844251178"/>
    <x v="1"/>
    <n v="0"/>
    <n v="0.35"/>
    <n v="0.23"/>
    <n v="0"/>
    <n v="0"/>
    <n v="0"/>
    <n v="0"/>
    <n v="0"/>
    <n v="0.35"/>
    <n v="7.0000000000000007E-2"/>
    <n v="1"/>
    <n v="0"/>
    <n v="4.806948945487912E-2"/>
    <n v="3.1588521641777709E-2"/>
    <n v="0"/>
    <n v="0"/>
    <n v="0"/>
    <n v="0"/>
    <n v="0"/>
    <n v="4.806948945487912E-2"/>
    <n v="9.6138978909758258E-3"/>
    <n v="0"/>
    <n v="6.8670699221255891"/>
    <n v="0.70196714759506018"/>
    <n v="0"/>
    <n v="0"/>
    <n v="0"/>
    <n v="0"/>
    <n v="0"/>
    <n v="5.8908688057449901"/>
    <n v="961.38978909758259"/>
  </r>
  <r>
    <n v="2010000268"/>
    <s v="2022-23"/>
    <s v="Q3"/>
    <n v="161"/>
    <s v="Tangible - Non LSTK Immoveble"/>
    <s v="Toilet Blocks Civil Bus Parking"/>
    <n v="95270"/>
    <n v="49664.107752414704"/>
    <n v="45605.892247585296"/>
    <d v="2022-12-31T00:00:00"/>
    <d v="2022-12-31T00:00:00"/>
    <d v="2022-12-31T00:00:00"/>
    <d v="2024-05-31T00:00:00"/>
    <n v="6"/>
    <n v="6"/>
    <n v="45605.892247585296"/>
    <n v="10033.296294468766"/>
    <n v="35572.595953116528"/>
    <n v="3557.2595953116529"/>
    <n v="355.7259595311653"/>
    <n v="7107.4046714326814"/>
    <n v="0.1"/>
    <n v="0.1"/>
    <n v="0.18"/>
    <n v="4"/>
    <n v="2"/>
    <n v="0"/>
    <n v="0"/>
    <n v="0"/>
    <n v="0"/>
    <n v="22"/>
    <n v="0"/>
    <n v="11020.3902262755"/>
    <m/>
    <x v="2"/>
    <s v="Toilet Blocks Civil Bus Parking"/>
    <s v="RCC Framed"/>
    <n v="1.4833333333333334"/>
    <n v="30"/>
    <n v="0.05"/>
    <n v="3.1666666666666662E-2"/>
    <n v="2142.210105296298"/>
    <n v="43463.682142288999"/>
    <x v="3"/>
    <n v="0.05"/>
    <n v="0"/>
    <n v="0"/>
    <n v="0.15"/>
    <n v="0"/>
    <n v="0.17"/>
    <n v="0.20468671467173591"/>
    <n v="0.11"/>
    <n v="0.17"/>
    <n v="0.15"/>
    <n v="1.004686714671736"/>
    <n v="2.1731841071144498E-2"/>
    <n v="0"/>
    <n v="0"/>
    <n v="6.5195523213433498E-2"/>
    <n v="0"/>
    <n v="7.3888259641891302E-2"/>
    <n v="8.8964383052417328E-2"/>
    <n v="4.7810050356517898E-2"/>
    <n v="7.3888259641891302E-2"/>
    <n v="6.5195523213433498E-2"/>
    <n v="4.829298015809889"/>
    <n v="0"/>
    <n v="0"/>
    <n v="8.1494404016791879"/>
    <n v="0"/>
    <n v="113.67424560290969"/>
    <n v="26.958903955277979"/>
    <n v="637.46733808690522"/>
    <n v="9.054933779643541"/>
    <n v="6519.5523213433498"/>
  </r>
  <r>
    <n v="2050000016"/>
    <s v="2017-18"/>
    <s v="Q1"/>
    <n v="162"/>
    <s v="Tangible - LSTK - Immoveble"/>
    <s v="DFCU Roads and Drains"/>
    <n v="75881"/>
    <n v="31035.63583638101"/>
    <n v="44845.364163618986"/>
    <d v="2017-01-19T00:00:00"/>
    <d v="2017-06-30T00:00:00"/>
    <d v="2017-06-30T00:00:00"/>
    <d v="2024-05-31T00:00:00"/>
    <n v="28"/>
    <n v="28"/>
    <n v="44845.364163618986"/>
    <n v="34082.476764350431"/>
    <n v="10762.887399268555"/>
    <n v="1076.2887399268554"/>
    <n v="107.62887399268556"/>
    <n v="2150.4249023738571"/>
    <n v="0.1"/>
    <n v="0.1"/>
    <n v="0.18"/>
    <n v="4"/>
    <n v="4"/>
    <n v="4"/>
    <n v="4"/>
    <n v="4"/>
    <n v="8"/>
    <n v="76"/>
    <n v="0"/>
    <n v="3334.3425162933981"/>
    <s v="DFCU"/>
    <x v="1"/>
    <s v="Quench Unit"/>
    <s v="Road"/>
    <n v="7.4305555555555554"/>
    <n v="10"/>
    <n v="0.05"/>
    <n v="9.5000000000000001E-2"/>
    <n v="31656.467133554652"/>
    <n v="13188.897030064334"/>
    <x v="1"/>
    <n v="0"/>
    <n v="0.35"/>
    <n v="0.23"/>
    <n v="0"/>
    <n v="0"/>
    <n v="0"/>
    <n v="0"/>
    <n v="0"/>
    <n v="0.35"/>
    <n v="7.0000000000000007E-2"/>
    <n v="1"/>
    <n v="0"/>
    <n v="4.6161139605225165E-2"/>
    <n v="3.0334463169147972E-2"/>
    <n v="0"/>
    <n v="0"/>
    <n v="0"/>
    <n v="0"/>
    <n v="0"/>
    <n v="4.6161139605225165E-2"/>
    <n v="9.2322279210450345E-3"/>
    <n v="0"/>
    <n v="6.5944485150321661"/>
    <n v="0.67409918153662163"/>
    <n v="0"/>
    <n v="0"/>
    <n v="0"/>
    <n v="0"/>
    <n v="0"/>
    <n v="5.6570024026011225"/>
    <n v="923.22279210450347"/>
  </r>
  <r>
    <n v="3030002260"/>
    <s v="2022-23"/>
    <s v="Q2"/>
    <n v="163"/>
    <s v="Tangible - LSTK - Immoveble"/>
    <s v="PLC"/>
    <n v="88700"/>
    <n v="46239.176631040034"/>
    <n v="42460.823368959966"/>
    <d v="2022-09-30T00:00:00"/>
    <d v="2022-09-30T00:00:00"/>
    <d v="2022-09-30T00:00:00"/>
    <d v="2024-05-31T00:00:00"/>
    <n v="7"/>
    <n v="7"/>
    <n v="42460.823368959966"/>
    <n v="10615.205842239991"/>
    <n v="31845.617526719972"/>
    <n v="3184.5617526719975"/>
    <n v="318.4561752671998"/>
    <n v="6362.7543818386503"/>
    <n v="0.1"/>
    <n v="0.1"/>
    <n v="0.18"/>
    <n v="4"/>
    <n v="3"/>
    <n v="0"/>
    <n v="0"/>
    <n v="0"/>
    <n v="0"/>
    <n v="25"/>
    <n v="0"/>
    <n v="9865.7723097778471"/>
    <s v="ECTS"/>
    <x v="0"/>
    <e v="#N/A"/>
    <e v="#N/A"/>
    <n v="1.7333333333333334"/>
    <n v="30"/>
    <n v="0.05"/>
    <n v="3.1666666666666662E-2"/>
    <n v="2330.6274160295802"/>
    <n v="40130.195952930386"/>
    <x v="4"/>
    <n v="0"/>
    <n v="0"/>
    <n v="0"/>
    <n v="0.05"/>
    <n v="0.15"/>
    <n v="0.37"/>
    <n v="0.08"/>
    <n v="0"/>
    <n v="0.25"/>
    <n v="0.1"/>
    <n v="1"/>
    <n v="0"/>
    <n v="0"/>
    <n v="0"/>
    <n v="2.0065097976465194E-2"/>
    <n v="6.0195293929395578E-2"/>
    <n v="0.14848172502584242"/>
    <n v="3.2104156762344307E-2"/>
    <n v="0"/>
    <n v="0.10032548988232597"/>
    <n v="4.0130195952930388E-2"/>
    <n v="0"/>
    <n v="0"/>
    <n v="0"/>
    <n v="2.5081372470581496"/>
    <n v="66.883659921550645"/>
    <n v="228.43342311668064"/>
    <n v="9.7285323522255478"/>
    <n v="0"/>
    <n v="12.294790426755632"/>
    <n v="4013.0195952930389"/>
  </r>
  <r>
    <n v="2040000009"/>
    <s v="2016-17"/>
    <s v="Q4"/>
    <n v="164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8"/>
    <s v="2016-17"/>
    <s v="Q4"/>
    <n v="165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7"/>
    <s v="2016-17"/>
    <s v="Q4"/>
    <n v="166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6"/>
    <s v="2016-17"/>
    <s v="Q4"/>
    <n v="167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5"/>
    <s v="2016-17"/>
    <s v="Q4"/>
    <n v="168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4"/>
    <s v="2016-17"/>
    <s v="Q4"/>
    <n v="169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3"/>
    <s v="2016-17"/>
    <s v="Q4"/>
    <n v="170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2"/>
    <s v="2016-17"/>
    <s v="Q4"/>
    <n v="171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1"/>
    <s v="2016-17"/>
    <s v="Q4"/>
    <n v="172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40000000"/>
    <s v="2016-17"/>
    <s v="Q4"/>
    <n v="173"/>
    <s v="Tangible - Non LSTK Immoveble"/>
    <s v="CABIN,SECURITY PORT,6X4X8FT"/>
    <n v="68000"/>
    <n v="27988.137667100811"/>
    <n v="40011.862332899189"/>
    <d v="2017-01-19T00:00:00"/>
    <d v="2017-03-31T00:00:00"/>
    <d v="2017-03-31T00:00:00"/>
    <d v="2024-05-31T00:00:00"/>
    <n v="29"/>
    <n v="29"/>
    <n v="40011.862332899189"/>
    <n v="31209.252619661369"/>
    <n v="8802.60971323782"/>
    <n v="880.26097132378209"/>
    <n v="88.026097132378212"/>
    <n v="1758.7614207049164"/>
    <n v="0.1"/>
    <n v="0.1"/>
    <n v="0.18"/>
    <n v="4"/>
    <n v="4"/>
    <n v="4"/>
    <n v="4"/>
    <n v="4"/>
    <n v="9"/>
    <n v="78"/>
    <n v="0"/>
    <n v="2727.0484891610768"/>
    <m/>
    <x v="2"/>
    <s v="CABIN,SECURITY PORT,6X4X8FT"/>
    <s v="Steel Structure"/>
    <n v="7.4305555555555554"/>
    <n v="7"/>
    <n v="0.05"/>
    <n v="0.1357142857142857"/>
    <n v="38011.269216254223"/>
    <n v="2000.5931166449664"/>
    <x v="4"/>
    <n v="0"/>
    <n v="0"/>
    <n v="0"/>
    <n v="0"/>
    <n v="0"/>
    <n v="1"/>
    <n v="0"/>
    <n v="0"/>
    <n v="0"/>
    <n v="0"/>
    <n v="1"/>
    <n v="0"/>
    <n v="0"/>
    <n v="0"/>
    <n v="0"/>
    <n v="0"/>
    <n v="2.0005931166449664E-2"/>
    <n v="0"/>
    <n v="0"/>
    <n v="0"/>
    <n v="0"/>
    <n v="0"/>
    <n v="0"/>
    <n v="0"/>
    <n v="0"/>
    <n v="0"/>
    <n v="30.778355640691789"/>
    <n v="0"/>
    <n v="0"/>
    <n v="0"/>
    <n v="0"/>
  </r>
  <r>
    <n v="2010000265"/>
    <s v="2022-23"/>
    <s v="Q3"/>
    <n v="174"/>
    <s v="Tangible - Non LSTK Immoveble"/>
    <s v="Toilet Blocks Civil DFCU"/>
    <n v="80377"/>
    <n v="41900.409245469054"/>
    <n v="38476.590754530946"/>
    <d v="2022-12-31T00:00:00"/>
    <d v="2022-12-31T00:00:00"/>
    <d v="2022-12-31T00:00:00"/>
    <d v="2024-05-31T00:00:00"/>
    <n v="6"/>
    <n v="6"/>
    <n v="38476.590754530946"/>
    <n v="8464.8499659968074"/>
    <n v="30011.740788534138"/>
    <n v="3001.1740788534139"/>
    <n v="300.11740788534138"/>
    <n v="5996.3458095491214"/>
    <n v="0.1"/>
    <n v="0.1"/>
    <n v="0.18"/>
    <n v="4"/>
    <n v="2"/>
    <n v="0"/>
    <n v="0"/>
    <n v="0"/>
    <n v="0"/>
    <n v="22"/>
    <n v="0"/>
    <n v="9297.6372962878777"/>
    <m/>
    <x v="2"/>
    <s v="Toilet Blocks Civil DFCU"/>
    <s v="RCC Framed"/>
    <n v="1.4833333333333334"/>
    <n v="30"/>
    <n v="0.05"/>
    <n v="3.1666666666666662E-2"/>
    <n v="1807.3309712753282"/>
    <n v="36669.25978325562"/>
    <x v="3"/>
    <n v="0.05"/>
    <n v="0"/>
    <n v="0"/>
    <n v="0.15"/>
    <n v="0"/>
    <n v="0.17"/>
    <n v="0.20468671467173591"/>
    <n v="0.11"/>
    <n v="0.17"/>
    <n v="0.15"/>
    <n v="1.004686714671736"/>
    <n v="1.8334629891627811E-2"/>
    <n v="0"/>
    <n v="0"/>
    <n v="5.5003889674883427E-2"/>
    <n v="0"/>
    <n v="6.2337741631534556E-2"/>
    <n v="7.5057103144790041E-2"/>
    <n v="4.0336185761581184E-2"/>
    <n v="6.2337741631534556E-2"/>
    <n v="5.5003889674883427E-2"/>
    <n v="4.0743621981395135"/>
    <n v="0"/>
    <n v="0"/>
    <n v="6.875486209360429"/>
    <n v="0"/>
    <n v="95.904217894668548"/>
    <n v="22.744576710542436"/>
    <n v="537.81581015441577"/>
    <n v="7.6394291215115873"/>
    <n v="5500.388967488343"/>
  </r>
  <r>
    <n v="2010000266"/>
    <s v="2022-23"/>
    <s v="Q3"/>
    <n v="175"/>
    <s v="Tangible - Non LSTK Immoveble"/>
    <s v="Toilet Blocks Civil HDPE"/>
    <n v="77701"/>
    <n v="40505.414469091789"/>
    <n v="37195.585530908211"/>
    <d v="2022-12-31T00:00:00"/>
    <d v="2022-12-31T00:00:00"/>
    <d v="2022-12-31T00:00:00"/>
    <d v="2024-05-31T00:00:00"/>
    <n v="6"/>
    <n v="6"/>
    <n v="37195.585530908211"/>
    <n v="8183.028816799806"/>
    <n v="29012.556714108403"/>
    <n v="2901.2556714108405"/>
    <n v="290.12556714108405"/>
    <n v="5796.7088314788589"/>
    <n v="0.1"/>
    <n v="0.1"/>
    <n v="0.18"/>
    <n v="4"/>
    <n v="2"/>
    <n v="0"/>
    <n v="0"/>
    <n v="0"/>
    <n v="0"/>
    <n v="22"/>
    <n v="0"/>
    <n v="8988.090070030783"/>
    <m/>
    <x v="2"/>
    <s v="Toilet Blocks Civil HDPE"/>
    <s v="RCC Framed"/>
    <n v="1.4833333333333334"/>
    <n v="30"/>
    <n v="0.05"/>
    <n v="3.1666666666666662E-2"/>
    <n v="1747.1593092434939"/>
    <n v="35448.426221664718"/>
    <x v="3"/>
    <n v="0.05"/>
    <n v="0"/>
    <n v="0"/>
    <n v="0.15"/>
    <n v="0"/>
    <n v="0.17"/>
    <n v="0.20468671467173591"/>
    <n v="0.11"/>
    <n v="0.17"/>
    <n v="0.15"/>
    <n v="1.004686714671736"/>
    <n v="1.772421311083236E-2"/>
    <n v="0"/>
    <n v="0"/>
    <n v="5.3172639332497072E-2"/>
    <n v="0"/>
    <n v="6.0262324576830027E-2"/>
    <n v="7.2558219035959673E-2"/>
    <n v="3.899326884383119E-2"/>
    <n v="6.0262324576830027E-2"/>
    <n v="5.3172639332497072E-2"/>
    <n v="3.9387140246294132"/>
    <n v="0"/>
    <n v="0"/>
    <n v="6.6465799165621346"/>
    <n v="0"/>
    <n v="92.711268579738501"/>
    <n v="21.987339101805961"/>
    <n v="519.91025125108251"/>
    <n v="7.3850887961801499"/>
    <n v="5317.2639332497074"/>
  </r>
  <r>
    <n v="2010000267"/>
    <s v="2022-23"/>
    <s v="Q3"/>
    <n v="176"/>
    <s v="Tangible - Non LSTK Immoveble"/>
    <s v="Toilet Blocks Civil Gantry NWB"/>
    <n v="64314"/>
    <n v="33526.79149773065"/>
    <n v="30787.20850226935"/>
    <d v="2022-12-31T00:00:00"/>
    <d v="2022-12-31T00:00:00"/>
    <d v="2022-12-31T00:00:00"/>
    <d v="2024-05-31T00:00:00"/>
    <n v="6"/>
    <n v="6"/>
    <n v="30787.20850226935"/>
    <n v="6773.1858704992574"/>
    <n v="24014.022631770094"/>
    <n v="2401.4022631770094"/>
    <n v="240.14022631770095"/>
    <n v="4798.0017218276644"/>
    <n v="0.1"/>
    <n v="0.1"/>
    <n v="0.18"/>
    <n v="4"/>
    <n v="2"/>
    <n v="0"/>
    <n v="0"/>
    <n v="0"/>
    <n v="0"/>
    <n v="22"/>
    <n v="0"/>
    <n v="7439.5442113223744"/>
    <m/>
    <x v="2"/>
    <s v="Toilet Blocks Civil Gantry NWB"/>
    <s v="RCC Framed"/>
    <n v="1.4833333333333334"/>
    <n v="30"/>
    <n v="0.05"/>
    <n v="3.1666666666666662E-2"/>
    <n v="1446.1435993704852"/>
    <n v="29341.064902898866"/>
    <x v="3"/>
    <n v="0.05"/>
    <n v="0"/>
    <n v="0"/>
    <n v="0.15"/>
    <n v="0"/>
    <n v="0.17"/>
    <n v="0.20468671467173591"/>
    <n v="0.11"/>
    <n v="0.17"/>
    <n v="0.15"/>
    <n v="1.004686714671736"/>
    <n v="1.4670532451449435E-2"/>
    <n v="0"/>
    <n v="0"/>
    <n v="4.4011597354348293E-2"/>
    <n v="0"/>
    <n v="4.9879810334928082E-2"/>
    <n v="6.0057261799445448E-2"/>
    <n v="3.2275171393188751E-2"/>
    <n v="4.9879810334928082E-2"/>
    <n v="4.4011597354348293E-2"/>
    <n v="3.2601183225443191"/>
    <n v="0"/>
    <n v="0"/>
    <n v="5.5014496692935371"/>
    <n v="0"/>
    <n v="76.738169746043198"/>
    <n v="18.199170242256198"/>
    <n v="430.33561857585005"/>
    <n v="6.1127218547705979"/>
    <n v="4401.1597354348296"/>
  </r>
  <r>
    <n v="2050000015"/>
    <s v="2017-18"/>
    <s v="Q1"/>
    <n v="177"/>
    <s v="Tangible - LSTK - Immoveble"/>
    <s v="DFCU Roads and Drains"/>
    <n v="50607"/>
    <n v="20698.467637112506"/>
    <n v="29908.532362887494"/>
    <d v="2017-01-19T00:00:00"/>
    <d v="2017-06-30T00:00:00"/>
    <d v="2017-06-30T00:00:00"/>
    <d v="2024-05-31T00:00:00"/>
    <n v="28"/>
    <n v="28"/>
    <n v="29908.532362887494"/>
    <n v="22730.484595794496"/>
    <n v="7178.0477670929977"/>
    <n v="717.80477670929986"/>
    <n v="71.780477670929983"/>
    <n v="1434.1739438651807"/>
    <n v="0.1"/>
    <n v="0.1"/>
    <n v="0.18"/>
    <n v="4"/>
    <n v="4"/>
    <n v="4"/>
    <n v="4"/>
    <n v="4"/>
    <n v="8"/>
    <n v="76"/>
    <n v="0"/>
    <n v="2223.7591982454105"/>
    <s v="DFCU"/>
    <x v="1"/>
    <s v="Heater Unit"/>
    <s v="Road"/>
    <n v="7.4305555555555554"/>
    <n v="10"/>
    <n v="0.05"/>
    <n v="9.5000000000000001E-2"/>
    <n v="21112.516074218845"/>
    <n v="8796.0162886686485"/>
    <x v="1"/>
    <n v="0"/>
    <n v="0.35"/>
    <n v="0.23"/>
    <n v="0"/>
    <n v="0"/>
    <n v="0"/>
    <n v="0"/>
    <n v="0"/>
    <n v="0.35"/>
    <n v="7.0000000000000007E-2"/>
    <n v="1"/>
    <n v="0"/>
    <n v="3.0786057010340269E-2"/>
    <n v="2.0230837463937893E-2"/>
    <n v="0"/>
    <n v="0"/>
    <n v="0"/>
    <n v="0"/>
    <n v="0"/>
    <n v="3.0786057010340269E-2"/>
    <n v="6.1572114020680543E-3"/>
    <n v="0"/>
    <n v="4.398008144334324"/>
    <n v="0.44957416586528653"/>
    <n v="0"/>
    <n v="0"/>
    <n v="0"/>
    <n v="0"/>
    <n v="0"/>
    <n v="3.7728011042083662"/>
    <n v="615.72114020680544"/>
  </r>
  <r>
    <n v="2010000269"/>
    <s v="2022-23"/>
    <s v="Q3"/>
    <n v="178"/>
    <s v="Tangible - Non LSTK Immoveble"/>
    <s v="Toilet Blocks Civil Creche Building"/>
    <n v="60067"/>
    <n v="31312.836783502615"/>
    <n v="28754.163216497385"/>
    <d v="2022-12-31T00:00:00"/>
    <d v="2022-12-31T00:00:00"/>
    <d v="2022-12-31T00:00:00"/>
    <d v="2024-05-31T00:00:00"/>
    <n v="6"/>
    <n v="6"/>
    <n v="28754.163216497385"/>
    <n v="6325.9159076294245"/>
    <n v="22428.247308867962"/>
    <n v="2242.8247308867963"/>
    <n v="224.28247308867964"/>
    <n v="4481.1638123118182"/>
    <n v="0.1"/>
    <n v="0.1"/>
    <n v="0.18"/>
    <n v="4"/>
    <n v="2"/>
    <n v="0"/>
    <n v="0"/>
    <n v="0"/>
    <n v="0"/>
    <n v="22"/>
    <n v="0"/>
    <n v="6948.2710162872936"/>
    <m/>
    <x v="2"/>
    <s v="Toilet Blocks Civil Creche Building"/>
    <s v="RCC Framed"/>
    <n v="1.4833333333333334"/>
    <n v="30"/>
    <n v="0.05"/>
    <n v="3.1666666666666662E-2"/>
    <n v="1350.6469444193631"/>
    <n v="27403.516272078021"/>
    <x v="3"/>
    <n v="0.05"/>
    <n v="0"/>
    <n v="0"/>
    <n v="0.15"/>
    <n v="0"/>
    <n v="0.17"/>
    <n v="0.20468671467173591"/>
    <n v="0.11"/>
    <n v="0.17"/>
    <n v="0.15"/>
    <n v="1.004686714671736"/>
    <n v="1.3701758136039011E-2"/>
    <n v="0"/>
    <n v="0"/>
    <n v="4.110527440811703E-2"/>
    <n v="0"/>
    <n v="4.658597766253264E-2"/>
    <n v="5.6091357161851055E-2"/>
    <n v="3.0143867899285824E-2"/>
    <n v="4.658597766253264E-2"/>
    <n v="4.110527440811703E-2"/>
    <n v="3.0448351413420025"/>
    <n v="0"/>
    <n v="0"/>
    <n v="5.1381593010146283"/>
    <n v="0"/>
    <n v="71.670734865434838"/>
    <n v="16.997380958136684"/>
    <n v="401.91823865714434"/>
    <n v="5.7090658900162552"/>
    <n v="4110.5274408117029"/>
  </r>
  <r>
    <n v="2010000260"/>
    <s v="2020-21"/>
    <s v="Q3"/>
    <n v="179"/>
    <s v="Tangible - LSTK - Immoveble"/>
    <s v="ROAD"/>
    <n v="48016"/>
    <n v="26715.803788064088"/>
    <n v="21300.196211935912"/>
    <d v="2020-11-30T00:00:00"/>
    <d v="2020-12-31T00:00:00"/>
    <d v="2020-12-31T00:00:00"/>
    <d v="2024-05-31T00:00:00"/>
    <n v="14"/>
    <n v="14"/>
    <n v="21300.196211935912"/>
    <n v="9585.0882953711607"/>
    <n v="11715.107916564752"/>
    <n v="1171.5107916564752"/>
    <n v="117.15107916564753"/>
    <n v="2340.6785617296373"/>
    <n v="0.1"/>
    <n v="0.1"/>
    <n v="0.18"/>
    <n v="4"/>
    <n v="4"/>
    <n v="4"/>
    <n v="2"/>
    <n v="0"/>
    <n v="0"/>
    <n v="45"/>
    <n v="0"/>
    <n v="3629.3404325517604"/>
    <m/>
    <x v="1"/>
    <s v="ROAD"/>
    <s v="Road"/>
    <n v="3.5666666666666669"/>
    <n v="10"/>
    <n v="0"/>
    <n v="0.1"/>
    <n v="7597.0699822571432"/>
    <n v="13703.126229678768"/>
    <x v="1"/>
    <n v="0"/>
    <n v="0.35"/>
    <n v="0.23"/>
    <n v="0"/>
    <n v="0"/>
    <n v="0"/>
    <n v="0"/>
    <n v="0"/>
    <n v="0.35"/>
    <n v="7.0000000000000007E-2"/>
    <n v="1"/>
    <n v="0"/>
    <n v="4.7960941803875688E-2"/>
    <n v="3.1517190328261169E-2"/>
    <n v="0"/>
    <n v="0"/>
    <n v="0"/>
    <n v="0"/>
    <n v="0"/>
    <n v="4.7960941803875688E-2"/>
    <n v="9.5921883607751387E-3"/>
    <n v="0"/>
    <n v="6.8515631148393839"/>
    <n v="0.70038200729469258"/>
    <n v="0"/>
    <n v="0"/>
    <n v="0"/>
    <n v="0"/>
    <n v="0"/>
    <n v="5.8775663975337853"/>
    <n v="959.21883607751386"/>
  </r>
  <r>
    <n v="2050000037"/>
    <s v="2022-23"/>
    <s v="Q4"/>
    <n v="180"/>
    <s v="Tangible - LSTK - Immoveble"/>
    <s v="ROADS &amp; DRAINS"/>
    <n v="20180.54"/>
    <n v="10520.085158621969"/>
    <n v="9660.4548413780321"/>
    <d v="2023-03-31T00:00:00"/>
    <d v="2023-03-31T00:00:00"/>
    <d v="2023-03-31T00:00:00"/>
    <d v="2024-05-31T00:00:00"/>
    <n v="5"/>
    <n v="5"/>
    <n v="9660.4548413780321"/>
    <n v="1835.4864198618261"/>
    <n v="7824.968421516206"/>
    <n v="782.49684215162063"/>
    <n v="78.249684215162063"/>
    <n v="1563.4286906189379"/>
    <n v="0.1"/>
    <n v="0.1"/>
    <n v="0.18"/>
    <n v="4"/>
    <n v="1"/>
    <n v="0"/>
    <n v="0"/>
    <n v="0"/>
    <n v="0"/>
    <n v="19"/>
    <n v="0"/>
    <n v="2424.1752169857209"/>
    <s v="CPP"/>
    <x v="1"/>
    <s v="ROADS &amp; DRAINS"/>
    <s v="Road"/>
    <n v="1.2333333333333334"/>
    <n v="10"/>
    <n v="0"/>
    <n v="0.1"/>
    <n v="1191.4560971032906"/>
    <n v="8468.9987442747406"/>
    <x v="1"/>
    <n v="0"/>
    <n v="0.35"/>
    <n v="0.23"/>
    <n v="0"/>
    <n v="0"/>
    <n v="0"/>
    <n v="0"/>
    <n v="0"/>
    <n v="0.35"/>
    <n v="7.0000000000000007E-2"/>
    <n v="1"/>
    <n v="0"/>
    <n v="2.9641495604961592E-2"/>
    <n v="1.9478697111831905E-2"/>
    <n v="0"/>
    <n v="0"/>
    <n v="0"/>
    <n v="0"/>
    <n v="0"/>
    <n v="2.9641495604961592E-2"/>
    <n v="5.9282991209923192E-3"/>
    <n v="0"/>
    <n v="4.2344993721373703"/>
    <n v="0.43285993581848675"/>
    <n v="0"/>
    <n v="0"/>
    <n v="0"/>
    <n v="0"/>
    <n v="0"/>
    <n v="3.6325362260982343"/>
    <n v="592.82991209923193"/>
  </r>
  <r>
    <n v="2010000206"/>
    <s v="2017-18"/>
    <s v="Q1"/>
    <n v="181"/>
    <s v="Tangible - LSTK - Immoveble"/>
    <s v="BUILDING-IAPA"/>
    <n v="15968"/>
    <n v="6530.9765690401018"/>
    <n v="9437.0234309598982"/>
    <d v="2016-04-01T00:00:00"/>
    <d v="2017-06-30T00:00:00"/>
    <d v="2017-06-30T00:00:00"/>
    <d v="2024-05-31T00:00:00"/>
    <n v="28"/>
    <n v="28"/>
    <n v="9437.0234309598982"/>
    <n v="7172.1378075295224"/>
    <n v="2264.8856234303757"/>
    <n v="226.48856234303759"/>
    <n v="22.648856234303761"/>
    <n v="452.5241475613891"/>
    <n v="0.1"/>
    <n v="0.1"/>
    <n v="0.18"/>
    <n v="4"/>
    <n v="4"/>
    <n v="4"/>
    <n v="4"/>
    <n v="4"/>
    <n v="8"/>
    <n v="76"/>
    <n v="0"/>
    <n v="701.66156613873045"/>
    <s v="IAPA"/>
    <x v="0"/>
    <s v="SUBSTATION-16"/>
    <s v="RCC Framed"/>
    <n v="8.2305555555555561"/>
    <n v="45"/>
    <n v="0.05"/>
    <n v="2.1111111111111112E-2"/>
    <n v="1639.7410743603377"/>
    <n v="7797.2823565995604"/>
    <x v="3"/>
    <n v="0.05"/>
    <n v="0"/>
    <n v="0"/>
    <n v="0.15"/>
    <n v="0"/>
    <n v="0.17"/>
    <n v="0.20468671467173591"/>
    <n v="0.11"/>
    <n v="0.17"/>
    <n v="0.15"/>
    <n v="1.004686714671736"/>
    <n v="3.8986411782997808E-3"/>
    <n v="0"/>
    <n v="0"/>
    <n v="1.1695923534899341E-2"/>
    <n v="0"/>
    <n v="1.3255380006219255E-2"/>
    <n v="1.5960001089402549E-2"/>
    <n v="8.577010592259517E-3"/>
    <n v="1.3255380006219255E-2"/>
    <n v="1.1695923534899341E-2"/>
    <n v="0.8663647062888401"/>
    <n v="0"/>
    <n v="0"/>
    <n v="1.4619904418624177"/>
    <n v="0"/>
    <n v="20.39289231726039"/>
    <n v="4.8363639664856208"/>
    <n v="114.36014123012689"/>
    <n v="1.6244338242915752"/>
    <n v="1169.5923534899341"/>
  </r>
  <r>
    <n v="2010000207"/>
    <s v="2017-18"/>
    <s v="Q1"/>
    <n v="182"/>
    <s v="Tangible - LSTK - Immoveble"/>
    <s v="BUILDING-IAPA"/>
    <n v="14894"/>
    <n v="6091.7062261575202"/>
    <n v="8802.2937738424807"/>
    <d v="2016-04-01T00:00:00"/>
    <d v="2017-06-30T00:00:00"/>
    <d v="2017-06-30T00:00:00"/>
    <d v="2024-05-31T00:00:00"/>
    <n v="28"/>
    <n v="28"/>
    <n v="8802.2937738424807"/>
    <n v="6689.7432681202854"/>
    <n v="2112.5505057221953"/>
    <n v="211.25505057221955"/>
    <n v="21.125505057221957"/>
    <n v="422.08759104329459"/>
    <n v="0.1"/>
    <n v="0.1"/>
    <n v="0.18"/>
    <n v="4"/>
    <n v="4"/>
    <n v="4"/>
    <n v="4"/>
    <n v="4"/>
    <n v="8"/>
    <n v="76"/>
    <n v="0"/>
    <n v="654.46814667273611"/>
    <s v="IAPA"/>
    <x v="0"/>
    <s v="COMPRESSOR HOUSE AND PUMP HOUSE"/>
    <s v="RCC"/>
    <n v="8.2305555555555561"/>
    <n v="45"/>
    <n v="0.05"/>
    <n v="2.1111111111111112E-2"/>
    <n v="1529.4528783518833"/>
    <n v="7272.8408954905972"/>
    <x v="3"/>
    <n v="0.05"/>
    <n v="0"/>
    <n v="0"/>
    <n v="0.15"/>
    <n v="0"/>
    <n v="0.17"/>
    <n v="0.20468671467173591"/>
    <n v="0.11"/>
    <n v="0.17"/>
    <n v="0.15"/>
    <n v="1.004686714671736"/>
    <n v="3.6364204477452988E-3"/>
    <n v="0"/>
    <n v="0"/>
    <n v="1.0909261343235896E-2"/>
    <n v="0"/>
    <n v="1.2363829522334014E-2"/>
    <n v="1.4886539092282162E-2"/>
    <n v="8.0001249850396566E-3"/>
    <n v="1.2363829522334014E-2"/>
    <n v="1.0909261343235896E-2"/>
    <n v="0.80809343283228863"/>
    <n v="0"/>
    <n v="0"/>
    <n v="1.3636576679044869"/>
    <n v="0"/>
    <n v="19.021276188206176"/>
    <n v="4.511072452206716"/>
    <n v="106.66833313386208"/>
    <n v="1.5151751865605412"/>
    <n v="1090.9261343235896"/>
  </r>
  <r>
    <n v="2010000179"/>
    <s v="2017-18"/>
    <s v="Q1"/>
    <n v="183"/>
    <s v="Tangible - LSTK - Immoveble"/>
    <s v="HDPE - Factory Buildings 4"/>
    <n v="8567"/>
    <n v="3503.9376419693485"/>
    <n v="5063.062358030651"/>
    <d v="2017-01-31T00:00:00"/>
    <d v="2017-06-30T00:00:00"/>
    <d v="2017-06-30T00:00:00"/>
    <d v="2024-05-31T00:00:00"/>
    <n v="28"/>
    <n v="28"/>
    <n v="5063.062358030651"/>
    <n v="3847.927392103295"/>
    <n v="1215.134965927356"/>
    <n v="121.51349659273561"/>
    <n v="12.151349659273562"/>
    <n v="242.78396619228573"/>
    <n v="0.1"/>
    <n v="0.1"/>
    <n v="0.18"/>
    <n v="4"/>
    <n v="4"/>
    <n v="4"/>
    <n v="4"/>
    <n v="4"/>
    <n v="8"/>
    <n v="76"/>
    <n v="0"/>
    <n v="376.4488124442949"/>
    <s v="HDPE"/>
    <x v="0"/>
    <s v="Sewage System"/>
    <s v="RCC"/>
    <n v="7.4"/>
    <n v="45"/>
    <n v="0.05"/>
    <n v="2.1111111111111112E-2"/>
    <n v="790.96285282123279"/>
    <n v="4272.0995052094186"/>
    <x v="3"/>
    <n v="0.05"/>
    <n v="0"/>
    <n v="0"/>
    <n v="0.15"/>
    <n v="0"/>
    <n v="0.17"/>
    <n v="0.20468671467173591"/>
    <n v="0.11"/>
    <n v="0.17"/>
    <n v="0.15"/>
    <n v="1.004686714671736"/>
    <n v="2.1360497526047096E-3"/>
    <n v="0"/>
    <n v="0"/>
    <n v="6.4081492578141278E-3"/>
    <n v="0"/>
    <n v="7.2625691588560116E-3"/>
    <n v="8.7444201247206445E-3"/>
    <n v="4.699309455730361E-3"/>
    <n v="7.2625691588560116E-3"/>
    <n v="6.4081492578141278E-3"/>
    <n v="0.47467772280104653"/>
    <n v="0"/>
    <n v="0"/>
    <n v="0.80101865722676591"/>
    <n v="0"/>
    <n v="11.173183321316941"/>
    <n v="2.6498242802183771"/>
    <n v="62.657459409738152"/>
    <n v="0.89002073025196227"/>
    <n v="640.81492578141274"/>
  </r>
  <r>
    <n v="2010000242"/>
    <s v="2019-20"/>
    <s v="Q2"/>
    <n v="184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41"/>
    <s v="2019-20"/>
    <s v="Q2"/>
    <n v="185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40"/>
    <s v="2019-20"/>
    <s v="Q2"/>
    <n v="186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9"/>
    <s v="2019-20"/>
    <s v="Q2"/>
    <n v="187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8"/>
    <s v="2019-20"/>
    <s v="Q2"/>
    <n v="188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7"/>
    <s v="2019-20"/>
    <s v="Q2"/>
    <n v="189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6"/>
    <s v="2019-20"/>
    <s v="Q2"/>
    <n v="190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5"/>
    <s v="2019-20"/>
    <s v="Q2"/>
    <n v="191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4"/>
    <s v="2019-20"/>
    <s v="Q2"/>
    <n v="192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3"/>
    <s v="2019-20"/>
    <s v="Q2"/>
    <n v="193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2"/>
    <s v="2019-20"/>
    <s v="Q2"/>
    <n v="194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1"/>
    <s v="2019-20"/>
    <s v="Q2"/>
    <n v="195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30"/>
    <s v="2019-20"/>
    <s v="Q2"/>
    <n v="196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29"/>
    <s v="2019-20"/>
    <s v="Q2"/>
    <n v="197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28"/>
    <s v="2019-20"/>
    <s v="Q2"/>
    <n v="198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  <r>
    <n v="2010000227"/>
    <s v="2019-20"/>
    <s v="Q2"/>
    <n v="199"/>
    <s v="Tangible - Non LSTK Immoveble"/>
    <s v="BARRICADE,COLLAPSIBLE,MS,11FTX4FTX21IN"/>
    <n v="5490"/>
    <n v="2020.4783072554676"/>
    <n v="3469.5216927445326"/>
    <d v="2019-07-22T00:00:00"/>
    <d v="2019-09-30T00:00:00"/>
    <d v="2019-09-30T00:00:00"/>
    <d v="2024-05-31T00:00:00"/>
    <n v="19"/>
    <n v="19"/>
    <n v="3469.5216927445326"/>
    <n v="1994.9749733281062"/>
    <n v="1474.5467194164264"/>
    <n v="147.45467194164266"/>
    <n v="14.745467194164267"/>
    <n v="294.614434539402"/>
    <n v="0.1"/>
    <n v="0.1"/>
    <n v="0.18"/>
    <n v="4"/>
    <n v="4"/>
    <n v="4"/>
    <n v="4"/>
    <n v="3"/>
    <n v="0"/>
    <n v="57.5"/>
    <n v="0"/>
    <n v="456.81457367520892"/>
    <m/>
    <x v="0"/>
    <s v="BARRICADE,COLLAPSIBLE,MS,11FTX4FTX21IN"/>
    <s v="Steel Structure"/>
    <n v="4.9222222222222225"/>
    <n v="10"/>
    <n v="0.05"/>
    <n v="9.5000000000000001E-2"/>
    <n v="1622.3868937683742"/>
    <n v="1847.1347989761584"/>
    <x v="4"/>
    <n v="0"/>
    <n v="0"/>
    <n v="0"/>
    <n v="0.05"/>
    <n v="0"/>
    <n v="0.1"/>
    <n v="0.1"/>
    <n v="0"/>
    <n v="0.25"/>
    <n v="0.5"/>
    <n v="1"/>
    <n v="0"/>
    <n v="0"/>
    <n v="0"/>
    <n v="9.2356739948807926E-4"/>
    <n v="0"/>
    <n v="1.8471347989761585E-3"/>
    <n v="1.8471347989761585E-3"/>
    <n v="0"/>
    <n v="4.6178369974403961E-3"/>
    <n v="9.2356739948807921E-3"/>
    <n v="0"/>
    <n v="0"/>
    <n v="0"/>
    <n v="0.11544592493600991"/>
    <n v="0"/>
    <n v="2.8417458445787056"/>
    <n v="0.55973781787156318"/>
    <n v="0"/>
    <n v="0.56591139674514657"/>
    <n v="923.567399488079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4940CE-2E53-4662-AE2B-4B22ED948F6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N44" firstHeaderRow="0" firstDataRow="1" firstDataCol="6"/>
  <pivotFields count="35">
    <pivotField compact="0" outline="0" showAll="0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43" outline="0" showAll="0" defaultSubtotal="0"/>
    <pivotField dataField="1" compact="0" outline="0" showAll="0" defaultSubtotal="0"/>
    <pivotField dataField="1" compact="0" numFmtId="43" outline="0" showAll="0" defaultSubtotal="0"/>
    <pivotField compact="0" outline="0" showAll="0" defaultSubtotal="0"/>
    <pivotField axis="axisRow" compact="0" numFmtId="14" outline="0" showAll="0" defaultSubtotal="0">
      <items count="25">
        <item x="0"/>
        <item x="2"/>
        <item x="1"/>
        <item x="4"/>
        <item x="3"/>
        <item x="6"/>
        <item x="5"/>
        <item x="8"/>
        <item x="7"/>
        <item x="10"/>
        <item x="11"/>
        <item x="9"/>
        <item x="12"/>
        <item x="15"/>
        <item x="14"/>
        <item x="13"/>
        <item x="18"/>
        <item x="16"/>
        <item x="17"/>
        <item x="19"/>
        <item x="22"/>
        <item x="20"/>
        <item x="21"/>
        <item x="23"/>
        <item x="24"/>
      </items>
    </pivotField>
    <pivotField axis="axisRow" compact="0" numFmtId="14" outline="0" showAll="0" defaultSubtotal="0">
      <items count="24">
        <item x="0"/>
        <item x="1"/>
        <item x="3"/>
        <item x="2"/>
        <item x="5"/>
        <item x="4"/>
        <item x="7"/>
        <item x="6"/>
        <item x="9"/>
        <item x="10"/>
        <item x="8"/>
        <item x="11"/>
        <item x="14"/>
        <item x="13"/>
        <item x="12"/>
        <item x="17"/>
        <item x="15"/>
        <item x="16"/>
        <item x="18"/>
        <item x="21"/>
        <item x="19"/>
        <item x="20"/>
        <item x="22"/>
        <item x="23"/>
      </items>
    </pivotField>
    <pivotField axis="axisRow" compact="0" numFmtId="14" outline="0" showAll="0" defaultSubtotal="0">
      <items count="1">
        <item x="0"/>
      </items>
    </pivotField>
    <pivotField dataField="1" compact="0" numFmtId="2" outline="0" showAll="0" defaultSubtotal="0"/>
    <pivotField dataField="1" compact="0" numFmtId="2" outline="0" showAll="0" defaultSubtotal="0"/>
    <pivotField dataField="1" compact="0" numFmtId="43" outline="0" showAll="0" defaultSubtotal="0"/>
    <pivotField dataField="1" compact="0" outline="0" showAll="0" defaultSubtotal="0"/>
    <pivotField dataField="1"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9" outline="0" showAll="0" defaultSubtotal="0"/>
    <pivotField compact="0" numFmtId="9" outline="0" showAll="0" defaultSubtotal="0"/>
    <pivotField compact="0" numFmtId="9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" outline="0" showAll="0" defaultSubtotal="0"/>
    <pivotField compact="0" numFmtId="43" outline="0" showAll="0" defaultSubtotal="0"/>
    <pivotField compact="0" numFmtId="43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0"/>
        <item x="1"/>
      </items>
    </pivotField>
  </pivotFields>
  <rowFields count="6">
    <field x="1"/>
    <field x="2"/>
    <field x="34"/>
    <field x="10"/>
    <field x="11"/>
    <field x="12"/>
  </rowFields>
  <rowItems count="41">
    <i>
      <x/>
      <x v="1"/>
      <x v="2"/>
      <x/>
      <x/>
      <x/>
    </i>
    <i>
      <x v="1"/>
      <x/>
      <x v="2"/>
      <x v="1"/>
      <x/>
      <x/>
    </i>
    <i r="1">
      <x v="3"/>
      <x v="2"/>
      <x v="2"/>
      <x v="1"/>
      <x/>
    </i>
    <i>
      <x v="2"/>
      <x/>
      <x v="2"/>
      <x v="3"/>
      <x v="2"/>
      <x/>
    </i>
    <i r="2">
      <x v="3"/>
      <x v="3"/>
      <x v="2"/>
      <x/>
    </i>
    <i r="1">
      <x v="1"/>
      <x v="1"/>
      <x v="4"/>
      <x v="3"/>
      <x/>
    </i>
    <i r="2">
      <x v="2"/>
      <x v="4"/>
      <x v="3"/>
      <x/>
    </i>
    <i r="2">
      <x v="3"/>
      <x v="4"/>
      <x v="3"/>
      <x/>
    </i>
    <i r="1">
      <x v="2"/>
      <x v="2"/>
      <x v="5"/>
      <x v="4"/>
      <x/>
    </i>
    <i r="1">
      <x v="3"/>
      <x/>
      <x v="6"/>
      <x v="5"/>
      <x/>
    </i>
    <i r="2">
      <x v="1"/>
      <x v="6"/>
      <x v="5"/>
      <x/>
    </i>
    <i r="2">
      <x v="2"/>
      <x v="6"/>
      <x v="5"/>
      <x/>
    </i>
    <i r="2">
      <x v="3"/>
      <x v="6"/>
      <x v="5"/>
      <x/>
    </i>
    <i>
      <x v="3"/>
      <x/>
      <x v="1"/>
      <x v="7"/>
      <x v="6"/>
      <x/>
    </i>
    <i r="2">
      <x v="2"/>
      <x v="7"/>
      <x v="6"/>
      <x/>
    </i>
    <i r="1">
      <x v="2"/>
      <x v="1"/>
      <x v="8"/>
      <x v="7"/>
      <x/>
    </i>
    <i r="2">
      <x v="2"/>
      <x v="8"/>
      <x v="7"/>
      <x/>
    </i>
    <i>
      <x v="4"/>
      <x/>
      <x v="2"/>
      <x v="9"/>
      <x v="8"/>
      <x/>
    </i>
    <i r="1">
      <x v="1"/>
      <x v="2"/>
      <x v="10"/>
      <x v="9"/>
      <x/>
    </i>
    <i r="1">
      <x v="2"/>
      <x v="2"/>
      <x v="11"/>
      <x v="10"/>
      <x/>
    </i>
    <i>
      <x v="5"/>
      <x/>
      <x v="2"/>
      <x v="12"/>
      <x v="11"/>
      <x/>
    </i>
    <i r="2">
      <x v="3"/>
      <x v="12"/>
      <x v="11"/>
      <x/>
    </i>
    <i r="1">
      <x v="1"/>
      <x v="2"/>
      <x v="13"/>
      <x v="12"/>
      <x/>
    </i>
    <i r="2">
      <x v="3"/>
      <x v="13"/>
      <x v="12"/>
      <x/>
    </i>
    <i r="1">
      <x v="2"/>
      <x v="1"/>
      <x v="14"/>
      <x v="13"/>
      <x/>
    </i>
    <i r="2">
      <x v="2"/>
      <x v="14"/>
      <x v="13"/>
      <x/>
    </i>
    <i r="1">
      <x v="3"/>
      <x v="1"/>
      <x v="15"/>
      <x v="14"/>
      <x/>
    </i>
    <i r="2">
      <x v="2"/>
      <x v="15"/>
      <x v="14"/>
      <x/>
    </i>
    <i>
      <x v="6"/>
      <x/>
      <x v="3"/>
      <x v="16"/>
      <x v="15"/>
      <x/>
    </i>
    <i r="1">
      <x v="1"/>
      <x v="3"/>
      <x v="17"/>
      <x v="16"/>
      <x/>
    </i>
    <i r="1">
      <x v="2"/>
      <x v="3"/>
      <x v="18"/>
      <x v="17"/>
      <x/>
    </i>
    <i r="1">
      <x v="3"/>
      <x v="3"/>
      <x v="19"/>
      <x v="18"/>
      <x/>
    </i>
    <i>
      <x v="7"/>
      <x/>
      <x v="3"/>
      <x v="20"/>
      <x v="19"/>
      <x/>
    </i>
    <i r="1">
      <x v="1"/>
      <x v="2"/>
      <x v="21"/>
      <x v="20"/>
      <x/>
    </i>
    <i r="2">
      <x v="3"/>
      <x v="21"/>
      <x v="20"/>
      <x/>
    </i>
    <i r="1">
      <x v="2"/>
      <x v="2"/>
      <x v="22"/>
      <x v="21"/>
      <x/>
    </i>
    <i r="2">
      <x v="3"/>
      <x v="22"/>
      <x v="21"/>
      <x/>
    </i>
    <i r="1">
      <x v="3"/>
      <x v="1"/>
      <x v="23"/>
      <x v="22"/>
      <x/>
    </i>
    <i>
      <x v="8"/>
      <x v="2"/>
      <x v="1"/>
      <x v="24"/>
      <x v="23"/>
      <x/>
    </i>
    <i r="2">
      <x v="3"/>
      <x v="24"/>
      <x v="23"/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QTR COMPUTATION" fld="13" baseField="0" baseItem="0" numFmtId="43"/>
    <dataField name="Sum of TOTAL NO. QUARTERS" fld="14" baseField="0" baseItem="0" numFmtId="43"/>
    <dataField name="Sum of ASSESSABLE VALUE2" fld="15" baseField="0" baseItem="0" numFmtId="165"/>
    <dataField name="Sum of DEPRECIATION" fld="16" baseField="0" baseItem="0" numFmtId="165"/>
    <dataField name="Sum of NET VALUE FOR DUTY COMPUTATION" fld="17" baseField="0" baseItem="0" numFmtId="165"/>
    <dataField name="Sum of CAPITALIZATION COST" fld="6" baseField="0" baseItem="0"/>
    <dataField name="Sum of ICD &amp; FINANCE COST" fld="7" baseField="0" baseItem="0"/>
    <dataField name="Sum of ASSESSABLE VALUE" fld="8" baseField="0" baseItem="0"/>
  </dataFields>
  <formats count="6">
    <format dxfId="147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5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144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3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2">
      <pivotArea outline="0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85DB44-B573-44AB-A586-7A1EBB548BDA}" name="PivotTable1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24" firstHeaderRow="0" firstDataRow="1" firstDataCol="1"/>
  <pivotFields count="75"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4" showAll="0"/>
    <pivotField numFmtId="14" showAll="0"/>
    <pivotField numFmtId="14" showAll="0"/>
    <pivotField numFmtId="14" showAll="0"/>
    <pivotField numFmtId="2" showAll="0"/>
    <pivotField numFmtId="2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9" showAll="0"/>
    <pivotField numFmtId="9" showAll="0"/>
    <pivotField numFmtId="9" showAll="0"/>
    <pivotField showAll="0"/>
    <pivotField showAll="0"/>
    <pivotField showAll="0"/>
    <pivotField showAll="0"/>
    <pivotField showAll="0"/>
    <pivotField numFmtId="2" showAll="0"/>
    <pivotField numFmtId="43" showAll="0"/>
    <pivotField numFmtId="43" showAll="0"/>
    <pivotField numFmtId="165"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numFmtId="43" showAll="0"/>
    <pivotField numFmtId="43" showAll="0"/>
    <pivotField numFmtId="9" showAll="0"/>
    <pivotField numFmtId="10" showAll="0"/>
    <pivotField numFmtId="165" showAll="0"/>
    <pivotField numFmtId="165" showAll="0"/>
    <pivotField axis="axisRow" showAll="0">
      <items count="8">
        <item x="5"/>
        <item x="6"/>
        <item x="0"/>
        <item x="2"/>
        <item x="3"/>
        <item x="1"/>
        <item x="4"/>
        <item t="default"/>
      </items>
    </pivotField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</pivotFields>
  <rowFields count="2">
    <field x="34"/>
    <field x="43"/>
  </rowFields>
  <rowItems count="21">
    <i>
      <x/>
    </i>
    <i r="1">
      <x v="1"/>
    </i>
    <i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1"/>
    </i>
    <i r="1">
      <x v="2"/>
    </i>
    <i r="1">
      <x v="3"/>
    </i>
    <i r="1">
      <x v="4"/>
    </i>
    <i r="1">
      <x v="6"/>
    </i>
    <i>
      <x v="3"/>
    </i>
    <i r="1">
      <x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Sand (In Rs.)" fld="55" baseField="0" baseItem="0"/>
    <dataField name="Sum of Granular Sub Base (In Rs.)" fld="56" baseField="0" baseItem="0"/>
    <dataField name="Sum of Bituminous Concrete (In Rs.)" fld="57" baseField="0" baseItem="0"/>
    <dataField name="Sum of Aggregate (In Rs.)" fld="58" baseField="0" baseItem="0"/>
    <dataField name="Sum of GI Shed (In Rs.)" fld="59" baseField="0" baseItem="0"/>
    <dataField name="Sum of TMT Bars (In Rs.)" fld="60" baseField="0" baseItem="0"/>
    <dataField name="Sum of Cement (In Rs.)" fld="61" baseField="0" baseItem="0"/>
    <dataField name="Sum of Bricks (In Rs.)" fld="62" baseField="0" baseItem="0"/>
    <dataField name="Sum of Labour (Services) (In Rs.)" fld="63" baseField="0" baseItem="0"/>
    <dataField name="Sum of Other Material (In Rs.)" fld="64" baseField="0" baseItem="0"/>
  </dataFields>
  <formats count="2">
    <format dxfId="141">
      <pivotArea outline="0" collapsedLevelsAreSubtotals="1" fieldPosition="0"/>
    </format>
    <format dxfId="14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DE95-EDFC-4BE7-9557-8D3EF76A691D}">
  <sheetPr>
    <pageSetUpPr fitToPage="1"/>
  </sheetPr>
  <dimension ref="A1:AA36"/>
  <sheetViews>
    <sheetView workbookViewId="0">
      <selection sqref="A1:XFD1048576"/>
    </sheetView>
  </sheetViews>
  <sheetFormatPr defaultColWidth="9.140625" defaultRowHeight="15"/>
  <cols>
    <col min="1" max="1" width="7" customWidth="1"/>
    <col min="2" max="2" width="9.5703125" style="4" bestFit="1" customWidth="1"/>
    <col min="3" max="3" width="6.28515625" style="4" customWidth="1"/>
    <col min="4" max="4" width="10.7109375" style="5" customWidth="1"/>
    <col min="5" max="5" width="10.85546875" style="17" customWidth="1"/>
    <col min="6" max="6" width="12.7109375" customWidth="1"/>
    <col min="7" max="8" width="11.28515625" customWidth="1"/>
    <col min="9" max="9" width="8.140625" style="4" customWidth="1"/>
    <col min="10" max="10" width="16.85546875" style="18" bestFit="1" customWidth="1"/>
    <col min="11" max="11" width="17.140625" bestFit="1" customWidth="1"/>
    <col min="12" max="12" width="16.85546875" bestFit="1" customWidth="1"/>
    <col min="13" max="13" width="17.28515625" bestFit="1" customWidth="1"/>
    <col min="14" max="14" width="14.42578125" bestFit="1" customWidth="1"/>
    <col min="15" max="15" width="15.42578125" bestFit="1" customWidth="1"/>
    <col min="16" max="16" width="11.28515625" customWidth="1"/>
    <col min="17" max="17" width="9.28515625" customWidth="1"/>
    <col min="18" max="18" width="8" customWidth="1"/>
    <col min="19" max="20" width="5.85546875" customWidth="1"/>
    <col min="21" max="21" width="8.28515625" customWidth="1"/>
    <col min="22" max="22" width="7" customWidth="1"/>
    <col min="23" max="23" width="6.140625" customWidth="1"/>
    <col min="24" max="24" width="8.140625" customWidth="1"/>
    <col min="25" max="25" width="17" customWidth="1"/>
    <col min="26" max="26" width="10.85546875" customWidth="1"/>
    <col min="27" max="27" width="16.5703125" bestFit="1" customWidth="1"/>
  </cols>
  <sheetData>
    <row r="1" spans="1:27" ht="18.75">
      <c r="A1" s="20" t="s">
        <v>0</v>
      </c>
      <c r="E1" s="17" t="s">
        <v>1</v>
      </c>
      <c r="F1" s="21"/>
      <c r="Q1" s="22"/>
      <c r="R1" s="22"/>
      <c r="S1" s="22"/>
      <c r="T1" s="22"/>
      <c r="U1" s="22"/>
      <c r="AA1" s="37"/>
    </row>
    <row r="2" spans="1:27">
      <c r="F2" s="1"/>
      <c r="G2" s="1"/>
      <c r="H2" s="1"/>
      <c r="I2" s="2"/>
      <c r="J2" s="3"/>
      <c r="K2" s="1"/>
      <c r="L2" s="1"/>
      <c r="M2" s="1"/>
      <c r="N2" s="1"/>
      <c r="O2" s="1"/>
      <c r="P2" s="23"/>
      <c r="Q2" s="23"/>
      <c r="R2" s="23"/>
      <c r="S2" s="23"/>
      <c r="T2" s="23"/>
      <c r="U2" s="23"/>
    </row>
    <row r="3" spans="1:27">
      <c r="A3" s="22" t="s">
        <v>35</v>
      </c>
      <c r="F3" s="1"/>
      <c r="G3" s="1"/>
      <c r="H3" s="1"/>
      <c r="I3" s="2"/>
      <c r="J3" s="3"/>
      <c r="K3" s="1"/>
      <c r="L3" s="1"/>
      <c r="M3" s="1"/>
      <c r="N3" s="1"/>
      <c r="O3" s="1"/>
      <c r="P3" s="23"/>
      <c r="Q3" s="23"/>
      <c r="R3" s="23"/>
      <c r="S3" s="23"/>
      <c r="T3" s="23"/>
      <c r="U3" s="23"/>
    </row>
    <row r="4" spans="1:27">
      <c r="F4" s="33"/>
      <c r="G4" s="33"/>
      <c r="H4" s="33"/>
      <c r="I4" s="34"/>
      <c r="J4" s="35"/>
      <c r="K4" s="33"/>
      <c r="L4" s="36"/>
      <c r="M4" s="36"/>
      <c r="N4" s="36"/>
      <c r="O4" s="36"/>
      <c r="P4" s="149"/>
      <c r="Q4" s="149"/>
      <c r="R4" s="149"/>
      <c r="S4" s="150"/>
      <c r="T4" s="150"/>
      <c r="U4" s="150"/>
      <c r="V4" s="150"/>
      <c r="W4" s="150"/>
      <c r="X4" s="150"/>
      <c r="Y4" s="150"/>
    </row>
    <row r="5" spans="1:27" ht="60">
      <c r="A5" s="6" t="s">
        <v>2</v>
      </c>
      <c r="B5" s="6" t="s">
        <v>19</v>
      </c>
      <c r="C5" s="32" t="s">
        <v>26</v>
      </c>
      <c r="D5" s="32" t="s">
        <v>31</v>
      </c>
      <c r="E5" s="6" t="s">
        <v>3</v>
      </c>
      <c r="F5" s="6" t="s">
        <v>4</v>
      </c>
      <c r="G5" s="6" t="s">
        <v>5</v>
      </c>
      <c r="H5" s="6" t="s">
        <v>33</v>
      </c>
      <c r="I5" s="6" t="s">
        <v>6</v>
      </c>
      <c r="J5" s="24" t="s">
        <v>7</v>
      </c>
      <c r="K5" s="6" t="s">
        <v>8</v>
      </c>
      <c r="L5" s="6" t="s">
        <v>9</v>
      </c>
      <c r="M5" s="25" t="s">
        <v>10</v>
      </c>
      <c r="N5" s="25" t="s">
        <v>11</v>
      </c>
      <c r="O5" s="7" t="s">
        <v>12</v>
      </c>
      <c r="P5" s="6" t="s">
        <v>13</v>
      </c>
      <c r="Q5" s="6" t="s">
        <v>14</v>
      </c>
      <c r="R5" s="6" t="s">
        <v>15</v>
      </c>
      <c r="S5" s="26">
        <v>0.04</v>
      </c>
      <c r="T5" s="26">
        <v>0.03</v>
      </c>
      <c r="U5" s="26">
        <v>0.03</v>
      </c>
      <c r="V5" s="27">
        <v>2.5000000000000001E-2</v>
      </c>
      <c r="W5" s="27">
        <v>2.5000000000000001E-2</v>
      </c>
      <c r="X5" s="26">
        <v>0.02</v>
      </c>
      <c r="Y5" s="32" t="s">
        <v>16</v>
      </c>
      <c r="Z5" s="32" t="s">
        <v>17</v>
      </c>
      <c r="AA5" s="7" t="s">
        <v>18</v>
      </c>
    </row>
    <row r="6" spans="1:27">
      <c r="A6" s="9">
        <v>1</v>
      </c>
      <c r="B6" s="31" t="s">
        <v>20</v>
      </c>
      <c r="C6" s="10" t="s">
        <v>27</v>
      </c>
      <c r="D6" s="11">
        <v>40816</v>
      </c>
      <c r="E6" s="28"/>
      <c r="F6" s="11">
        <v>42247</v>
      </c>
      <c r="G6" s="12">
        <v>45016</v>
      </c>
      <c r="H6" s="14">
        <f>(+(YEAR(G6)-YEAR(F6))*12+MONTH(G6)-MONTH(F6)+1)/3</f>
        <v>30.666666666666668</v>
      </c>
      <c r="I6" s="38">
        <f>ROUNDUP(H6,0)</f>
        <v>31</v>
      </c>
      <c r="J6" s="8">
        <f>(812.943927216909)*1000000</f>
        <v>812943927.21690893</v>
      </c>
      <c r="K6" s="13">
        <f t="shared" ref="K6:K16" si="0">IFERROR(J6*Y6%,0)</f>
        <v>666614020.31786525</v>
      </c>
      <c r="L6" s="13">
        <f t="shared" ref="L6:L16" si="1">J6-K6</f>
        <v>146329906.89904368</v>
      </c>
      <c r="M6" s="13">
        <f>IFERROR(L6*P6%,0)</f>
        <v>14632990.689904369</v>
      </c>
      <c r="N6" s="13">
        <f>IFERROR(M6*Q6%,0)</f>
        <v>1463299.0689904371</v>
      </c>
      <c r="O6" s="13">
        <f>((L6+M6+N6)*R6%)</f>
        <v>29236715.398428924</v>
      </c>
      <c r="P6" s="14">
        <v>10</v>
      </c>
      <c r="Q6" s="14">
        <v>10</v>
      </c>
      <c r="R6" s="14">
        <v>18</v>
      </c>
      <c r="S6" s="14">
        <f t="shared" ref="S6:S18" si="2">IF(I6&gt;4,4,I6)</f>
        <v>4</v>
      </c>
      <c r="T6" s="14">
        <f t="shared" ref="T6:T18" si="3">IF((I6-S6)&gt;4,4,I6-S6)</f>
        <v>4</v>
      </c>
      <c r="U6" s="14">
        <f t="shared" ref="U6:U18" si="4">IF((I6-S6-T6)&gt;4,4,(I6-S6-T6))</f>
        <v>4</v>
      </c>
      <c r="V6" s="14">
        <f t="shared" ref="V6:V18" si="5">IF((I6-S6-T6-U6)&gt;4,4,(I6-S6-T6-U6))</f>
        <v>4</v>
      </c>
      <c r="W6" s="14">
        <f t="shared" ref="W6:W18" si="6">IF((I6-S6-T6-U6-V6)&gt;4,4,(I6-S6-T6-U6-V6))</f>
        <v>4</v>
      </c>
      <c r="X6" s="14">
        <f t="shared" ref="X6:X18" si="7">I6-S6-T6-U6-V6-W6</f>
        <v>11</v>
      </c>
      <c r="Y6" s="14">
        <f t="shared" ref="Y6:Y16" si="8">(S6*$S$5*100)+(T6*$T$5*100)+(U6*$U$5*100)+(V6*$V$5*100)+(W6*$W$5*100)+(X6*$X$5*100)</f>
        <v>82</v>
      </c>
      <c r="Z6" s="14">
        <f t="shared" ref="Z6:Z18" si="9">SUM(S6:X6)-I6</f>
        <v>0</v>
      </c>
      <c r="AA6" s="13">
        <f t="shared" ref="AA6:AA16" si="10">+O6+N6+M6</f>
        <v>45333005.157323733</v>
      </c>
    </row>
    <row r="7" spans="1:27">
      <c r="A7" s="9">
        <v>2</v>
      </c>
      <c r="B7" s="147" t="s">
        <v>21</v>
      </c>
      <c r="C7" s="10" t="s">
        <v>28</v>
      </c>
      <c r="D7" s="11">
        <v>42185</v>
      </c>
      <c r="E7" s="28"/>
      <c r="F7" s="11">
        <v>42247</v>
      </c>
      <c r="G7" s="12">
        <v>45016</v>
      </c>
      <c r="H7" s="14">
        <f t="shared" ref="H7:H18" si="11">(+(YEAR(G7)-YEAR(F7))*12+MONTH(G7)-MONTH(F7)+1)/3</f>
        <v>30.666666666666668</v>
      </c>
      <c r="I7" s="38">
        <f t="shared" ref="I7:I18" si="12">ROUNDUP(H7,0)</f>
        <v>31</v>
      </c>
      <c r="J7" s="8">
        <v>345436219.43778235</v>
      </c>
      <c r="K7" s="13">
        <f t="shared" si="0"/>
        <v>283257699.93898153</v>
      </c>
      <c r="L7" s="13">
        <f t="shared" si="1"/>
        <v>62178519.498800814</v>
      </c>
      <c r="M7" s="13">
        <f t="shared" ref="M7:N16" si="13">IFERROR(L7*P7%,0)</f>
        <v>6217851.9498800822</v>
      </c>
      <c r="N7" s="13">
        <f t="shared" si="13"/>
        <v>621785.19498800824</v>
      </c>
      <c r="O7" s="13">
        <f t="shared" ref="O7:O16" si="14">((L7+M7+N7)*R7%)</f>
        <v>12423268.195860403</v>
      </c>
      <c r="P7" s="14">
        <v>10</v>
      </c>
      <c r="Q7" s="14">
        <v>10</v>
      </c>
      <c r="R7" s="14">
        <v>18</v>
      </c>
      <c r="S7" s="14">
        <f t="shared" si="2"/>
        <v>4</v>
      </c>
      <c r="T7" s="14">
        <f t="shared" si="3"/>
        <v>4</v>
      </c>
      <c r="U7" s="14">
        <f t="shared" si="4"/>
        <v>4</v>
      </c>
      <c r="V7" s="14">
        <f t="shared" si="5"/>
        <v>4</v>
      </c>
      <c r="W7" s="14">
        <f t="shared" si="6"/>
        <v>4</v>
      </c>
      <c r="X7" s="14">
        <f t="shared" si="7"/>
        <v>11</v>
      </c>
      <c r="Y7" s="14">
        <f t="shared" si="8"/>
        <v>82</v>
      </c>
      <c r="Z7" s="14">
        <f t="shared" si="9"/>
        <v>0</v>
      </c>
      <c r="AA7" s="13">
        <f t="shared" si="10"/>
        <v>19262905.340728492</v>
      </c>
    </row>
    <row r="8" spans="1:27">
      <c r="A8" s="9">
        <v>3</v>
      </c>
      <c r="B8" s="147"/>
      <c r="C8" s="10" t="s">
        <v>29</v>
      </c>
      <c r="D8" s="11">
        <v>42460</v>
      </c>
      <c r="E8" s="28"/>
      <c r="F8" s="11">
        <v>42460</v>
      </c>
      <c r="G8" s="12">
        <v>45016</v>
      </c>
      <c r="H8" s="14">
        <f t="shared" si="11"/>
        <v>28.333333333333332</v>
      </c>
      <c r="I8" s="38">
        <f t="shared" si="12"/>
        <v>29</v>
      </c>
      <c r="J8" s="8">
        <v>3020513780.5622177</v>
      </c>
      <c r="K8" s="13">
        <f t="shared" si="0"/>
        <v>2356000748.8385301</v>
      </c>
      <c r="L8" s="13">
        <f t="shared" si="1"/>
        <v>664513031.72368765</v>
      </c>
      <c r="M8" s="13">
        <f t="shared" si="13"/>
        <v>66451303.172368765</v>
      </c>
      <c r="N8" s="13">
        <f t="shared" si="13"/>
        <v>6645130.317236877</v>
      </c>
      <c r="O8" s="13">
        <f t="shared" si="14"/>
        <v>132769703.73839279</v>
      </c>
      <c r="P8" s="14">
        <v>10</v>
      </c>
      <c r="Q8" s="14">
        <v>10</v>
      </c>
      <c r="R8" s="14">
        <v>18</v>
      </c>
      <c r="S8" s="14">
        <f t="shared" si="2"/>
        <v>4</v>
      </c>
      <c r="T8" s="14">
        <f t="shared" si="3"/>
        <v>4</v>
      </c>
      <c r="U8" s="14">
        <f t="shared" si="4"/>
        <v>4</v>
      </c>
      <c r="V8" s="14">
        <f t="shared" si="5"/>
        <v>4</v>
      </c>
      <c r="W8" s="14">
        <f t="shared" si="6"/>
        <v>4</v>
      </c>
      <c r="X8" s="14">
        <f t="shared" si="7"/>
        <v>9</v>
      </c>
      <c r="Y8" s="14">
        <f t="shared" si="8"/>
        <v>78</v>
      </c>
      <c r="Z8" s="14">
        <f t="shared" si="9"/>
        <v>0</v>
      </c>
      <c r="AA8" s="13">
        <f t="shared" si="10"/>
        <v>205866137.22799844</v>
      </c>
    </row>
    <row r="9" spans="1:27">
      <c r="A9" s="9">
        <v>4</v>
      </c>
      <c r="B9" s="147" t="s">
        <v>22</v>
      </c>
      <c r="C9" s="10" t="s">
        <v>28</v>
      </c>
      <c r="D9" s="11">
        <v>42551</v>
      </c>
      <c r="E9" s="28"/>
      <c r="F9" s="11">
        <v>42551</v>
      </c>
      <c r="G9" s="12">
        <v>45016</v>
      </c>
      <c r="H9" s="14">
        <f t="shared" si="11"/>
        <v>27.333333333333332</v>
      </c>
      <c r="I9" s="38">
        <f t="shared" si="12"/>
        <v>28</v>
      </c>
      <c r="J9" s="8">
        <v>110000586.26089592</v>
      </c>
      <c r="K9" s="13">
        <f t="shared" si="0"/>
        <v>83600445.5582809</v>
      </c>
      <c r="L9" s="13">
        <f t="shared" si="1"/>
        <v>26400140.702615023</v>
      </c>
      <c r="M9" s="13">
        <f t="shared" si="13"/>
        <v>2640014.0702615026</v>
      </c>
      <c r="N9" s="13">
        <f t="shared" si="13"/>
        <v>264001.40702615026</v>
      </c>
      <c r="O9" s="13">
        <f t="shared" si="14"/>
        <v>5274748.1123824809</v>
      </c>
      <c r="P9" s="14">
        <v>10</v>
      </c>
      <c r="Q9" s="14">
        <v>10</v>
      </c>
      <c r="R9" s="14">
        <v>18</v>
      </c>
      <c r="S9" s="14">
        <f t="shared" si="2"/>
        <v>4</v>
      </c>
      <c r="T9" s="14">
        <f t="shared" si="3"/>
        <v>4</v>
      </c>
      <c r="U9" s="14">
        <f t="shared" si="4"/>
        <v>4</v>
      </c>
      <c r="V9" s="14">
        <f t="shared" si="5"/>
        <v>4</v>
      </c>
      <c r="W9" s="14">
        <f t="shared" si="6"/>
        <v>4</v>
      </c>
      <c r="X9" s="14">
        <f t="shared" si="7"/>
        <v>8</v>
      </c>
      <c r="Y9" s="14">
        <f t="shared" si="8"/>
        <v>76</v>
      </c>
      <c r="Z9" s="14">
        <f t="shared" si="9"/>
        <v>0</v>
      </c>
      <c r="AA9" s="13">
        <f t="shared" si="10"/>
        <v>8178763.5896701338</v>
      </c>
    </row>
    <row r="10" spans="1:27">
      <c r="A10" s="9">
        <v>5</v>
      </c>
      <c r="B10" s="147"/>
      <c r="C10" s="10" t="s">
        <v>27</v>
      </c>
      <c r="D10" s="11">
        <v>42643</v>
      </c>
      <c r="E10" s="28"/>
      <c r="F10" s="11">
        <v>42643</v>
      </c>
      <c r="G10" s="12">
        <v>45016</v>
      </c>
      <c r="H10" s="14">
        <f t="shared" si="11"/>
        <v>26.333333333333332</v>
      </c>
      <c r="I10" s="38">
        <f t="shared" si="12"/>
        <v>27</v>
      </c>
      <c r="J10" s="8">
        <v>1085312891.3484502</v>
      </c>
      <c r="K10" s="13">
        <f t="shared" si="0"/>
        <v>803131539.59785318</v>
      </c>
      <c r="L10" s="13">
        <f t="shared" si="1"/>
        <v>282181351.750597</v>
      </c>
      <c r="M10" s="13">
        <f t="shared" si="13"/>
        <v>28218135.175059702</v>
      </c>
      <c r="N10" s="13">
        <f t="shared" si="13"/>
        <v>2821813.5175059703</v>
      </c>
      <c r="O10" s="13">
        <f t="shared" si="14"/>
        <v>56379834.079769269</v>
      </c>
      <c r="P10" s="14">
        <v>10</v>
      </c>
      <c r="Q10" s="14">
        <v>10</v>
      </c>
      <c r="R10" s="14">
        <v>18</v>
      </c>
      <c r="S10" s="14">
        <f t="shared" si="2"/>
        <v>4</v>
      </c>
      <c r="T10" s="14">
        <f t="shared" si="3"/>
        <v>4</v>
      </c>
      <c r="U10" s="14">
        <f t="shared" si="4"/>
        <v>4</v>
      </c>
      <c r="V10" s="14">
        <f t="shared" si="5"/>
        <v>4</v>
      </c>
      <c r="W10" s="14">
        <f t="shared" si="6"/>
        <v>4</v>
      </c>
      <c r="X10" s="14">
        <f t="shared" si="7"/>
        <v>7</v>
      </c>
      <c r="Y10" s="14">
        <f t="shared" si="8"/>
        <v>74</v>
      </c>
      <c r="Z10" s="14">
        <f t="shared" si="9"/>
        <v>0</v>
      </c>
      <c r="AA10" s="13">
        <f t="shared" si="10"/>
        <v>87419782.772334948</v>
      </c>
    </row>
    <row r="11" spans="1:27">
      <c r="A11" s="9">
        <v>6</v>
      </c>
      <c r="B11" s="147"/>
      <c r="C11" s="10" t="s">
        <v>30</v>
      </c>
      <c r="D11" s="11">
        <v>42735</v>
      </c>
      <c r="E11" s="28"/>
      <c r="F11" s="11">
        <v>42735</v>
      </c>
      <c r="G11" s="12">
        <v>45016</v>
      </c>
      <c r="H11" s="14">
        <f t="shared" si="11"/>
        <v>25.333333333333332</v>
      </c>
      <c r="I11" s="38">
        <f t="shared" si="12"/>
        <v>26</v>
      </c>
      <c r="J11" s="8">
        <v>30161712.183785811</v>
      </c>
      <c r="K11" s="13">
        <f t="shared" si="0"/>
        <v>21716432.772325784</v>
      </c>
      <c r="L11" s="13">
        <f t="shared" si="1"/>
        <v>8445279.4114600271</v>
      </c>
      <c r="M11" s="13">
        <f t="shared" si="13"/>
        <v>844527.94114600273</v>
      </c>
      <c r="N11" s="13">
        <f t="shared" si="13"/>
        <v>84452.794114600285</v>
      </c>
      <c r="O11" s="13">
        <f t="shared" si="14"/>
        <v>1687366.8264097136</v>
      </c>
      <c r="P11" s="14">
        <v>10</v>
      </c>
      <c r="Q11" s="14">
        <v>10</v>
      </c>
      <c r="R11" s="14">
        <v>18</v>
      </c>
      <c r="S11" s="14">
        <f t="shared" si="2"/>
        <v>4</v>
      </c>
      <c r="T11" s="14">
        <f t="shared" si="3"/>
        <v>4</v>
      </c>
      <c r="U11" s="14">
        <f t="shared" si="4"/>
        <v>4</v>
      </c>
      <c r="V11" s="14">
        <f t="shared" si="5"/>
        <v>4</v>
      </c>
      <c r="W11" s="14">
        <f t="shared" si="6"/>
        <v>4</v>
      </c>
      <c r="X11" s="14">
        <f t="shared" si="7"/>
        <v>6</v>
      </c>
      <c r="Y11" s="14">
        <f t="shared" si="8"/>
        <v>72</v>
      </c>
      <c r="Z11" s="14">
        <f t="shared" si="9"/>
        <v>0</v>
      </c>
      <c r="AA11" s="13">
        <f t="shared" si="10"/>
        <v>2616347.5616703164</v>
      </c>
    </row>
    <row r="12" spans="1:27">
      <c r="A12" s="9">
        <v>7</v>
      </c>
      <c r="B12" s="147"/>
      <c r="C12" s="10" t="s">
        <v>29</v>
      </c>
      <c r="D12" s="11">
        <v>42825</v>
      </c>
      <c r="E12" s="28"/>
      <c r="F12" s="11">
        <v>42825</v>
      </c>
      <c r="G12" s="12">
        <v>45016</v>
      </c>
      <c r="H12" s="14">
        <f t="shared" si="11"/>
        <v>24.333333333333332</v>
      </c>
      <c r="I12" s="38">
        <f t="shared" si="12"/>
        <v>25</v>
      </c>
      <c r="J12" s="8">
        <v>820174810.20686781</v>
      </c>
      <c r="K12" s="13">
        <f t="shared" si="0"/>
        <v>574122367.14480746</v>
      </c>
      <c r="L12" s="13">
        <f t="shared" si="1"/>
        <v>246052443.06206036</v>
      </c>
      <c r="M12" s="13">
        <f t="shared" si="13"/>
        <v>24605244.306206036</v>
      </c>
      <c r="N12" s="13">
        <f t="shared" si="13"/>
        <v>2460524.4306206037</v>
      </c>
      <c r="O12" s="13">
        <f t="shared" si="14"/>
        <v>49161278.123799659</v>
      </c>
      <c r="P12" s="14">
        <v>10</v>
      </c>
      <c r="Q12" s="14">
        <v>10</v>
      </c>
      <c r="R12" s="14">
        <v>18</v>
      </c>
      <c r="S12" s="14">
        <f t="shared" si="2"/>
        <v>4</v>
      </c>
      <c r="T12" s="14">
        <f t="shared" si="3"/>
        <v>4</v>
      </c>
      <c r="U12" s="14">
        <f t="shared" si="4"/>
        <v>4</v>
      </c>
      <c r="V12" s="14">
        <f t="shared" si="5"/>
        <v>4</v>
      </c>
      <c r="W12" s="14">
        <f t="shared" si="6"/>
        <v>4</v>
      </c>
      <c r="X12" s="14">
        <f t="shared" si="7"/>
        <v>5</v>
      </c>
      <c r="Y12" s="14">
        <f t="shared" si="8"/>
        <v>70</v>
      </c>
      <c r="Z12" s="14">
        <f t="shared" si="9"/>
        <v>0</v>
      </c>
      <c r="AA12" s="13">
        <f t="shared" si="10"/>
        <v>76227046.860626295</v>
      </c>
    </row>
    <row r="13" spans="1:27">
      <c r="A13" s="9">
        <v>8</v>
      </c>
      <c r="B13" s="147" t="s">
        <v>23</v>
      </c>
      <c r="C13" s="10" t="s">
        <v>28</v>
      </c>
      <c r="D13" s="11">
        <v>42916</v>
      </c>
      <c r="E13" s="28"/>
      <c r="F13" s="11">
        <v>42916</v>
      </c>
      <c r="G13" s="12">
        <v>45016</v>
      </c>
      <c r="H13" s="14">
        <f t="shared" si="11"/>
        <v>23.333333333333332</v>
      </c>
      <c r="I13" s="38">
        <f t="shared" si="12"/>
        <v>24</v>
      </c>
      <c r="J13" s="8">
        <v>662160226.95314169</v>
      </c>
      <c r="K13" s="13">
        <f t="shared" si="0"/>
        <v>450268954.32813638</v>
      </c>
      <c r="L13" s="13">
        <f t="shared" si="1"/>
        <v>211891272.6250053</v>
      </c>
      <c r="M13" s="13">
        <f t="shared" si="13"/>
        <v>21189127.262500532</v>
      </c>
      <c r="N13" s="13">
        <f t="shared" si="13"/>
        <v>2118912.7262500534</v>
      </c>
      <c r="O13" s="13">
        <f t="shared" si="14"/>
        <v>42335876.270476058</v>
      </c>
      <c r="P13" s="14">
        <v>10</v>
      </c>
      <c r="Q13" s="14">
        <v>10</v>
      </c>
      <c r="R13" s="14">
        <v>18</v>
      </c>
      <c r="S13" s="14">
        <f t="shared" si="2"/>
        <v>4</v>
      </c>
      <c r="T13" s="14">
        <f t="shared" si="3"/>
        <v>4</v>
      </c>
      <c r="U13" s="14">
        <f t="shared" si="4"/>
        <v>4</v>
      </c>
      <c r="V13" s="14">
        <f t="shared" si="5"/>
        <v>4</v>
      </c>
      <c r="W13" s="14">
        <f t="shared" si="6"/>
        <v>4</v>
      </c>
      <c r="X13" s="14">
        <f t="shared" si="7"/>
        <v>4</v>
      </c>
      <c r="Y13" s="14">
        <f t="shared" si="8"/>
        <v>68</v>
      </c>
      <c r="Z13" s="14">
        <f t="shared" si="9"/>
        <v>0</v>
      </c>
      <c r="AA13" s="13">
        <f t="shared" si="10"/>
        <v>65643916.259226643</v>
      </c>
    </row>
    <row r="14" spans="1:27">
      <c r="A14" s="9">
        <v>9</v>
      </c>
      <c r="B14" s="147"/>
      <c r="C14" s="10" t="s">
        <v>30</v>
      </c>
      <c r="D14" s="11">
        <v>43100</v>
      </c>
      <c r="E14" s="28"/>
      <c r="F14" s="11">
        <v>43100</v>
      </c>
      <c r="G14" s="12">
        <v>45016</v>
      </c>
      <c r="H14" s="14">
        <f t="shared" si="11"/>
        <v>21.333333333333332</v>
      </c>
      <c r="I14" s="38">
        <f t="shared" si="12"/>
        <v>22</v>
      </c>
      <c r="J14" s="8">
        <v>64149773.046858527</v>
      </c>
      <c r="K14" s="13">
        <f t="shared" si="0"/>
        <v>41055854.749989457</v>
      </c>
      <c r="L14" s="13">
        <f t="shared" si="1"/>
        <v>23093918.296869069</v>
      </c>
      <c r="M14" s="13">
        <f t="shared" si="13"/>
        <v>2309391.8296869071</v>
      </c>
      <c r="N14" s="13">
        <f t="shared" si="13"/>
        <v>230939.18296869073</v>
      </c>
      <c r="O14" s="13">
        <f t="shared" si="14"/>
        <v>4614164.8757144399</v>
      </c>
      <c r="P14" s="14">
        <v>10</v>
      </c>
      <c r="Q14" s="14">
        <v>10</v>
      </c>
      <c r="R14" s="14">
        <v>18</v>
      </c>
      <c r="S14" s="14">
        <f t="shared" si="2"/>
        <v>4</v>
      </c>
      <c r="T14" s="14">
        <f t="shared" si="3"/>
        <v>4</v>
      </c>
      <c r="U14" s="14">
        <f t="shared" si="4"/>
        <v>4</v>
      </c>
      <c r="V14" s="14">
        <f t="shared" si="5"/>
        <v>4</v>
      </c>
      <c r="W14" s="14">
        <f t="shared" si="6"/>
        <v>4</v>
      </c>
      <c r="X14" s="14">
        <f t="shared" si="7"/>
        <v>2</v>
      </c>
      <c r="Y14" s="14">
        <f t="shared" si="8"/>
        <v>64</v>
      </c>
      <c r="Z14" s="14">
        <f t="shared" si="9"/>
        <v>0</v>
      </c>
      <c r="AA14" s="13">
        <f t="shared" si="10"/>
        <v>7154495.888370038</v>
      </c>
    </row>
    <row r="15" spans="1:27">
      <c r="A15" s="9">
        <v>10</v>
      </c>
      <c r="B15" s="147" t="s">
        <v>24</v>
      </c>
      <c r="C15" s="10" t="s">
        <v>28</v>
      </c>
      <c r="D15" s="11">
        <v>43646</v>
      </c>
      <c r="E15" s="28"/>
      <c r="F15" s="11">
        <v>43646</v>
      </c>
      <c r="G15" s="12">
        <v>45016</v>
      </c>
      <c r="H15" s="14">
        <f t="shared" si="11"/>
        <v>15.333333333333334</v>
      </c>
      <c r="I15" s="38">
        <f t="shared" si="12"/>
        <v>16</v>
      </c>
      <c r="J15" s="8">
        <v>667558537.95977354</v>
      </c>
      <c r="K15" s="13">
        <f t="shared" si="0"/>
        <v>333779268.97988677</v>
      </c>
      <c r="L15" s="13">
        <f t="shared" si="1"/>
        <v>333779268.97988677</v>
      </c>
      <c r="M15" s="13">
        <f t="shared" si="13"/>
        <v>33377926.897988677</v>
      </c>
      <c r="N15" s="13">
        <f t="shared" si="13"/>
        <v>3337792.6897988678</v>
      </c>
      <c r="O15" s="13">
        <f t="shared" si="14"/>
        <v>66689097.942181379</v>
      </c>
      <c r="P15" s="14">
        <v>10</v>
      </c>
      <c r="Q15" s="14">
        <v>10</v>
      </c>
      <c r="R15" s="14">
        <v>18</v>
      </c>
      <c r="S15" s="14">
        <f t="shared" si="2"/>
        <v>4</v>
      </c>
      <c r="T15" s="14">
        <f t="shared" si="3"/>
        <v>4</v>
      </c>
      <c r="U15" s="14">
        <f t="shared" si="4"/>
        <v>4</v>
      </c>
      <c r="V15" s="14">
        <f t="shared" si="5"/>
        <v>4</v>
      </c>
      <c r="W15" s="14">
        <f t="shared" si="6"/>
        <v>0</v>
      </c>
      <c r="X15" s="14">
        <f t="shared" si="7"/>
        <v>0</v>
      </c>
      <c r="Y15" s="14">
        <f t="shared" si="8"/>
        <v>50</v>
      </c>
      <c r="Z15" s="14">
        <f t="shared" si="9"/>
        <v>0</v>
      </c>
      <c r="AA15" s="13">
        <f t="shared" si="10"/>
        <v>103404817.52996892</v>
      </c>
    </row>
    <row r="16" spans="1:27">
      <c r="A16" s="9">
        <v>11</v>
      </c>
      <c r="B16" s="147"/>
      <c r="C16" s="10" t="s">
        <v>30</v>
      </c>
      <c r="D16" s="11">
        <v>43830</v>
      </c>
      <c r="E16" s="28"/>
      <c r="F16" s="11">
        <v>43830</v>
      </c>
      <c r="G16" s="12">
        <v>45016</v>
      </c>
      <c r="H16" s="14">
        <f t="shared" si="11"/>
        <v>13.333333333333334</v>
      </c>
      <c r="I16" s="38">
        <f t="shared" si="12"/>
        <v>14</v>
      </c>
      <c r="J16" s="8">
        <v>199621462.04022649</v>
      </c>
      <c r="K16" s="13">
        <f t="shared" si="0"/>
        <v>89829657.918101922</v>
      </c>
      <c r="L16" s="13">
        <f t="shared" si="1"/>
        <v>109791804.12212457</v>
      </c>
      <c r="M16" s="13">
        <f t="shared" si="13"/>
        <v>10979180.412212458</v>
      </c>
      <c r="N16" s="13">
        <f t="shared" si="13"/>
        <v>1097918.0412212459</v>
      </c>
      <c r="O16" s="13">
        <f t="shared" si="14"/>
        <v>21936402.46360049</v>
      </c>
      <c r="P16" s="14">
        <v>10</v>
      </c>
      <c r="Q16" s="14">
        <v>10</v>
      </c>
      <c r="R16" s="14">
        <v>18</v>
      </c>
      <c r="S16" s="14">
        <f t="shared" si="2"/>
        <v>4</v>
      </c>
      <c r="T16" s="14">
        <f t="shared" si="3"/>
        <v>4</v>
      </c>
      <c r="U16" s="14">
        <f t="shared" si="4"/>
        <v>4</v>
      </c>
      <c r="V16" s="14">
        <f t="shared" si="5"/>
        <v>2</v>
      </c>
      <c r="W16" s="14">
        <f t="shared" si="6"/>
        <v>0</v>
      </c>
      <c r="X16" s="14">
        <f t="shared" si="7"/>
        <v>0</v>
      </c>
      <c r="Y16" s="14">
        <f t="shared" si="8"/>
        <v>45</v>
      </c>
      <c r="Z16" s="14">
        <f t="shared" si="9"/>
        <v>0</v>
      </c>
      <c r="AA16" s="13">
        <f t="shared" si="10"/>
        <v>34013500.917034194</v>
      </c>
    </row>
    <row r="17" spans="1:27">
      <c r="A17" s="9">
        <v>12</v>
      </c>
      <c r="B17" s="147" t="s">
        <v>32</v>
      </c>
      <c r="C17" s="10" t="s">
        <v>28</v>
      </c>
      <c r="D17" s="11">
        <v>44012</v>
      </c>
      <c r="E17" s="28"/>
      <c r="F17" s="11">
        <v>44012</v>
      </c>
      <c r="G17" s="12">
        <v>45016</v>
      </c>
      <c r="H17" s="14">
        <f t="shared" si="11"/>
        <v>11.333333333333334</v>
      </c>
      <c r="I17" s="38">
        <f t="shared" si="12"/>
        <v>12</v>
      </c>
      <c r="J17" s="8">
        <v>12946712.600000001</v>
      </c>
      <c r="K17" s="13">
        <f t="shared" ref="K17:K22" si="15">IFERROR(J17*Y17%,0)</f>
        <v>5178685.040000001</v>
      </c>
      <c r="L17" s="13">
        <f t="shared" ref="L17:L22" si="16">J17-K17</f>
        <v>7768027.5600000005</v>
      </c>
      <c r="M17" s="13">
        <f t="shared" ref="M17:M22" si="17">IFERROR(L17*P17%,0)</f>
        <v>776802.75600000005</v>
      </c>
      <c r="N17" s="13">
        <f t="shared" ref="N17:N22" si="18">IFERROR(M17*Q17%,0)</f>
        <v>77680.275600000008</v>
      </c>
      <c r="O17" s="13">
        <f t="shared" ref="O17:O22" si="19">((L17+M17+N17)*R17%)</f>
        <v>1552051.9064879997</v>
      </c>
      <c r="P17" s="14">
        <v>10</v>
      </c>
      <c r="Q17" s="14">
        <v>10</v>
      </c>
      <c r="R17" s="14">
        <v>18</v>
      </c>
      <c r="S17" s="14">
        <f t="shared" si="2"/>
        <v>4</v>
      </c>
      <c r="T17" s="14">
        <f t="shared" si="3"/>
        <v>4</v>
      </c>
      <c r="U17" s="14">
        <f t="shared" si="4"/>
        <v>4</v>
      </c>
      <c r="V17" s="14">
        <f t="shared" si="5"/>
        <v>0</v>
      </c>
      <c r="W17" s="14">
        <f t="shared" si="6"/>
        <v>0</v>
      </c>
      <c r="X17" s="14">
        <f t="shared" si="7"/>
        <v>0</v>
      </c>
      <c r="Y17" s="14">
        <f t="shared" ref="Y17:Y22" si="20">(S17*$S$5*100)+(T17*$T$5*100)+(U17*$U$5*100)+(V17*$V$5*100)+(W17*$W$5*100)+(X17*$X$5*100)</f>
        <v>40</v>
      </c>
      <c r="Z17" s="14">
        <f t="shared" si="9"/>
        <v>0</v>
      </c>
      <c r="AA17" s="13">
        <f t="shared" ref="AA17:AA22" si="21">+O17+N17+M17</f>
        <v>2406534.9380879998</v>
      </c>
    </row>
    <row r="18" spans="1:27">
      <c r="A18" s="9">
        <v>13</v>
      </c>
      <c r="B18" s="147"/>
      <c r="C18" s="10" t="s">
        <v>30</v>
      </c>
      <c r="D18" s="11">
        <v>44196</v>
      </c>
      <c r="E18" s="28"/>
      <c r="F18" s="11">
        <v>44196</v>
      </c>
      <c r="G18" s="12">
        <v>45016</v>
      </c>
      <c r="H18" s="14">
        <f t="shared" si="11"/>
        <v>9.3333333333333339</v>
      </c>
      <c r="I18" s="38">
        <f t="shared" si="12"/>
        <v>10</v>
      </c>
      <c r="J18" s="8">
        <v>7553303</v>
      </c>
      <c r="K18" s="13">
        <f t="shared" si="15"/>
        <v>2568123.02</v>
      </c>
      <c r="L18" s="13">
        <f t="shared" si="16"/>
        <v>4985179.9800000004</v>
      </c>
      <c r="M18" s="13">
        <f t="shared" si="17"/>
        <v>498517.99800000008</v>
      </c>
      <c r="N18" s="13">
        <f t="shared" si="18"/>
        <v>49851.799800000008</v>
      </c>
      <c r="O18" s="13">
        <f t="shared" si="19"/>
        <v>996038.96000399999</v>
      </c>
      <c r="P18" s="14">
        <v>10</v>
      </c>
      <c r="Q18" s="14">
        <v>10</v>
      </c>
      <c r="R18" s="14">
        <v>18</v>
      </c>
      <c r="S18" s="14">
        <f t="shared" si="2"/>
        <v>4</v>
      </c>
      <c r="T18" s="14">
        <f t="shared" si="3"/>
        <v>4</v>
      </c>
      <c r="U18" s="14">
        <f t="shared" si="4"/>
        <v>2</v>
      </c>
      <c r="V18" s="14">
        <f t="shared" si="5"/>
        <v>0</v>
      </c>
      <c r="W18" s="14">
        <f t="shared" si="6"/>
        <v>0</v>
      </c>
      <c r="X18" s="14">
        <f t="shared" si="7"/>
        <v>0</v>
      </c>
      <c r="Y18" s="14">
        <f t="shared" si="20"/>
        <v>34</v>
      </c>
      <c r="Z18" s="14">
        <f t="shared" si="9"/>
        <v>0</v>
      </c>
      <c r="AA18" s="13">
        <f t="shared" si="21"/>
        <v>1544408.7578040001</v>
      </c>
    </row>
    <row r="19" spans="1:27" s="49" customFormat="1">
      <c r="A19" s="40">
        <v>4</v>
      </c>
      <c r="B19" s="148" t="s">
        <v>34</v>
      </c>
      <c r="C19" s="41" t="s">
        <v>28</v>
      </c>
      <c r="D19" s="42">
        <v>44377</v>
      </c>
      <c r="E19" s="43"/>
      <c r="F19" s="42">
        <v>44377</v>
      </c>
      <c r="G19" s="44">
        <v>45016</v>
      </c>
      <c r="H19" s="45">
        <f t="shared" ref="H19:H22" si="22">(+(YEAR(G19)-YEAR(F19))*12+MONTH(G19)-MONTH(F19)+1)/3</f>
        <v>7.333333333333333</v>
      </c>
      <c r="I19" s="46">
        <f t="shared" ref="I19:I22" si="23">ROUNDUP(H19,0)</f>
        <v>8</v>
      </c>
      <c r="J19" s="47">
        <v>71987684</v>
      </c>
      <c r="K19" s="48">
        <f t="shared" si="15"/>
        <v>20156551.520000003</v>
      </c>
      <c r="L19" s="48">
        <f t="shared" si="16"/>
        <v>51831132.479999997</v>
      </c>
      <c r="M19" s="48">
        <f t="shared" si="17"/>
        <v>5183113.2479999997</v>
      </c>
      <c r="N19" s="48">
        <f t="shared" si="18"/>
        <v>518311.3248</v>
      </c>
      <c r="O19" s="48">
        <f t="shared" si="19"/>
        <v>10355860.269504</v>
      </c>
      <c r="P19" s="45">
        <v>10</v>
      </c>
      <c r="Q19" s="45">
        <v>10</v>
      </c>
      <c r="R19" s="45">
        <v>18</v>
      </c>
      <c r="S19" s="45">
        <f t="shared" ref="S19:S22" si="24">IF(I19&gt;4,4,I19)</f>
        <v>4</v>
      </c>
      <c r="T19" s="45">
        <f t="shared" ref="T19:T22" si="25">IF((I19-S19)&gt;4,4,I19-S19)</f>
        <v>4</v>
      </c>
      <c r="U19" s="45">
        <f t="shared" ref="U19:U22" si="26">IF((I19-S19-T19)&gt;4,4,(I19-S19-T19))</f>
        <v>0</v>
      </c>
      <c r="V19" s="45">
        <f t="shared" ref="V19:V22" si="27">IF((I19-S19-T19-U19)&gt;4,4,(I19-S19-T19-U19))</f>
        <v>0</v>
      </c>
      <c r="W19" s="45">
        <f t="shared" ref="W19:W22" si="28">IF((I19-S19-T19-U19-V19)&gt;4,4,(I19-S19-T19-U19-V19))</f>
        <v>0</v>
      </c>
      <c r="X19" s="45">
        <f t="shared" ref="X19:X22" si="29">I19-S19-T19-U19-V19-W19</f>
        <v>0</v>
      </c>
      <c r="Y19" s="45">
        <f t="shared" si="20"/>
        <v>28</v>
      </c>
      <c r="Z19" s="45">
        <f t="shared" ref="Z19:Z22" si="30">SUM(S19:X19)-I19</f>
        <v>0</v>
      </c>
      <c r="AA19" s="48">
        <f t="shared" si="21"/>
        <v>16057284.842303999</v>
      </c>
    </row>
    <row r="20" spans="1:27" s="49" customFormat="1">
      <c r="A20" s="40">
        <v>5</v>
      </c>
      <c r="B20" s="148"/>
      <c r="C20" s="41" t="s">
        <v>27</v>
      </c>
      <c r="D20" s="42">
        <v>44469</v>
      </c>
      <c r="E20" s="43"/>
      <c r="F20" s="42">
        <v>44469</v>
      </c>
      <c r="G20" s="44">
        <v>45016</v>
      </c>
      <c r="H20" s="45">
        <f t="shared" si="22"/>
        <v>6.333333333333333</v>
      </c>
      <c r="I20" s="46">
        <f t="shared" si="23"/>
        <v>7</v>
      </c>
      <c r="J20" s="47">
        <v>462250</v>
      </c>
      <c r="K20" s="48">
        <f t="shared" si="15"/>
        <v>115562.5</v>
      </c>
      <c r="L20" s="48">
        <f t="shared" si="16"/>
        <v>346687.5</v>
      </c>
      <c r="M20" s="48">
        <f t="shared" si="17"/>
        <v>34668.75</v>
      </c>
      <c r="N20" s="48">
        <f t="shared" si="18"/>
        <v>3466.875</v>
      </c>
      <c r="O20" s="48">
        <f t="shared" si="19"/>
        <v>69268.162499999991</v>
      </c>
      <c r="P20" s="45">
        <v>10</v>
      </c>
      <c r="Q20" s="45">
        <v>10</v>
      </c>
      <c r="R20" s="45">
        <v>18</v>
      </c>
      <c r="S20" s="45">
        <f t="shared" si="24"/>
        <v>4</v>
      </c>
      <c r="T20" s="45">
        <f t="shared" si="25"/>
        <v>3</v>
      </c>
      <c r="U20" s="45">
        <f t="shared" si="26"/>
        <v>0</v>
      </c>
      <c r="V20" s="45">
        <f t="shared" si="27"/>
        <v>0</v>
      </c>
      <c r="W20" s="45">
        <f t="shared" si="28"/>
        <v>0</v>
      </c>
      <c r="X20" s="45">
        <f t="shared" si="29"/>
        <v>0</v>
      </c>
      <c r="Y20" s="45">
        <f t="shared" si="20"/>
        <v>25</v>
      </c>
      <c r="Z20" s="45">
        <f t="shared" si="30"/>
        <v>0</v>
      </c>
      <c r="AA20" s="48">
        <f t="shared" si="21"/>
        <v>107403.78749999999</v>
      </c>
    </row>
    <row r="21" spans="1:27" s="49" customFormat="1">
      <c r="A21" s="40">
        <v>6</v>
      </c>
      <c r="B21" s="148"/>
      <c r="C21" s="41" t="s">
        <v>30</v>
      </c>
      <c r="D21" s="42">
        <v>44561</v>
      </c>
      <c r="E21" s="43"/>
      <c r="F21" s="42">
        <v>44561</v>
      </c>
      <c r="G21" s="44">
        <v>45016</v>
      </c>
      <c r="H21" s="45">
        <f t="shared" si="22"/>
        <v>5.333333333333333</v>
      </c>
      <c r="I21" s="46">
        <f t="shared" si="23"/>
        <v>6</v>
      </c>
      <c r="J21" s="47">
        <v>78022895</v>
      </c>
      <c r="K21" s="48">
        <f t="shared" si="15"/>
        <v>17165036.899999999</v>
      </c>
      <c r="L21" s="48">
        <f t="shared" si="16"/>
        <v>60857858.100000001</v>
      </c>
      <c r="M21" s="48">
        <f t="shared" si="17"/>
        <v>6085785.8100000005</v>
      </c>
      <c r="N21" s="48">
        <f t="shared" si="18"/>
        <v>608578.58100000012</v>
      </c>
      <c r="O21" s="48">
        <f t="shared" si="19"/>
        <v>12159400.048379999</v>
      </c>
      <c r="P21" s="45">
        <v>10</v>
      </c>
      <c r="Q21" s="45">
        <v>10</v>
      </c>
      <c r="R21" s="45">
        <v>18</v>
      </c>
      <c r="S21" s="45">
        <f t="shared" si="24"/>
        <v>4</v>
      </c>
      <c r="T21" s="45">
        <f t="shared" si="25"/>
        <v>2</v>
      </c>
      <c r="U21" s="45">
        <f t="shared" si="26"/>
        <v>0</v>
      </c>
      <c r="V21" s="45">
        <f t="shared" si="27"/>
        <v>0</v>
      </c>
      <c r="W21" s="45">
        <f t="shared" si="28"/>
        <v>0</v>
      </c>
      <c r="X21" s="45">
        <f t="shared" si="29"/>
        <v>0</v>
      </c>
      <c r="Y21" s="45">
        <f t="shared" si="20"/>
        <v>22</v>
      </c>
      <c r="Z21" s="45">
        <f t="shared" si="30"/>
        <v>0</v>
      </c>
      <c r="AA21" s="48">
        <f t="shared" si="21"/>
        <v>18853764.439379998</v>
      </c>
    </row>
    <row r="22" spans="1:27" s="49" customFormat="1">
      <c r="A22" s="40">
        <v>7</v>
      </c>
      <c r="B22" s="148"/>
      <c r="C22" s="41" t="s">
        <v>29</v>
      </c>
      <c r="D22" s="42">
        <v>44651</v>
      </c>
      <c r="E22" s="43"/>
      <c r="F22" s="42">
        <v>44651</v>
      </c>
      <c r="G22" s="44">
        <v>45016</v>
      </c>
      <c r="H22" s="45">
        <f t="shared" si="22"/>
        <v>4.333333333333333</v>
      </c>
      <c r="I22" s="46">
        <f t="shared" si="23"/>
        <v>5</v>
      </c>
      <c r="J22" s="47">
        <v>12870700</v>
      </c>
      <c r="K22" s="48">
        <f t="shared" si="15"/>
        <v>2445433</v>
      </c>
      <c r="L22" s="48">
        <f t="shared" si="16"/>
        <v>10425267</v>
      </c>
      <c r="M22" s="48">
        <f t="shared" si="17"/>
        <v>1042526.7000000001</v>
      </c>
      <c r="N22" s="48">
        <f t="shared" si="18"/>
        <v>104252.67000000001</v>
      </c>
      <c r="O22" s="48">
        <f t="shared" si="19"/>
        <v>2082968.3465999998</v>
      </c>
      <c r="P22" s="45">
        <v>10</v>
      </c>
      <c r="Q22" s="45">
        <v>10</v>
      </c>
      <c r="R22" s="45">
        <v>18</v>
      </c>
      <c r="S22" s="45">
        <f t="shared" si="24"/>
        <v>4</v>
      </c>
      <c r="T22" s="45">
        <f t="shared" si="25"/>
        <v>1</v>
      </c>
      <c r="U22" s="45">
        <f t="shared" si="26"/>
        <v>0</v>
      </c>
      <c r="V22" s="45">
        <f t="shared" si="27"/>
        <v>0</v>
      </c>
      <c r="W22" s="45">
        <f t="shared" si="28"/>
        <v>0</v>
      </c>
      <c r="X22" s="45">
        <f t="shared" si="29"/>
        <v>0</v>
      </c>
      <c r="Y22" s="45">
        <f t="shared" si="20"/>
        <v>19</v>
      </c>
      <c r="Z22" s="45">
        <f t="shared" si="30"/>
        <v>0</v>
      </c>
      <c r="AA22" s="48">
        <f t="shared" si="21"/>
        <v>3229747.7165999999</v>
      </c>
    </row>
    <row r="23" spans="1:27">
      <c r="A23" s="9">
        <v>4</v>
      </c>
      <c r="B23" s="147" t="s">
        <v>36</v>
      </c>
      <c r="C23" s="10" t="s">
        <v>28</v>
      </c>
      <c r="D23" s="11">
        <v>44377</v>
      </c>
      <c r="E23" s="28"/>
      <c r="F23" s="11">
        <v>44377</v>
      </c>
      <c r="G23" s="12">
        <v>45016</v>
      </c>
      <c r="H23" s="14">
        <f t="shared" ref="H23:H30" si="31">(+(YEAR(G23)-YEAR(F23))*12+MONTH(G23)-MONTH(F23)+1)/3</f>
        <v>7.333333333333333</v>
      </c>
      <c r="I23" s="38">
        <f t="shared" ref="I23:I30" si="32">ROUNDUP(H23,0)</f>
        <v>8</v>
      </c>
      <c r="J23" s="8">
        <v>67626979.620000005</v>
      </c>
      <c r="K23" s="13">
        <f t="shared" ref="K23:K30" si="33">IFERROR(J23*Y23%,0)</f>
        <v>18935554.293600004</v>
      </c>
      <c r="L23" s="13">
        <f t="shared" ref="L23:L30" si="34">J23-K23</f>
        <v>48691425.326399997</v>
      </c>
      <c r="M23" s="13">
        <f t="shared" ref="M23:M30" si="35">IFERROR(L23*P23%,0)</f>
        <v>4869142.5326399999</v>
      </c>
      <c r="N23" s="13">
        <f t="shared" ref="N23:N30" si="36">IFERROR(M23*Q23%,0)</f>
        <v>486914.253264</v>
      </c>
      <c r="O23" s="13">
        <f t="shared" ref="O23:O30" si="37">((L23+M23+N23)*R23%)</f>
        <v>9728546.7802147195</v>
      </c>
      <c r="P23" s="14">
        <v>10</v>
      </c>
      <c r="Q23" s="14">
        <v>10</v>
      </c>
      <c r="R23" s="14">
        <v>18</v>
      </c>
      <c r="S23" s="14">
        <f t="shared" ref="S23:S30" si="38">IF(I23&gt;4,4,I23)</f>
        <v>4</v>
      </c>
      <c r="T23" s="14">
        <f t="shared" ref="T23:T30" si="39">IF((I23-S23)&gt;4,4,I23-S23)</f>
        <v>4</v>
      </c>
      <c r="U23" s="14">
        <f t="shared" ref="U23:U30" si="40">IF((I23-S23-T23)&gt;4,4,(I23-S23-T23))</f>
        <v>0</v>
      </c>
      <c r="V23" s="14">
        <f t="shared" ref="V23:V30" si="41">IF((I23-S23-T23-U23)&gt;4,4,(I23-S23-T23-U23))</f>
        <v>0</v>
      </c>
      <c r="W23" s="14">
        <f t="shared" ref="W23:W30" si="42">IF((I23-S23-T23-U23-V23)&gt;4,4,(I23-S23-T23-U23-V23))</f>
        <v>0</v>
      </c>
      <c r="X23" s="14">
        <f t="shared" ref="X23:X30" si="43">I23-S23-T23-U23-V23-W23</f>
        <v>0</v>
      </c>
      <c r="Y23" s="14">
        <f t="shared" ref="Y23:Y30" si="44">(S23*$S$5*100)+(T23*$T$5*100)+(U23*$U$5*100)+(V23*$V$5*100)+(W23*$W$5*100)+(X23*$X$5*100)</f>
        <v>28</v>
      </c>
      <c r="Z23" s="14">
        <f t="shared" ref="Z23:Z30" si="45">SUM(S23:X23)-I23</f>
        <v>0</v>
      </c>
      <c r="AA23" s="13">
        <f t="shared" ref="AA23:AA30" si="46">+O23+N23+M23</f>
        <v>15084603.566118721</v>
      </c>
    </row>
    <row r="24" spans="1:27">
      <c r="A24" s="9">
        <v>5</v>
      </c>
      <c r="B24" s="147"/>
      <c r="C24" s="10" t="s">
        <v>27</v>
      </c>
      <c r="D24" s="11">
        <v>44469</v>
      </c>
      <c r="E24" s="28"/>
      <c r="F24" s="11">
        <v>44469</v>
      </c>
      <c r="G24" s="12">
        <v>45016</v>
      </c>
      <c r="H24" s="14">
        <f t="shared" si="31"/>
        <v>6.333333333333333</v>
      </c>
      <c r="I24" s="38">
        <f t="shared" si="32"/>
        <v>7</v>
      </c>
      <c r="J24" s="8">
        <v>1088776706.6393201</v>
      </c>
      <c r="K24" s="13">
        <f t="shared" si="33"/>
        <v>272194176.65983003</v>
      </c>
      <c r="L24" s="13">
        <f t="shared" si="34"/>
        <v>816582529.97949004</v>
      </c>
      <c r="M24" s="13">
        <f t="shared" si="35"/>
        <v>81658252.997949004</v>
      </c>
      <c r="N24" s="13">
        <f t="shared" si="36"/>
        <v>8165825.2997949012</v>
      </c>
      <c r="O24" s="13">
        <f t="shared" si="37"/>
        <v>163153189.48990211</v>
      </c>
      <c r="P24" s="14">
        <v>10</v>
      </c>
      <c r="Q24" s="14">
        <v>10</v>
      </c>
      <c r="R24" s="14">
        <v>18</v>
      </c>
      <c r="S24" s="14">
        <f t="shared" si="38"/>
        <v>4</v>
      </c>
      <c r="T24" s="14">
        <f t="shared" si="39"/>
        <v>3</v>
      </c>
      <c r="U24" s="14">
        <f t="shared" si="40"/>
        <v>0</v>
      </c>
      <c r="V24" s="14">
        <f t="shared" si="41"/>
        <v>0</v>
      </c>
      <c r="W24" s="14">
        <f t="shared" si="42"/>
        <v>0</v>
      </c>
      <c r="X24" s="14">
        <f t="shared" si="43"/>
        <v>0</v>
      </c>
      <c r="Y24" s="14">
        <f t="shared" si="44"/>
        <v>25</v>
      </c>
      <c r="Z24" s="14">
        <f t="shared" si="45"/>
        <v>0</v>
      </c>
      <c r="AA24" s="13">
        <f t="shared" si="46"/>
        <v>252977267.78764603</v>
      </c>
    </row>
    <row r="25" spans="1:27">
      <c r="A25" s="9">
        <v>6</v>
      </c>
      <c r="B25" s="147"/>
      <c r="C25" s="10" t="s">
        <v>30</v>
      </c>
      <c r="D25" s="11">
        <v>44561</v>
      </c>
      <c r="E25" s="28"/>
      <c r="F25" s="11">
        <v>44561</v>
      </c>
      <c r="G25" s="12">
        <v>45016</v>
      </c>
      <c r="H25" s="14">
        <f t="shared" si="31"/>
        <v>5.333333333333333</v>
      </c>
      <c r="I25" s="38">
        <f t="shared" si="32"/>
        <v>6</v>
      </c>
      <c r="J25" s="8">
        <v>0</v>
      </c>
      <c r="K25" s="13">
        <f t="shared" si="33"/>
        <v>0</v>
      </c>
      <c r="L25" s="13">
        <f t="shared" si="34"/>
        <v>0</v>
      </c>
      <c r="M25" s="13">
        <f t="shared" si="35"/>
        <v>0</v>
      </c>
      <c r="N25" s="13">
        <f t="shared" si="36"/>
        <v>0</v>
      </c>
      <c r="O25" s="13">
        <f t="shared" si="37"/>
        <v>0</v>
      </c>
      <c r="P25" s="14">
        <v>10</v>
      </c>
      <c r="Q25" s="14">
        <v>10</v>
      </c>
      <c r="R25" s="14">
        <v>18</v>
      </c>
      <c r="S25" s="14">
        <f t="shared" si="38"/>
        <v>4</v>
      </c>
      <c r="T25" s="14">
        <f t="shared" si="39"/>
        <v>2</v>
      </c>
      <c r="U25" s="14">
        <f t="shared" si="40"/>
        <v>0</v>
      </c>
      <c r="V25" s="14">
        <f t="shared" si="41"/>
        <v>0</v>
      </c>
      <c r="W25" s="14">
        <f t="shared" si="42"/>
        <v>0</v>
      </c>
      <c r="X25" s="14">
        <f t="shared" si="43"/>
        <v>0</v>
      </c>
      <c r="Y25" s="14">
        <f t="shared" si="44"/>
        <v>22</v>
      </c>
      <c r="Z25" s="14">
        <f t="shared" si="45"/>
        <v>0</v>
      </c>
      <c r="AA25" s="13">
        <f t="shared" si="46"/>
        <v>0</v>
      </c>
    </row>
    <row r="26" spans="1:27">
      <c r="A26" s="9">
        <v>7</v>
      </c>
      <c r="B26" s="147"/>
      <c r="C26" s="10" t="s">
        <v>29</v>
      </c>
      <c r="D26" s="11">
        <v>44651</v>
      </c>
      <c r="E26" s="28"/>
      <c r="F26" s="11">
        <v>44651</v>
      </c>
      <c r="G26" s="12">
        <v>45016</v>
      </c>
      <c r="H26" s="14">
        <f t="shared" si="31"/>
        <v>4.333333333333333</v>
      </c>
      <c r="I26" s="38">
        <f t="shared" si="32"/>
        <v>5</v>
      </c>
      <c r="J26" s="8">
        <v>0</v>
      </c>
      <c r="K26" s="13">
        <f t="shared" si="33"/>
        <v>0</v>
      </c>
      <c r="L26" s="13">
        <f t="shared" si="34"/>
        <v>0</v>
      </c>
      <c r="M26" s="13">
        <f t="shared" si="35"/>
        <v>0</v>
      </c>
      <c r="N26" s="13">
        <f t="shared" si="36"/>
        <v>0</v>
      </c>
      <c r="O26" s="13">
        <f t="shared" si="37"/>
        <v>0</v>
      </c>
      <c r="P26" s="14">
        <v>10</v>
      </c>
      <c r="Q26" s="14">
        <v>10</v>
      </c>
      <c r="R26" s="14">
        <v>18</v>
      </c>
      <c r="S26" s="14">
        <f t="shared" si="38"/>
        <v>4</v>
      </c>
      <c r="T26" s="14">
        <f t="shared" si="39"/>
        <v>1</v>
      </c>
      <c r="U26" s="14">
        <f t="shared" si="40"/>
        <v>0</v>
      </c>
      <c r="V26" s="14">
        <f t="shared" si="41"/>
        <v>0</v>
      </c>
      <c r="W26" s="14">
        <f t="shared" si="42"/>
        <v>0</v>
      </c>
      <c r="X26" s="14">
        <f t="shared" si="43"/>
        <v>0</v>
      </c>
      <c r="Y26" s="14">
        <f t="shared" si="44"/>
        <v>19</v>
      </c>
      <c r="Z26" s="14">
        <f t="shared" si="45"/>
        <v>0</v>
      </c>
      <c r="AA26" s="13">
        <f t="shared" si="46"/>
        <v>0</v>
      </c>
    </row>
    <row r="27" spans="1:27">
      <c r="A27" s="9">
        <v>4</v>
      </c>
      <c r="B27" s="147" t="s">
        <v>37</v>
      </c>
      <c r="C27" s="10" t="s">
        <v>28</v>
      </c>
      <c r="D27" s="11">
        <v>44377</v>
      </c>
      <c r="E27" s="28"/>
      <c r="F27" s="11">
        <v>44377</v>
      </c>
      <c r="G27" s="12">
        <v>45016</v>
      </c>
      <c r="H27" s="14">
        <f t="shared" si="31"/>
        <v>7.333333333333333</v>
      </c>
      <c r="I27" s="38">
        <f t="shared" si="32"/>
        <v>8</v>
      </c>
      <c r="J27" s="8"/>
      <c r="K27" s="13">
        <f t="shared" si="33"/>
        <v>0</v>
      </c>
      <c r="L27" s="13">
        <f t="shared" si="34"/>
        <v>0</v>
      </c>
      <c r="M27" s="13">
        <f t="shared" si="35"/>
        <v>0</v>
      </c>
      <c r="N27" s="13">
        <f t="shared" si="36"/>
        <v>0</v>
      </c>
      <c r="O27" s="13">
        <f t="shared" si="37"/>
        <v>0</v>
      </c>
      <c r="P27" s="14">
        <v>10</v>
      </c>
      <c r="Q27" s="14">
        <v>10</v>
      </c>
      <c r="R27" s="14">
        <v>18</v>
      </c>
      <c r="S27" s="14">
        <f t="shared" si="38"/>
        <v>4</v>
      </c>
      <c r="T27" s="14">
        <f t="shared" si="39"/>
        <v>4</v>
      </c>
      <c r="U27" s="14">
        <f t="shared" si="40"/>
        <v>0</v>
      </c>
      <c r="V27" s="14">
        <f t="shared" si="41"/>
        <v>0</v>
      </c>
      <c r="W27" s="14">
        <f t="shared" si="42"/>
        <v>0</v>
      </c>
      <c r="X27" s="14">
        <f t="shared" si="43"/>
        <v>0</v>
      </c>
      <c r="Y27" s="14">
        <f t="shared" si="44"/>
        <v>28</v>
      </c>
      <c r="Z27" s="14">
        <f t="shared" si="45"/>
        <v>0</v>
      </c>
      <c r="AA27" s="13">
        <f t="shared" si="46"/>
        <v>0</v>
      </c>
    </row>
    <row r="28" spans="1:27">
      <c r="A28" s="9">
        <v>5</v>
      </c>
      <c r="B28" s="147"/>
      <c r="C28" s="10" t="s">
        <v>27</v>
      </c>
      <c r="D28" s="11">
        <v>44469</v>
      </c>
      <c r="E28" s="28"/>
      <c r="F28" s="11">
        <v>44469</v>
      </c>
      <c r="G28" s="12">
        <v>45016</v>
      </c>
      <c r="H28" s="14">
        <f t="shared" si="31"/>
        <v>6.333333333333333</v>
      </c>
      <c r="I28" s="38">
        <f t="shared" si="32"/>
        <v>7</v>
      </c>
      <c r="J28" s="8"/>
      <c r="K28" s="13">
        <f t="shared" si="33"/>
        <v>0</v>
      </c>
      <c r="L28" s="13">
        <f t="shared" si="34"/>
        <v>0</v>
      </c>
      <c r="M28" s="13">
        <f t="shared" si="35"/>
        <v>0</v>
      </c>
      <c r="N28" s="13">
        <f t="shared" si="36"/>
        <v>0</v>
      </c>
      <c r="O28" s="13">
        <f t="shared" si="37"/>
        <v>0</v>
      </c>
      <c r="P28" s="14">
        <v>10</v>
      </c>
      <c r="Q28" s="14">
        <v>10</v>
      </c>
      <c r="R28" s="14">
        <v>18</v>
      </c>
      <c r="S28" s="14">
        <f t="shared" si="38"/>
        <v>4</v>
      </c>
      <c r="T28" s="14">
        <f t="shared" si="39"/>
        <v>3</v>
      </c>
      <c r="U28" s="14">
        <f t="shared" si="40"/>
        <v>0</v>
      </c>
      <c r="V28" s="14">
        <f t="shared" si="41"/>
        <v>0</v>
      </c>
      <c r="W28" s="14">
        <f t="shared" si="42"/>
        <v>0</v>
      </c>
      <c r="X28" s="14">
        <f t="shared" si="43"/>
        <v>0</v>
      </c>
      <c r="Y28" s="14">
        <f t="shared" si="44"/>
        <v>25</v>
      </c>
      <c r="Z28" s="14">
        <f t="shared" si="45"/>
        <v>0</v>
      </c>
      <c r="AA28" s="13">
        <f t="shared" si="46"/>
        <v>0</v>
      </c>
    </row>
    <row r="29" spans="1:27">
      <c r="A29" s="9">
        <v>6</v>
      </c>
      <c r="B29" s="147"/>
      <c r="C29" s="10" t="s">
        <v>30</v>
      </c>
      <c r="D29" s="11">
        <v>44561</v>
      </c>
      <c r="E29" s="28"/>
      <c r="F29" s="11">
        <v>44561</v>
      </c>
      <c r="G29" s="12">
        <v>45016</v>
      </c>
      <c r="H29" s="14">
        <f t="shared" si="31"/>
        <v>5.333333333333333</v>
      </c>
      <c r="I29" s="38">
        <f t="shared" si="32"/>
        <v>6</v>
      </c>
      <c r="J29" s="8">
        <v>672808641.83999991</v>
      </c>
      <c r="K29" s="13">
        <f t="shared" si="33"/>
        <v>148017901.20479998</v>
      </c>
      <c r="L29" s="13">
        <f t="shared" si="34"/>
        <v>524790740.6351999</v>
      </c>
      <c r="M29" s="13">
        <f t="shared" si="35"/>
        <v>52479074.063519992</v>
      </c>
      <c r="N29" s="13">
        <f t="shared" si="36"/>
        <v>5247907.4063519994</v>
      </c>
      <c r="O29" s="13">
        <f t="shared" si="37"/>
        <v>104853189.97891293</v>
      </c>
      <c r="P29" s="14">
        <v>10</v>
      </c>
      <c r="Q29" s="14">
        <v>10</v>
      </c>
      <c r="R29" s="14">
        <v>18</v>
      </c>
      <c r="S29" s="14">
        <f t="shared" si="38"/>
        <v>4</v>
      </c>
      <c r="T29" s="14">
        <f t="shared" si="39"/>
        <v>2</v>
      </c>
      <c r="U29" s="14">
        <f t="shared" si="40"/>
        <v>0</v>
      </c>
      <c r="V29" s="14">
        <f t="shared" si="41"/>
        <v>0</v>
      </c>
      <c r="W29" s="14">
        <f t="shared" si="42"/>
        <v>0</v>
      </c>
      <c r="X29" s="14">
        <f t="shared" si="43"/>
        <v>0</v>
      </c>
      <c r="Y29" s="14">
        <f t="shared" si="44"/>
        <v>22</v>
      </c>
      <c r="Z29" s="14">
        <f t="shared" si="45"/>
        <v>0</v>
      </c>
      <c r="AA29" s="13">
        <f t="shared" si="46"/>
        <v>162580171.44878492</v>
      </c>
    </row>
    <row r="30" spans="1:27">
      <c r="A30" s="9">
        <v>7</v>
      </c>
      <c r="B30" s="147"/>
      <c r="C30" s="10" t="s">
        <v>29</v>
      </c>
      <c r="D30" s="11">
        <v>44651</v>
      </c>
      <c r="E30" s="28"/>
      <c r="F30" s="11">
        <v>44651</v>
      </c>
      <c r="G30" s="12">
        <v>45016</v>
      </c>
      <c r="H30" s="14">
        <f t="shared" si="31"/>
        <v>4.333333333333333</v>
      </c>
      <c r="I30" s="38">
        <f t="shared" si="32"/>
        <v>5</v>
      </c>
      <c r="J30" s="8"/>
      <c r="K30" s="13">
        <f t="shared" si="33"/>
        <v>0</v>
      </c>
      <c r="L30" s="13">
        <f t="shared" si="34"/>
        <v>0</v>
      </c>
      <c r="M30" s="13">
        <f t="shared" si="35"/>
        <v>0</v>
      </c>
      <c r="N30" s="13">
        <f t="shared" si="36"/>
        <v>0</v>
      </c>
      <c r="O30" s="13">
        <f t="shared" si="37"/>
        <v>0</v>
      </c>
      <c r="P30" s="14">
        <v>10</v>
      </c>
      <c r="Q30" s="14">
        <v>10</v>
      </c>
      <c r="R30" s="14">
        <v>18</v>
      </c>
      <c r="S30" s="14">
        <f t="shared" si="38"/>
        <v>4</v>
      </c>
      <c r="T30" s="14">
        <f t="shared" si="39"/>
        <v>1</v>
      </c>
      <c r="U30" s="14">
        <f t="shared" si="40"/>
        <v>0</v>
      </c>
      <c r="V30" s="14">
        <f t="shared" si="41"/>
        <v>0</v>
      </c>
      <c r="W30" s="14">
        <f t="shared" si="42"/>
        <v>0</v>
      </c>
      <c r="X30" s="14">
        <f t="shared" si="43"/>
        <v>0</v>
      </c>
      <c r="Y30" s="14">
        <f t="shared" si="44"/>
        <v>19</v>
      </c>
      <c r="Z30" s="14">
        <f t="shared" si="45"/>
        <v>0</v>
      </c>
      <c r="AA30" s="13">
        <f t="shared" si="46"/>
        <v>0</v>
      </c>
    </row>
    <row r="31" spans="1:27" ht="15.75" thickBot="1">
      <c r="A31" s="15" t="s">
        <v>25</v>
      </c>
      <c r="B31" s="15"/>
      <c r="C31" s="16"/>
      <c r="D31" s="16"/>
      <c r="E31" s="15"/>
      <c r="F31" s="15"/>
      <c r="G31" s="15"/>
      <c r="H31" s="15"/>
      <c r="I31" s="15"/>
      <c r="J31" s="39">
        <f>SUM(J6:J30)</f>
        <v>9831089799.9162292</v>
      </c>
      <c r="K31" s="19">
        <f>SUM(K6:K30)</f>
        <v>6190154014.2829905</v>
      </c>
      <c r="L31" s="19">
        <f t="shared" ref="L31:O31" si="47">SUM(L6:L30)</f>
        <v>3640935785.6332402</v>
      </c>
      <c r="M31" s="19">
        <f t="shared" si="47"/>
        <v>364093578.56332403</v>
      </c>
      <c r="N31" s="19">
        <f t="shared" si="47"/>
        <v>36409357.856332406</v>
      </c>
      <c r="O31" s="19">
        <f t="shared" si="47"/>
        <v>727458969.9695214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9">
        <f>SUM(AA6:AA22)</f>
        <v>697319863.58662808</v>
      </c>
    </row>
    <row r="32" spans="1:27" ht="15.75" thickTop="1">
      <c r="L32" s="29"/>
    </row>
    <row r="34" spans="12:12">
      <c r="L34" s="30"/>
    </row>
    <row r="35" spans="12:12">
      <c r="L35" s="30"/>
    </row>
    <row r="36" spans="12:12">
      <c r="L36" s="30"/>
    </row>
  </sheetData>
  <autoFilter ref="A5:AA31" xr:uid="{00000000-0009-0000-0000-000000000000}"/>
  <mergeCells count="10">
    <mergeCell ref="P4:R4"/>
    <mergeCell ref="S4:Y4"/>
    <mergeCell ref="B7:B8"/>
    <mergeCell ref="B9:B12"/>
    <mergeCell ref="B13:B14"/>
    <mergeCell ref="B23:B26"/>
    <mergeCell ref="B27:B30"/>
    <mergeCell ref="B19:B22"/>
    <mergeCell ref="B17:B18"/>
    <mergeCell ref="B15:B16"/>
  </mergeCells>
  <conditionalFormatting sqref="A6:A18">
    <cfRule type="duplicateValues" dxfId="139" priority="9"/>
  </conditionalFormatting>
  <conditionalFormatting sqref="A19:A22">
    <cfRule type="duplicateValues" dxfId="138" priority="3"/>
  </conditionalFormatting>
  <conditionalFormatting sqref="A23:A26">
    <cfRule type="duplicateValues" dxfId="137" priority="2"/>
  </conditionalFormatting>
  <conditionalFormatting sqref="A27:A30">
    <cfRule type="duplicateValues" dxfId="136" priority="1"/>
  </conditionalFormatting>
  <pageMargins left="0.11811023622047245" right="0.11811023622047245" top="0.74803149606299213" bottom="0.39370078740157483" header="0.31496062992125984" footer="0.31496062992125984"/>
  <pageSetup paperSize="9" scale="69" fitToHeight="100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9D08-B5BF-4CDD-A936-C2DC1890E57B}">
  <sheetPr>
    <pageSetUpPr fitToPage="1"/>
  </sheetPr>
  <dimension ref="A1:AA33"/>
  <sheetViews>
    <sheetView workbookViewId="0">
      <selection activeCell="A5" sqref="A5"/>
    </sheetView>
  </sheetViews>
  <sheetFormatPr defaultColWidth="9.140625" defaultRowHeight="15"/>
  <cols>
    <col min="1" max="1" width="7" customWidth="1"/>
    <col min="2" max="2" width="9.5703125" style="4" bestFit="1" customWidth="1"/>
    <col min="3" max="3" width="8.5703125" style="4" customWidth="1"/>
    <col min="4" max="4" width="10.7109375" style="5" customWidth="1"/>
    <col min="5" max="5" width="10.85546875" style="17" hidden="1" customWidth="1"/>
    <col min="6" max="6" width="12.7109375" customWidth="1"/>
    <col min="7" max="7" width="11.28515625" customWidth="1"/>
    <col min="8" max="8" width="12.42578125" customWidth="1"/>
    <col min="9" max="9" width="12.42578125" style="4" customWidth="1"/>
    <col min="10" max="10" width="16.85546875" style="18" bestFit="1" customWidth="1"/>
    <col min="11" max="11" width="17.140625" customWidth="1"/>
    <col min="12" max="12" width="16.85546875" bestFit="1" customWidth="1"/>
    <col min="13" max="13" width="17.28515625" bestFit="1" customWidth="1"/>
    <col min="14" max="14" width="18.5703125" customWidth="1"/>
    <col min="15" max="15" width="15.42578125" bestFit="1" customWidth="1"/>
    <col min="16" max="16" width="11.28515625" customWidth="1"/>
    <col min="17" max="17" width="9.28515625" customWidth="1"/>
    <col min="18" max="18" width="8" customWidth="1"/>
    <col min="19" max="20" width="5.85546875" customWidth="1"/>
    <col min="21" max="21" width="8.28515625" customWidth="1"/>
    <col min="22" max="22" width="7" customWidth="1"/>
    <col min="23" max="23" width="6.140625" customWidth="1"/>
    <col min="24" max="24" width="8.140625" customWidth="1"/>
    <col min="25" max="25" width="17" customWidth="1"/>
    <col min="26" max="26" width="10.85546875" customWidth="1"/>
    <col min="27" max="27" width="16.5703125" bestFit="1" customWidth="1"/>
  </cols>
  <sheetData>
    <row r="1" spans="1:27" ht="18.75">
      <c r="A1" s="20" t="s">
        <v>0</v>
      </c>
      <c r="E1" s="17" t="s">
        <v>1</v>
      </c>
      <c r="F1" s="21"/>
      <c r="Q1" s="22"/>
      <c r="R1" s="22"/>
      <c r="S1" s="22"/>
      <c r="T1" s="22"/>
      <c r="U1" s="22"/>
      <c r="AA1" s="37"/>
    </row>
    <row r="2" spans="1:27">
      <c r="F2" s="1"/>
      <c r="G2" s="1"/>
      <c r="H2" s="1"/>
      <c r="I2" s="2"/>
      <c r="J2" s="3"/>
      <c r="K2" s="1"/>
      <c r="L2" s="1"/>
      <c r="M2" s="1"/>
      <c r="N2" s="1"/>
      <c r="O2" s="1"/>
      <c r="P2" s="23"/>
      <c r="Q2" s="23"/>
      <c r="R2" s="23"/>
      <c r="S2" s="23"/>
      <c r="T2" s="23"/>
      <c r="U2" s="23"/>
    </row>
    <row r="3" spans="1:27">
      <c r="A3" s="22" t="s">
        <v>38</v>
      </c>
      <c r="F3" s="1"/>
      <c r="G3" s="1"/>
      <c r="H3" s="1"/>
      <c r="I3" s="2"/>
      <c r="J3" s="3"/>
      <c r="K3" s="1"/>
      <c r="L3" s="1"/>
      <c r="M3" s="1"/>
      <c r="N3" s="1"/>
      <c r="O3" s="1"/>
      <c r="P3" s="23"/>
      <c r="Q3" s="23"/>
      <c r="R3" s="23"/>
      <c r="S3" s="23"/>
      <c r="T3" s="23"/>
      <c r="U3" s="23"/>
    </row>
    <row r="4" spans="1:27">
      <c r="F4" s="33"/>
      <c r="G4" s="33"/>
      <c r="H4" s="33"/>
      <c r="I4" s="34"/>
      <c r="J4" s="35"/>
      <c r="K4" s="33"/>
      <c r="L4" s="36"/>
      <c r="M4" s="36"/>
      <c r="N4" s="36"/>
      <c r="O4" s="36"/>
      <c r="P4" s="149"/>
      <c r="Q4" s="149"/>
      <c r="R4" s="149"/>
      <c r="S4" s="150"/>
      <c r="T4" s="150"/>
      <c r="U4" s="150"/>
      <c r="V4" s="150"/>
      <c r="W4" s="150"/>
      <c r="X4" s="150"/>
      <c r="Y4" s="150"/>
    </row>
    <row r="5" spans="1:27" ht="45">
      <c r="A5" s="64" t="s">
        <v>2</v>
      </c>
      <c r="B5" s="64" t="s">
        <v>19</v>
      </c>
      <c r="C5" s="65" t="s">
        <v>26</v>
      </c>
      <c r="D5" s="65" t="s">
        <v>31</v>
      </c>
      <c r="E5" s="64" t="s">
        <v>3</v>
      </c>
      <c r="F5" s="64" t="s">
        <v>4</v>
      </c>
      <c r="G5" s="64" t="s">
        <v>5</v>
      </c>
      <c r="H5" s="64" t="s">
        <v>33</v>
      </c>
      <c r="I5" s="64" t="s">
        <v>6</v>
      </c>
      <c r="J5" s="66" t="s">
        <v>7</v>
      </c>
      <c r="K5" s="64" t="s">
        <v>8</v>
      </c>
      <c r="L5" s="64" t="s">
        <v>9</v>
      </c>
      <c r="M5" s="67" t="s">
        <v>10</v>
      </c>
      <c r="N5" s="67" t="s">
        <v>11</v>
      </c>
      <c r="O5" s="68" t="s">
        <v>12</v>
      </c>
      <c r="P5" s="64" t="s">
        <v>13</v>
      </c>
      <c r="Q5" s="64" t="s">
        <v>14</v>
      </c>
      <c r="R5" s="64" t="s">
        <v>15</v>
      </c>
      <c r="S5" s="69">
        <v>0.04</v>
      </c>
      <c r="T5" s="69">
        <v>0.03</v>
      </c>
      <c r="U5" s="69">
        <v>0.03</v>
      </c>
      <c r="V5" s="70">
        <v>2.5000000000000001E-2</v>
      </c>
      <c r="W5" s="70">
        <v>2.5000000000000001E-2</v>
      </c>
      <c r="X5" s="69">
        <v>0.02</v>
      </c>
      <c r="Y5" s="65" t="s">
        <v>16</v>
      </c>
      <c r="Z5" s="65" t="s">
        <v>17</v>
      </c>
      <c r="AA5" s="68" t="s">
        <v>18</v>
      </c>
    </row>
    <row r="6" spans="1:27">
      <c r="A6" s="9">
        <v>1</v>
      </c>
      <c r="B6" s="31" t="s">
        <v>20</v>
      </c>
      <c r="C6" s="56" t="s">
        <v>27</v>
      </c>
      <c r="D6" s="11">
        <v>40816</v>
      </c>
      <c r="E6" s="28"/>
      <c r="F6" s="11">
        <v>42247</v>
      </c>
      <c r="G6" s="12">
        <v>45443</v>
      </c>
      <c r="H6" s="14">
        <f>(+(YEAR(G6)-YEAR(F6))*12+MONTH(G6)-MONTH(F6)+1)/3</f>
        <v>35.333333333333336</v>
      </c>
      <c r="I6" s="38">
        <f>ROUNDUP(H6,0)</f>
        <v>36</v>
      </c>
      <c r="J6" s="8">
        <f>(812.943927216909)*1000000</f>
        <v>812943927.21690893</v>
      </c>
      <c r="K6" s="13">
        <f>IFERROR(J6*Y6%,0)</f>
        <v>747908413.03955626</v>
      </c>
      <c r="L6" s="13">
        <f>J6-K6</f>
        <v>65035514.177352667</v>
      </c>
      <c r="M6" s="13">
        <f>IFERROR(L6*P6%,0)</f>
        <v>6503551.4177352674</v>
      </c>
      <c r="N6" s="13">
        <f>IFERROR(M6*Q6%,0)</f>
        <v>650355.14177352679</v>
      </c>
      <c r="O6" s="13">
        <f>((L6+M6+N6)*R6%)</f>
        <v>12994095.73263506</v>
      </c>
      <c r="P6" s="14">
        <v>10</v>
      </c>
      <c r="Q6" s="14">
        <v>10</v>
      </c>
      <c r="R6" s="14">
        <v>18</v>
      </c>
      <c r="S6" s="14">
        <f>IF(I6&gt;4,4,I6)</f>
        <v>4</v>
      </c>
      <c r="T6" s="14">
        <f>IF((I6-S6)&gt;4,4,I6-S6)</f>
        <v>4</v>
      </c>
      <c r="U6" s="14">
        <f>IF((I6-S6-T6)&gt;4,4,(I6-S6-T6))</f>
        <v>4</v>
      </c>
      <c r="V6" s="14">
        <f>IF((I6-S6-T6-U6)&gt;4,4,(I6-S6-T6-U6))</f>
        <v>4</v>
      </c>
      <c r="W6" s="14">
        <f t="shared" ref="W6:W27" si="0">IF((I6-S6-T6-U6-V6)&gt;4,4,(I6-S6-T6-U6-V6))</f>
        <v>4</v>
      </c>
      <c r="X6" s="14">
        <f>I6-S6-T6-U6-V6-W6</f>
        <v>16</v>
      </c>
      <c r="Y6" s="14">
        <f>(S6*$S$5*100)+(T6*$T$5*100)+(U6*$U$5*100)+(V6*$V$5*100)+(W6*$W$5*100)+(X6*$X$5*100)</f>
        <v>92</v>
      </c>
      <c r="Z6" s="14">
        <f t="shared" ref="Z6:Z17" si="1">SUM(S6:X6)-I6</f>
        <v>0</v>
      </c>
      <c r="AA6" s="13">
        <f t="shared" ref="AA6:AA27" si="2">+O6+N6+M6</f>
        <v>20148002.292143855</v>
      </c>
    </row>
    <row r="7" spans="1:27">
      <c r="A7" s="71">
        <v>2</v>
      </c>
      <c r="B7" s="151" t="s">
        <v>21</v>
      </c>
      <c r="C7" s="72" t="s">
        <v>28</v>
      </c>
      <c r="D7" s="73">
        <v>42185</v>
      </c>
      <c r="E7" s="74"/>
      <c r="F7" s="73">
        <v>42247</v>
      </c>
      <c r="G7" s="75">
        <v>45443</v>
      </c>
      <c r="H7" s="76">
        <f t="shared" ref="H7:H27" si="3">(+(YEAR(G7)-YEAR(F7))*12+MONTH(G7)-MONTH(F7)+1)/3</f>
        <v>35.333333333333336</v>
      </c>
      <c r="I7" s="77">
        <f t="shared" ref="I7:I27" si="4">ROUNDUP(H7,0)</f>
        <v>36</v>
      </c>
      <c r="J7" s="78">
        <v>345436219.43778235</v>
      </c>
      <c r="K7" s="79">
        <f t="shared" ref="K7:K27" si="5">IFERROR(J7*Y7%,0)</f>
        <v>317801321.88275975</v>
      </c>
      <c r="L7" s="79">
        <f t="shared" ref="L7:L27" si="6">J7-K7</f>
        <v>27634897.555022597</v>
      </c>
      <c r="M7" s="79">
        <f t="shared" ref="M7:N24" si="7">IFERROR(L7*P7%,0)</f>
        <v>2763489.7555022598</v>
      </c>
      <c r="N7" s="79">
        <f t="shared" si="7"/>
        <v>276348.97555022599</v>
      </c>
      <c r="O7" s="79">
        <f t="shared" ref="O7:O27" si="8">((L7+M7+N7)*R7%)</f>
        <v>5521452.5314935148</v>
      </c>
      <c r="P7" s="76">
        <v>10</v>
      </c>
      <c r="Q7" s="76">
        <v>10</v>
      </c>
      <c r="R7" s="76">
        <v>18</v>
      </c>
      <c r="S7" s="76">
        <f t="shared" ref="S7:S27" si="9">IF(I7&gt;4,4,I7)</f>
        <v>4</v>
      </c>
      <c r="T7" s="76">
        <f t="shared" ref="T7:T27" si="10">IF((I7-S7)&gt;4,4,I7-S7)</f>
        <v>4</v>
      </c>
      <c r="U7" s="76">
        <f t="shared" ref="U7:U27" si="11">IF((I7-S7-T7)&gt;4,4,(I7-S7-T7))</f>
        <v>4</v>
      </c>
      <c r="V7" s="76">
        <f t="shared" ref="V7:V27" si="12">IF((I7-S7-T7-U7)&gt;4,4,(I7-S7-T7-U7))</f>
        <v>4</v>
      </c>
      <c r="W7" s="76">
        <f t="shared" si="0"/>
        <v>4</v>
      </c>
      <c r="X7" s="76">
        <f t="shared" ref="X7:X27" si="13">I7-S7-T7-U7-V7-W7</f>
        <v>16</v>
      </c>
      <c r="Y7" s="76">
        <f t="shared" ref="Y7:Y27" si="14">(S7*$S$5*100)+(T7*$T$5*100)+(U7*$U$5*100)+(V7*$V$5*100)+(W7*$W$5*100)+(X7*$X$5*100)</f>
        <v>92</v>
      </c>
      <c r="Z7" s="76">
        <f t="shared" si="1"/>
        <v>0</v>
      </c>
      <c r="AA7" s="79">
        <f t="shared" si="2"/>
        <v>8561291.262546001</v>
      </c>
    </row>
    <row r="8" spans="1:27">
      <c r="A8" s="71">
        <v>3</v>
      </c>
      <c r="B8" s="151"/>
      <c r="C8" s="72" t="s">
        <v>29</v>
      </c>
      <c r="D8" s="73">
        <v>42460</v>
      </c>
      <c r="E8" s="74"/>
      <c r="F8" s="73">
        <v>42460</v>
      </c>
      <c r="G8" s="75">
        <v>45443</v>
      </c>
      <c r="H8" s="76">
        <f t="shared" si="3"/>
        <v>33</v>
      </c>
      <c r="I8" s="77">
        <f t="shared" si="4"/>
        <v>33</v>
      </c>
      <c r="J8" s="78">
        <v>3020513780.5622177</v>
      </c>
      <c r="K8" s="79">
        <f t="shared" si="5"/>
        <v>2597641851.2835073</v>
      </c>
      <c r="L8" s="79">
        <f t="shared" si="6"/>
        <v>422871929.27871037</v>
      </c>
      <c r="M8" s="79">
        <f t="shared" si="7"/>
        <v>42287192.927871041</v>
      </c>
      <c r="N8" s="79">
        <f t="shared" si="7"/>
        <v>4228719.2927871039</v>
      </c>
      <c r="O8" s="79">
        <f t="shared" si="8"/>
        <v>84489811.469886318</v>
      </c>
      <c r="P8" s="76">
        <v>10</v>
      </c>
      <c r="Q8" s="76">
        <v>10</v>
      </c>
      <c r="R8" s="76">
        <v>18</v>
      </c>
      <c r="S8" s="76">
        <f t="shared" si="9"/>
        <v>4</v>
      </c>
      <c r="T8" s="76">
        <f t="shared" si="10"/>
        <v>4</v>
      </c>
      <c r="U8" s="76">
        <f t="shared" si="11"/>
        <v>4</v>
      </c>
      <c r="V8" s="76">
        <f t="shared" si="12"/>
        <v>4</v>
      </c>
      <c r="W8" s="76">
        <f t="shared" si="0"/>
        <v>4</v>
      </c>
      <c r="X8" s="76">
        <f t="shared" si="13"/>
        <v>13</v>
      </c>
      <c r="Y8" s="76">
        <f t="shared" si="14"/>
        <v>86</v>
      </c>
      <c r="Z8" s="76">
        <f t="shared" si="1"/>
        <v>0</v>
      </c>
      <c r="AA8" s="79">
        <f t="shared" si="2"/>
        <v>131005723.69054446</v>
      </c>
    </row>
    <row r="9" spans="1:27">
      <c r="A9" s="9">
        <v>4</v>
      </c>
      <c r="B9" s="147" t="s">
        <v>22</v>
      </c>
      <c r="C9" s="56" t="s">
        <v>28</v>
      </c>
      <c r="D9" s="11">
        <v>42551</v>
      </c>
      <c r="E9" s="28"/>
      <c r="F9" s="11">
        <v>42551</v>
      </c>
      <c r="G9" s="12">
        <v>45443</v>
      </c>
      <c r="H9" s="14">
        <f t="shared" si="3"/>
        <v>32</v>
      </c>
      <c r="I9" s="38">
        <f t="shared" si="4"/>
        <v>32</v>
      </c>
      <c r="J9" s="8">
        <v>110000586.26089592</v>
      </c>
      <c r="K9" s="13">
        <f t="shared" si="5"/>
        <v>92400492.459152564</v>
      </c>
      <c r="L9" s="13">
        <f t="shared" si="6"/>
        <v>17600093.801743358</v>
      </c>
      <c r="M9" s="13">
        <f t="shared" si="7"/>
        <v>1760009.380174336</v>
      </c>
      <c r="N9" s="13">
        <f t="shared" si="7"/>
        <v>176000.93801743363</v>
      </c>
      <c r="O9" s="13">
        <f t="shared" si="8"/>
        <v>3516498.7415883229</v>
      </c>
      <c r="P9" s="14">
        <v>10</v>
      </c>
      <c r="Q9" s="14">
        <v>10</v>
      </c>
      <c r="R9" s="14">
        <v>18</v>
      </c>
      <c r="S9" s="14">
        <f t="shared" si="9"/>
        <v>4</v>
      </c>
      <c r="T9" s="14">
        <f t="shared" si="10"/>
        <v>4</v>
      </c>
      <c r="U9" s="14">
        <f t="shared" si="11"/>
        <v>4</v>
      </c>
      <c r="V9" s="14">
        <f t="shared" si="12"/>
        <v>4</v>
      </c>
      <c r="W9" s="14">
        <f t="shared" si="0"/>
        <v>4</v>
      </c>
      <c r="X9" s="14">
        <f t="shared" si="13"/>
        <v>12</v>
      </c>
      <c r="Y9" s="14">
        <f t="shared" si="14"/>
        <v>84</v>
      </c>
      <c r="Z9" s="14">
        <f t="shared" si="1"/>
        <v>0</v>
      </c>
      <c r="AA9" s="13">
        <f t="shared" si="2"/>
        <v>5452509.0597800929</v>
      </c>
    </row>
    <row r="10" spans="1:27">
      <c r="A10" s="9">
        <v>5</v>
      </c>
      <c r="B10" s="147"/>
      <c r="C10" s="56" t="s">
        <v>27</v>
      </c>
      <c r="D10" s="11">
        <v>42643</v>
      </c>
      <c r="E10" s="28"/>
      <c r="F10" s="11">
        <v>42643</v>
      </c>
      <c r="G10" s="12">
        <v>45443</v>
      </c>
      <c r="H10" s="14">
        <f t="shared" si="3"/>
        <v>31</v>
      </c>
      <c r="I10" s="38">
        <f t="shared" si="4"/>
        <v>31</v>
      </c>
      <c r="J10" s="8">
        <v>1085312891.3484502</v>
      </c>
      <c r="K10" s="13">
        <f t="shared" si="5"/>
        <v>889956570.90572906</v>
      </c>
      <c r="L10" s="13">
        <f t="shared" si="6"/>
        <v>195356320.44272113</v>
      </c>
      <c r="M10" s="13">
        <f t="shared" si="7"/>
        <v>19535632.044272114</v>
      </c>
      <c r="N10" s="13">
        <f t="shared" si="7"/>
        <v>1953563.2044272115</v>
      </c>
      <c r="O10" s="13">
        <f t="shared" si="8"/>
        <v>39032192.824455686</v>
      </c>
      <c r="P10" s="14">
        <v>10</v>
      </c>
      <c r="Q10" s="14">
        <v>10</v>
      </c>
      <c r="R10" s="14">
        <v>18</v>
      </c>
      <c r="S10" s="14">
        <f t="shared" si="9"/>
        <v>4</v>
      </c>
      <c r="T10" s="14">
        <f t="shared" si="10"/>
        <v>4</v>
      </c>
      <c r="U10" s="14">
        <f t="shared" si="11"/>
        <v>4</v>
      </c>
      <c r="V10" s="14">
        <f t="shared" si="12"/>
        <v>4</v>
      </c>
      <c r="W10" s="14">
        <f t="shared" si="0"/>
        <v>4</v>
      </c>
      <c r="X10" s="14">
        <f t="shared" si="13"/>
        <v>11</v>
      </c>
      <c r="Y10" s="14">
        <f t="shared" si="14"/>
        <v>82</v>
      </c>
      <c r="Z10" s="14">
        <f t="shared" si="1"/>
        <v>0</v>
      </c>
      <c r="AA10" s="13">
        <f t="shared" si="2"/>
        <v>60521388.073155016</v>
      </c>
    </row>
    <row r="11" spans="1:27">
      <c r="A11" s="9">
        <v>6</v>
      </c>
      <c r="B11" s="147"/>
      <c r="C11" s="56" t="s">
        <v>30</v>
      </c>
      <c r="D11" s="11">
        <v>42735</v>
      </c>
      <c r="E11" s="28"/>
      <c r="F11" s="11">
        <v>42735</v>
      </c>
      <c r="G11" s="12">
        <v>45443</v>
      </c>
      <c r="H11" s="14">
        <f t="shared" si="3"/>
        <v>30</v>
      </c>
      <c r="I11" s="38">
        <f t="shared" si="4"/>
        <v>30</v>
      </c>
      <c r="J11" s="8">
        <v>30161712.183785811</v>
      </c>
      <c r="K11" s="13">
        <f t="shared" si="5"/>
        <v>24129369.747028649</v>
      </c>
      <c r="L11" s="13">
        <f t="shared" si="6"/>
        <v>6032342.4367571622</v>
      </c>
      <c r="M11" s="13">
        <f t="shared" si="7"/>
        <v>603234.24367571622</v>
      </c>
      <c r="N11" s="13">
        <f t="shared" si="7"/>
        <v>60323.424367571628</v>
      </c>
      <c r="O11" s="13">
        <f t="shared" si="8"/>
        <v>1205262.018864081</v>
      </c>
      <c r="P11" s="14">
        <v>10</v>
      </c>
      <c r="Q11" s="14">
        <v>10</v>
      </c>
      <c r="R11" s="14">
        <v>18</v>
      </c>
      <c r="S11" s="14">
        <f t="shared" si="9"/>
        <v>4</v>
      </c>
      <c r="T11" s="14">
        <f t="shared" si="10"/>
        <v>4</v>
      </c>
      <c r="U11" s="14">
        <f t="shared" si="11"/>
        <v>4</v>
      </c>
      <c r="V11" s="14">
        <f t="shared" si="12"/>
        <v>4</v>
      </c>
      <c r="W11" s="14">
        <f t="shared" si="0"/>
        <v>4</v>
      </c>
      <c r="X11" s="14">
        <f t="shared" si="13"/>
        <v>10</v>
      </c>
      <c r="Y11" s="14">
        <f t="shared" si="14"/>
        <v>80</v>
      </c>
      <c r="Z11" s="14">
        <f t="shared" si="1"/>
        <v>0</v>
      </c>
      <c r="AA11" s="13">
        <f t="shared" si="2"/>
        <v>1868819.6869073689</v>
      </c>
    </row>
    <row r="12" spans="1:27">
      <c r="A12" s="9">
        <v>7</v>
      </c>
      <c r="B12" s="147"/>
      <c r="C12" s="56" t="s">
        <v>29</v>
      </c>
      <c r="D12" s="11">
        <v>42825</v>
      </c>
      <c r="E12" s="28"/>
      <c r="F12" s="11">
        <v>42825</v>
      </c>
      <c r="G12" s="12">
        <v>45443</v>
      </c>
      <c r="H12" s="14">
        <f t="shared" si="3"/>
        <v>29</v>
      </c>
      <c r="I12" s="38">
        <f t="shared" si="4"/>
        <v>29</v>
      </c>
      <c r="J12" s="8">
        <v>820174810.20686781</v>
      </c>
      <c r="K12" s="13">
        <f t="shared" si="5"/>
        <v>639736351.96135688</v>
      </c>
      <c r="L12" s="13">
        <f t="shared" si="6"/>
        <v>180438458.24551094</v>
      </c>
      <c r="M12" s="13">
        <f t="shared" si="7"/>
        <v>18043845.824551094</v>
      </c>
      <c r="N12" s="13">
        <f t="shared" si="7"/>
        <v>1804384.5824551096</v>
      </c>
      <c r="O12" s="13">
        <f t="shared" si="8"/>
        <v>36051603.957453087</v>
      </c>
      <c r="P12" s="14">
        <v>10</v>
      </c>
      <c r="Q12" s="14">
        <v>10</v>
      </c>
      <c r="R12" s="14">
        <v>18</v>
      </c>
      <c r="S12" s="14">
        <f t="shared" si="9"/>
        <v>4</v>
      </c>
      <c r="T12" s="14">
        <f t="shared" si="10"/>
        <v>4</v>
      </c>
      <c r="U12" s="14">
        <f t="shared" si="11"/>
        <v>4</v>
      </c>
      <c r="V12" s="14">
        <f t="shared" si="12"/>
        <v>4</v>
      </c>
      <c r="W12" s="14">
        <f t="shared" si="0"/>
        <v>4</v>
      </c>
      <c r="X12" s="14">
        <f t="shared" si="13"/>
        <v>9</v>
      </c>
      <c r="Y12" s="14">
        <f t="shared" si="14"/>
        <v>78</v>
      </c>
      <c r="Z12" s="14">
        <f t="shared" si="1"/>
        <v>0</v>
      </c>
      <c r="AA12" s="13">
        <f t="shared" si="2"/>
        <v>55899834.364459291</v>
      </c>
    </row>
    <row r="13" spans="1:27">
      <c r="A13" s="71">
        <v>8</v>
      </c>
      <c r="B13" s="151" t="s">
        <v>23</v>
      </c>
      <c r="C13" s="72" t="s">
        <v>28</v>
      </c>
      <c r="D13" s="73">
        <v>42916</v>
      </c>
      <c r="E13" s="74"/>
      <c r="F13" s="73">
        <v>42916</v>
      </c>
      <c r="G13" s="75">
        <v>45443</v>
      </c>
      <c r="H13" s="76">
        <f t="shared" si="3"/>
        <v>28</v>
      </c>
      <c r="I13" s="77">
        <f t="shared" si="4"/>
        <v>28</v>
      </c>
      <c r="J13" s="78">
        <v>662160226.95314169</v>
      </c>
      <c r="K13" s="79">
        <f t="shared" si="5"/>
        <v>503241772.4843877</v>
      </c>
      <c r="L13" s="79">
        <f t="shared" si="6"/>
        <v>158918454.46875399</v>
      </c>
      <c r="M13" s="79">
        <f t="shared" si="7"/>
        <v>15891845.446875401</v>
      </c>
      <c r="N13" s="79">
        <f t="shared" si="7"/>
        <v>1589184.5446875403</v>
      </c>
      <c r="O13" s="79">
        <f t="shared" si="8"/>
        <v>31751907.202857047</v>
      </c>
      <c r="P13" s="76">
        <v>10</v>
      </c>
      <c r="Q13" s="76">
        <v>10</v>
      </c>
      <c r="R13" s="76">
        <v>18</v>
      </c>
      <c r="S13" s="76">
        <f t="shared" si="9"/>
        <v>4</v>
      </c>
      <c r="T13" s="76">
        <f t="shared" si="10"/>
        <v>4</v>
      </c>
      <c r="U13" s="76">
        <f t="shared" si="11"/>
        <v>4</v>
      </c>
      <c r="V13" s="76">
        <f t="shared" si="12"/>
        <v>4</v>
      </c>
      <c r="W13" s="76">
        <f t="shared" si="0"/>
        <v>4</v>
      </c>
      <c r="X13" s="76">
        <f t="shared" si="13"/>
        <v>8</v>
      </c>
      <c r="Y13" s="76">
        <f t="shared" si="14"/>
        <v>76</v>
      </c>
      <c r="Z13" s="76">
        <f t="shared" si="1"/>
        <v>0</v>
      </c>
      <c r="AA13" s="79">
        <f t="shared" si="2"/>
        <v>49232937.194419987</v>
      </c>
    </row>
    <row r="14" spans="1:27">
      <c r="A14" s="71">
        <v>9</v>
      </c>
      <c r="B14" s="151"/>
      <c r="C14" s="72" t="s">
        <v>30</v>
      </c>
      <c r="D14" s="73">
        <v>43100</v>
      </c>
      <c r="E14" s="74"/>
      <c r="F14" s="73">
        <v>43100</v>
      </c>
      <c r="G14" s="75">
        <v>45443</v>
      </c>
      <c r="H14" s="76">
        <f t="shared" si="3"/>
        <v>26</v>
      </c>
      <c r="I14" s="77">
        <f t="shared" si="4"/>
        <v>26</v>
      </c>
      <c r="J14" s="78">
        <v>64149773.046858527</v>
      </c>
      <c r="K14" s="79">
        <f t="shared" si="5"/>
        <v>46187836.593738139</v>
      </c>
      <c r="L14" s="79">
        <f t="shared" si="6"/>
        <v>17961936.453120388</v>
      </c>
      <c r="M14" s="79">
        <f t="shared" si="7"/>
        <v>1796193.6453120389</v>
      </c>
      <c r="N14" s="79">
        <f t="shared" si="7"/>
        <v>179619.3645312039</v>
      </c>
      <c r="O14" s="79">
        <f t="shared" si="8"/>
        <v>3588794.903333453</v>
      </c>
      <c r="P14" s="76">
        <v>10</v>
      </c>
      <c r="Q14" s="76">
        <v>10</v>
      </c>
      <c r="R14" s="76">
        <v>18</v>
      </c>
      <c r="S14" s="76">
        <f t="shared" si="9"/>
        <v>4</v>
      </c>
      <c r="T14" s="76">
        <f t="shared" si="10"/>
        <v>4</v>
      </c>
      <c r="U14" s="76">
        <f t="shared" si="11"/>
        <v>4</v>
      </c>
      <c r="V14" s="76">
        <f t="shared" si="12"/>
        <v>4</v>
      </c>
      <c r="W14" s="76">
        <f t="shared" si="0"/>
        <v>4</v>
      </c>
      <c r="X14" s="76">
        <f t="shared" si="13"/>
        <v>6</v>
      </c>
      <c r="Y14" s="76">
        <f t="shared" si="14"/>
        <v>72</v>
      </c>
      <c r="Z14" s="76">
        <f t="shared" si="1"/>
        <v>0</v>
      </c>
      <c r="AA14" s="79">
        <f t="shared" si="2"/>
        <v>5564607.9131766958</v>
      </c>
    </row>
    <row r="15" spans="1:27">
      <c r="A15" s="9">
        <v>10</v>
      </c>
      <c r="B15" s="147" t="s">
        <v>24</v>
      </c>
      <c r="C15" s="56" t="s">
        <v>28</v>
      </c>
      <c r="D15" s="11">
        <v>43646</v>
      </c>
      <c r="E15" s="28"/>
      <c r="F15" s="11">
        <v>43646</v>
      </c>
      <c r="G15" s="12">
        <v>45443</v>
      </c>
      <c r="H15" s="14">
        <f t="shared" si="3"/>
        <v>20</v>
      </c>
      <c r="I15" s="38">
        <f t="shared" si="4"/>
        <v>20</v>
      </c>
      <c r="J15" s="8">
        <v>667558537.95977354</v>
      </c>
      <c r="K15" s="13">
        <f t="shared" si="5"/>
        <v>400535122.77586412</v>
      </c>
      <c r="L15" s="13">
        <f t="shared" si="6"/>
        <v>267023415.18390942</v>
      </c>
      <c r="M15" s="13">
        <f t="shared" si="7"/>
        <v>26702341.518390942</v>
      </c>
      <c r="N15" s="13">
        <f t="shared" si="7"/>
        <v>2670234.1518390942</v>
      </c>
      <c r="O15" s="13">
        <f t="shared" si="8"/>
        <v>53351278.353745095</v>
      </c>
      <c r="P15" s="14">
        <v>10</v>
      </c>
      <c r="Q15" s="14">
        <v>10</v>
      </c>
      <c r="R15" s="14">
        <v>18</v>
      </c>
      <c r="S15" s="14">
        <f t="shared" si="9"/>
        <v>4</v>
      </c>
      <c r="T15" s="14">
        <f t="shared" si="10"/>
        <v>4</v>
      </c>
      <c r="U15" s="14">
        <f t="shared" si="11"/>
        <v>4</v>
      </c>
      <c r="V15" s="14">
        <f t="shared" si="12"/>
        <v>4</v>
      </c>
      <c r="W15" s="14">
        <f t="shared" si="0"/>
        <v>4</v>
      </c>
      <c r="X15" s="14">
        <f t="shared" si="13"/>
        <v>0</v>
      </c>
      <c r="Y15" s="14">
        <f t="shared" si="14"/>
        <v>60</v>
      </c>
      <c r="Z15" s="14">
        <f t="shared" si="1"/>
        <v>0</v>
      </c>
      <c r="AA15" s="13">
        <f t="shared" si="2"/>
        <v>82723854.023975134</v>
      </c>
    </row>
    <row r="16" spans="1:27">
      <c r="A16" s="9">
        <v>11</v>
      </c>
      <c r="B16" s="147"/>
      <c r="C16" s="56" t="s">
        <v>30</v>
      </c>
      <c r="D16" s="11">
        <v>43830</v>
      </c>
      <c r="E16" s="28"/>
      <c r="F16" s="11">
        <v>43830</v>
      </c>
      <c r="G16" s="12">
        <v>45443</v>
      </c>
      <c r="H16" s="14">
        <f t="shared" si="3"/>
        <v>18</v>
      </c>
      <c r="I16" s="38">
        <f t="shared" si="4"/>
        <v>18</v>
      </c>
      <c r="J16" s="8">
        <v>199621462.04022649</v>
      </c>
      <c r="K16" s="13">
        <f t="shared" si="5"/>
        <v>109791804.12212458</v>
      </c>
      <c r="L16" s="13">
        <f t="shared" si="6"/>
        <v>89829657.918101907</v>
      </c>
      <c r="M16" s="13">
        <f t="shared" si="7"/>
        <v>8982965.7918101903</v>
      </c>
      <c r="N16" s="13">
        <f t="shared" si="7"/>
        <v>898296.5791810191</v>
      </c>
      <c r="O16" s="13">
        <f t="shared" si="8"/>
        <v>17947965.65203676</v>
      </c>
      <c r="P16" s="14">
        <v>10</v>
      </c>
      <c r="Q16" s="14">
        <v>10</v>
      </c>
      <c r="R16" s="14">
        <v>18</v>
      </c>
      <c r="S16" s="14">
        <f t="shared" si="9"/>
        <v>4</v>
      </c>
      <c r="T16" s="14">
        <f t="shared" si="10"/>
        <v>4</v>
      </c>
      <c r="U16" s="14">
        <f t="shared" si="11"/>
        <v>4</v>
      </c>
      <c r="V16" s="14">
        <f t="shared" si="12"/>
        <v>4</v>
      </c>
      <c r="W16" s="14">
        <f t="shared" si="0"/>
        <v>2</v>
      </c>
      <c r="X16" s="14">
        <f t="shared" si="13"/>
        <v>0</v>
      </c>
      <c r="Y16" s="14">
        <f t="shared" si="14"/>
        <v>55</v>
      </c>
      <c r="Z16" s="14">
        <f t="shared" si="1"/>
        <v>0</v>
      </c>
      <c r="AA16" s="13">
        <f t="shared" si="2"/>
        <v>27829228.023027971</v>
      </c>
    </row>
    <row r="17" spans="1:27">
      <c r="A17" s="71">
        <v>12</v>
      </c>
      <c r="B17" s="151" t="s">
        <v>32</v>
      </c>
      <c r="C17" s="72" t="s">
        <v>28</v>
      </c>
      <c r="D17" s="73">
        <v>44012</v>
      </c>
      <c r="E17" s="74"/>
      <c r="F17" s="73">
        <v>44012</v>
      </c>
      <c r="G17" s="75">
        <v>45443</v>
      </c>
      <c r="H17" s="76">
        <f t="shared" si="3"/>
        <v>16</v>
      </c>
      <c r="I17" s="77">
        <f t="shared" si="4"/>
        <v>16</v>
      </c>
      <c r="J17" s="78">
        <v>96899884.169240519</v>
      </c>
      <c r="K17" s="79">
        <f t="shared" si="5"/>
        <v>48449942.08462026</v>
      </c>
      <c r="L17" s="79">
        <f t="shared" si="6"/>
        <v>48449942.08462026</v>
      </c>
      <c r="M17" s="79">
        <f t="shared" si="7"/>
        <v>4844994.208462026</v>
      </c>
      <c r="N17" s="79">
        <f t="shared" si="7"/>
        <v>484499.42084620264</v>
      </c>
      <c r="O17" s="79">
        <f t="shared" si="8"/>
        <v>9680298.4285071269</v>
      </c>
      <c r="P17" s="76">
        <v>10</v>
      </c>
      <c r="Q17" s="76">
        <v>10</v>
      </c>
      <c r="R17" s="76">
        <v>18</v>
      </c>
      <c r="S17" s="76">
        <f t="shared" si="9"/>
        <v>4</v>
      </c>
      <c r="T17" s="76">
        <f t="shared" si="10"/>
        <v>4</v>
      </c>
      <c r="U17" s="76">
        <f t="shared" si="11"/>
        <v>4</v>
      </c>
      <c r="V17" s="76">
        <f t="shared" si="12"/>
        <v>4</v>
      </c>
      <c r="W17" s="76">
        <f t="shared" si="0"/>
        <v>0</v>
      </c>
      <c r="X17" s="76">
        <f t="shared" si="13"/>
        <v>0</v>
      </c>
      <c r="Y17" s="76">
        <f t="shared" si="14"/>
        <v>50</v>
      </c>
      <c r="Z17" s="76">
        <f t="shared" si="1"/>
        <v>0</v>
      </c>
      <c r="AA17" s="79">
        <f t="shared" si="2"/>
        <v>15009792.057815356</v>
      </c>
    </row>
    <row r="18" spans="1:27">
      <c r="A18" s="71">
        <f>+A17+1</f>
        <v>13</v>
      </c>
      <c r="B18" s="151"/>
      <c r="C18" s="72" t="s">
        <v>27</v>
      </c>
      <c r="D18" s="73">
        <v>44104</v>
      </c>
      <c r="E18" s="74"/>
      <c r="F18" s="73">
        <v>44104</v>
      </c>
      <c r="G18" s="75">
        <v>45443</v>
      </c>
      <c r="H18" s="76">
        <f t="shared" si="3"/>
        <v>15</v>
      </c>
      <c r="I18" s="77">
        <f t="shared" si="4"/>
        <v>15</v>
      </c>
      <c r="J18" s="78">
        <v>103689488.68517596</v>
      </c>
      <c r="K18" s="79"/>
      <c r="L18" s="79">
        <f t="shared" ref="L18" si="15">J18-K18</f>
        <v>103689488.68517596</v>
      </c>
      <c r="M18" s="79">
        <f t="shared" ref="M18" si="16">IFERROR(L18*P18%,0)</f>
        <v>10368948.868517596</v>
      </c>
      <c r="N18" s="79">
        <f t="shared" ref="N18" si="17">IFERROR(M18*Q18%,0)</f>
        <v>1036894.8868517596</v>
      </c>
      <c r="O18" s="79">
        <f t="shared" ref="O18" si="18">((L18+M18+N18)*R18%)</f>
        <v>20717159.839298155</v>
      </c>
      <c r="P18" s="76">
        <v>10</v>
      </c>
      <c r="Q18" s="76">
        <v>10</v>
      </c>
      <c r="R18" s="76">
        <v>18</v>
      </c>
      <c r="S18" s="76">
        <f t="shared" ref="S18" si="19">IF(I18&gt;4,4,I18)</f>
        <v>4</v>
      </c>
      <c r="T18" s="76">
        <f t="shared" ref="T18" si="20">IF((I18-S18)&gt;4,4,I18-S18)</f>
        <v>4</v>
      </c>
      <c r="U18" s="76">
        <f t="shared" ref="U18" si="21">IF((I18-S18-T18)&gt;4,4,(I18-S18-T18))</f>
        <v>4</v>
      </c>
      <c r="V18" s="76">
        <f t="shared" ref="V18" si="22">IF((I18-S18-T18-U18)&gt;4,4,(I18-S18-T18-U18))</f>
        <v>3</v>
      </c>
      <c r="W18" s="76">
        <f t="shared" ref="W18" si="23">IF((I18-S18-T18-U18-V18)&gt;4,4,(I18-S18-T18-U18-V18))</f>
        <v>0</v>
      </c>
      <c r="X18" s="76">
        <f t="shared" ref="X18" si="24">I18-S18-T18-U18-V18-W18</f>
        <v>0</v>
      </c>
      <c r="Y18" s="76">
        <f t="shared" ref="Y18" si="25">(S18*$S$5*100)+(T18*$T$5*100)+(U18*$U$5*100)+(V18*$V$5*100)+(W18*$W$5*100)+(X18*$X$5*100)</f>
        <v>47.5</v>
      </c>
      <c r="Z18" s="76">
        <f t="shared" ref="Z18" si="26">SUM(S18:X18)-I18</f>
        <v>0</v>
      </c>
      <c r="AA18" s="79">
        <f t="shared" ref="AA18" si="27">+O18+N18+M18</f>
        <v>32123003.594667513</v>
      </c>
    </row>
    <row r="19" spans="1:27">
      <c r="A19" s="71">
        <f t="shared" ref="A19:A27" si="28">+A18+1</f>
        <v>14</v>
      </c>
      <c r="B19" s="151"/>
      <c r="C19" s="72" t="s">
        <v>30</v>
      </c>
      <c r="D19" s="73">
        <v>44196</v>
      </c>
      <c r="E19" s="74"/>
      <c r="F19" s="73">
        <v>44196</v>
      </c>
      <c r="G19" s="75">
        <v>45443</v>
      </c>
      <c r="H19" s="76">
        <f t="shared" ref="H19" si="29">(+(YEAR(G19)-YEAR(F19))*12+MONTH(G19)-MONTH(F19)+1)/3</f>
        <v>14</v>
      </c>
      <c r="I19" s="77">
        <f t="shared" ref="I19" si="30">ROUNDUP(H19,0)</f>
        <v>14</v>
      </c>
      <c r="J19" s="78">
        <v>2225679027.7333546</v>
      </c>
      <c r="K19" s="79">
        <f t="shared" ref="K19" si="31">IFERROR(J19*Y19%,0)</f>
        <v>1001555562.4800096</v>
      </c>
      <c r="L19" s="79">
        <f t="shared" ref="L19" si="32">J19-K19</f>
        <v>1224123465.253345</v>
      </c>
      <c r="M19" s="79">
        <f t="shared" ref="M19" si="33">IFERROR(L19*P19%,0)</f>
        <v>122412346.52533451</v>
      </c>
      <c r="N19" s="79">
        <f t="shared" ref="N19" si="34">IFERROR(M19*Q19%,0)</f>
        <v>12241234.652533451</v>
      </c>
      <c r="O19" s="79">
        <f t="shared" ref="O19" si="35">((L19+M19+N19)*R19%)</f>
        <v>244579868.35761836</v>
      </c>
      <c r="P19" s="76">
        <v>10</v>
      </c>
      <c r="Q19" s="76">
        <v>10</v>
      </c>
      <c r="R19" s="76">
        <v>18</v>
      </c>
      <c r="S19" s="76">
        <f t="shared" ref="S19" si="36">IF(I19&gt;4,4,I19)</f>
        <v>4</v>
      </c>
      <c r="T19" s="76">
        <f t="shared" ref="T19" si="37">IF((I19-S19)&gt;4,4,I19-S19)</f>
        <v>4</v>
      </c>
      <c r="U19" s="76">
        <f t="shared" ref="U19" si="38">IF((I19-S19-T19)&gt;4,4,(I19-S19-T19))</f>
        <v>4</v>
      </c>
      <c r="V19" s="76">
        <f t="shared" ref="V19" si="39">IF((I19-S19-T19-U19)&gt;4,4,(I19-S19-T19-U19))</f>
        <v>2</v>
      </c>
      <c r="W19" s="76">
        <f t="shared" ref="W19" si="40">IF((I19-S19-T19-U19-V19)&gt;4,4,(I19-S19-T19-U19-V19))</f>
        <v>0</v>
      </c>
      <c r="X19" s="76">
        <f t="shared" ref="X19" si="41">I19-S19-T19-U19-V19-W19</f>
        <v>0</v>
      </c>
      <c r="Y19" s="76">
        <f t="shared" ref="Y19" si="42">(S19*$S$5*100)+(T19*$T$5*100)+(U19*$U$5*100)+(V19*$V$5*100)+(W19*$W$5*100)+(X19*$X$5*100)</f>
        <v>45</v>
      </c>
      <c r="Z19" s="76">
        <f t="shared" ref="Z19" si="43">SUM(S19:X19)-I19</f>
        <v>0</v>
      </c>
      <c r="AA19" s="79">
        <f t="shared" ref="AA19" si="44">+O19+N19+M19</f>
        <v>379233449.53548634</v>
      </c>
    </row>
    <row r="20" spans="1:27">
      <c r="A20" s="71">
        <f t="shared" si="28"/>
        <v>15</v>
      </c>
      <c r="B20" s="151"/>
      <c r="C20" s="72" t="s">
        <v>29</v>
      </c>
      <c r="D20" s="73">
        <v>44286</v>
      </c>
      <c r="E20" s="74"/>
      <c r="F20" s="73">
        <v>44286</v>
      </c>
      <c r="G20" s="75">
        <v>45443</v>
      </c>
      <c r="H20" s="76">
        <f t="shared" ref="H20" si="45">(+(YEAR(G20)-YEAR(F20))*12+MONTH(G20)-MONTH(F20)+1)/3</f>
        <v>13</v>
      </c>
      <c r="I20" s="77">
        <f t="shared" ref="I20" si="46">ROUNDUP(H20,0)</f>
        <v>13</v>
      </c>
      <c r="J20" s="78">
        <v>172788077.99644968</v>
      </c>
      <c r="K20" s="79"/>
      <c r="L20" s="79">
        <f t="shared" ref="L20" si="47">J20-K20</f>
        <v>172788077.99644968</v>
      </c>
      <c r="M20" s="79">
        <f t="shared" ref="M20" si="48">IFERROR(L20*P20%,0)</f>
        <v>17278807.799644969</v>
      </c>
      <c r="N20" s="79">
        <f t="shared" ref="N20" si="49">IFERROR(M20*Q20%,0)</f>
        <v>1727880.7799644971</v>
      </c>
      <c r="O20" s="79">
        <f t="shared" ref="O20" si="50">((L20+M20+N20)*R20%)</f>
        <v>34523057.983690649</v>
      </c>
      <c r="P20" s="76">
        <v>10</v>
      </c>
      <c r="Q20" s="76">
        <v>10</v>
      </c>
      <c r="R20" s="76">
        <v>18</v>
      </c>
      <c r="S20" s="76">
        <f t="shared" ref="S20" si="51">IF(I20&gt;4,4,I20)</f>
        <v>4</v>
      </c>
      <c r="T20" s="76">
        <f t="shared" ref="T20" si="52">IF((I20-S20)&gt;4,4,I20-S20)</f>
        <v>4</v>
      </c>
      <c r="U20" s="76">
        <f t="shared" ref="U20" si="53">IF((I20-S20-T20)&gt;4,4,(I20-S20-T20))</f>
        <v>4</v>
      </c>
      <c r="V20" s="76">
        <f t="shared" ref="V20" si="54">IF((I20-S20-T20-U20)&gt;4,4,(I20-S20-T20-U20))</f>
        <v>1</v>
      </c>
      <c r="W20" s="76">
        <f t="shared" ref="W20" si="55">IF((I20-S20-T20-U20-V20)&gt;4,4,(I20-S20-T20-U20-V20))</f>
        <v>0</v>
      </c>
      <c r="X20" s="76">
        <f t="shared" ref="X20" si="56">I20-S20-T20-U20-V20-W20</f>
        <v>0</v>
      </c>
      <c r="Y20" s="76">
        <f t="shared" ref="Y20" si="57">(S20*$S$5*100)+(T20*$T$5*100)+(U20*$U$5*100)+(V20*$V$5*100)+(W20*$W$5*100)+(X20*$X$5*100)</f>
        <v>42.5</v>
      </c>
      <c r="Z20" s="76">
        <f t="shared" ref="Z20" si="58">SUM(S20:X20)-I20</f>
        <v>0</v>
      </c>
      <c r="AA20" s="79">
        <f t="shared" ref="AA20" si="59">+O20+N20+M20</f>
        <v>53529746.563300118</v>
      </c>
    </row>
    <row r="21" spans="1:27">
      <c r="A21" s="9">
        <f t="shared" si="28"/>
        <v>16</v>
      </c>
      <c r="B21" s="147" t="s">
        <v>34</v>
      </c>
      <c r="C21" s="56" t="s">
        <v>28</v>
      </c>
      <c r="D21" s="11">
        <v>44377</v>
      </c>
      <c r="E21" s="28"/>
      <c r="F21" s="11">
        <v>44377</v>
      </c>
      <c r="G21" s="12">
        <v>45443</v>
      </c>
      <c r="H21" s="14">
        <f t="shared" si="3"/>
        <v>12</v>
      </c>
      <c r="I21" s="38">
        <f t="shared" si="4"/>
        <v>12</v>
      </c>
      <c r="J21" s="8">
        <v>71987684</v>
      </c>
      <c r="K21" s="13">
        <f t="shared" si="5"/>
        <v>28795073.600000001</v>
      </c>
      <c r="L21" s="13">
        <f t="shared" si="6"/>
        <v>43192610.399999999</v>
      </c>
      <c r="M21" s="13">
        <f t="shared" si="7"/>
        <v>4319261.04</v>
      </c>
      <c r="N21" s="13">
        <f t="shared" si="7"/>
        <v>431926.10400000005</v>
      </c>
      <c r="O21" s="13">
        <f t="shared" si="8"/>
        <v>8629883.5579199996</v>
      </c>
      <c r="P21" s="14">
        <v>10</v>
      </c>
      <c r="Q21" s="14">
        <v>10</v>
      </c>
      <c r="R21" s="14">
        <v>18</v>
      </c>
      <c r="S21" s="14">
        <f t="shared" si="9"/>
        <v>4</v>
      </c>
      <c r="T21" s="14">
        <f t="shared" si="10"/>
        <v>4</v>
      </c>
      <c r="U21" s="14">
        <f t="shared" si="11"/>
        <v>4</v>
      </c>
      <c r="V21" s="14">
        <f t="shared" si="12"/>
        <v>0</v>
      </c>
      <c r="W21" s="14">
        <f t="shared" si="0"/>
        <v>0</v>
      </c>
      <c r="X21" s="14">
        <f t="shared" si="13"/>
        <v>0</v>
      </c>
      <c r="Y21" s="14">
        <f t="shared" si="14"/>
        <v>40</v>
      </c>
      <c r="Z21" s="14">
        <f t="shared" ref="Z21:Z27" si="60">SUM(S21:X21)-I21</f>
        <v>0</v>
      </c>
      <c r="AA21" s="13">
        <f t="shared" si="2"/>
        <v>13381070.701919999</v>
      </c>
    </row>
    <row r="22" spans="1:27">
      <c r="A22" s="9">
        <f t="shared" si="28"/>
        <v>17</v>
      </c>
      <c r="B22" s="147"/>
      <c r="C22" s="56" t="s">
        <v>27</v>
      </c>
      <c r="D22" s="11">
        <v>44469</v>
      </c>
      <c r="E22" s="28"/>
      <c r="F22" s="11">
        <v>44469</v>
      </c>
      <c r="G22" s="12">
        <v>45443</v>
      </c>
      <c r="H22" s="14">
        <f t="shared" si="3"/>
        <v>11</v>
      </c>
      <c r="I22" s="38">
        <f t="shared" si="4"/>
        <v>11</v>
      </c>
      <c r="J22" s="8">
        <v>462250</v>
      </c>
      <c r="K22" s="13">
        <f t="shared" si="5"/>
        <v>171032.5</v>
      </c>
      <c r="L22" s="13">
        <f t="shared" si="6"/>
        <v>291217.5</v>
      </c>
      <c r="M22" s="13">
        <f t="shared" si="7"/>
        <v>29121.75</v>
      </c>
      <c r="N22" s="13">
        <f t="shared" si="7"/>
        <v>2912.1750000000002</v>
      </c>
      <c r="O22" s="13">
        <f t="shared" si="8"/>
        <v>58185.256499999996</v>
      </c>
      <c r="P22" s="14">
        <v>10</v>
      </c>
      <c r="Q22" s="14">
        <v>10</v>
      </c>
      <c r="R22" s="14">
        <v>18</v>
      </c>
      <c r="S22" s="14">
        <f t="shared" si="9"/>
        <v>4</v>
      </c>
      <c r="T22" s="14">
        <f t="shared" si="10"/>
        <v>4</v>
      </c>
      <c r="U22" s="14">
        <f t="shared" si="11"/>
        <v>3</v>
      </c>
      <c r="V22" s="14">
        <f t="shared" si="12"/>
        <v>0</v>
      </c>
      <c r="W22" s="14">
        <f t="shared" si="0"/>
        <v>0</v>
      </c>
      <c r="X22" s="14">
        <f t="shared" si="13"/>
        <v>0</v>
      </c>
      <c r="Y22" s="14">
        <f t="shared" si="14"/>
        <v>37</v>
      </c>
      <c r="Z22" s="14">
        <f t="shared" si="60"/>
        <v>0</v>
      </c>
      <c r="AA22" s="13">
        <f t="shared" si="2"/>
        <v>90219.181500000006</v>
      </c>
    </row>
    <row r="23" spans="1:27">
      <c r="A23" s="9">
        <f t="shared" si="28"/>
        <v>18</v>
      </c>
      <c r="B23" s="147"/>
      <c r="C23" s="56" t="s">
        <v>30</v>
      </c>
      <c r="D23" s="11">
        <v>44561</v>
      </c>
      <c r="E23" s="28"/>
      <c r="F23" s="11">
        <v>44561</v>
      </c>
      <c r="G23" s="12">
        <v>45443</v>
      </c>
      <c r="H23" s="14">
        <f t="shared" si="3"/>
        <v>10</v>
      </c>
      <c r="I23" s="38">
        <f t="shared" si="4"/>
        <v>10</v>
      </c>
      <c r="J23" s="8">
        <v>78022895</v>
      </c>
      <c r="K23" s="13">
        <f t="shared" si="5"/>
        <v>26527784.300000001</v>
      </c>
      <c r="L23" s="13">
        <f t="shared" si="6"/>
        <v>51495110.700000003</v>
      </c>
      <c r="M23" s="13">
        <f t="shared" si="7"/>
        <v>5149511.07</v>
      </c>
      <c r="N23" s="13">
        <f t="shared" si="7"/>
        <v>514951.10700000008</v>
      </c>
      <c r="O23" s="13">
        <f t="shared" si="8"/>
        <v>10288723.117860001</v>
      </c>
      <c r="P23" s="14">
        <v>10</v>
      </c>
      <c r="Q23" s="14">
        <v>10</v>
      </c>
      <c r="R23" s="14">
        <v>18</v>
      </c>
      <c r="S23" s="14">
        <f t="shared" si="9"/>
        <v>4</v>
      </c>
      <c r="T23" s="14">
        <f t="shared" si="10"/>
        <v>4</v>
      </c>
      <c r="U23" s="14">
        <f t="shared" si="11"/>
        <v>2</v>
      </c>
      <c r="V23" s="14">
        <f t="shared" si="12"/>
        <v>0</v>
      </c>
      <c r="W23" s="14">
        <f t="shared" si="0"/>
        <v>0</v>
      </c>
      <c r="X23" s="14">
        <f t="shared" si="13"/>
        <v>0</v>
      </c>
      <c r="Y23" s="14">
        <f t="shared" si="14"/>
        <v>34</v>
      </c>
      <c r="Z23" s="14">
        <f t="shared" si="60"/>
        <v>0</v>
      </c>
      <c r="AA23" s="13">
        <f t="shared" si="2"/>
        <v>15953185.294860002</v>
      </c>
    </row>
    <row r="24" spans="1:27">
      <c r="A24" s="9">
        <f t="shared" si="28"/>
        <v>19</v>
      </c>
      <c r="B24" s="147"/>
      <c r="C24" s="56" t="s">
        <v>29</v>
      </c>
      <c r="D24" s="11">
        <v>44651</v>
      </c>
      <c r="E24" s="28"/>
      <c r="F24" s="11">
        <v>44651</v>
      </c>
      <c r="G24" s="12">
        <v>45443</v>
      </c>
      <c r="H24" s="14">
        <f t="shared" si="3"/>
        <v>9</v>
      </c>
      <c r="I24" s="38">
        <f t="shared" si="4"/>
        <v>9</v>
      </c>
      <c r="J24" s="8">
        <v>12870700</v>
      </c>
      <c r="K24" s="13">
        <f t="shared" si="5"/>
        <v>3989917</v>
      </c>
      <c r="L24" s="13">
        <f t="shared" si="6"/>
        <v>8880783</v>
      </c>
      <c r="M24" s="13">
        <f t="shared" si="7"/>
        <v>888078.3</v>
      </c>
      <c r="N24" s="13">
        <f t="shared" si="7"/>
        <v>88807.830000000016</v>
      </c>
      <c r="O24" s="13">
        <f t="shared" si="8"/>
        <v>1774380.4434</v>
      </c>
      <c r="P24" s="14">
        <v>10</v>
      </c>
      <c r="Q24" s="14">
        <v>10</v>
      </c>
      <c r="R24" s="14">
        <v>18</v>
      </c>
      <c r="S24" s="14">
        <f t="shared" si="9"/>
        <v>4</v>
      </c>
      <c r="T24" s="14">
        <f t="shared" si="10"/>
        <v>4</v>
      </c>
      <c r="U24" s="14">
        <f t="shared" si="11"/>
        <v>1</v>
      </c>
      <c r="V24" s="14">
        <f t="shared" si="12"/>
        <v>0</v>
      </c>
      <c r="W24" s="14">
        <f t="shared" si="0"/>
        <v>0</v>
      </c>
      <c r="X24" s="14">
        <f t="shared" si="13"/>
        <v>0</v>
      </c>
      <c r="Y24" s="14">
        <f t="shared" si="14"/>
        <v>31</v>
      </c>
      <c r="Z24" s="14">
        <f t="shared" si="60"/>
        <v>0</v>
      </c>
      <c r="AA24" s="13">
        <f t="shared" si="2"/>
        <v>2751266.5734000001</v>
      </c>
    </row>
    <row r="25" spans="1:27">
      <c r="A25" s="71">
        <f t="shared" si="28"/>
        <v>20</v>
      </c>
      <c r="B25" s="151" t="s">
        <v>36</v>
      </c>
      <c r="C25" s="72" t="s">
        <v>28</v>
      </c>
      <c r="D25" s="73">
        <v>44742</v>
      </c>
      <c r="E25" s="74"/>
      <c r="F25" s="73">
        <v>44742</v>
      </c>
      <c r="G25" s="75">
        <v>45443</v>
      </c>
      <c r="H25" s="76">
        <f t="shared" si="3"/>
        <v>8</v>
      </c>
      <c r="I25" s="77">
        <f t="shared" si="4"/>
        <v>8</v>
      </c>
      <c r="J25" s="78">
        <v>67626979.620000005</v>
      </c>
      <c r="K25" s="79">
        <f t="shared" si="5"/>
        <v>18935554.293600004</v>
      </c>
      <c r="L25" s="79">
        <f t="shared" si="6"/>
        <v>48691425.326399997</v>
      </c>
      <c r="M25" s="79">
        <f t="shared" ref="M25:N27" si="61">IFERROR(L25*P25%,0)</f>
        <v>4869142.5326399999</v>
      </c>
      <c r="N25" s="79">
        <f t="shared" si="61"/>
        <v>486914.253264</v>
      </c>
      <c r="O25" s="79">
        <f t="shared" si="8"/>
        <v>9728546.7802147195</v>
      </c>
      <c r="P25" s="76">
        <v>10</v>
      </c>
      <c r="Q25" s="76">
        <v>10</v>
      </c>
      <c r="R25" s="76">
        <v>18</v>
      </c>
      <c r="S25" s="76">
        <f t="shared" si="9"/>
        <v>4</v>
      </c>
      <c r="T25" s="76">
        <f t="shared" si="10"/>
        <v>4</v>
      </c>
      <c r="U25" s="76">
        <f t="shared" si="11"/>
        <v>0</v>
      </c>
      <c r="V25" s="76">
        <f t="shared" si="12"/>
        <v>0</v>
      </c>
      <c r="W25" s="76">
        <f t="shared" si="0"/>
        <v>0</v>
      </c>
      <c r="X25" s="76">
        <f t="shared" si="13"/>
        <v>0</v>
      </c>
      <c r="Y25" s="76">
        <f t="shared" si="14"/>
        <v>28</v>
      </c>
      <c r="Z25" s="76">
        <f t="shared" si="60"/>
        <v>0</v>
      </c>
      <c r="AA25" s="79">
        <f t="shared" si="2"/>
        <v>15084603.566118721</v>
      </c>
    </row>
    <row r="26" spans="1:27">
      <c r="A26" s="71">
        <f t="shared" si="28"/>
        <v>21</v>
      </c>
      <c r="B26" s="151"/>
      <c r="C26" s="72" t="s">
        <v>27</v>
      </c>
      <c r="D26" s="73">
        <v>44834</v>
      </c>
      <c r="E26" s="74"/>
      <c r="F26" s="73">
        <v>44834</v>
      </c>
      <c r="G26" s="75">
        <v>45443</v>
      </c>
      <c r="H26" s="76">
        <f t="shared" si="3"/>
        <v>7</v>
      </c>
      <c r="I26" s="77">
        <f t="shared" si="4"/>
        <v>7</v>
      </c>
      <c r="J26" s="78">
        <v>1088776706.6393201</v>
      </c>
      <c r="K26" s="79">
        <f t="shared" si="5"/>
        <v>272194176.65983003</v>
      </c>
      <c r="L26" s="79">
        <f t="shared" si="6"/>
        <v>816582529.97949004</v>
      </c>
      <c r="M26" s="79">
        <f t="shared" si="61"/>
        <v>81658252.997949004</v>
      </c>
      <c r="N26" s="79">
        <f t="shared" si="61"/>
        <v>8165825.2997949012</v>
      </c>
      <c r="O26" s="79">
        <f t="shared" si="8"/>
        <v>163153189.48990211</v>
      </c>
      <c r="P26" s="76">
        <v>10</v>
      </c>
      <c r="Q26" s="76">
        <v>10</v>
      </c>
      <c r="R26" s="76">
        <v>18</v>
      </c>
      <c r="S26" s="76">
        <f t="shared" si="9"/>
        <v>4</v>
      </c>
      <c r="T26" s="76">
        <f t="shared" si="10"/>
        <v>3</v>
      </c>
      <c r="U26" s="76">
        <f t="shared" si="11"/>
        <v>0</v>
      </c>
      <c r="V26" s="76">
        <f t="shared" si="12"/>
        <v>0</v>
      </c>
      <c r="W26" s="76">
        <f t="shared" si="0"/>
        <v>0</v>
      </c>
      <c r="X26" s="76">
        <f t="shared" si="13"/>
        <v>0</v>
      </c>
      <c r="Y26" s="76">
        <f t="shared" si="14"/>
        <v>25</v>
      </c>
      <c r="Z26" s="76">
        <f t="shared" si="60"/>
        <v>0</v>
      </c>
      <c r="AA26" s="79">
        <f t="shared" si="2"/>
        <v>252977267.78764603</v>
      </c>
    </row>
    <row r="27" spans="1:27">
      <c r="A27" s="9">
        <f t="shared" si="28"/>
        <v>22</v>
      </c>
      <c r="B27" s="31" t="s">
        <v>37</v>
      </c>
      <c r="C27" s="56" t="s">
        <v>30</v>
      </c>
      <c r="D27" s="11">
        <v>45291</v>
      </c>
      <c r="E27" s="28"/>
      <c r="F27" s="11">
        <v>45291</v>
      </c>
      <c r="G27" s="12">
        <v>45443</v>
      </c>
      <c r="H27" s="14">
        <f t="shared" si="3"/>
        <v>2</v>
      </c>
      <c r="I27" s="38">
        <f t="shared" si="4"/>
        <v>2</v>
      </c>
      <c r="J27" s="8">
        <v>672808641.83999991</v>
      </c>
      <c r="K27" s="13">
        <f t="shared" si="5"/>
        <v>53824691.347199991</v>
      </c>
      <c r="L27" s="13">
        <f t="shared" si="6"/>
        <v>618983950.49279988</v>
      </c>
      <c r="M27" s="13">
        <f t="shared" si="61"/>
        <v>61898395.049279988</v>
      </c>
      <c r="N27" s="13">
        <f t="shared" si="61"/>
        <v>6189839.5049279993</v>
      </c>
      <c r="O27" s="13">
        <f t="shared" si="8"/>
        <v>123672993.30846143</v>
      </c>
      <c r="P27" s="14">
        <v>10</v>
      </c>
      <c r="Q27" s="14">
        <v>10</v>
      </c>
      <c r="R27" s="14">
        <v>18</v>
      </c>
      <c r="S27" s="14">
        <f t="shared" si="9"/>
        <v>2</v>
      </c>
      <c r="T27" s="14">
        <f t="shared" si="10"/>
        <v>0</v>
      </c>
      <c r="U27" s="14">
        <f t="shared" si="11"/>
        <v>0</v>
      </c>
      <c r="V27" s="14">
        <f t="shared" si="12"/>
        <v>0</v>
      </c>
      <c r="W27" s="14">
        <f t="shared" si="0"/>
        <v>0</v>
      </c>
      <c r="X27" s="14">
        <f t="shared" si="13"/>
        <v>0</v>
      </c>
      <c r="Y27" s="14">
        <f t="shared" si="14"/>
        <v>8</v>
      </c>
      <c r="Z27" s="14">
        <f t="shared" si="60"/>
        <v>0</v>
      </c>
      <c r="AA27" s="13">
        <f t="shared" si="2"/>
        <v>191761227.86266941</v>
      </c>
    </row>
    <row r="28" spans="1:27" ht="15.75" thickBot="1">
      <c r="A28" s="80" t="s">
        <v>25</v>
      </c>
      <c r="B28" s="80"/>
      <c r="C28" s="81"/>
      <c r="D28" s="81"/>
      <c r="E28" s="80"/>
      <c r="F28" s="80"/>
      <c r="G28" s="80"/>
      <c r="H28" s="80"/>
      <c r="I28" s="80"/>
      <c r="J28" s="82">
        <f>SUM(J6:J27)</f>
        <v>12409646262.900452</v>
      </c>
      <c r="K28" s="82">
        <f t="shared" ref="K28:O28" si="62">SUM(K6:K27)</f>
        <v>7823774641.5204668</v>
      </c>
      <c r="L28" s="82">
        <f t="shared" si="62"/>
        <v>4585871621.3799839</v>
      </c>
      <c r="M28" s="82">
        <f t="shared" si="62"/>
        <v>458587162.13799846</v>
      </c>
      <c r="N28" s="82">
        <f t="shared" si="62"/>
        <v>45858716.213799849</v>
      </c>
      <c r="O28" s="82">
        <f t="shared" si="62"/>
        <v>916257149.95172095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2">
        <f>SUM(AA6:AA27)</f>
        <v>1420703028.3035195</v>
      </c>
    </row>
    <row r="29" spans="1:27" ht="15.75" thickTop="1">
      <c r="L29" s="50"/>
    </row>
    <row r="31" spans="1:27">
      <c r="L31" s="30"/>
    </row>
    <row r="32" spans="1:27">
      <c r="L32" s="30"/>
    </row>
    <row r="33" spans="12:12">
      <c r="L33" s="30"/>
    </row>
  </sheetData>
  <autoFilter ref="A5:AA28" xr:uid="{D372C30C-E259-47E6-97C0-EBD65DCFEE56}"/>
  <mergeCells count="9">
    <mergeCell ref="B17:B20"/>
    <mergeCell ref="B21:B24"/>
    <mergeCell ref="B25:B26"/>
    <mergeCell ref="P4:R4"/>
    <mergeCell ref="S4:Y4"/>
    <mergeCell ref="B7:B8"/>
    <mergeCell ref="B9:B12"/>
    <mergeCell ref="B13:B14"/>
    <mergeCell ref="B15:B16"/>
  </mergeCells>
  <conditionalFormatting sqref="A6:A27">
    <cfRule type="duplicateValues" dxfId="135" priority="4"/>
  </conditionalFormatting>
  <pageMargins left="0.25" right="0.25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73EA-5DB0-45BC-AEB9-679CBB3B03F8}">
  <dimension ref="A1:R43"/>
  <sheetViews>
    <sheetView zoomScale="85" zoomScaleNormal="85" workbookViewId="0">
      <selection sqref="A1:M41"/>
    </sheetView>
  </sheetViews>
  <sheetFormatPr defaultRowHeight="15"/>
  <cols>
    <col min="1" max="1" width="9.140625" style="4"/>
    <col min="2" max="2" width="9.140625" style="90"/>
    <col min="3" max="3" width="36.42578125" bestFit="1" customWidth="1"/>
    <col min="4" max="6" width="10.42578125" style="87" bestFit="1" customWidth="1"/>
    <col min="7" max="7" width="15.28515625" customWidth="1"/>
    <col min="8" max="8" width="13.85546875" customWidth="1"/>
    <col min="9" max="9" width="18.140625" bestFit="1" customWidth="1"/>
    <col min="10" max="10" width="17" bestFit="1" customWidth="1"/>
    <col min="11" max="11" width="18" bestFit="1" customWidth="1"/>
    <col min="12" max="12" width="16.85546875" bestFit="1" customWidth="1"/>
    <col min="13" max="13" width="18.5703125" customWidth="1"/>
    <col min="17" max="17" width="9.140625" style="90"/>
  </cols>
  <sheetData>
    <row r="1" spans="1:18" ht="45">
      <c r="A1" s="65" t="s">
        <v>58</v>
      </c>
      <c r="B1" s="65" t="s">
        <v>174</v>
      </c>
      <c r="C1" s="65" t="s">
        <v>176</v>
      </c>
      <c r="D1" s="91" t="s">
        <v>44</v>
      </c>
      <c r="E1" s="91" t="s">
        <v>45</v>
      </c>
      <c r="F1" s="91" t="s">
        <v>46</v>
      </c>
      <c r="G1" s="65" t="s">
        <v>188</v>
      </c>
      <c r="H1" s="65" t="s">
        <v>189</v>
      </c>
      <c r="I1" s="65" t="s">
        <v>74</v>
      </c>
      <c r="J1" s="65" t="s">
        <v>195</v>
      </c>
      <c r="K1" s="92" t="s">
        <v>196</v>
      </c>
      <c r="L1" s="92" t="s">
        <v>190</v>
      </c>
      <c r="M1" s="92" t="s">
        <v>191</v>
      </c>
    </row>
    <row r="2" spans="1:18">
      <c r="A2" s="56" t="s">
        <v>20</v>
      </c>
      <c r="B2" s="31" t="s">
        <v>27</v>
      </c>
      <c r="C2" s="10" t="s">
        <v>180</v>
      </c>
      <c r="D2" s="11">
        <v>40816</v>
      </c>
      <c r="E2" s="11">
        <v>42247</v>
      </c>
      <c r="F2" s="11">
        <v>45443</v>
      </c>
      <c r="G2" s="93">
        <v>35.333333333333336</v>
      </c>
      <c r="H2" s="93">
        <v>36</v>
      </c>
      <c r="I2" s="100">
        <v>812943927.21690893</v>
      </c>
      <c r="J2" s="100">
        <v>0</v>
      </c>
      <c r="K2" s="57">
        <v>812943927.21690893</v>
      </c>
      <c r="L2" s="57">
        <v>747908413.03955626</v>
      </c>
      <c r="M2" s="57">
        <v>65035514.177352667</v>
      </c>
    </row>
    <row r="3" spans="1:18">
      <c r="A3" s="152" t="s">
        <v>21</v>
      </c>
      <c r="B3" s="94" t="s">
        <v>28</v>
      </c>
      <c r="C3" s="95" t="s">
        <v>180</v>
      </c>
      <c r="D3" s="96">
        <v>42185</v>
      </c>
      <c r="E3" s="96">
        <v>42247</v>
      </c>
      <c r="F3" s="96">
        <v>45443</v>
      </c>
      <c r="G3" s="97">
        <v>35.333333333333336</v>
      </c>
      <c r="H3" s="97">
        <v>36</v>
      </c>
      <c r="I3" s="101">
        <v>545520747.81085157</v>
      </c>
      <c r="J3" s="101">
        <v>200084664.32956064</v>
      </c>
      <c r="K3" s="98">
        <v>345436083.48129094</v>
      </c>
      <c r="L3" s="98">
        <v>317801196.80278766</v>
      </c>
      <c r="M3" s="98">
        <v>27634886.678503275</v>
      </c>
    </row>
    <row r="4" spans="1:18">
      <c r="A4" s="152"/>
      <c r="B4" s="94" t="s">
        <v>29</v>
      </c>
      <c r="C4" s="95" t="s">
        <v>180</v>
      </c>
      <c r="D4" s="96">
        <v>42460</v>
      </c>
      <c r="E4" s="96">
        <v>42460</v>
      </c>
      <c r="F4" s="96">
        <v>45443</v>
      </c>
      <c r="G4" s="97">
        <v>264</v>
      </c>
      <c r="H4" s="97">
        <v>264</v>
      </c>
      <c r="I4" s="101">
        <v>4770065640.2733173</v>
      </c>
      <c r="J4" s="101">
        <v>1749552122.9835649</v>
      </c>
      <c r="K4" s="98">
        <v>3020513517.289752</v>
      </c>
      <c r="L4" s="98">
        <v>2597641624.8691864</v>
      </c>
      <c r="M4" s="98">
        <v>422871892.42056537</v>
      </c>
    </row>
    <row r="5" spans="1:18">
      <c r="A5" s="147" t="s">
        <v>22</v>
      </c>
      <c r="B5" s="147" t="s">
        <v>28</v>
      </c>
      <c r="C5" s="10" t="s">
        <v>180</v>
      </c>
      <c r="D5" s="11">
        <v>42490</v>
      </c>
      <c r="E5" s="11">
        <v>42490</v>
      </c>
      <c r="F5" s="11">
        <v>45443</v>
      </c>
      <c r="G5" s="93">
        <v>65.333333333333329</v>
      </c>
      <c r="H5" s="93">
        <v>66</v>
      </c>
      <c r="I5" s="100">
        <v>126893879.99580939</v>
      </c>
      <c r="J5" s="100">
        <v>52228285.035812974</v>
      </c>
      <c r="K5" s="57">
        <v>74665594.959996417</v>
      </c>
      <c r="L5" s="57">
        <v>64212411.665596917</v>
      </c>
      <c r="M5" s="57">
        <v>10453183.2943995</v>
      </c>
    </row>
    <row r="6" spans="1:18">
      <c r="A6" s="147"/>
      <c r="B6" s="147"/>
      <c r="C6" s="10" t="s">
        <v>181</v>
      </c>
      <c r="D6" s="11">
        <v>42490</v>
      </c>
      <c r="E6" s="11">
        <v>42490</v>
      </c>
      <c r="F6" s="11">
        <v>45443</v>
      </c>
      <c r="G6" s="93">
        <v>32.666666666666664</v>
      </c>
      <c r="H6" s="93">
        <v>33</v>
      </c>
      <c r="I6" s="100">
        <v>23955242</v>
      </c>
      <c r="J6" s="100">
        <v>9859744.2785987537</v>
      </c>
      <c r="K6" s="57">
        <v>14095497.721401246</v>
      </c>
      <c r="L6" s="57">
        <v>12122128.040405072</v>
      </c>
      <c r="M6" s="57">
        <v>1973369.680996174</v>
      </c>
      <c r="Q6" s="90">
        <v>1</v>
      </c>
      <c r="R6">
        <v>15</v>
      </c>
    </row>
    <row r="7" spans="1:18">
      <c r="A7" s="147"/>
      <c r="B7" s="147" t="s">
        <v>27</v>
      </c>
      <c r="C7" s="10" t="s">
        <v>179</v>
      </c>
      <c r="D7" s="11">
        <v>42643</v>
      </c>
      <c r="E7" s="11">
        <v>42643</v>
      </c>
      <c r="F7" s="11">
        <v>45443</v>
      </c>
      <c r="G7" s="93">
        <v>62</v>
      </c>
      <c r="H7" s="93">
        <v>62</v>
      </c>
      <c r="I7" s="100">
        <v>126462221.12166919</v>
      </c>
      <c r="J7" s="100">
        <v>52050618.447656184</v>
      </c>
      <c r="K7" s="57">
        <v>74411602.674013004</v>
      </c>
      <c r="L7" s="57">
        <v>61017514.192690656</v>
      </c>
      <c r="M7" s="57">
        <v>13394088.481322344</v>
      </c>
      <c r="Q7" s="90">
        <v>2</v>
      </c>
      <c r="R7">
        <v>85</v>
      </c>
    </row>
    <row r="8" spans="1:18">
      <c r="A8" s="147"/>
      <c r="B8" s="147"/>
      <c r="C8" s="10" t="s">
        <v>180</v>
      </c>
      <c r="D8" s="11">
        <v>42643</v>
      </c>
      <c r="E8" s="11">
        <v>42643</v>
      </c>
      <c r="F8" s="11">
        <v>45443</v>
      </c>
      <c r="G8" s="93">
        <v>124</v>
      </c>
      <c r="H8" s="93">
        <v>124</v>
      </c>
      <c r="I8" s="100">
        <v>1581320541.8615289</v>
      </c>
      <c r="J8" s="100">
        <v>650856132.66816056</v>
      </c>
      <c r="K8" s="57">
        <v>930464409.19336843</v>
      </c>
      <c r="L8" s="57">
        <v>762980815.53856194</v>
      </c>
      <c r="M8" s="57">
        <v>167483593.65480635</v>
      </c>
    </row>
    <row r="9" spans="1:18">
      <c r="A9" s="147"/>
      <c r="B9" s="147"/>
      <c r="C9" s="10" t="s">
        <v>181</v>
      </c>
      <c r="D9" s="11">
        <v>42643</v>
      </c>
      <c r="E9" s="11">
        <v>42643</v>
      </c>
      <c r="F9" s="11">
        <v>45443</v>
      </c>
      <c r="G9" s="93">
        <v>31</v>
      </c>
      <c r="H9" s="93">
        <v>31</v>
      </c>
      <c r="I9" s="100">
        <v>28187836.815819077</v>
      </c>
      <c r="J9" s="100">
        <v>11601839.078513483</v>
      </c>
      <c r="K9" s="57">
        <v>16585997.737305595</v>
      </c>
      <c r="L9" s="57">
        <v>13600518.144590586</v>
      </c>
      <c r="M9" s="57">
        <v>2985479.5927150082</v>
      </c>
    </row>
    <row r="10" spans="1:18">
      <c r="A10" s="147"/>
      <c r="B10" s="31" t="s">
        <v>30</v>
      </c>
      <c r="C10" s="10" t="s">
        <v>180</v>
      </c>
      <c r="D10" s="11">
        <v>42735</v>
      </c>
      <c r="E10" s="11">
        <v>42735</v>
      </c>
      <c r="F10" s="11">
        <v>45443</v>
      </c>
      <c r="G10" s="93">
        <v>30</v>
      </c>
      <c r="H10" s="93">
        <v>30</v>
      </c>
      <c r="I10" s="100">
        <v>31315555</v>
      </c>
      <c r="J10" s="100">
        <v>12889177.418553928</v>
      </c>
      <c r="K10" s="57">
        <v>18426377.581446074</v>
      </c>
      <c r="L10" s="57">
        <v>14741102.06515686</v>
      </c>
      <c r="M10" s="57">
        <v>3685275.5162892137</v>
      </c>
    </row>
    <row r="11" spans="1:18">
      <c r="A11" s="147"/>
      <c r="B11" s="147" t="s">
        <v>29</v>
      </c>
      <c r="C11" s="10" t="s">
        <v>177</v>
      </c>
      <c r="D11" s="11">
        <v>42825</v>
      </c>
      <c r="E11" s="11">
        <v>42825</v>
      </c>
      <c r="F11" s="11">
        <v>45443</v>
      </c>
      <c r="G11" s="93">
        <v>29</v>
      </c>
      <c r="H11" s="93">
        <v>29</v>
      </c>
      <c r="I11" s="100">
        <v>30060581</v>
      </c>
      <c r="J11" s="100">
        <v>12372642.343838749</v>
      </c>
      <c r="K11" s="57">
        <v>17687938.656161249</v>
      </c>
      <c r="L11" s="57">
        <v>13796592.151805775</v>
      </c>
      <c r="M11" s="57">
        <v>3891346.5043554734</v>
      </c>
    </row>
    <row r="12" spans="1:18">
      <c r="A12" s="147"/>
      <c r="B12" s="147"/>
      <c r="C12" s="10" t="s">
        <v>179</v>
      </c>
      <c r="D12" s="11">
        <v>42825</v>
      </c>
      <c r="E12" s="11">
        <v>42825</v>
      </c>
      <c r="F12" s="11">
        <v>45443</v>
      </c>
      <c r="G12" s="93">
        <v>203</v>
      </c>
      <c r="H12" s="93">
        <v>203</v>
      </c>
      <c r="I12" s="100">
        <v>96297481.298723191</v>
      </c>
      <c r="J12" s="100">
        <v>39635105.346819565</v>
      </c>
      <c r="K12" s="57">
        <v>56662375.951903641</v>
      </c>
      <c r="L12" s="57">
        <v>44196653.242484838</v>
      </c>
      <c r="M12" s="57">
        <v>12465722.709418802</v>
      </c>
    </row>
    <row r="13" spans="1:18">
      <c r="A13" s="147"/>
      <c r="B13" s="147"/>
      <c r="C13" s="10" t="s">
        <v>180</v>
      </c>
      <c r="D13" s="11">
        <v>42825</v>
      </c>
      <c r="E13" s="11">
        <v>42825</v>
      </c>
      <c r="F13" s="11">
        <v>45443</v>
      </c>
      <c r="G13" s="93">
        <v>580</v>
      </c>
      <c r="H13" s="93">
        <v>580</v>
      </c>
      <c r="I13" s="100">
        <v>1156687694.9525068</v>
      </c>
      <c r="J13" s="100">
        <v>476081388.88488626</v>
      </c>
      <c r="K13" s="57">
        <v>680606306.06762052</v>
      </c>
      <c r="L13" s="57">
        <v>530872918.7327441</v>
      </c>
      <c r="M13" s="57">
        <v>149733387.33487648</v>
      </c>
    </row>
    <row r="14" spans="1:18">
      <c r="A14" s="147"/>
      <c r="B14" s="147"/>
      <c r="C14" s="10" t="s">
        <v>181</v>
      </c>
      <c r="D14" s="11">
        <v>42825</v>
      </c>
      <c r="E14" s="11">
        <v>42825</v>
      </c>
      <c r="F14" s="11">
        <v>45443</v>
      </c>
      <c r="G14" s="93">
        <v>435</v>
      </c>
      <c r="H14" s="93">
        <v>435</v>
      </c>
      <c r="I14" s="100">
        <v>275399744.07292968</v>
      </c>
      <c r="J14" s="100">
        <v>113351852.21466896</v>
      </c>
      <c r="K14" s="57">
        <v>162047891.8582609</v>
      </c>
      <c r="L14" s="57">
        <v>126397355.64944334</v>
      </c>
      <c r="M14" s="57">
        <v>35650536.20881737</v>
      </c>
    </row>
    <row r="15" spans="1:18">
      <c r="A15" s="152" t="s">
        <v>23</v>
      </c>
      <c r="B15" s="152" t="s">
        <v>28</v>
      </c>
      <c r="C15" s="95" t="s">
        <v>179</v>
      </c>
      <c r="D15" s="96">
        <v>42916</v>
      </c>
      <c r="E15" s="96">
        <v>42916</v>
      </c>
      <c r="F15" s="96">
        <v>45443</v>
      </c>
      <c r="G15" s="97">
        <v>308</v>
      </c>
      <c r="H15" s="97">
        <v>308</v>
      </c>
      <c r="I15" s="101">
        <v>10888134.800000001</v>
      </c>
      <c r="J15" s="101">
        <v>4453291.1610314464</v>
      </c>
      <c r="K15" s="98">
        <v>6434843.6389685534</v>
      </c>
      <c r="L15" s="98">
        <v>4890481.1656161007</v>
      </c>
      <c r="M15" s="98">
        <v>1544362.4733524527</v>
      </c>
    </row>
    <row r="16" spans="1:18">
      <c r="A16" s="152"/>
      <c r="B16" s="152"/>
      <c r="C16" s="95" t="s">
        <v>180</v>
      </c>
      <c r="D16" s="96">
        <v>42916</v>
      </c>
      <c r="E16" s="96">
        <v>42916</v>
      </c>
      <c r="F16" s="96">
        <v>45443</v>
      </c>
      <c r="G16" s="97">
        <v>1232</v>
      </c>
      <c r="H16" s="97">
        <v>1232</v>
      </c>
      <c r="I16" s="101">
        <v>1112359039.7700002</v>
      </c>
      <c r="J16" s="101">
        <v>454959345.25913185</v>
      </c>
      <c r="K16" s="98">
        <v>657399694.51086807</v>
      </c>
      <c r="L16" s="98">
        <v>499623767.82825989</v>
      </c>
      <c r="M16" s="98">
        <v>157775926.68260831</v>
      </c>
    </row>
    <row r="17" spans="1:13">
      <c r="A17" s="152"/>
      <c r="B17" s="152" t="s">
        <v>30</v>
      </c>
      <c r="C17" s="95" t="s">
        <v>179</v>
      </c>
      <c r="D17" s="96">
        <v>43100</v>
      </c>
      <c r="E17" s="96">
        <v>43100</v>
      </c>
      <c r="F17" s="96">
        <v>45443</v>
      </c>
      <c r="G17" s="97">
        <v>26</v>
      </c>
      <c r="H17" s="97">
        <v>26</v>
      </c>
      <c r="I17" s="101">
        <v>4407484.3499999996</v>
      </c>
      <c r="J17" s="101">
        <v>1802678.9214842776</v>
      </c>
      <c r="K17" s="98">
        <v>2604805.428515722</v>
      </c>
      <c r="L17" s="98">
        <v>1875459.9085313198</v>
      </c>
      <c r="M17" s="98">
        <v>729345.51998440223</v>
      </c>
    </row>
    <row r="18" spans="1:13">
      <c r="A18" s="152"/>
      <c r="B18" s="152"/>
      <c r="C18" s="95" t="s">
        <v>180</v>
      </c>
      <c r="D18" s="96">
        <v>43100</v>
      </c>
      <c r="E18" s="96">
        <v>43100</v>
      </c>
      <c r="F18" s="96">
        <v>45443</v>
      </c>
      <c r="G18" s="97">
        <v>78</v>
      </c>
      <c r="H18" s="97">
        <v>78</v>
      </c>
      <c r="I18" s="101">
        <v>101301934</v>
      </c>
      <c r="J18" s="101">
        <v>41432900.635799527</v>
      </c>
      <c r="K18" s="98">
        <v>59869033.364200473</v>
      </c>
      <c r="L18" s="98">
        <v>43105704.022224337</v>
      </c>
      <c r="M18" s="98">
        <v>16763329.341976134</v>
      </c>
    </row>
    <row r="19" spans="1:13">
      <c r="A19" s="147" t="s">
        <v>24</v>
      </c>
      <c r="B19" s="31" t="s">
        <v>28</v>
      </c>
      <c r="C19" s="10" t="s">
        <v>180</v>
      </c>
      <c r="D19" s="11">
        <v>43646</v>
      </c>
      <c r="E19" s="11">
        <v>43646</v>
      </c>
      <c r="F19" s="11">
        <v>45443</v>
      </c>
      <c r="G19" s="93">
        <v>20</v>
      </c>
      <c r="H19" s="93">
        <v>20</v>
      </c>
      <c r="I19" s="100">
        <v>315870000</v>
      </c>
      <c r="J19" s="100">
        <v>116249268.29012468</v>
      </c>
      <c r="K19" s="57">
        <v>199620731.70987532</v>
      </c>
      <c r="L19" s="57">
        <v>119772439.02592519</v>
      </c>
      <c r="M19" s="57">
        <v>79848292.683950126</v>
      </c>
    </row>
    <row r="20" spans="1:13">
      <c r="A20" s="147"/>
      <c r="B20" s="31" t="s">
        <v>27</v>
      </c>
      <c r="C20" s="10" t="s">
        <v>180</v>
      </c>
      <c r="D20" s="11">
        <v>43738</v>
      </c>
      <c r="E20" s="11">
        <v>43738</v>
      </c>
      <c r="F20" s="11">
        <v>45443</v>
      </c>
      <c r="G20" s="93">
        <v>304</v>
      </c>
      <c r="H20" s="93">
        <v>304</v>
      </c>
      <c r="I20" s="100">
        <v>87840</v>
      </c>
      <c r="J20" s="100">
        <v>32327.652916087482</v>
      </c>
      <c r="K20" s="57">
        <v>55512.347083912508</v>
      </c>
      <c r="L20" s="57">
        <v>31919.599573249699</v>
      </c>
      <c r="M20" s="57">
        <v>23592.747510662823</v>
      </c>
    </row>
    <row r="21" spans="1:13">
      <c r="A21" s="147"/>
      <c r="B21" s="31" t="s">
        <v>30</v>
      </c>
      <c r="C21" s="10" t="s">
        <v>180</v>
      </c>
      <c r="D21" s="11">
        <v>43830</v>
      </c>
      <c r="E21" s="11">
        <v>43830</v>
      </c>
      <c r="F21" s="11">
        <v>45443</v>
      </c>
      <c r="G21" s="93">
        <v>54</v>
      </c>
      <c r="H21" s="93">
        <v>54</v>
      </c>
      <c r="I21" s="100">
        <v>1056220000</v>
      </c>
      <c r="J21" s="100">
        <v>388719416.70116031</v>
      </c>
      <c r="K21" s="57">
        <v>667500583.29883969</v>
      </c>
      <c r="L21" s="57">
        <v>367125320.81436187</v>
      </c>
      <c r="M21" s="57">
        <v>300375262.48447788</v>
      </c>
    </row>
    <row r="22" spans="1:13">
      <c r="A22" s="152" t="s">
        <v>32</v>
      </c>
      <c r="B22" s="152" t="s">
        <v>28</v>
      </c>
      <c r="C22" s="95" t="s">
        <v>180</v>
      </c>
      <c r="D22" s="96">
        <v>44012</v>
      </c>
      <c r="E22" s="96">
        <v>44012</v>
      </c>
      <c r="F22" s="96">
        <v>45443</v>
      </c>
      <c r="G22" s="97">
        <v>16</v>
      </c>
      <c r="H22" s="97">
        <v>16</v>
      </c>
      <c r="I22" s="101">
        <v>154040000</v>
      </c>
      <c r="J22" s="101">
        <v>85706898.02385439</v>
      </c>
      <c r="K22" s="98">
        <v>68333101.97614561</v>
      </c>
      <c r="L22" s="98">
        <v>34166550.988072805</v>
      </c>
      <c r="M22" s="98">
        <v>34166550.988072805</v>
      </c>
    </row>
    <row r="23" spans="1:13">
      <c r="A23" s="152"/>
      <c r="B23" s="152"/>
      <c r="C23" s="95" t="s">
        <v>181</v>
      </c>
      <c r="D23" s="96">
        <v>44012</v>
      </c>
      <c r="E23" s="96">
        <v>44012</v>
      </c>
      <c r="F23" s="96">
        <v>45443</v>
      </c>
      <c r="G23" s="97">
        <v>64</v>
      </c>
      <c r="H23" s="97">
        <v>64</v>
      </c>
      <c r="I23" s="101">
        <v>64396712.600000001</v>
      </c>
      <c r="J23" s="101">
        <v>35829930.406905077</v>
      </c>
      <c r="K23" s="98">
        <v>28566782.193094917</v>
      </c>
      <c r="L23" s="98">
        <v>14283391.096547458</v>
      </c>
      <c r="M23" s="98">
        <v>14283391.096547458</v>
      </c>
    </row>
    <row r="24" spans="1:13">
      <c r="A24" s="152"/>
      <c r="B24" s="152" t="s">
        <v>27</v>
      </c>
      <c r="C24" s="95" t="s">
        <v>180</v>
      </c>
      <c r="D24" s="96">
        <v>44104</v>
      </c>
      <c r="E24" s="96">
        <v>44104</v>
      </c>
      <c r="F24" s="96">
        <v>45443</v>
      </c>
      <c r="G24" s="97">
        <v>15</v>
      </c>
      <c r="H24" s="97">
        <v>15</v>
      </c>
      <c r="I24" s="101">
        <v>169122189</v>
      </c>
      <c r="J24" s="101">
        <v>94098534.187185794</v>
      </c>
      <c r="K24" s="98">
        <v>75023654.812814206</v>
      </c>
      <c r="L24" s="98">
        <v>35636236.036086746</v>
      </c>
      <c r="M24" s="98">
        <v>39387418.77672746</v>
      </c>
    </row>
    <row r="25" spans="1:13">
      <c r="A25" s="152"/>
      <c r="B25" s="152"/>
      <c r="C25" s="95" t="s">
        <v>181</v>
      </c>
      <c r="D25" s="96">
        <v>44104</v>
      </c>
      <c r="E25" s="96">
        <v>44104</v>
      </c>
      <c r="F25" s="96">
        <v>45443</v>
      </c>
      <c r="G25" s="97">
        <v>15</v>
      </c>
      <c r="H25" s="97">
        <v>15</v>
      </c>
      <c r="I25" s="101">
        <v>64620000</v>
      </c>
      <c r="J25" s="101">
        <v>35954166.127638735</v>
      </c>
      <c r="K25" s="98">
        <v>28665833.872361265</v>
      </c>
      <c r="L25" s="98">
        <v>13616271.089371601</v>
      </c>
      <c r="M25" s="98">
        <v>15049562.782989664</v>
      </c>
    </row>
    <row r="26" spans="1:13">
      <c r="A26" s="152"/>
      <c r="B26" s="152" t="s">
        <v>30</v>
      </c>
      <c r="C26" s="95" t="s">
        <v>179</v>
      </c>
      <c r="D26" s="96">
        <v>44196</v>
      </c>
      <c r="E26" s="96">
        <v>44196</v>
      </c>
      <c r="F26" s="96">
        <v>45443</v>
      </c>
      <c r="G26" s="97">
        <v>112</v>
      </c>
      <c r="H26" s="97">
        <v>112</v>
      </c>
      <c r="I26" s="101">
        <v>5009687061</v>
      </c>
      <c r="J26" s="101">
        <v>2787358725.4515047</v>
      </c>
      <c r="K26" s="98">
        <v>2222328335.5484953</v>
      </c>
      <c r="L26" s="98">
        <v>1000047750.996823</v>
      </c>
      <c r="M26" s="98">
        <v>1222280584.5516722</v>
      </c>
    </row>
    <row r="27" spans="1:13">
      <c r="A27" s="152"/>
      <c r="B27" s="152"/>
      <c r="C27" s="95" t="s">
        <v>180</v>
      </c>
      <c r="D27" s="96">
        <v>44196</v>
      </c>
      <c r="E27" s="96">
        <v>44196</v>
      </c>
      <c r="F27" s="96">
        <v>45443</v>
      </c>
      <c r="G27" s="97">
        <v>14</v>
      </c>
      <c r="H27" s="97">
        <v>14</v>
      </c>
      <c r="I27" s="101">
        <v>7553303</v>
      </c>
      <c r="J27" s="101">
        <v>4202610.8151407</v>
      </c>
      <c r="K27" s="98">
        <v>3350692.1848593</v>
      </c>
      <c r="L27" s="98">
        <v>1507811.483186685</v>
      </c>
      <c r="M27" s="98">
        <v>1842880.701672615</v>
      </c>
    </row>
    <row r="28" spans="1:13">
      <c r="A28" s="152"/>
      <c r="B28" s="152" t="s">
        <v>29</v>
      </c>
      <c r="C28" s="95" t="s">
        <v>179</v>
      </c>
      <c r="D28" s="96">
        <v>44286</v>
      </c>
      <c r="E28" s="96">
        <v>44286</v>
      </c>
      <c r="F28" s="96">
        <v>45443</v>
      </c>
      <c r="G28" s="97">
        <v>39</v>
      </c>
      <c r="H28" s="97">
        <v>39</v>
      </c>
      <c r="I28" s="101">
        <v>363947828</v>
      </c>
      <c r="J28" s="101">
        <v>202498308.10438392</v>
      </c>
      <c r="K28" s="98">
        <v>161449519.89561608</v>
      </c>
      <c r="L28" s="98">
        <v>68616045.955636829</v>
      </c>
      <c r="M28" s="98">
        <v>92833473.939979255</v>
      </c>
    </row>
    <row r="29" spans="1:13">
      <c r="A29" s="152"/>
      <c r="B29" s="152"/>
      <c r="C29" s="95" t="s">
        <v>180</v>
      </c>
      <c r="D29" s="96">
        <v>44286</v>
      </c>
      <c r="E29" s="96">
        <v>44286</v>
      </c>
      <c r="F29" s="96">
        <v>45443</v>
      </c>
      <c r="G29" s="97">
        <v>13</v>
      </c>
      <c r="H29" s="97">
        <v>13</v>
      </c>
      <c r="I29" s="101">
        <v>25559962</v>
      </c>
      <c r="J29" s="101">
        <v>14221403.899166405</v>
      </c>
      <c r="K29" s="98">
        <v>11338558.100833595</v>
      </c>
      <c r="L29" s="98">
        <v>4818887.1928542778</v>
      </c>
      <c r="M29" s="98">
        <v>6519670.907979317</v>
      </c>
    </row>
    <row r="30" spans="1:13">
      <c r="A30" s="147" t="s">
        <v>34</v>
      </c>
      <c r="B30" s="31" t="s">
        <v>28</v>
      </c>
      <c r="C30" s="10" t="s">
        <v>181</v>
      </c>
      <c r="D30" s="11">
        <v>44377</v>
      </c>
      <c r="E30" s="11">
        <v>44377</v>
      </c>
      <c r="F30" s="11">
        <v>45443</v>
      </c>
      <c r="G30" s="93">
        <v>24</v>
      </c>
      <c r="H30" s="93">
        <v>24</v>
      </c>
      <c r="I30" s="100">
        <v>100212312</v>
      </c>
      <c r="J30" s="100">
        <v>26122438.253120348</v>
      </c>
      <c r="K30" s="57">
        <v>74089873.746879637</v>
      </c>
      <c r="L30" s="57">
        <v>29635949.49875186</v>
      </c>
      <c r="M30" s="57">
        <v>44453924.248127788</v>
      </c>
    </row>
    <row r="31" spans="1:13">
      <c r="A31" s="147"/>
      <c r="B31" s="31" t="s">
        <v>27</v>
      </c>
      <c r="C31" s="10" t="s">
        <v>181</v>
      </c>
      <c r="D31" s="11">
        <v>44469</v>
      </c>
      <c r="E31" s="11">
        <v>44469</v>
      </c>
      <c r="F31" s="11">
        <v>45443</v>
      </c>
      <c r="G31" s="93">
        <v>55</v>
      </c>
      <c r="H31" s="93">
        <v>55</v>
      </c>
      <c r="I31" s="100">
        <v>462250</v>
      </c>
      <c r="J31" s="100">
        <v>120495.14517243032</v>
      </c>
      <c r="K31" s="57">
        <v>341754.85482756968</v>
      </c>
      <c r="L31" s="57">
        <v>126449.29628620077</v>
      </c>
      <c r="M31" s="57">
        <v>215305.55854136887</v>
      </c>
    </row>
    <row r="32" spans="1:13">
      <c r="A32" s="147"/>
      <c r="B32" s="31" t="s">
        <v>30</v>
      </c>
      <c r="C32" s="10" t="s">
        <v>181</v>
      </c>
      <c r="D32" s="11">
        <v>44561</v>
      </c>
      <c r="E32" s="11">
        <v>44561</v>
      </c>
      <c r="F32" s="11">
        <v>45443</v>
      </c>
      <c r="G32" s="93">
        <v>20</v>
      </c>
      <c r="H32" s="93">
        <v>20</v>
      </c>
      <c r="I32" s="100">
        <v>107389555</v>
      </c>
      <c r="J32" s="100">
        <v>27993336.981563419</v>
      </c>
      <c r="K32" s="57">
        <v>79396218.018436581</v>
      </c>
      <c r="L32" s="57">
        <v>26994714.126268439</v>
      </c>
      <c r="M32" s="57">
        <v>52401503.892168142</v>
      </c>
    </row>
    <row r="33" spans="1:13">
      <c r="A33" s="147"/>
      <c r="B33" s="31" t="s">
        <v>29</v>
      </c>
      <c r="C33" s="10" t="s">
        <v>181</v>
      </c>
      <c r="D33" s="11">
        <v>44651</v>
      </c>
      <c r="E33" s="11">
        <v>44651</v>
      </c>
      <c r="F33" s="11">
        <v>45443</v>
      </c>
      <c r="G33" s="93">
        <v>45</v>
      </c>
      <c r="H33" s="93">
        <v>45</v>
      </c>
      <c r="I33" s="100">
        <v>12870700</v>
      </c>
      <c r="J33" s="100">
        <v>3355017.555372199</v>
      </c>
      <c r="K33" s="57">
        <v>9515682.444627801</v>
      </c>
      <c r="L33" s="57">
        <v>2949861.5578346183</v>
      </c>
      <c r="M33" s="57">
        <v>6565820.8867931832</v>
      </c>
    </row>
    <row r="34" spans="1:13">
      <c r="A34" s="152" t="s">
        <v>36</v>
      </c>
      <c r="B34" s="94" t="s">
        <v>28</v>
      </c>
      <c r="C34" s="95" t="s">
        <v>181</v>
      </c>
      <c r="D34" s="96">
        <v>44742</v>
      </c>
      <c r="E34" s="96">
        <v>44742</v>
      </c>
      <c r="F34" s="96">
        <v>45443</v>
      </c>
      <c r="G34" s="97">
        <v>24</v>
      </c>
      <c r="H34" s="97">
        <v>24</v>
      </c>
      <c r="I34" s="101">
        <v>6556947</v>
      </c>
      <c r="J34" s="101">
        <v>3418126.612101105</v>
      </c>
      <c r="K34" s="98">
        <v>3138820.387898895</v>
      </c>
      <c r="L34" s="98">
        <v>878869.70861169044</v>
      </c>
      <c r="M34" s="98">
        <v>2259950.6792872036</v>
      </c>
    </row>
    <row r="35" spans="1:13">
      <c r="A35" s="152"/>
      <c r="B35" s="152" t="s">
        <v>27</v>
      </c>
      <c r="C35" s="95" t="s">
        <v>180</v>
      </c>
      <c r="D35" s="96">
        <v>44834</v>
      </c>
      <c r="E35" s="96">
        <v>44834</v>
      </c>
      <c r="F35" s="96">
        <v>45443</v>
      </c>
      <c r="G35" s="97">
        <v>28</v>
      </c>
      <c r="H35" s="97">
        <v>28</v>
      </c>
      <c r="I35" s="101">
        <v>355263951</v>
      </c>
      <c r="J35" s="101">
        <v>185198563.4828653</v>
      </c>
      <c r="K35" s="98">
        <v>170065387.5171347</v>
      </c>
      <c r="L35" s="98">
        <v>42516346.879283674</v>
      </c>
      <c r="M35" s="98">
        <v>127549040.63785103</v>
      </c>
    </row>
    <row r="36" spans="1:13">
      <c r="A36" s="152"/>
      <c r="B36" s="152"/>
      <c r="C36" s="95" t="s">
        <v>181</v>
      </c>
      <c r="D36" s="96">
        <v>44834</v>
      </c>
      <c r="E36" s="96">
        <v>44834</v>
      </c>
      <c r="F36" s="96">
        <v>45443</v>
      </c>
      <c r="G36" s="97">
        <v>42</v>
      </c>
      <c r="H36" s="97">
        <v>42</v>
      </c>
      <c r="I36" s="101">
        <v>2013342660.6500001</v>
      </c>
      <c r="J36" s="101">
        <v>1049551003.531114</v>
      </c>
      <c r="K36" s="98">
        <v>963791657.11888587</v>
      </c>
      <c r="L36" s="98">
        <v>240947914.27972147</v>
      </c>
      <c r="M36" s="98">
        <v>722843742.8391645</v>
      </c>
    </row>
    <row r="37" spans="1:13">
      <c r="A37" s="152"/>
      <c r="B37" s="152" t="s">
        <v>30</v>
      </c>
      <c r="C37" s="95" t="s">
        <v>180</v>
      </c>
      <c r="D37" s="96">
        <v>44926</v>
      </c>
      <c r="E37" s="96">
        <v>44926</v>
      </c>
      <c r="F37" s="96">
        <v>45443</v>
      </c>
      <c r="G37" s="97">
        <v>6</v>
      </c>
      <c r="H37" s="97">
        <v>6</v>
      </c>
      <c r="I37" s="101">
        <v>40143566.079999998</v>
      </c>
      <c r="J37" s="101">
        <v>20926780.637800984</v>
      </c>
      <c r="K37" s="98">
        <v>19216785.442199014</v>
      </c>
      <c r="L37" s="98">
        <v>4227692.7972837836</v>
      </c>
      <c r="M37" s="98">
        <v>14989092.644915231</v>
      </c>
    </row>
    <row r="38" spans="1:13">
      <c r="A38" s="152"/>
      <c r="B38" s="152"/>
      <c r="C38" s="95" t="s">
        <v>181</v>
      </c>
      <c r="D38" s="96">
        <v>44926</v>
      </c>
      <c r="E38" s="96">
        <v>44926</v>
      </c>
      <c r="F38" s="96">
        <v>45443</v>
      </c>
      <c r="G38" s="97">
        <v>30</v>
      </c>
      <c r="H38" s="97">
        <v>30</v>
      </c>
      <c r="I38" s="101">
        <v>377729</v>
      </c>
      <c r="J38" s="101">
        <v>196909.55974820882</v>
      </c>
      <c r="K38" s="98">
        <v>180819.44025179118</v>
      </c>
      <c r="L38" s="98">
        <v>39780.276855394062</v>
      </c>
      <c r="M38" s="98">
        <v>141039.16339639714</v>
      </c>
    </row>
    <row r="39" spans="1:13">
      <c r="A39" s="152"/>
      <c r="B39" s="94" t="s">
        <v>29</v>
      </c>
      <c r="C39" s="95" t="s">
        <v>179</v>
      </c>
      <c r="D39" s="96">
        <v>45016</v>
      </c>
      <c r="E39" s="96">
        <v>45016</v>
      </c>
      <c r="F39" s="96">
        <v>45443</v>
      </c>
      <c r="G39" s="97">
        <v>5</v>
      </c>
      <c r="H39" s="97">
        <v>5</v>
      </c>
      <c r="I39" s="101">
        <v>20180.54</v>
      </c>
      <c r="J39" s="101">
        <v>10520.085158621969</v>
      </c>
      <c r="K39" s="98">
        <v>9660.4548413780321</v>
      </c>
      <c r="L39" s="98">
        <v>1835.4864198618261</v>
      </c>
      <c r="M39" s="98">
        <v>7824.968421516206</v>
      </c>
    </row>
    <row r="40" spans="1:13">
      <c r="A40" s="147" t="s">
        <v>37</v>
      </c>
      <c r="B40" s="147" t="s">
        <v>30</v>
      </c>
      <c r="C40" s="10" t="s">
        <v>179</v>
      </c>
      <c r="D40" s="11">
        <v>45291</v>
      </c>
      <c r="E40" s="11">
        <v>45291</v>
      </c>
      <c r="F40" s="11">
        <v>45443</v>
      </c>
      <c r="G40" s="93">
        <v>6</v>
      </c>
      <c r="H40" s="93">
        <v>6</v>
      </c>
      <c r="I40" s="100">
        <v>778719934</v>
      </c>
      <c r="J40" s="100">
        <v>200856262.3142882</v>
      </c>
      <c r="K40" s="57">
        <v>577863671.68571186</v>
      </c>
      <c r="L40" s="57">
        <v>46229093.734856948</v>
      </c>
      <c r="M40" s="57">
        <v>531634577.9508549</v>
      </c>
    </row>
    <row r="41" spans="1:13">
      <c r="A41" s="147"/>
      <c r="B41" s="147"/>
      <c r="C41" s="10" t="s">
        <v>181</v>
      </c>
      <c r="D41" s="11">
        <v>45291</v>
      </c>
      <c r="E41" s="11">
        <v>45291</v>
      </c>
      <c r="F41" s="11">
        <v>45443</v>
      </c>
      <c r="G41" s="93">
        <v>4</v>
      </c>
      <c r="H41" s="93">
        <v>4</v>
      </c>
      <c r="I41" s="100">
        <v>127948707.83999999</v>
      </c>
      <c r="J41" s="100">
        <v>33001979.404750805</v>
      </c>
      <c r="K41" s="57">
        <v>94946728.43524918</v>
      </c>
      <c r="L41" s="57">
        <v>7595738.2748199338</v>
      </c>
      <c r="M41" s="57">
        <v>87350990.160429254</v>
      </c>
    </row>
    <row r="43" spans="1:13" ht="15.75">
      <c r="A43" s="153" t="s">
        <v>25</v>
      </c>
      <c r="B43" s="154"/>
      <c r="C43" s="154"/>
      <c r="D43" s="154"/>
      <c r="E43" s="154"/>
      <c r="F43" s="154"/>
      <c r="G43" s="154"/>
      <c r="H43" s="155"/>
      <c r="I43" s="99">
        <f t="shared" ref="I43:J43" si="0">+SUM(I2:I41)</f>
        <v>21608481075.050068</v>
      </c>
      <c r="J43" s="99">
        <f t="shared" si="0"/>
        <v>9198834812.2311192</v>
      </c>
      <c r="K43" s="99">
        <f>+SUM(K2:K41)</f>
        <v>12409646262.818947</v>
      </c>
      <c r="L43" s="99">
        <f t="shared" ref="L43:M43" si="1">+SUM(L2:L41)</f>
        <v>7918551527.2550764</v>
      </c>
      <c r="M43" s="99">
        <f t="shared" si="1"/>
        <v>4491094735.5638695</v>
      </c>
    </row>
  </sheetData>
  <mergeCells count="21">
    <mergeCell ref="A30:A33"/>
    <mergeCell ref="B35:B36"/>
    <mergeCell ref="B37:B38"/>
    <mergeCell ref="B40:B41"/>
    <mergeCell ref="A43:H43"/>
    <mergeCell ref="A34:A39"/>
    <mergeCell ref="A40:A41"/>
    <mergeCell ref="B22:B23"/>
    <mergeCell ref="B24:B25"/>
    <mergeCell ref="B26:B27"/>
    <mergeCell ref="A3:A4"/>
    <mergeCell ref="A5:A14"/>
    <mergeCell ref="A15:A18"/>
    <mergeCell ref="A19:A21"/>
    <mergeCell ref="A22:A29"/>
    <mergeCell ref="B5:B6"/>
    <mergeCell ref="B7:B9"/>
    <mergeCell ref="B11:B14"/>
    <mergeCell ref="B15:B16"/>
    <mergeCell ref="B17:B18"/>
    <mergeCell ref="B28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B18F-3EC4-45B2-8575-8E61C766B0BA}">
  <dimension ref="A3:N44"/>
  <sheetViews>
    <sheetView workbookViewId="0">
      <selection activeCell="G26" sqref="G26"/>
    </sheetView>
  </sheetViews>
  <sheetFormatPr defaultRowHeight="15"/>
  <cols>
    <col min="1" max="1" width="11.28515625" bestFit="1" customWidth="1"/>
    <col min="2" max="2" width="6.85546875" bestFit="1" customWidth="1"/>
    <col min="3" max="3" width="38.28515625" bestFit="1" customWidth="1"/>
    <col min="4" max="4" width="21.140625" bestFit="1" customWidth="1"/>
    <col min="5" max="5" width="17.140625" bestFit="1" customWidth="1"/>
    <col min="6" max="6" width="10.42578125" bestFit="1" customWidth="1"/>
    <col min="7" max="7" width="25.85546875" style="88" bestFit="1" customWidth="1"/>
    <col min="8" max="8" width="27.42578125" style="88" bestFit="1" customWidth="1"/>
    <col min="9" max="9" width="26" bestFit="1" customWidth="1"/>
    <col min="10" max="10" width="20.85546875" bestFit="1" customWidth="1"/>
    <col min="11" max="11" width="41.7109375" bestFit="1" customWidth="1"/>
    <col min="12" max="12" width="27.7109375" bestFit="1" customWidth="1"/>
    <col min="13" max="13" width="26.42578125" bestFit="1" customWidth="1"/>
    <col min="14" max="14" width="24.85546875" bestFit="1" customWidth="1"/>
    <col min="15" max="17" width="41.7109375" bestFit="1" customWidth="1"/>
    <col min="18" max="26" width="13.42578125" bestFit="1" customWidth="1"/>
    <col min="27" max="27" width="23" bestFit="1" customWidth="1"/>
    <col min="28" max="28" width="13.42578125" bestFit="1" customWidth="1"/>
    <col min="29" max="29" width="23" bestFit="1" customWidth="1"/>
    <col min="30" max="30" width="13.42578125" bestFit="1" customWidth="1"/>
  </cols>
  <sheetData>
    <row r="3" spans="1:14">
      <c r="A3" s="86" t="s">
        <v>58</v>
      </c>
      <c r="B3" s="86" t="s">
        <v>174</v>
      </c>
      <c r="C3" s="86" t="s">
        <v>176</v>
      </c>
      <c r="D3" s="86" t="s">
        <v>44</v>
      </c>
      <c r="E3" s="86" t="s">
        <v>45</v>
      </c>
      <c r="F3" s="86" t="s">
        <v>46</v>
      </c>
      <c r="G3" s="4" t="s">
        <v>183</v>
      </c>
      <c r="H3" s="4" t="s">
        <v>184</v>
      </c>
      <c r="I3" t="s">
        <v>185</v>
      </c>
      <c r="J3" t="s">
        <v>186</v>
      </c>
      <c r="K3" t="s">
        <v>187</v>
      </c>
      <c r="L3" t="s">
        <v>192</v>
      </c>
      <c r="M3" t="s">
        <v>193</v>
      </c>
      <c r="N3" t="s">
        <v>194</v>
      </c>
    </row>
    <row r="4" spans="1:14">
      <c r="A4" t="s">
        <v>20</v>
      </c>
      <c r="B4" t="s">
        <v>27</v>
      </c>
      <c r="C4" t="s">
        <v>180</v>
      </c>
      <c r="D4" s="87">
        <v>40816</v>
      </c>
      <c r="E4" s="87">
        <v>42247</v>
      </c>
      <c r="F4" s="87">
        <v>45443</v>
      </c>
      <c r="G4" s="89">
        <v>35.333333333333336</v>
      </c>
      <c r="H4" s="89">
        <v>36</v>
      </c>
      <c r="I4" s="30">
        <v>812943927.21690893</v>
      </c>
      <c r="J4" s="30">
        <v>747908413.03955626</v>
      </c>
      <c r="K4" s="30">
        <v>65035514.177352667</v>
      </c>
      <c r="L4">
        <v>812943927.21690893</v>
      </c>
      <c r="M4">
        <v>0</v>
      </c>
      <c r="N4">
        <v>812943927.21690893</v>
      </c>
    </row>
    <row r="5" spans="1:14">
      <c r="A5" t="s">
        <v>21</v>
      </c>
      <c r="B5" t="s">
        <v>28</v>
      </c>
      <c r="C5" t="s">
        <v>180</v>
      </c>
      <c r="D5" s="87">
        <v>42185</v>
      </c>
      <c r="E5" s="87">
        <v>42247</v>
      </c>
      <c r="F5" s="87">
        <v>45443</v>
      </c>
      <c r="G5" s="89">
        <v>35.333333333333336</v>
      </c>
      <c r="H5" s="89">
        <v>36</v>
      </c>
      <c r="I5" s="30">
        <v>345436083.48129094</v>
      </c>
      <c r="J5" s="30">
        <v>317801196.80278766</v>
      </c>
      <c r="K5" s="30">
        <v>27634886.678503275</v>
      </c>
      <c r="L5">
        <v>545520747.81085157</v>
      </c>
      <c r="M5">
        <v>200084664.32956064</v>
      </c>
      <c r="N5">
        <v>345436083.48129094</v>
      </c>
    </row>
    <row r="6" spans="1:14">
      <c r="B6" t="s">
        <v>29</v>
      </c>
      <c r="C6" t="s">
        <v>180</v>
      </c>
      <c r="D6" s="87">
        <v>42460</v>
      </c>
      <c r="E6" s="87">
        <v>42460</v>
      </c>
      <c r="F6" s="87">
        <v>45443</v>
      </c>
      <c r="G6" s="89">
        <v>264</v>
      </c>
      <c r="H6" s="89">
        <v>264</v>
      </c>
      <c r="I6" s="30">
        <v>3020513517.289752</v>
      </c>
      <c r="J6" s="30">
        <v>2597641624.8691864</v>
      </c>
      <c r="K6" s="30">
        <v>422871892.42056537</v>
      </c>
      <c r="L6">
        <v>4770065640.2733173</v>
      </c>
      <c r="M6">
        <v>1749552122.9835649</v>
      </c>
      <c r="N6">
        <v>3020513517.289752</v>
      </c>
    </row>
    <row r="7" spans="1:14">
      <c r="A7" t="s">
        <v>22</v>
      </c>
      <c r="B7" t="s">
        <v>28</v>
      </c>
      <c r="C7" t="s">
        <v>180</v>
      </c>
      <c r="D7" s="87">
        <v>42490</v>
      </c>
      <c r="E7" s="87">
        <v>42490</v>
      </c>
      <c r="F7" s="87">
        <v>45443</v>
      </c>
      <c r="G7" s="89">
        <v>65.333333333333329</v>
      </c>
      <c r="H7" s="89">
        <v>66</v>
      </c>
      <c r="I7" s="30">
        <v>74665594.959996417</v>
      </c>
      <c r="J7" s="30">
        <v>64212411.665596917</v>
      </c>
      <c r="K7" s="30">
        <v>10453183.2943995</v>
      </c>
      <c r="L7">
        <v>126893879.99580939</v>
      </c>
      <c r="M7">
        <v>52228285.035812974</v>
      </c>
      <c r="N7">
        <v>74665594.959996417</v>
      </c>
    </row>
    <row r="8" spans="1:14">
      <c r="C8" t="s">
        <v>181</v>
      </c>
      <c r="D8" s="87">
        <v>42490</v>
      </c>
      <c r="E8" s="87">
        <v>42490</v>
      </c>
      <c r="F8" s="87">
        <v>45443</v>
      </c>
      <c r="G8" s="89">
        <v>32.666666666666664</v>
      </c>
      <c r="H8" s="89">
        <v>33</v>
      </c>
      <c r="I8" s="30">
        <v>14095497.721401246</v>
      </c>
      <c r="J8" s="30">
        <v>12122128.040405072</v>
      </c>
      <c r="K8" s="30">
        <v>1973369.680996174</v>
      </c>
      <c r="L8">
        <v>23955242</v>
      </c>
      <c r="M8">
        <v>9859744.2785987537</v>
      </c>
      <c r="N8">
        <v>14095497.721401246</v>
      </c>
    </row>
    <row r="9" spans="1:14">
      <c r="B9" t="s">
        <v>27</v>
      </c>
      <c r="C9" t="s">
        <v>179</v>
      </c>
      <c r="D9" s="87">
        <v>42643</v>
      </c>
      <c r="E9" s="87">
        <v>42643</v>
      </c>
      <c r="F9" s="87">
        <v>45443</v>
      </c>
      <c r="G9" s="89">
        <v>62</v>
      </c>
      <c r="H9" s="89">
        <v>62</v>
      </c>
      <c r="I9" s="30">
        <v>74411602.674013004</v>
      </c>
      <c r="J9" s="30">
        <v>61017514.192690656</v>
      </c>
      <c r="K9" s="30">
        <v>13394088.481322344</v>
      </c>
      <c r="L9">
        <v>126462221.12166919</v>
      </c>
      <c r="M9">
        <v>52050618.447656184</v>
      </c>
      <c r="N9">
        <v>74411602.674013004</v>
      </c>
    </row>
    <row r="10" spans="1:14">
      <c r="C10" t="s">
        <v>180</v>
      </c>
      <c r="D10" s="87">
        <v>42643</v>
      </c>
      <c r="E10" s="87">
        <v>42643</v>
      </c>
      <c r="F10" s="87">
        <v>45443</v>
      </c>
      <c r="G10" s="89">
        <v>124</v>
      </c>
      <c r="H10" s="89">
        <v>124</v>
      </c>
      <c r="I10" s="30">
        <v>930464409.19336843</v>
      </c>
      <c r="J10" s="30">
        <v>762980815.53856194</v>
      </c>
      <c r="K10" s="30">
        <v>167483593.65480635</v>
      </c>
      <c r="L10">
        <v>1581320541.8615289</v>
      </c>
      <c r="M10">
        <v>650856132.66816056</v>
      </c>
      <c r="N10">
        <v>930464409.19336843</v>
      </c>
    </row>
    <row r="11" spans="1:14">
      <c r="C11" t="s">
        <v>181</v>
      </c>
      <c r="D11" s="87">
        <v>42643</v>
      </c>
      <c r="E11" s="87">
        <v>42643</v>
      </c>
      <c r="F11" s="87">
        <v>45443</v>
      </c>
      <c r="G11" s="89">
        <v>31</v>
      </c>
      <c r="H11" s="89">
        <v>31</v>
      </c>
      <c r="I11" s="30">
        <v>16585997.737305595</v>
      </c>
      <c r="J11" s="30">
        <v>13600518.144590586</v>
      </c>
      <c r="K11" s="30">
        <v>2985479.5927150082</v>
      </c>
      <c r="L11">
        <v>28187836.815819077</v>
      </c>
      <c r="M11">
        <v>11601839.078513483</v>
      </c>
      <c r="N11">
        <v>16585997.737305595</v>
      </c>
    </row>
    <row r="12" spans="1:14">
      <c r="B12" t="s">
        <v>30</v>
      </c>
      <c r="C12" t="s">
        <v>180</v>
      </c>
      <c r="D12" s="87">
        <v>42735</v>
      </c>
      <c r="E12" s="87">
        <v>42735</v>
      </c>
      <c r="F12" s="87">
        <v>45443</v>
      </c>
      <c r="G12" s="89">
        <v>30</v>
      </c>
      <c r="H12" s="89">
        <v>30</v>
      </c>
      <c r="I12" s="30">
        <v>18426377.581446074</v>
      </c>
      <c r="J12" s="30">
        <v>14741102.06515686</v>
      </c>
      <c r="K12" s="30">
        <v>3685275.5162892137</v>
      </c>
      <c r="L12">
        <v>31315555</v>
      </c>
      <c r="M12">
        <v>12889177.418553928</v>
      </c>
      <c r="N12">
        <v>18426377.581446074</v>
      </c>
    </row>
    <row r="13" spans="1:14">
      <c r="B13" t="s">
        <v>29</v>
      </c>
      <c r="C13" t="s">
        <v>177</v>
      </c>
      <c r="D13" s="87">
        <v>42825</v>
      </c>
      <c r="E13" s="87">
        <v>42825</v>
      </c>
      <c r="F13" s="87">
        <v>45443</v>
      </c>
      <c r="G13" s="89">
        <v>29</v>
      </c>
      <c r="H13" s="89">
        <v>29</v>
      </c>
      <c r="I13" s="30">
        <v>17687938.656161249</v>
      </c>
      <c r="J13" s="30">
        <v>13796592.151805775</v>
      </c>
      <c r="K13" s="30">
        <v>3891346.5043554734</v>
      </c>
      <c r="L13">
        <v>30060581</v>
      </c>
      <c r="M13">
        <v>12372642.343838749</v>
      </c>
      <c r="N13">
        <v>17687938.656161249</v>
      </c>
    </row>
    <row r="14" spans="1:14">
      <c r="C14" t="s">
        <v>179</v>
      </c>
      <c r="D14" s="87">
        <v>42825</v>
      </c>
      <c r="E14" s="87">
        <v>42825</v>
      </c>
      <c r="F14" s="87">
        <v>45443</v>
      </c>
      <c r="G14" s="89">
        <v>203</v>
      </c>
      <c r="H14" s="89">
        <v>203</v>
      </c>
      <c r="I14" s="30">
        <v>56662375.951903641</v>
      </c>
      <c r="J14" s="30">
        <v>44196653.242484838</v>
      </c>
      <c r="K14" s="30">
        <v>12465722.709418802</v>
      </c>
      <c r="L14">
        <v>96297481.298723191</v>
      </c>
      <c r="M14">
        <v>39635105.346819565</v>
      </c>
      <c r="N14">
        <v>56662375.951903641</v>
      </c>
    </row>
    <row r="15" spans="1:14">
      <c r="C15" t="s">
        <v>180</v>
      </c>
      <c r="D15" s="87">
        <v>42825</v>
      </c>
      <c r="E15" s="87">
        <v>42825</v>
      </c>
      <c r="F15" s="87">
        <v>45443</v>
      </c>
      <c r="G15" s="89">
        <v>580</v>
      </c>
      <c r="H15" s="89">
        <v>580</v>
      </c>
      <c r="I15" s="30">
        <v>680606306.06762052</v>
      </c>
      <c r="J15" s="30">
        <v>530872918.7327441</v>
      </c>
      <c r="K15" s="30">
        <v>149733387.33487648</v>
      </c>
      <c r="L15">
        <v>1156687694.9525068</v>
      </c>
      <c r="M15">
        <v>476081388.88488626</v>
      </c>
      <c r="N15">
        <v>680606306.06762052</v>
      </c>
    </row>
    <row r="16" spans="1:14">
      <c r="C16" t="s">
        <v>181</v>
      </c>
      <c r="D16" s="87">
        <v>42825</v>
      </c>
      <c r="E16" s="87">
        <v>42825</v>
      </c>
      <c r="F16" s="87">
        <v>45443</v>
      </c>
      <c r="G16" s="89">
        <v>435</v>
      </c>
      <c r="H16" s="89">
        <v>435</v>
      </c>
      <c r="I16" s="30">
        <v>162047891.8582609</v>
      </c>
      <c r="J16" s="30">
        <v>126397355.64944334</v>
      </c>
      <c r="K16" s="30">
        <v>35650536.20881737</v>
      </c>
      <c r="L16">
        <v>275399744.07292968</v>
      </c>
      <c r="M16">
        <v>113351852.21466896</v>
      </c>
      <c r="N16">
        <v>162047891.8582609</v>
      </c>
    </row>
    <row r="17" spans="1:14">
      <c r="A17" t="s">
        <v>23</v>
      </c>
      <c r="B17" t="s">
        <v>28</v>
      </c>
      <c r="C17" t="s">
        <v>179</v>
      </c>
      <c r="D17" s="87">
        <v>42916</v>
      </c>
      <c r="E17" s="87">
        <v>42916</v>
      </c>
      <c r="F17" s="87">
        <v>45443</v>
      </c>
      <c r="G17" s="89">
        <v>308</v>
      </c>
      <c r="H17" s="89">
        <v>308</v>
      </c>
      <c r="I17" s="30">
        <v>6434843.6389685534</v>
      </c>
      <c r="J17" s="30">
        <v>4890481.1656161007</v>
      </c>
      <c r="K17" s="30">
        <v>1544362.4733524527</v>
      </c>
      <c r="L17">
        <v>10888134.800000001</v>
      </c>
      <c r="M17">
        <v>4453291.1610314464</v>
      </c>
      <c r="N17">
        <v>6434843.6389685534</v>
      </c>
    </row>
    <row r="18" spans="1:14">
      <c r="C18" t="s">
        <v>180</v>
      </c>
      <c r="D18" s="87">
        <v>42916</v>
      </c>
      <c r="E18" s="87">
        <v>42916</v>
      </c>
      <c r="F18" s="87">
        <v>45443</v>
      </c>
      <c r="G18" s="89">
        <v>1232</v>
      </c>
      <c r="H18" s="89">
        <v>1232</v>
      </c>
      <c r="I18" s="30">
        <v>657399694.51086807</v>
      </c>
      <c r="J18" s="30">
        <v>499623767.82825989</v>
      </c>
      <c r="K18" s="30">
        <v>157775926.68260831</v>
      </c>
      <c r="L18">
        <v>1112359039.7700002</v>
      </c>
      <c r="M18">
        <v>454959345.25913185</v>
      </c>
      <c r="N18">
        <v>657399694.51086807</v>
      </c>
    </row>
    <row r="19" spans="1:14">
      <c r="B19" t="s">
        <v>30</v>
      </c>
      <c r="C19" t="s">
        <v>179</v>
      </c>
      <c r="D19" s="87">
        <v>43100</v>
      </c>
      <c r="E19" s="87">
        <v>43100</v>
      </c>
      <c r="F19" s="87">
        <v>45443</v>
      </c>
      <c r="G19" s="89">
        <v>26</v>
      </c>
      <c r="H19" s="89">
        <v>26</v>
      </c>
      <c r="I19" s="30">
        <v>2604805.428515722</v>
      </c>
      <c r="J19" s="30">
        <v>1875459.9085313198</v>
      </c>
      <c r="K19" s="30">
        <v>729345.51998440223</v>
      </c>
      <c r="L19">
        <v>4407484.3499999996</v>
      </c>
      <c r="M19">
        <v>1802678.9214842776</v>
      </c>
      <c r="N19">
        <v>2604805.428515722</v>
      </c>
    </row>
    <row r="20" spans="1:14">
      <c r="C20" t="s">
        <v>180</v>
      </c>
      <c r="D20" s="87">
        <v>43100</v>
      </c>
      <c r="E20" s="87">
        <v>43100</v>
      </c>
      <c r="F20" s="87">
        <v>45443</v>
      </c>
      <c r="G20" s="89">
        <v>78</v>
      </c>
      <c r="H20" s="89">
        <v>78</v>
      </c>
      <c r="I20" s="30">
        <v>59869033.364200473</v>
      </c>
      <c r="J20" s="30">
        <v>43105704.022224337</v>
      </c>
      <c r="K20" s="30">
        <v>16763329.341976134</v>
      </c>
      <c r="L20">
        <v>101301934</v>
      </c>
      <c r="M20">
        <v>41432900.635799527</v>
      </c>
      <c r="N20">
        <v>59869033.364200473</v>
      </c>
    </row>
    <row r="21" spans="1:14">
      <c r="A21" t="s">
        <v>24</v>
      </c>
      <c r="B21" t="s">
        <v>28</v>
      </c>
      <c r="C21" t="s">
        <v>180</v>
      </c>
      <c r="D21" s="87">
        <v>43646</v>
      </c>
      <c r="E21" s="87">
        <v>43646</v>
      </c>
      <c r="F21" s="87">
        <v>45443</v>
      </c>
      <c r="G21" s="89">
        <v>20</v>
      </c>
      <c r="H21" s="89">
        <v>20</v>
      </c>
      <c r="I21" s="30">
        <v>199620731.70987532</v>
      </c>
      <c r="J21" s="30">
        <v>119772439.02592519</v>
      </c>
      <c r="K21" s="30">
        <v>79848292.683950126</v>
      </c>
      <c r="L21">
        <v>315870000</v>
      </c>
      <c r="M21">
        <v>116249268.29012468</v>
      </c>
      <c r="N21">
        <v>199620731.70987532</v>
      </c>
    </row>
    <row r="22" spans="1:14">
      <c r="B22" t="s">
        <v>27</v>
      </c>
      <c r="C22" t="s">
        <v>180</v>
      </c>
      <c r="D22" s="87">
        <v>43738</v>
      </c>
      <c r="E22" s="87">
        <v>43738</v>
      </c>
      <c r="F22" s="87">
        <v>45443</v>
      </c>
      <c r="G22" s="89">
        <v>304</v>
      </c>
      <c r="H22" s="89">
        <v>304</v>
      </c>
      <c r="I22" s="30">
        <v>55512.347083912508</v>
      </c>
      <c r="J22" s="30">
        <v>31919.599573249699</v>
      </c>
      <c r="K22" s="30">
        <v>23592.747510662823</v>
      </c>
      <c r="L22">
        <v>87840</v>
      </c>
      <c r="M22">
        <v>32327.652916087482</v>
      </c>
      <c r="N22">
        <v>55512.347083912508</v>
      </c>
    </row>
    <row r="23" spans="1:14">
      <c r="B23" t="s">
        <v>30</v>
      </c>
      <c r="C23" t="s">
        <v>180</v>
      </c>
      <c r="D23" s="87">
        <v>43830</v>
      </c>
      <c r="E23" s="87">
        <v>43830</v>
      </c>
      <c r="F23" s="87">
        <v>45443</v>
      </c>
      <c r="G23" s="89">
        <v>54</v>
      </c>
      <c r="H23" s="89">
        <v>54</v>
      </c>
      <c r="I23" s="30">
        <v>667500583.29883969</v>
      </c>
      <c r="J23" s="30">
        <v>367125320.81436187</v>
      </c>
      <c r="K23" s="30">
        <v>300375262.48447788</v>
      </c>
      <c r="L23">
        <v>1056220000</v>
      </c>
      <c r="M23">
        <v>388719416.70116031</v>
      </c>
      <c r="N23">
        <v>667500583.29883969</v>
      </c>
    </row>
    <row r="24" spans="1:14">
      <c r="A24" t="s">
        <v>32</v>
      </c>
      <c r="B24" t="s">
        <v>28</v>
      </c>
      <c r="C24" t="s">
        <v>180</v>
      </c>
      <c r="D24" s="87">
        <v>44012</v>
      </c>
      <c r="E24" s="87">
        <v>44012</v>
      </c>
      <c r="F24" s="87">
        <v>45443</v>
      </c>
      <c r="G24" s="89">
        <v>16</v>
      </c>
      <c r="H24" s="89">
        <v>16</v>
      </c>
      <c r="I24" s="30">
        <v>68333101.97614561</v>
      </c>
      <c r="J24" s="30">
        <v>34166550.988072805</v>
      </c>
      <c r="K24" s="30">
        <v>34166550.988072805</v>
      </c>
      <c r="L24">
        <v>154040000</v>
      </c>
      <c r="M24">
        <v>85706898.02385439</v>
      </c>
      <c r="N24">
        <v>68333101.97614561</v>
      </c>
    </row>
    <row r="25" spans="1:14">
      <c r="C25" t="s">
        <v>181</v>
      </c>
      <c r="D25" s="87">
        <v>44012</v>
      </c>
      <c r="E25" s="87">
        <v>44012</v>
      </c>
      <c r="F25" s="87">
        <v>45443</v>
      </c>
      <c r="G25" s="89">
        <v>64</v>
      </c>
      <c r="H25" s="89">
        <v>64</v>
      </c>
      <c r="I25" s="30">
        <v>28566782.193094917</v>
      </c>
      <c r="J25" s="30">
        <v>14283391.096547458</v>
      </c>
      <c r="K25" s="30">
        <v>14283391.096547458</v>
      </c>
      <c r="L25">
        <v>64396712.600000001</v>
      </c>
      <c r="M25">
        <v>35829930.406905077</v>
      </c>
      <c r="N25">
        <v>28566782.193094917</v>
      </c>
    </row>
    <row r="26" spans="1:14">
      <c r="B26" t="s">
        <v>27</v>
      </c>
      <c r="C26" t="s">
        <v>180</v>
      </c>
      <c r="D26" s="87">
        <v>44104</v>
      </c>
      <c r="E26" s="87">
        <v>44104</v>
      </c>
      <c r="F26" s="87">
        <v>45443</v>
      </c>
      <c r="G26" s="89">
        <v>15</v>
      </c>
      <c r="H26" s="89">
        <v>15</v>
      </c>
      <c r="I26" s="30">
        <v>75023654.812814206</v>
      </c>
      <c r="J26" s="30">
        <v>35636236.036086746</v>
      </c>
      <c r="K26" s="30">
        <v>39387418.77672746</v>
      </c>
      <c r="L26">
        <v>169122189</v>
      </c>
      <c r="M26">
        <v>94098534.187185794</v>
      </c>
      <c r="N26">
        <v>75023654.812814206</v>
      </c>
    </row>
    <row r="27" spans="1:14">
      <c r="C27" t="s">
        <v>181</v>
      </c>
      <c r="D27" s="87">
        <v>44104</v>
      </c>
      <c r="E27" s="87">
        <v>44104</v>
      </c>
      <c r="F27" s="87">
        <v>45443</v>
      </c>
      <c r="G27" s="89">
        <v>15</v>
      </c>
      <c r="H27" s="89">
        <v>15</v>
      </c>
      <c r="I27" s="30">
        <v>28665833.872361265</v>
      </c>
      <c r="J27" s="30">
        <v>13616271.089371601</v>
      </c>
      <c r="K27" s="30">
        <v>15049562.782989664</v>
      </c>
      <c r="L27">
        <v>64620000</v>
      </c>
      <c r="M27">
        <v>35954166.127638735</v>
      </c>
      <c r="N27">
        <v>28665833.872361265</v>
      </c>
    </row>
    <row r="28" spans="1:14">
      <c r="B28" t="s">
        <v>30</v>
      </c>
      <c r="C28" t="s">
        <v>179</v>
      </c>
      <c r="D28" s="87">
        <v>44196</v>
      </c>
      <c r="E28" s="87">
        <v>44196</v>
      </c>
      <c r="F28" s="87">
        <v>45443</v>
      </c>
      <c r="G28" s="89">
        <v>112</v>
      </c>
      <c r="H28" s="89">
        <v>112</v>
      </c>
      <c r="I28" s="30">
        <v>2222328335.5484953</v>
      </c>
      <c r="J28" s="30">
        <v>1000047750.996823</v>
      </c>
      <c r="K28" s="30">
        <v>1222280584.5516722</v>
      </c>
      <c r="L28">
        <v>5009687061</v>
      </c>
      <c r="M28">
        <v>2787358725.4515047</v>
      </c>
      <c r="N28">
        <v>2222328335.5484953</v>
      </c>
    </row>
    <row r="29" spans="1:14">
      <c r="C29" t="s">
        <v>180</v>
      </c>
      <c r="D29" s="87">
        <v>44196</v>
      </c>
      <c r="E29" s="87">
        <v>44196</v>
      </c>
      <c r="F29" s="87">
        <v>45443</v>
      </c>
      <c r="G29" s="89">
        <v>14</v>
      </c>
      <c r="H29" s="89">
        <v>14</v>
      </c>
      <c r="I29" s="30">
        <v>3350692.1848593</v>
      </c>
      <c r="J29" s="30">
        <v>1507811.483186685</v>
      </c>
      <c r="K29" s="30">
        <v>1842880.701672615</v>
      </c>
      <c r="L29">
        <v>7553303</v>
      </c>
      <c r="M29">
        <v>4202610.8151407</v>
      </c>
      <c r="N29">
        <v>3350692.1848593</v>
      </c>
    </row>
    <row r="30" spans="1:14">
      <c r="B30" t="s">
        <v>29</v>
      </c>
      <c r="C30" t="s">
        <v>179</v>
      </c>
      <c r="D30" s="87">
        <v>44286</v>
      </c>
      <c r="E30" s="87">
        <v>44286</v>
      </c>
      <c r="F30" s="87">
        <v>45443</v>
      </c>
      <c r="G30" s="89">
        <v>39</v>
      </c>
      <c r="H30" s="89">
        <v>39</v>
      </c>
      <c r="I30" s="30">
        <v>161449519.89561608</v>
      </c>
      <c r="J30" s="30">
        <v>68616045.955636829</v>
      </c>
      <c r="K30" s="30">
        <v>92833473.939979255</v>
      </c>
      <c r="L30">
        <v>363947828</v>
      </c>
      <c r="M30">
        <v>202498308.10438392</v>
      </c>
      <c r="N30">
        <v>161449519.89561608</v>
      </c>
    </row>
    <row r="31" spans="1:14">
      <c r="C31" t="s">
        <v>180</v>
      </c>
      <c r="D31" s="87">
        <v>44286</v>
      </c>
      <c r="E31" s="87">
        <v>44286</v>
      </c>
      <c r="F31" s="87">
        <v>45443</v>
      </c>
      <c r="G31" s="89">
        <v>13</v>
      </c>
      <c r="H31" s="89">
        <v>13</v>
      </c>
      <c r="I31" s="30">
        <v>11338558.100833595</v>
      </c>
      <c r="J31" s="30">
        <v>4818887.1928542778</v>
      </c>
      <c r="K31" s="30">
        <v>6519670.907979317</v>
      </c>
      <c r="L31">
        <v>25559962</v>
      </c>
      <c r="M31">
        <v>14221403.899166405</v>
      </c>
      <c r="N31">
        <v>11338558.100833595</v>
      </c>
    </row>
    <row r="32" spans="1:14">
      <c r="A32" t="s">
        <v>34</v>
      </c>
      <c r="B32" t="s">
        <v>28</v>
      </c>
      <c r="C32" t="s">
        <v>181</v>
      </c>
      <c r="D32" s="87">
        <v>44377</v>
      </c>
      <c r="E32" s="87">
        <v>44377</v>
      </c>
      <c r="F32" s="87">
        <v>45443</v>
      </c>
      <c r="G32" s="89">
        <v>24</v>
      </c>
      <c r="H32" s="89">
        <v>24</v>
      </c>
      <c r="I32" s="30">
        <v>74089873.746879637</v>
      </c>
      <c r="J32" s="30">
        <v>29635949.49875186</v>
      </c>
      <c r="K32" s="30">
        <v>44453924.248127788</v>
      </c>
      <c r="L32">
        <v>100212312</v>
      </c>
      <c r="M32">
        <v>26122438.253120348</v>
      </c>
      <c r="N32">
        <v>74089873.746879637</v>
      </c>
    </row>
    <row r="33" spans="1:14">
      <c r="B33" t="s">
        <v>27</v>
      </c>
      <c r="C33" t="s">
        <v>181</v>
      </c>
      <c r="D33" s="87">
        <v>44469</v>
      </c>
      <c r="E33" s="87">
        <v>44469</v>
      </c>
      <c r="F33" s="87">
        <v>45443</v>
      </c>
      <c r="G33" s="89">
        <v>55</v>
      </c>
      <c r="H33" s="89">
        <v>55</v>
      </c>
      <c r="I33" s="30">
        <v>341754.85482756968</v>
      </c>
      <c r="J33" s="30">
        <v>126449.29628620077</v>
      </c>
      <c r="K33" s="30">
        <v>215305.55854136887</v>
      </c>
      <c r="L33">
        <v>462250</v>
      </c>
      <c r="M33">
        <v>120495.14517243032</v>
      </c>
      <c r="N33">
        <v>341754.85482756968</v>
      </c>
    </row>
    <row r="34" spans="1:14">
      <c r="B34" t="s">
        <v>30</v>
      </c>
      <c r="C34" t="s">
        <v>181</v>
      </c>
      <c r="D34" s="87">
        <v>44561</v>
      </c>
      <c r="E34" s="87">
        <v>44561</v>
      </c>
      <c r="F34" s="87">
        <v>45443</v>
      </c>
      <c r="G34" s="89">
        <v>20</v>
      </c>
      <c r="H34" s="89">
        <v>20</v>
      </c>
      <c r="I34" s="30">
        <v>79396218.018436581</v>
      </c>
      <c r="J34" s="30">
        <v>26994714.126268439</v>
      </c>
      <c r="K34" s="30">
        <v>52401503.892168142</v>
      </c>
      <c r="L34">
        <v>107389555</v>
      </c>
      <c r="M34">
        <v>27993336.981563419</v>
      </c>
      <c r="N34">
        <v>79396218.018436581</v>
      </c>
    </row>
    <row r="35" spans="1:14">
      <c r="B35" t="s">
        <v>29</v>
      </c>
      <c r="C35" t="s">
        <v>181</v>
      </c>
      <c r="D35" s="87">
        <v>44651</v>
      </c>
      <c r="E35" s="87">
        <v>44651</v>
      </c>
      <c r="F35" s="87">
        <v>45443</v>
      </c>
      <c r="G35" s="89">
        <v>45</v>
      </c>
      <c r="H35" s="89">
        <v>45</v>
      </c>
      <c r="I35" s="30">
        <v>9515682.444627801</v>
      </c>
      <c r="J35" s="30">
        <v>2949861.5578346183</v>
      </c>
      <c r="K35" s="30">
        <v>6565820.8867931832</v>
      </c>
      <c r="L35">
        <v>12870700</v>
      </c>
      <c r="M35">
        <v>3355017.555372199</v>
      </c>
      <c r="N35">
        <v>9515682.444627801</v>
      </c>
    </row>
    <row r="36" spans="1:14">
      <c r="A36" t="s">
        <v>36</v>
      </c>
      <c r="B36" t="s">
        <v>28</v>
      </c>
      <c r="C36" t="s">
        <v>181</v>
      </c>
      <c r="D36" s="87">
        <v>44742</v>
      </c>
      <c r="E36" s="87">
        <v>44742</v>
      </c>
      <c r="F36" s="87">
        <v>45443</v>
      </c>
      <c r="G36" s="89">
        <v>24</v>
      </c>
      <c r="H36" s="89">
        <v>24</v>
      </c>
      <c r="I36" s="30">
        <v>3138820.387898895</v>
      </c>
      <c r="J36" s="30">
        <v>878869.70861169044</v>
      </c>
      <c r="K36" s="30">
        <v>2259950.6792872036</v>
      </c>
      <c r="L36">
        <v>6556947</v>
      </c>
      <c r="M36">
        <v>3418126.612101105</v>
      </c>
      <c r="N36">
        <v>3138820.387898895</v>
      </c>
    </row>
    <row r="37" spans="1:14">
      <c r="B37" t="s">
        <v>27</v>
      </c>
      <c r="C37" t="s">
        <v>180</v>
      </c>
      <c r="D37" s="87">
        <v>44834</v>
      </c>
      <c r="E37" s="87">
        <v>44834</v>
      </c>
      <c r="F37" s="87">
        <v>45443</v>
      </c>
      <c r="G37" s="89">
        <v>28</v>
      </c>
      <c r="H37" s="89">
        <v>28</v>
      </c>
      <c r="I37" s="30">
        <v>170065387.5171347</v>
      </c>
      <c r="J37" s="30">
        <v>42516346.879283674</v>
      </c>
      <c r="K37" s="30">
        <v>127549040.63785103</v>
      </c>
      <c r="L37">
        <v>355263951</v>
      </c>
      <c r="M37">
        <v>185198563.4828653</v>
      </c>
      <c r="N37">
        <v>170065387.5171347</v>
      </c>
    </row>
    <row r="38" spans="1:14">
      <c r="C38" t="s">
        <v>181</v>
      </c>
      <c r="D38" s="87">
        <v>44834</v>
      </c>
      <c r="E38" s="87">
        <v>44834</v>
      </c>
      <c r="F38" s="87">
        <v>45443</v>
      </c>
      <c r="G38" s="89">
        <v>42</v>
      </c>
      <c r="H38" s="89">
        <v>42</v>
      </c>
      <c r="I38" s="30">
        <v>963791657.11888587</v>
      </c>
      <c r="J38" s="30">
        <v>240947914.27972147</v>
      </c>
      <c r="K38" s="30">
        <v>722843742.8391645</v>
      </c>
      <c r="L38">
        <v>2013342660.6500001</v>
      </c>
      <c r="M38">
        <v>1049551003.531114</v>
      </c>
      <c r="N38">
        <v>963791657.11888587</v>
      </c>
    </row>
    <row r="39" spans="1:14">
      <c r="B39" t="s">
        <v>30</v>
      </c>
      <c r="C39" t="s">
        <v>180</v>
      </c>
      <c r="D39" s="87">
        <v>44926</v>
      </c>
      <c r="E39" s="87">
        <v>44926</v>
      </c>
      <c r="F39" s="87">
        <v>45443</v>
      </c>
      <c r="G39" s="89">
        <v>6</v>
      </c>
      <c r="H39" s="89">
        <v>6</v>
      </c>
      <c r="I39" s="30">
        <v>19216785.442199014</v>
      </c>
      <c r="J39" s="30">
        <v>4227692.7972837836</v>
      </c>
      <c r="K39" s="30">
        <v>14989092.644915231</v>
      </c>
      <c r="L39">
        <v>40143566.079999998</v>
      </c>
      <c r="M39">
        <v>20926780.637800984</v>
      </c>
      <c r="N39">
        <v>19216785.442199014</v>
      </c>
    </row>
    <row r="40" spans="1:14">
      <c r="C40" t="s">
        <v>181</v>
      </c>
      <c r="D40" s="87">
        <v>44926</v>
      </c>
      <c r="E40" s="87">
        <v>44926</v>
      </c>
      <c r="F40" s="87">
        <v>45443</v>
      </c>
      <c r="G40" s="89">
        <v>30</v>
      </c>
      <c r="H40" s="89">
        <v>30</v>
      </c>
      <c r="I40" s="30">
        <v>180819.44025179118</v>
      </c>
      <c r="J40" s="30">
        <v>39780.276855394062</v>
      </c>
      <c r="K40" s="30">
        <v>141039.16339639714</v>
      </c>
      <c r="L40">
        <v>377729</v>
      </c>
      <c r="M40">
        <v>196909.55974820882</v>
      </c>
      <c r="N40">
        <v>180819.44025179118</v>
      </c>
    </row>
    <row r="41" spans="1:14">
      <c r="B41" t="s">
        <v>29</v>
      </c>
      <c r="C41" t="s">
        <v>179</v>
      </c>
      <c r="D41" s="87">
        <v>45016</v>
      </c>
      <c r="E41" s="87">
        <v>45016</v>
      </c>
      <c r="F41" s="87">
        <v>45443</v>
      </c>
      <c r="G41" s="89">
        <v>5</v>
      </c>
      <c r="H41" s="89">
        <v>5</v>
      </c>
      <c r="I41" s="30">
        <v>9660.4548413780321</v>
      </c>
      <c r="J41" s="30">
        <v>1835.4864198618261</v>
      </c>
      <c r="K41" s="30">
        <v>7824.968421516206</v>
      </c>
      <c r="L41">
        <v>20180.54</v>
      </c>
      <c r="M41">
        <v>10520.085158621969</v>
      </c>
      <c r="N41">
        <v>9660.4548413780321</v>
      </c>
    </row>
    <row r="42" spans="1:14">
      <c r="A42" t="s">
        <v>37</v>
      </c>
      <c r="B42" t="s">
        <v>30</v>
      </c>
      <c r="C42" t="s">
        <v>179</v>
      </c>
      <c r="D42" s="87">
        <v>45291</v>
      </c>
      <c r="E42" s="87">
        <v>45291</v>
      </c>
      <c r="F42" s="87">
        <v>45443</v>
      </c>
      <c r="G42" s="89">
        <v>6</v>
      </c>
      <c r="H42" s="89">
        <v>6</v>
      </c>
      <c r="I42" s="30">
        <v>577863671.68571186</v>
      </c>
      <c r="J42" s="30">
        <v>46229093.734856948</v>
      </c>
      <c r="K42" s="30">
        <v>531634577.9508549</v>
      </c>
      <c r="L42">
        <v>778719934</v>
      </c>
      <c r="M42">
        <v>200856262.3142882</v>
      </c>
      <c r="N42">
        <v>577863671.68571186</v>
      </c>
    </row>
    <row r="43" spans="1:14">
      <c r="C43" t="s">
        <v>181</v>
      </c>
      <c r="D43" s="87">
        <v>45291</v>
      </c>
      <c r="E43" s="87">
        <v>45291</v>
      </c>
      <c r="F43" s="87">
        <v>45443</v>
      </c>
      <c r="G43" s="89">
        <v>4</v>
      </c>
      <c r="H43" s="89">
        <v>4</v>
      </c>
      <c r="I43" s="30">
        <v>94946728.43524918</v>
      </c>
      <c r="J43" s="30">
        <v>7595738.2748199338</v>
      </c>
      <c r="K43" s="30">
        <v>87350990.160429254</v>
      </c>
      <c r="L43">
        <v>127948707.83999999</v>
      </c>
      <c r="M43">
        <v>33001979.404750805</v>
      </c>
      <c r="N43">
        <v>94946728.43524918</v>
      </c>
    </row>
    <row r="44" spans="1:14">
      <c r="A44" t="s">
        <v>182</v>
      </c>
      <c r="G44" s="89">
        <v>4525.666666666667</v>
      </c>
      <c r="H44" s="89">
        <v>4528</v>
      </c>
      <c r="I44" s="30">
        <v>12409646262.818947</v>
      </c>
      <c r="J44" s="30">
        <v>7918551527.2550764</v>
      </c>
      <c r="K44" s="30">
        <v>4491094735.5638695</v>
      </c>
      <c r="L44">
        <v>21608481075.050068</v>
      </c>
      <c r="M44">
        <v>9198834812.2311192</v>
      </c>
      <c r="N44">
        <v>12409646262.818947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232-656C-4EF8-92BB-EE23F25F37EE}">
  <dimension ref="A3:K24"/>
  <sheetViews>
    <sheetView topLeftCell="E1" workbookViewId="0">
      <selection activeCell="B24" sqref="B24:K24"/>
    </sheetView>
  </sheetViews>
  <sheetFormatPr defaultRowHeight="15"/>
  <cols>
    <col min="1" max="1" width="37.85546875" bestFit="1" customWidth="1"/>
    <col min="2" max="2" width="18.7109375" style="104" bestFit="1" customWidth="1"/>
    <col min="3" max="3" width="30.85546875" style="104" bestFit="1" customWidth="1"/>
    <col min="4" max="4" width="33.42578125" style="104" bestFit="1" customWidth="1"/>
    <col min="5" max="5" width="23.5703125" style="104" bestFit="1" customWidth="1"/>
    <col min="6" max="6" width="21.42578125" style="104" bestFit="1" customWidth="1"/>
    <col min="7" max="7" width="22.5703125" style="104" bestFit="1" customWidth="1"/>
    <col min="8" max="8" width="21.5703125" style="104" bestFit="1" customWidth="1"/>
    <col min="9" max="9" width="19.5703125" style="104" bestFit="1" customWidth="1"/>
    <col min="10" max="10" width="30" style="104" bestFit="1" customWidth="1"/>
    <col min="11" max="11" width="27.85546875" style="104" bestFit="1" customWidth="1"/>
    <col min="12" max="14" width="27.85546875" bestFit="1" customWidth="1"/>
  </cols>
  <sheetData>
    <row r="3" spans="1:11">
      <c r="A3" s="86" t="s">
        <v>201</v>
      </c>
      <c r="B3" s="104" t="s">
        <v>257</v>
      </c>
      <c r="C3" s="104" t="s">
        <v>258</v>
      </c>
      <c r="D3" s="104" t="s">
        <v>259</v>
      </c>
      <c r="E3" s="104" t="s">
        <v>260</v>
      </c>
      <c r="F3" s="104" t="s">
        <v>261</v>
      </c>
      <c r="G3" s="104" t="s">
        <v>262</v>
      </c>
      <c r="H3" s="104" t="s">
        <v>263</v>
      </c>
      <c r="I3" s="104" t="s">
        <v>264</v>
      </c>
      <c r="J3" s="104" t="s">
        <v>265</v>
      </c>
      <c r="K3" s="104" t="s">
        <v>266</v>
      </c>
    </row>
    <row r="4" spans="1:11">
      <c r="A4" s="114" t="s">
        <v>177</v>
      </c>
      <c r="B4" s="104">
        <v>0</v>
      </c>
      <c r="C4" s="104">
        <v>0</v>
      </c>
      <c r="D4" s="104">
        <v>0</v>
      </c>
      <c r="E4" s="104">
        <v>0</v>
      </c>
      <c r="F4" s="104">
        <v>0</v>
      </c>
      <c r="G4" s="104">
        <v>0</v>
      </c>
      <c r="H4" s="104">
        <v>0</v>
      </c>
      <c r="I4" s="104">
        <v>0</v>
      </c>
      <c r="J4" s="104">
        <v>91.584215708568252</v>
      </c>
      <c r="K4" s="104">
        <v>0</v>
      </c>
    </row>
    <row r="5" spans="1:11">
      <c r="A5" s="130" t="s">
        <v>214</v>
      </c>
      <c r="B5" s="104">
        <v>0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91.584215708568252</v>
      </c>
      <c r="K5" s="104">
        <v>0</v>
      </c>
    </row>
    <row r="6" spans="1:11">
      <c r="A6" s="114" t="s">
        <v>179</v>
      </c>
      <c r="B6" s="104">
        <v>368.02386207363656</v>
      </c>
      <c r="C6" s="104">
        <v>49.96833806994222</v>
      </c>
      <c r="D6" s="104">
        <v>32.836336445962026</v>
      </c>
      <c r="E6" s="104">
        <v>340.44494582729868</v>
      </c>
      <c r="F6" s="104">
        <v>140.84177524398177</v>
      </c>
      <c r="G6" s="104">
        <v>582.98981106838551</v>
      </c>
      <c r="H6" s="104">
        <v>434.21282773258451</v>
      </c>
      <c r="I6" s="104">
        <v>1045.3559637471337</v>
      </c>
      <c r="J6" s="104">
        <v>924.1763017150065</v>
      </c>
      <c r="K6" s="104">
        <v>276.4229435984721</v>
      </c>
    </row>
    <row r="7" spans="1:11">
      <c r="A7" s="130" t="s">
        <v>219</v>
      </c>
      <c r="B7" s="104">
        <v>192.55080872188321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4">
        <v>157.91287161894002</v>
      </c>
      <c r="I7" s="104">
        <v>1043.6356762336027</v>
      </c>
      <c r="J7" s="104">
        <v>462.12194093251969</v>
      </c>
      <c r="K7" s="104">
        <v>77.020323488753277</v>
      </c>
    </row>
    <row r="8" spans="1:11">
      <c r="A8" s="130" t="s">
        <v>217</v>
      </c>
      <c r="B8" s="104">
        <v>174.69110448196656</v>
      </c>
      <c r="C8" s="104">
        <v>0</v>
      </c>
      <c r="D8" s="104">
        <v>0</v>
      </c>
      <c r="E8" s="104">
        <v>291.15184080327771</v>
      </c>
      <c r="F8" s="104">
        <v>0</v>
      </c>
      <c r="G8" s="104">
        <v>232.92147264262215</v>
      </c>
      <c r="H8" s="104">
        <v>197.98325174622886</v>
      </c>
      <c r="I8" s="104">
        <v>0</v>
      </c>
      <c r="J8" s="104">
        <v>174.69110448196656</v>
      </c>
      <c r="K8" s="104">
        <v>93.168589057048848</v>
      </c>
    </row>
    <row r="9" spans="1:11">
      <c r="A9" s="130" t="s">
        <v>216</v>
      </c>
      <c r="B9" s="104">
        <v>0.78194886978679323</v>
      </c>
      <c r="C9" s="104">
        <v>0</v>
      </c>
      <c r="D9" s="104">
        <v>0</v>
      </c>
      <c r="E9" s="104">
        <v>2.3458466093603794</v>
      </c>
      <c r="F9" s="104">
        <v>0</v>
      </c>
      <c r="G9" s="104">
        <v>2.6586261572750964</v>
      </c>
      <c r="H9" s="104">
        <v>3.2010909039587139</v>
      </c>
      <c r="I9" s="104">
        <v>1.720287513530945</v>
      </c>
      <c r="J9" s="104">
        <v>2.6586261572750964</v>
      </c>
      <c r="K9" s="104">
        <v>2.3458466093603794</v>
      </c>
    </row>
    <row r="10" spans="1:11">
      <c r="A10" s="130" t="s">
        <v>215</v>
      </c>
      <c r="B10" s="104">
        <v>0</v>
      </c>
      <c r="C10" s="104">
        <v>49.96833806994222</v>
      </c>
      <c r="D10" s="104">
        <v>32.836336445962026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49.96833806994222</v>
      </c>
      <c r="K10" s="104">
        <v>9.9936676139884444</v>
      </c>
    </row>
    <row r="11" spans="1:11">
      <c r="A11" s="130" t="s">
        <v>218</v>
      </c>
      <c r="B11" s="104">
        <v>0</v>
      </c>
      <c r="C11" s="104">
        <v>0</v>
      </c>
      <c r="D11" s="104">
        <v>0</v>
      </c>
      <c r="E11" s="104">
        <v>46.947258414660588</v>
      </c>
      <c r="F11" s="104">
        <v>140.84177524398177</v>
      </c>
      <c r="G11" s="104">
        <v>347.40971226848831</v>
      </c>
      <c r="H11" s="104">
        <v>75.115613463456967</v>
      </c>
      <c r="I11" s="104">
        <v>0</v>
      </c>
      <c r="J11" s="104">
        <v>234.73629207330293</v>
      </c>
      <c r="K11" s="104">
        <v>93.894516829321176</v>
      </c>
    </row>
    <row r="12" spans="1:11">
      <c r="A12" s="114" t="s">
        <v>203</v>
      </c>
      <c r="B12" s="104">
        <v>1489.7432067468683</v>
      </c>
      <c r="C12" s="104">
        <v>0</v>
      </c>
      <c r="D12" s="104">
        <v>0</v>
      </c>
      <c r="E12" s="104">
        <v>3202.7114681076878</v>
      </c>
      <c r="F12" s="104">
        <v>3003.0784899110909</v>
      </c>
      <c r="G12" s="104">
        <v>9704.5443344762389</v>
      </c>
      <c r="H12" s="104">
        <v>3803.2205357277185</v>
      </c>
      <c r="I12" s="104">
        <v>1953.5456211740789</v>
      </c>
      <c r="J12" s="104">
        <v>7752.0523230266153</v>
      </c>
      <c r="K12" s="104">
        <v>3315.6535138886729</v>
      </c>
    </row>
    <row r="13" spans="1:11">
      <c r="A13" s="130" t="s">
        <v>214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418.74838138901765</v>
      </c>
      <c r="K13" s="104">
        <v>0</v>
      </c>
    </row>
    <row r="14" spans="1:11">
      <c r="A14" s="130" t="s">
        <v>219</v>
      </c>
      <c r="B14" s="104">
        <v>250.93370515032365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205.79327726170484</v>
      </c>
      <c r="I14" s="104">
        <v>1360.0740957812377</v>
      </c>
      <c r="J14" s="104">
        <v>602.24089236077668</v>
      </c>
      <c r="K14" s="104">
        <v>100.37348206012946</v>
      </c>
    </row>
    <row r="15" spans="1:11">
      <c r="A15" s="130" t="s">
        <v>217</v>
      </c>
      <c r="B15" s="104">
        <v>1014.8710420347579</v>
      </c>
      <c r="C15" s="104">
        <v>0</v>
      </c>
      <c r="D15" s="104">
        <v>0</v>
      </c>
      <c r="E15" s="104">
        <v>1691.4517367245967</v>
      </c>
      <c r="F15" s="104">
        <v>0</v>
      </c>
      <c r="G15" s="104">
        <v>1353.1613893796775</v>
      </c>
      <c r="H15" s="104">
        <v>1150.1871809727256</v>
      </c>
      <c r="I15" s="104">
        <v>0</v>
      </c>
      <c r="J15" s="104">
        <v>1014.8710420347579</v>
      </c>
      <c r="K15" s="104">
        <v>541.26455575187083</v>
      </c>
    </row>
    <row r="16" spans="1:11">
      <c r="A16" s="130" t="s">
        <v>216</v>
      </c>
      <c r="B16" s="104">
        <v>223.93845956178669</v>
      </c>
      <c r="C16" s="104">
        <v>0</v>
      </c>
      <c r="D16" s="104">
        <v>0</v>
      </c>
      <c r="E16" s="104">
        <v>545.80673573922218</v>
      </c>
      <c r="F16" s="104">
        <v>0</v>
      </c>
      <c r="G16" s="104">
        <v>836.99594827775775</v>
      </c>
      <c r="H16" s="104">
        <v>916.74455152703001</v>
      </c>
      <c r="I16" s="104">
        <v>593.47152539284116</v>
      </c>
      <c r="J16" s="104">
        <v>710.98730533161961</v>
      </c>
      <c r="K16" s="104">
        <v>671.81537868536009</v>
      </c>
    </row>
    <row r="17" spans="1:11">
      <c r="A17" s="130" t="s">
        <v>218</v>
      </c>
      <c r="B17" s="104">
        <v>0</v>
      </c>
      <c r="C17" s="104">
        <v>0</v>
      </c>
      <c r="D17" s="104">
        <v>0</v>
      </c>
      <c r="E17" s="104">
        <v>965.45299564386858</v>
      </c>
      <c r="F17" s="104">
        <v>3003.0784899110909</v>
      </c>
      <c r="G17" s="104">
        <v>7514.3869968188037</v>
      </c>
      <c r="H17" s="104">
        <v>1530.4955259662579</v>
      </c>
      <c r="I17" s="104">
        <v>0</v>
      </c>
      <c r="J17" s="104">
        <v>5005.204701910443</v>
      </c>
      <c r="K17" s="104">
        <v>2002.2000973913125</v>
      </c>
    </row>
    <row r="18" spans="1:11">
      <c r="A18" s="114" t="s">
        <v>181</v>
      </c>
      <c r="B18" s="104">
        <v>552.84375522427263</v>
      </c>
      <c r="C18" s="104">
        <v>9.2664431967154908</v>
      </c>
      <c r="D18" s="104">
        <v>6.0893769578416084</v>
      </c>
      <c r="E18" s="104">
        <v>1174.4938796030251</v>
      </c>
      <c r="F18" s="104">
        <v>180.36205595709689</v>
      </c>
      <c r="G18" s="104">
        <v>2462.958293670642</v>
      </c>
      <c r="H18" s="104">
        <v>2126.8784483643994</v>
      </c>
      <c r="I18" s="104">
        <v>1331.9599342087115</v>
      </c>
      <c r="J18" s="104">
        <v>1970.8725982830604</v>
      </c>
      <c r="K18" s="104">
        <v>1529.5106216171348</v>
      </c>
    </row>
    <row r="19" spans="1:11">
      <c r="A19" s="130" t="s">
        <v>220</v>
      </c>
      <c r="B19" s="104">
        <v>96.490440225701164</v>
      </c>
      <c r="C19" s="104">
        <v>0</v>
      </c>
      <c r="D19" s="104">
        <v>0</v>
      </c>
      <c r="E19" s="104">
        <v>106.10499201144536</v>
      </c>
      <c r="F19" s="104">
        <v>0</v>
      </c>
      <c r="G19" s="104">
        <v>291.53086845769411</v>
      </c>
      <c r="H19" s="104">
        <v>207.74596609345039</v>
      </c>
      <c r="I19" s="104">
        <v>89.280358588806664</v>
      </c>
      <c r="J19" s="104">
        <v>282.25021833129858</v>
      </c>
      <c r="K19" s="104">
        <v>76.059101579787907</v>
      </c>
    </row>
    <row r="20" spans="1:11">
      <c r="A20" s="130" t="s">
        <v>217</v>
      </c>
      <c r="B20" s="104">
        <v>15.28503414963822</v>
      </c>
      <c r="C20" s="104">
        <v>0</v>
      </c>
      <c r="D20" s="104">
        <v>0</v>
      </c>
      <c r="E20" s="104">
        <v>25.475056916063703</v>
      </c>
      <c r="F20" s="104">
        <v>0</v>
      </c>
      <c r="G20" s="104">
        <v>20.380045532850961</v>
      </c>
      <c r="H20" s="104">
        <v>17.32303870292332</v>
      </c>
      <c r="I20" s="104">
        <v>0</v>
      </c>
      <c r="J20" s="104">
        <v>15.28503414963822</v>
      </c>
      <c r="K20" s="104">
        <v>8.1520182131403853</v>
      </c>
    </row>
    <row r="21" spans="1:11">
      <c r="A21" s="130" t="s">
        <v>216</v>
      </c>
      <c r="B21" s="104">
        <v>441.06828084893328</v>
      </c>
      <c r="C21" s="104">
        <v>0</v>
      </c>
      <c r="D21" s="104">
        <v>0</v>
      </c>
      <c r="E21" s="104">
        <v>982.79314535648393</v>
      </c>
      <c r="F21" s="104">
        <v>0</v>
      </c>
      <c r="G21" s="104">
        <v>1703.8791732005627</v>
      </c>
      <c r="H21" s="104">
        <v>1805.6163470575741</v>
      </c>
      <c r="I21" s="104">
        <v>1242.6795756199049</v>
      </c>
      <c r="J21" s="104">
        <v>1363.4674760102466</v>
      </c>
      <c r="K21" s="104">
        <v>1323.2048425467988</v>
      </c>
    </row>
    <row r="22" spans="1:11">
      <c r="A22" s="130" t="s">
        <v>215</v>
      </c>
      <c r="B22" s="104">
        <v>0</v>
      </c>
      <c r="C22" s="104">
        <v>9.2664431967154908</v>
      </c>
      <c r="D22" s="104">
        <v>6.0893769578416084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9.2664431967154908</v>
      </c>
      <c r="K22" s="104">
        <v>1.8532886393430983</v>
      </c>
    </row>
    <row r="23" spans="1:11">
      <c r="A23" s="130" t="s">
        <v>218</v>
      </c>
      <c r="B23" s="104">
        <v>0</v>
      </c>
      <c r="C23" s="104">
        <v>0</v>
      </c>
      <c r="D23" s="104">
        <v>0</v>
      </c>
      <c r="E23" s="104">
        <v>60.120685319032297</v>
      </c>
      <c r="F23" s="104">
        <v>180.36205595709689</v>
      </c>
      <c r="G23" s="104">
        <v>447.16820647953386</v>
      </c>
      <c r="H23" s="104">
        <v>96.193096510451653</v>
      </c>
      <c r="I23" s="104">
        <v>0</v>
      </c>
      <c r="J23" s="104">
        <v>300.60342659516147</v>
      </c>
      <c r="K23" s="104">
        <v>120.24137063806459</v>
      </c>
    </row>
    <row r="24" spans="1:11">
      <c r="A24" s="114" t="s">
        <v>182</v>
      </c>
      <c r="B24" s="104">
        <v>2410.6108240447775</v>
      </c>
      <c r="C24" s="104">
        <v>59.234781266657713</v>
      </c>
      <c r="D24" s="104">
        <v>38.925713403803634</v>
      </c>
      <c r="E24" s="104">
        <v>4717.6502935380122</v>
      </c>
      <c r="F24" s="104">
        <v>3324.2823211121695</v>
      </c>
      <c r="G24" s="104">
        <v>12750.492439215266</v>
      </c>
      <c r="H24" s="104">
        <v>6364.3118118247021</v>
      </c>
      <c r="I24" s="104">
        <v>4330.8615191299241</v>
      </c>
      <c r="J24" s="104">
        <v>10738.68543873325</v>
      </c>
      <c r="K24" s="104">
        <v>5121.5870791042789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6CAB-DA41-4829-A977-2E2C4FC69A90}">
  <dimension ref="A1:CF214"/>
  <sheetViews>
    <sheetView tabSelected="1" topLeftCell="BH1" workbookViewId="0">
      <pane ySplit="5" topLeftCell="A190" activePane="bottomLeft" state="frozen"/>
      <selection pane="bottomLeft" activeCell="BN201" sqref="BN201"/>
    </sheetView>
  </sheetViews>
  <sheetFormatPr defaultRowHeight="15"/>
  <cols>
    <col min="1" max="1" width="11" style="4" bestFit="1" customWidth="1"/>
    <col min="2" max="2" width="6.28515625" hidden="1" customWidth="1"/>
    <col min="3" max="3" width="5" hidden="1" customWidth="1"/>
    <col min="4" max="4" width="7.85546875" hidden="1" customWidth="1"/>
    <col min="5" max="5" width="7.5703125" hidden="1" customWidth="1"/>
    <col min="6" max="6" width="46.7109375" bestFit="1" customWidth="1"/>
    <col min="7" max="7" width="17.42578125" style="102" hidden="1" customWidth="1"/>
    <col min="8" max="8" width="16" style="102" hidden="1" customWidth="1"/>
    <col min="9" max="9" width="16.42578125" style="102" customWidth="1"/>
    <col min="10" max="10" width="17.140625" hidden="1" customWidth="1"/>
    <col min="11" max="11" width="11.85546875" style="4" hidden="1" customWidth="1"/>
    <col min="12" max="12" width="12.140625" style="4" hidden="1" customWidth="1"/>
    <col min="13" max="13" width="13" hidden="1" customWidth="1"/>
    <col min="14" max="14" width="18" hidden="1" customWidth="1"/>
    <col min="15" max="15" width="15.7109375" hidden="1" customWidth="1"/>
    <col min="16" max="16" width="17.28515625" style="102" hidden="1" customWidth="1"/>
    <col min="17" max="17" width="15.140625" style="102" hidden="1" customWidth="1"/>
    <col min="18" max="18" width="21" style="102" hidden="1" customWidth="1"/>
    <col min="19" max="19" width="16.28515625" style="102" hidden="1" customWidth="1"/>
    <col min="20" max="20" width="24" style="102" hidden="1" customWidth="1"/>
    <col min="21" max="21" width="13.28515625" style="102" hidden="1" customWidth="1"/>
    <col min="22" max="22" width="15.42578125" hidden="1" customWidth="1"/>
    <col min="23" max="23" width="11.85546875" hidden="1" customWidth="1"/>
    <col min="24" max="24" width="12.28515625" hidden="1" customWidth="1"/>
    <col min="25" max="30" width="9.140625" hidden="1" customWidth="1"/>
    <col min="31" max="31" width="18.5703125" hidden="1" customWidth="1"/>
    <col min="32" max="32" width="9.140625" hidden="1" customWidth="1"/>
    <col min="33" max="33" width="14.28515625" style="102" hidden="1" customWidth="1"/>
    <col min="34" max="34" width="27.85546875" hidden="1" customWidth="1"/>
    <col min="35" max="35" width="36.42578125" style="113" customWidth="1"/>
    <col min="36" max="36" width="17" customWidth="1"/>
    <col min="37" max="37" width="16.42578125" customWidth="1"/>
    <col min="38" max="38" width="10.42578125" style="104" bestFit="1" customWidth="1"/>
    <col min="39" max="39" width="9.140625" style="104" customWidth="1"/>
    <col min="40" max="41" width="9.140625" style="109" customWidth="1"/>
    <col min="42" max="43" width="15.28515625" style="102" customWidth="1"/>
    <col min="44" max="44" width="16.42578125" customWidth="1"/>
    <col min="45" max="45" width="9.42578125" customWidth="1"/>
    <col min="46" max="46" width="8.42578125" customWidth="1"/>
    <col min="47" max="47" width="10.5703125" customWidth="1"/>
    <col min="48" max="54" width="8.42578125" customWidth="1"/>
    <col min="55" max="55" width="5.5703125" customWidth="1"/>
    <col min="56" max="56" width="12.5703125" style="102" customWidth="1"/>
    <col min="57" max="57" width="12.7109375" style="102" customWidth="1"/>
    <col min="58" max="58" width="11.28515625" style="102" customWidth="1"/>
    <col min="59" max="59" width="12.42578125" style="102" customWidth="1"/>
    <col min="60" max="60" width="13.140625" style="102" customWidth="1"/>
    <col min="61" max="61" width="14" style="102" customWidth="1"/>
    <col min="62" max="62" width="14.28515625" style="102" customWidth="1"/>
    <col min="63" max="63" width="12.5703125" style="102" customWidth="1"/>
    <col min="64" max="64" width="12.7109375" style="102" customWidth="1"/>
    <col min="65" max="65" width="12.5703125" style="102" customWidth="1"/>
    <col min="66" max="75" width="13.140625" customWidth="1"/>
    <col min="76" max="84" width="14.28515625" bestFit="1" customWidth="1"/>
  </cols>
  <sheetData>
    <row r="1" spans="1:84">
      <c r="F1" s="141"/>
      <c r="J1" s="110"/>
      <c r="BD1" s="104"/>
      <c r="BN1">
        <f>Bifurcation!C18</f>
        <v>450</v>
      </c>
      <c r="BO1">
        <f>Bifurcation!D18</f>
        <v>700</v>
      </c>
      <c r="BP1">
        <f>Bifurcation!E18</f>
        <v>4500</v>
      </c>
      <c r="BQ1">
        <f>Bifurcation!F18</f>
        <v>800</v>
      </c>
      <c r="BR1">
        <f>Bifurcation!G18</f>
        <v>90</v>
      </c>
      <c r="BS1">
        <f>Bifurcation!H18</f>
        <v>65</v>
      </c>
      <c r="BT1">
        <f>Bifurcation!I18</f>
        <v>330</v>
      </c>
      <c r="BU1">
        <f>Bifurcation!J18</f>
        <v>7.5</v>
      </c>
      <c r="BV1">
        <f>Bifurcation!K18</f>
        <v>816</v>
      </c>
    </row>
    <row r="2" spans="1:84">
      <c r="F2" s="102"/>
      <c r="J2" s="110"/>
      <c r="BD2" s="102">
        <f>SUM(BD3:BM3)</f>
        <v>49856.642221372866</v>
      </c>
      <c r="BN2" s="102" t="s">
        <v>239</v>
      </c>
      <c r="BO2" s="102" t="s">
        <v>239</v>
      </c>
      <c r="BP2" s="102" t="s">
        <v>239</v>
      </c>
      <c r="BQ2" s="102" t="s">
        <v>239</v>
      </c>
      <c r="BR2" s="102" t="s">
        <v>240</v>
      </c>
      <c r="BS2" s="129" t="s">
        <v>225</v>
      </c>
      <c r="BT2" s="129" t="s">
        <v>226</v>
      </c>
      <c r="BU2" s="129" t="s">
        <v>227</v>
      </c>
      <c r="BV2" s="129" t="s">
        <v>231</v>
      </c>
      <c r="BW2" s="90" t="s">
        <v>230</v>
      </c>
    </row>
    <row r="3" spans="1:84">
      <c r="I3" s="104">
        <f>I4/10^7</f>
        <v>1240.964626281894</v>
      </c>
      <c r="J3" s="110"/>
      <c r="AK3" s="136"/>
      <c r="AP3" s="104">
        <f>AP4/10^7</f>
        <v>743.19171240655942</v>
      </c>
      <c r="AQ3" s="104">
        <f>AQ4/10^7</f>
        <v>497.77291387533597</v>
      </c>
      <c r="BD3" s="104">
        <f>SUM(BD6:BD207)</f>
        <v>2410.6108240447775</v>
      </c>
      <c r="BE3" s="104">
        <f t="shared" ref="BE3:BM3" si="0">SUM(BE6:BE207)</f>
        <v>59.234781266657713</v>
      </c>
      <c r="BF3" s="104">
        <f t="shared" si="0"/>
        <v>38.925713403803634</v>
      </c>
      <c r="BG3" s="104">
        <f t="shared" si="0"/>
        <v>4717.6502935380131</v>
      </c>
      <c r="BH3" s="104">
        <f t="shared" si="0"/>
        <v>3324.2823211121686</v>
      </c>
      <c r="BI3" s="104">
        <f t="shared" si="0"/>
        <v>12750.492439215277</v>
      </c>
      <c r="BJ3" s="104">
        <f t="shared" si="0"/>
        <v>6364.3118118247094</v>
      </c>
      <c r="BK3" s="104">
        <f t="shared" si="0"/>
        <v>4330.861519129925</v>
      </c>
      <c r="BL3" s="104">
        <f t="shared" si="0"/>
        <v>10738.685438733251</v>
      </c>
      <c r="BM3" s="104">
        <f t="shared" si="0"/>
        <v>5121.5870791042817</v>
      </c>
      <c r="BN3" s="102">
        <f t="shared" ref="BN3:BW3" si="1">SUM(BN6:BN207)</f>
        <v>535691.29423217324</v>
      </c>
      <c r="BO3" s="102">
        <f t="shared" si="1"/>
        <v>8462.1116095225316</v>
      </c>
      <c r="BP3" s="102">
        <f t="shared" si="1"/>
        <v>865.01585341785858</v>
      </c>
      <c r="BQ3" s="102">
        <f t="shared" si="1"/>
        <v>589706.28669225168</v>
      </c>
      <c r="BR3" s="102">
        <f t="shared" si="1"/>
        <v>3693647.0234579672</v>
      </c>
      <c r="BS3" s="102">
        <f t="shared" si="1"/>
        <v>19616142.214177329</v>
      </c>
      <c r="BT3" s="102">
        <f t="shared" si="1"/>
        <v>1928579.3369165757</v>
      </c>
      <c r="BU3" s="102">
        <f t="shared" si="1"/>
        <v>57744820.255065665</v>
      </c>
      <c r="BV3" s="102">
        <f t="shared" si="1"/>
        <v>1316015.3723937795</v>
      </c>
      <c r="BW3" s="102">
        <f t="shared" si="1"/>
        <v>512158707.9104284</v>
      </c>
      <c r="BX3" s="163">
        <f>BW3/AQ4</f>
        <v>0.1028900315051484</v>
      </c>
    </row>
    <row r="4" spans="1:84">
      <c r="E4" s="104"/>
      <c r="F4" s="102"/>
      <c r="G4" s="102">
        <f>SUM(G6:G207)</f>
        <v>21608481075.050076</v>
      </c>
      <c r="H4" s="102">
        <f>SUM(H6:H207)</f>
        <v>9198834812.231123</v>
      </c>
      <c r="I4" s="102">
        <f>SUM(I6:I207)</f>
        <v>12409646262.818939</v>
      </c>
      <c r="P4" s="102">
        <f t="shared" ref="P4:U4" si="2">SUM(P6:P207)</f>
        <v>12409646262.818939</v>
      </c>
      <c r="Q4" s="102">
        <f t="shared" si="2"/>
        <v>7918551527.2550907</v>
      </c>
      <c r="R4" s="102">
        <f t="shared" si="2"/>
        <v>4491094735.5638819</v>
      </c>
      <c r="S4" s="102">
        <f t="shared" si="2"/>
        <v>449109473.55638617</v>
      </c>
      <c r="T4" s="102">
        <f t="shared" si="2"/>
        <v>44910947.355638735</v>
      </c>
      <c r="U4" s="102">
        <f t="shared" si="2"/>
        <v>897320728.16566014</v>
      </c>
      <c r="AG4" s="102">
        <f>SUM(AG6:AG207)</f>
        <v>1391341149.077688</v>
      </c>
      <c r="AI4" s="119"/>
      <c r="AK4" s="109"/>
      <c r="AL4" s="87">
        <v>45467</v>
      </c>
      <c r="AP4" s="102">
        <f t="shared" ref="AP4:AQ4" si="3">SUM(AP6:AP207)</f>
        <v>7431917124.0655937</v>
      </c>
      <c r="AQ4" s="102">
        <f>SUM(AQ6:AQ207)</f>
        <v>4977729138.7533598</v>
      </c>
      <c r="AR4" s="30"/>
      <c r="AS4" s="156" t="s">
        <v>222</v>
      </c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7" t="s">
        <v>223</v>
      </c>
      <c r="BE4" s="157"/>
      <c r="BF4" s="157"/>
      <c r="BG4" s="157"/>
      <c r="BH4" s="157"/>
      <c r="BI4" s="157"/>
      <c r="BJ4" s="157"/>
      <c r="BK4" s="157"/>
      <c r="BL4" s="157"/>
      <c r="BM4" s="157"/>
      <c r="BN4" s="158" t="s">
        <v>224</v>
      </c>
      <c r="BO4" s="158"/>
      <c r="BP4" s="158"/>
      <c r="BQ4" s="158"/>
      <c r="BR4" s="158"/>
      <c r="BS4" s="158"/>
      <c r="BT4" s="158"/>
      <c r="BU4" s="158"/>
      <c r="BV4" s="158"/>
      <c r="BW4" s="158"/>
    </row>
    <row r="5" spans="1:84" s="90" customFormat="1" ht="60">
      <c r="A5" s="105" t="s">
        <v>104</v>
      </c>
      <c r="B5" s="52" t="s">
        <v>58</v>
      </c>
      <c r="C5" s="52" t="s">
        <v>174</v>
      </c>
      <c r="D5" s="52" t="s">
        <v>40</v>
      </c>
      <c r="E5" s="105" t="s">
        <v>41</v>
      </c>
      <c r="F5" s="105" t="s">
        <v>42</v>
      </c>
      <c r="G5" s="106" t="s">
        <v>74</v>
      </c>
      <c r="H5" s="106" t="s">
        <v>75</v>
      </c>
      <c r="I5" s="106" t="s">
        <v>232</v>
      </c>
      <c r="J5" s="105" t="s">
        <v>73</v>
      </c>
      <c r="K5" s="52" t="s">
        <v>44</v>
      </c>
      <c r="L5" s="52" t="s">
        <v>45</v>
      </c>
      <c r="M5" s="52" t="s">
        <v>46</v>
      </c>
      <c r="N5" s="52" t="s">
        <v>47</v>
      </c>
      <c r="O5" s="52" t="s">
        <v>48</v>
      </c>
      <c r="P5" s="103" t="s">
        <v>43</v>
      </c>
      <c r="Q5" s="106" t="s">
        <v>49</v>
      </c>
      <c r="R5" s="106" t="s">
        <v>50</v>
      </c>
      <c r="S5" s="106" t="s">
        <v>51</v>
      </c>
      <c r="T5" s="106" t="s">
        <v>52</v>
      </c>
      <c r="U5" s="106" t="s">
        <v>53</v>
      </c>
      <c r="V5" s="52" t="s">
        <v>54</v>
      </c>
      <c r="W5" s="52" t="s">
        <v>14</v>
      </c>
      <c r="X5" s="52" t="s">
        <v>15</v>
      </c>
      <c r="Y5" s="55">
        <v>0.04</v>
      </c>
      <c r="Z5" s="55">
        <v>0.03</v>
      </c>
      <c r="AA5" s="55">
        <v>0.03</v>
      </c>
      <c r="AB5" s="55">
        <v>2.5000000000000001E-2</v>
      </c>
      <c r="AC5" s="55">
        <v>2.5000000000000001E-2</v>
      </c>
      <c r="AD5" s="55">
        <v>0.02</v>
      </c>
      <c r="AE5" s="52" t="s">
        <v>55</v>
      </c>
      <c r="AF5" s="52" t="s">
        <v>56</v>
      </c>
      <c r="AG5" s="106" t="s">
        <v>57</v>
      </c>
      <c r="AH5" s="58" t="s">
        <v>70</v>
      </c>
      <c r="AI5" s="106" t="s">
        <v>176</v>
      </c>
      <c r="AJ5" s="122" t="s">
        <v>198</v>
      </c>
      <c r="AK5" s="107" t="s">
        <v>199</v>
      </c>
      <c r="AL5" s="120" t="s">
        <v>204</v>
      </c>
      <c r="AM5" s="115" t="s">
        <v>202</v>
      </c>
      <c r="AN5" s="116" t="s">
        <v>205</v>
      </c>
      <c r="AO5" s="116" t="s">
        <v>254</v>
      </c>
      <c r="AP5" s="116" t="s">
        <v>253</v>
      </c>
      <c r="AQ5" s="121" t="s">
        <v>206</v>
      </c>
      <c r="AR5" s="124" t="s">
        <v>207</v>
      </c>
      <c r="AS5" s="132" t="s">
        <v>200</v>
      </c>
      <c r="AT5" s="134" t="s">
        <v>235</v>
      </c>
      <c r="AU5" s="134" t="s">
        <v>234</v>
      </c>
      <c r="AV5" s="132" t="s">
        <v>233</v>
      </c>
      <c r="AW5" s="132" t="s">
        <v>238</v>
      </c>
      <c r="AX5" s="132" t="s">
        <v>209</v>
      </c>
      <c r="AY5" s="132" t="s">
        <v>210</v>
      </c>
      <c r="AZ5" s="132" t="s">
        <v>211</v>
      </c>
      <c r="BA5" s="132" t="s">
        <v>212</v>
      </c>
      <c r="BB5" s="132" t="s">
        <v>208</v>
      </c>
      <c r="BC5" s="126" t="s">
        <v>213</v>
      </c>
      <c r="BD5" s="107" t="s">
        <v>241</v>
      </c>
      <c r="BE5" s="107" t="s">
        <v>242</v>
      </c>
      <c r="BF5" s="107" t="s">
        <v>243</v>
      </c>
      <c r="BG5" s="107" t="s">
        <v>244</v>
      </c>
      <c r="BH5" s="107" t="s">
        <v>245</v>
      </c>
      <c r="BI5" s="107" t="s">
        <v>246</v>
      </c>
      <c r="BJ5" s="107" t="s">
        <v>247</v>
      </c>
      <c r="BK5" s="107" t="s">
        <v>248</v>
      </c>
      <c r="BL5" s="107" t="s">
        <v>249</v>
      </c>
      <c r="BM5" s="107" t="s">
        <v>250</v>
      </c>
      <c r="BN5" s="135" t="s">
        <v>200</v>
      </c>
      <c r="BO5" s="135" t="s">
        <v>235</v>
      </c>
      <c r="BP5" s="135" t="s">
        <v>234</v>
      </c>
      <c r="BQ5" s="135" t="s">
        <v>233</v>
      </c>
      <c r="BR5" s="135" t="s">
        <v>238</v>
      </c>
      <c r="BS5" s="135" t="s">
        <v>209</v>
      </c>
      <c r="BT5" s="135" t="s">
        <v>210</v>
      </c>
      <c r="BU5" s="135" t="s">
        <v>211</v>
      </c>
      <c r="BV5" s="135" t="s">
        <v>212</v>
      </c>
      <c r="BW5" s="135" t="s">
        <v>208</v>
      </c>
    </row>
    <row r="6" spans="1:84">
      <c r="A6" s="56" t="s">
        <v>197</v>
      </c>
      <c r="B6" s="56" t="s">
        <v>21</v>
      </c>
      <c r="C6" s="56" t="s">
        <v>29</v>
      </c>
      <c r="D6" s="56" t="e">
        <f>+D5+1</f>
        <v>#VALUE!</v>
      </c>
      <c r="E6" s="10" t="s">
        <v>39</v>
      </c>
      <c r="F6" s="164" t="s">
        <v>173</v>
      </c>
      <c r="G6" s="61">
        <v>2622443692.266036</v>
      </c>
      <c r="H6" s="61">
        <v>961852996.41830754</v>
      </c>
      <c r="I6" s="61">
        <f t="shared" ref="I6:I69" si="4">+G6-H6</f>
        <v>1660590695.8477285</v>
      </c>
      <c r="J6" s="60">
        <v>40816</v>
      </c>
      <c r="K6" s="60">
        <v>42460</v>
      </c>
      <c r="L6" s="60">
        <v>42460</v>
      </c>
      <c r="M6" s="60">
        <v>45443</v>
      </c>
      <c r="N6" s="83">
        <f t="shared" ref="N6:N69" si="5">(+(YEAR(M6)-YEAR(L6))*12+MONTH(M6)-MONTH(L6)+1)/3</f>
        <v>33</v>
      </c>
      <c r="O6" s="83">
        <f t="shared" ref="O6:O69" si="6">ROUNDUP(N6,0)</f>
        <v>33</v>
      </c>
      <c r="P6" s="61">
        <f t="shared" ref="P6:P69" si="7">+I6</f>
        <v>1660590695.8477285</v>
      </c>
      <c r="Q6" s="61">
        <f t="shared" ref="Q6:Q69" si="8">IFERROR(P6*AE6%,0)</f>
        <v>1428107998.4290464</v>
      </c>
      <c r="R6" s="61">
        <f t="shared" ref="R6:R69" si="9">+P6-Q6</f>
        <v>232482697.4186821</v>
      </c>
      <c r="S6" s="61">
        <f t="shared" ref="S6:S69" si="10">+R6*V6</f>
        <v>23248269.741868213</v>
      </c>
      <c r="T6" s="61">
        <f t="shared" ref="T6:T69" si="11">+S6*W6</f>
        <v>2324826.9741868214</v>
      </c>
      <c r="U6" s="61">
        <f t="shared" ref="U6:U69" si="12">(R6+S6+T6)*X6</f>
        <v>46450042.944252677</v>
      </c>
      <c r="V6" s="84">
        <v>0.1</v>
      </c>
      <c r="W6" s="84">
        <v>0.1</v>
      </c>
      <c r="X6" s="84">
        <v>0.18</v>
      </c>
      <c r="Y6" s="56">
        <f t="shared" ref="Y6:Y69" si="13">IF(O6&gt;4,4,O6)</f>
        <v>4</v>
      </c>
      <c r="Z6" s="56">
        <f t="shared" ref="Z6:Z69" si="14">IF((O6-Y6)&gt;4,4,O6-Y6)</f>
        <v>4</v>
      </c>
      <c r="AA6" s="56">
        <f t="shared" ref="AA6:AA69" si="15">IF((O6-Y6-Z6)&gt;4,4,(O6-Y6-Z6))</f>
        <v>4</v>
      </c>
      <c r="AB6" s="56">
        <f t="shared" ref="AB6:AB69" si="16">IF((O6-Y6-Z6-AA6)&gt;4,4,(O6-Y6-Z6-AA6))</f>
        <v>4</v>
      </c>
      <c r="AC6" s="56">
        <f t="shared" ref="AC6:AC69" si="17">IF((O6-Y6-Z6-AA6-AB6)&gt;4,4,(O6-Y6-Z6-AA6-AB6))</f>
        <v>4</v>
      </c>
      <c r="AD6" s="83">
        <f t="shared" ref="AD6:AD69" si="18">O6-Y6-Z6-AA6-AB6-AC6</f>
        <v>13</v>
      </c>
      <c r="AE6" s="14">
        <f t="shared" ref="AE6:AE69" si="19">(Y6*$Y$5*100)+(Z6*$Z$5*100)+(AA6*$AA$5*100)+(AB6*$AB$5*100)+(AC6*$AC$5*100)+(AD6*$AD$5*100)</f>
        <v>86</v>
      </c>
      <c r="AF6" s="14">
        <f t="shared" ref="AF6:AF69" si="20">SUM(Y6:AD6)-O6</f>
        <v>0</v>
      </c>
      <c r="AG6" s="61">
        <f t="shared" ref="AG6:AG69" si="21">+S6+T6+U6</f>
        <v>72023139.660307705</v>
      </c>
      <c r="AH6" s="51"/>
      <c r="AI6" s="111" t="s">
        <v>203</v>
      </c>
      <c r="AJ6" t="e">
        <f>VLOOKUP(A6,'[19]Building Sheet FAR WPI &amp; CII'!A$6:T$264,3,FALSE)</f>
        <v>#N/A</v>
      </c>
      <c r="AK6" t="e">
        <v>#N/A</v>
      </c>
      <c r="AL6" s="104">
        <f t="shared" ref="AL6:AL69" si="22">YEARFRAC(J6,$AL$4)</f>
        <v>12.733333333333333</v>
      </c>
      <c r="AM6" s="160">
        <v>15</v>
      </c>
      <c r="AN6" s="109">
        <v>0</v>
      </c>
      <c r="AO6" s="136">
        <f>(1-AN6)/AM6</f>
        <v>6.6666666666666666E-2</v>
      </c>
      <c r="AP6" s="102">
        <f>I6*((1-AN6)/AM6)*IF(AL6&gt;AM6,AM6,AL6)</f>
        <v>1409656990.6974049</v>
      </c>
      <c r="AQ6" s="102">
        <f>I6-AP6</f>
        <v>250933705.15032363</v>
      </c>
      <c r="AR6" s="114" t="s">
        <v>219</v>
      </c>
      <c r="AS6" s="125">
        <f>VLOOKUP(AR6,Bifurcation!$B$5:$L$12,MATCH($AS$5,Bifurcation!$B$5:$L$5,0),FALSE)</f>
        <v>0.1</v>
      </c>
      <c r="AT6" s="125">
        <f>VLOOKUP(AR6,Bifurcation!$B$5:$L$12,MATCH($AT$5,Bifurcation!$B$5:$L$5,0),FALSE)</f>
        <v>0</v>
      </c>
      <c r="AU6" s="125">
        <f>VLOOKUP(AR6,Bifurcation!$B$5:$L$12,MATCH($AU$5,Bifurcation!$B$5:$L$5,0),FALSE)</f>
        <v>0</v>
      </c>
      <c r="AV6" s="125">
        <f>VLOOKUP(AR6,Bifurcation!$B$5:$L$12,MATCH($AV$5,Bifurcation!$B$5:$L$5,0),FALSE)</f>
        <v>0</v>
      </c>
      <c r="AW6" s="125">
        <f>VLOOKUP(AR6,Bifurcation!$B$5:$L$12,MATCH($AW$5,Bifurcation!$B$5:$L$5,0),FALSE)</f>
        <v>0</v>
      </c>
      <c r="AX6" s="125">
        <f>VLOOKUP(AR6,Bifurcation!$B$5:$L$12,MATCH($AX$5,Bifurcation!$B$5:$L$5,0),FALSE)</f>
        <v>0</v>
      </c>
      <c r="AY6" s="125">
        <f>VLOOKUP(AR6,Bifurcation!$B$5:$L$12,MATCH($AY$5,Bifurcation!$B$5:$L$5,0),FALSE)</f>
        <v>8.2011014478275412E-2</v>
      </c>
      <c r="AZ6" s="125">
        <f>VLOOKUP(AR6,Bifurcation!$B$5:$L$12,MATCH($AZ$5,Bifurcation!$B$5:$L$5,0),FALSE)</f>
        <v>0.54200534558180447</v>
      </c>
      <c r="BA6" s="125">
        <v>0.24</v>
      </c>
      <c r="BB6" s="125">
        <v>0.04</v>
      </c>
      <c r="BC6" s="123">
        <f t="shared" ref="BC6:BC69" si="23">SUM(AS6:BB6)</f>
        <v>1.0040163600600798</v>
      </c>
      <c r="BD6" s="165">
        <f>AQ6*AS6/10^5</f>
        <v>250.93370515032365</v>
      </c>
      <c r="BE6" s="165">
        <f>AQ6*AT6/10^5</f>
        <v>0</v>
      </c>
      <c r="BF6" s="165">
        <f>AQ6*AU6/10^5</f>
        <v>0</v>
      </c>
      <c r="BG6" s="165">
        <f>AQ6*AV6/10^5</f>
        <v>0</v>
      </c>
      <c r="BH6" s="165">
        <f>AQ6*AW6/10^5</f>
        <v>0</v>
      </c>
      <c r="BI6" s="165">
        <f>AQ6*AX6/10^5</f>
        <v>0</v>
      </c>
      <c r="BJ6" s="165">
        <f>AQ6*AY6/10^5</f>
        <v>205.79327726170484</v>
      </c>
      <c r="BK6" s="165">
        <f>AQ6*AZ6/10^5</f>
        <v>1360.0740957812377</v>
      </c>
      <c r="BL6" s="165">
        <f>AQ6*BA6/10^5</f>
        <v>602.24089236077668</v>
      </c>
      <c r="BM6" s="165">
        <f>AQ6*BB6/10^5</f>
        <v>100.37348206012946</v>
      </c>
      <c r="BN6" s="102">
        <f t="shared" ref="BN6:BN69" si="24">BD6*10^5/$BN$1</f>
        <v>55763.045588960813</v>
      </c>
      <c r="BO6" s="102">
        <f t="shared" ref="BO6:BO69" si="25">BE6*10^5/$BO$1</f>
        <v>0</v>
      </c>
      <c r="BP6" s="102">
        <f t="shared" ref="BP6:BP69" si="26">BF6*10^5/$BP$1</f>
        <v>0</v>
      </c>
      <c r="BQ6" s="102">
        <f t="shared" ref="BQ6:BQ69" si="27">BG6*10^5/$BQ$1</f>
        <v>0</v>
      </c>
      <c r="BR6" s="102">
        <f t="shared" ref="BR6:BR69" si="28">BH6*10^5/$BR$1</f>
        <v>0</v>
      </c>
      <c r="BS6" s="102">
        <f t="shared" ref="BS6:BS69" si="29">BI6*10^5/$BS$1</f>
        <v>0</v>
      </c>
      <c r="BT6" s="102">
        <f t="shared" ref="BT6:BT69" si="30">BJ6*10^5/$BT$1</f>
        <v>62361.599170213587</v>
      </c>
      <c r="BU6" s="102">
        <f t="shared" ref="BU6:BU69" si="31">BK6*10^5/$BU$1</f>
        <v>18134321.27708317</v>
      </c>
      <c r="BV6" s="102">
        <f t="shared" ref="BV6:BV69" si="32">BL6*10^5/$BV$1</f>
        <v>73804.030926565771</v>
      </c>
      <c r="BW6" s="102">
        <f>Valuation!BM6*10^5</f>
        <v>10037348.206012946</v>
      </c>
      <c r="BX6" s="102"/>
      <c r="BY6" s="102"/>
      <c r="BZ6" s="102"/>
      <c r="CA6" s="102"/>
      <c r="CB6" s="102"/>
      <c r="CC6" s="102"/>
      <c r="CD6" s="102"/>
      <c r="CE6" s="102"/>
      <c r="CF6" s="102"/>
    </row>
    <row r="7" spans="1:84">
      <c r="A7" s="56">
        <v>2010000254</v>
      </c>
      <c r="B7" s="56" t="s">
        <v>32</v>
      </c>
      <c r="C7" s="56" t="s">
        <v>30</v>
      </c>
      <c r="D7" s="56" t="e">
        <f>+D6+1</f>
        <v>#VALUE!</v>
      </c>
      <c r="E7" s="10" t="s">
        <v>39</v>
      </c>
      <c r="F7" s="164" t="s">
        <v>113</v>
      </c>
      <c r="G7" s="61">
        <v>2894301904</v>
      </c>
      <c r="H7" s="61">
        <v>1610371579.6960244</v>
      </c>
      <c r="I7" s="61">
        <f t="shared" si="4"/>
        <v>1283930324.3039756</v>
      </c>
      <c r="J7" s="60">
        <v>40816</v>
      </c>
      <c r="K7" s="60">
        <v>44196</v>
      </c>
      <c r="L7" s="60">
        <f>+K7</f>
        <v>44196</v>
      </c>
      <c r="M7" s="60">
        <v>45443</v>
      </c>
      <c r="N7" s="83">
        <f t="shared" si="5"/>
        <v>14</v>
      </c>
      <c r="O7" s="83">
        <f t="shared" si="6"/>
        <v>14</v>
      </c>
      <c r="P7" s="61">
        <f t="shared" si="7"/>
        <v>1283930324.3039756</v>
      </c>
      <c r="Q7" s="61">
        <f t="shared" si="8"/>
        <v>577768645.93678904</v>
      </c>
      <c r="R7" s="61">
        <f t="shared" si="9"/>
        <v>706161678.36718655</v>
      </c>
      <c r="S7" s="61">
        <f t="shared" si="10"/>
        <v>70616167.836718664</v>
      </c>
      <c r="T7" s="61">
        <f t="shared" si="11"/>
        <v>7061616.7836718671</v>
      </c>
      <c r="U7" s="61">
        <f t="shared" si="12"/>
        <v>141091103.33776388</v>
      </c>
      <c r="V7" s="84">
        <v>0.1</v>
      </c>
      <c r="W7" s="84">
        <v>0.1</v>
      </c>
      <c r="X7" s="84">
        <v>0.18</v>
      </c>
      <c r="Y7" s="56">
        <f t="shared" si="13"/>
        <v>4</v>
      </c>
      <c r="Z7" s="56">
        <f t="shared" si="14"/>
        <v>4</v>
      </c>
      <c r="AA7" s="56">
        <f t="shared" si="15"/>
        <v>4</v>
      </c>
      <c r="AB7" s="56">
        <f t="shared" si="16"/>
        <v>2</v>
      </c>
      <c r="AC7" s="56">
        <f t="shared" si="17"/>
        <v>0</v>
      </c>
      <c r="AD7" s="83">
        <f t="shared" si="18"/>
        <v>0</v>
      </c>
      <c r="AE7" s="14">
        <f t="shared" si="19"/>
        <v>45</v>
      </c>
      <c r="AF7" s="14">
        <f t="shared" si="20"/>
        <v>0</v>
      </c>
      <c r="AG7" s="61">
        <f t="shared" si="21"/>
        <v>218768887.95815441</v>
      </c>
      <c r="AH7" s="51"/>
      <c r="AI7" s="111" t="s">
        <v>179</v>
      </c>
      <c r="AJ7" t="str">
        <f>VLOOKUP(A7,'[19]Building Sheet FAR WPI &amp; CII'!A$6:T$264,3,FALSE)</f>
        <v>WMM (150 mm thk) Existing Roads</v>
      </c>
      <c r="AK7" t="s">
        <v>215</v>
      </c>
      <c r="AL7" s="104">
        <f t="shared" si="22"/>
        <v>12.733333333333333</v>
      </c>
      <c r="AM7" s="104">
        <v>10</v>
      </c>
      <c r="AN7" s="109">
        <v>0</v>
      </c>
      <c r="AO7" s="136">
        <f>(1-AN7)/AM7</f>
        <v>0.1</v>
      </c>
      <c r="AP7" s="102">
        <f>I7*((1-AN7)/AM7)*IF(AL7&gt;AM7,AM7,AL7)</f>
        <v>1283930324.3039756</v>
      </c>
      <c r="AQ7" s="102">
        <f>I7-AP7</f>
        <v>0</v>
      </c>
      <c r="AR7" t="s">
        <v>215</v>
      </c>
      <c r="AS7" s="125">
        <f>VLOOKUP(AR7,Bifurcation!$B$5:$L$12,MATCH($AS$5,Bifurcation!$B$5:$L$5,0),FALSE)</f>
        <v>0</v>
      </c>
      <c r="AT7" s="125">
        <f>VLOOKUP(AR7,Bifurcation!$B$5:$L$12,MATCH($AT$5,Bifurcation!$B$5:$L$5,0),FALSE)</f>
        <v>0.35</v>
      </c>
      <c r="AU7" s="125">
        <f>VLOOKUP(AR7,Bifurcation!$B$5:$L$12,MATCH($AU$5,Bifurcation!$B$5:$L$5,0),FALSE)</f>
        <v>0.23</v>
      </c>
      <c r="AV7" s="125">
        <f>VLOOKUP(AR7,Bifurcation!$B$5:$L$12,MATCH($AV$5,Bifurcation!$B$5:$L$5,0),FALSE)</f>
        <v>0</v>
      </c>
      <c r="AW7" s="125">
        <f>VLOOKUP(AR7,Bifurcation!$B$5:$L$12,MATCH($AW$5,Bifurcation!$B$5:$L$5,0),FALSE)</f>
        <v>0</v>
      </c>
      <c r="AX7" s="125">
        <f>VLOOKUP(AR7,Bifurcation!$B$5:$L$12,MATCH($AX$5,Bifurcation!$B$5:$L$5,0),FALSE)</f>
        <v>0</v>
      </c>
      <c r="AY7" s="125">
        <f>VLOOKUP(AR7,Bifurcation!$B$5:$L$12,MATCH($AY$5,Bifurcation!$B$5:$L$5,0),FALSE)</f>
        <v>0</v>
      </c>
      <c r="AZ7" s="125">
        <f>VLOOKUP(AR7,Bifurcation!$B$5:$L$12,MATCH($AZ$5,Bifurcation!$B$5:$L$5,0),FALSE)</f>
        <v>0</v>
      </c>
      <c r="BA7" s="125">
        <f>VLOOKUP(AR7,Bifurcation!$B$5:$L$12,MATCH($BA$5,Bifurcation!$B$5:$L$5,0),FALSE)</f>
        <v>0.35</v>
      </c>
      <c r="BB7" s="125">
        <f>VLOOKUP(AR7,Bifurcation!$B$5:$L$12,MATCH($BB$5,Bifurcation!$B$5:$L$5,0),FALSE)</f>
        <v>7.0000000000000007E-2</v>
      </c>
      <c r="BC7" s="123">
        <f t="shared" si="23"/>
        <v>1</v>
      </c>
      <c r="BD7" s="165">
        <f t="shared" ref="BD7:BD70" si="33">AQ7*AS7/10^5</f>
        <v>0</v>
      </c>
      <c r="BE7" s="165">
        <f t="shared" ref="BE7:BE70" si="34">AQ7*AT7/10^5</f>
        <v>0</v>
      </c>
      <c r="BF7" s="165">
        <f t="shared" ref="BF7:BF70" si="35">AQ7*AU7/10^5</f>
        <v>0</v>
      </c>
      <c r="BG7" s="165">
        <f t="shared" ref="BG7:BG70" si="36">AQ7*AV7/10^5</f>
        <v>0</v>
      </c>
      <c r="BH7" s="165">
        <f t="shared" ref="BH7:BH70" si="37">AQ7*AW7/10^5</f>
        <v>0</v>
      </c>
      <c r="BI7" s="165">
        <f t="shared" ref="BI7:BI70" si="38">AQ7*AX7/10^5</f>
        <v>0</v>
      </c>
      <c r="BJ7" s="165">
        <f t="shared" ref="BJ7:BJ70" si="39">AQ7*AY7/10^5</f>
        <v>0</v>
      </c>
      <c r="BK7" s="165">
        <f t="shared" ref="BK7:BK70" si="40">AQ7*AZ7/10^5</f>
        <v>0</v>
      </c>
      <c r="BL7" s="165">
        <f t="shared" ref="BL7:BL70" si="41">AQ7*BA7/10^5</f>
        <v>0</v>
      </c>
      <c r="BM7" s="165">
        <f t="shared" ref="BM7:BM70" si="42">AQ7*BB7/10^5</f>
        <v>0</v>
      </c>
      <c r="BN7" s="102">
        <f t="shared" si="24"/>
        <v>0</v>
      </c>
      <c r="BO7" s="102">
        <f t="shared" si="25"/>
        <v>0</v>
      </c>
      <c r="BP7" s="102">
        <f t="shared" si="26"/>
        <v>0</v>
      </c>
      <c r="BQ7" s="102">
        <f t="shared" si="27"/>
        <v>0</v>
      </c>
      <c r="BR7" s="102">
        <f t="shared" si="28"/>
        <v>0</v>
      </c>
      <c r="BS7" s="102">
        <f t="shared" si="29"/>
        <v>0</v>
      </c>
      <c r="BT7" s="102">
        <f t="shared" si="30"/>
        <v>0</v>
      </c>
      <c r="BU7" s="102">
        <f t="shared" si="31"/>
        <v>0</v>
      </c>
      <c r="BV7" s="102">
        <f t="shared" si="32"/>
        <v>0</v>
      </c>
      <c r="BW7" s="102">
        <f>Valuation!BM7*10^5</f>
        <v>0</v>
      </c>
      <c r="BX7" s="102"/>
      <c r="BY7" s="102"/>
      <c r="BZ7" s="102"/>
      <c r="CA7" s="102"/>
      <c r="CB7" s="102"/>
      <c r="CC7" s="102"/>
      <c r="CD7" s="102"/>
      <c r="CE7" s="102"/>
      <c r="CF7" s="102"/>
    </row>
    <row r="8" spans="1:84">
      <c r="A8" s="56" t="s">
        <v>197</v>
      </c>
      <c r="B8" s="56" t="s">
        <v>21</v>
      </c>
      <c r="C8" s="56" t="s">
        <v>29</v>
      </c>
      <c r="D8" s="56" t="e">
        <f>+D7+1</f>
        <v>#VALUE!</v>
      </c>
      <c r="E8" s="10" t="s">
        <v>39</v>
      </c>
      <c r="F8" s="164" t="s">
        <v>164</v>
      </c>
      <c r="G8" s="61">
        <v>1767282224.4094493</v>
      </c>
      <c r="H8" s="61">
        <v>648199123.61824548</v>
      </c>
      <c r="I8" s="61">
        <f t="shared" si="4"/>
        <v>1119083100.791204</v>
      </c>
      <c r="J8" s="60">
        <v>40816</v>
      </c>
      <c r="K8" s="60">
        <v>42460</v>
      </c>
      <c r="L8" s="60">
        <v>42460</v>
      </c>
      <c r="M8" s="60">
        <v>45443</v>
      </c>
      <c r="N8" s="83">
        <f t="shared" si="5"/>
        <v>33</v>
      </c>
      <c r="O8" s="83">
        <f t="shared" si="6"/>
        <v>33</v>
      </c>
      <c r="P8" s="61">
        <f t="shared" si="7"/>
        <v>1119083100.791204</v>
      </c>
      <c r="Q8" s="61">
        <f t="shared" si="8"/>
        <v>962411466.68043542</v>
      </c>
      <c r="R8" s="61">
        <f t="shared" si="9"/>
        <v>156671634.11076856</v>
      </c>
      <c r="S8" s="61">
        <f t="shared" si="10"/>
        <v>15667163.411076857</v>
      </c>
      <c r="T8" s="61">
        <f t="shared" si="11"/>
        <v>1566716.3411076858</v>
      </c>
      <c r="U8" s="61">
        <f t="shared" si="12"/>
        <v>31302992.495331556</v>
      </c>
      <c r="V8" s="84">
        <v>0.1</v>
      </c>
      <c r="W8" s="84">
        <v>0.1</v>
      </c>
      <c r="X8" s="84">
        <v>0.18</v>
      </c>
      <c r="Y8" s="56">
        <f t="shared" si="13"/>
        <v>4</v>
      </c>
      <c r="Z8" s="56">
        <f t="shared" si="14"/>
        <v>4</v>
      </c>
      <c r="AA8" s="56">
        <f t="shared" si="15"/>
        <v>4</v>
      </c>
      <c r="AB8" s="56">
        <f t="shared" si="16"/>
        <v>4</v>
      </c>
      <c r="AC8" s="56">
        <f t="shared" si="17"/>
        <v>4</v>
      </c>
      <c r="AD8" s="83">
        <f t="shared" si="18"/>
        <v>13</v>
      </c>
      <c r="AE8" s="14">
        <f t="shared" si="19"/>
        <v>86</v>
      </c>
      <c r="AF8" s="14">
        <f t="shared" si="20"/>
        <v>0</v>
      </c>
      <c r="AG8" s="61">
        <f t="shared" si="21"/>
        <v>48536872.247516096</v>
      </c>
      <c r="AH8" s="51"/>
      <c r="AI8" s="111" t="s">
        <v>203</v>
      </c>
      <c r="AJ8" t="e">
        <f>VLOOKUP(A8,'[19]Building Sheet FAR WPI &amp; CII'!A$6:T$264,3,FALSE)</f>
        <v>#N/A</v>
      </c>
      <c r="AK8" t="e">
        <v>#N/A</v>
      </c>
      <c r="AL8" s="104">
        <f t="shared" si="22"/>
        <v>12.733333333333333</v>
      </c>
      <c r="AM8" s="104">
        <v>15</v>
      </c>
      <c r="AN8" s="109">
        <v>0.05</v>
      </c>
      <c r="AO8" s="136">
        <f>(1-AN8)/AM8</f>
        <v>6.3333333333333325E-2</v>
      </c>
      <c r="AP8" s="102">
        <f>I8*((1-AN8)/AM8)*IF(AL8&gt;AM8,AM8,AL8)</f>
        <v>902478349.50472856</v>
      </c>
      <c r="AQ8" s="102">
        <f>I8-AP8</f>
        <v>216604751.28647542</v>
      </c>
      <c r="AR8" s="114" t="s">
        <v>217</v>
      </c>
      <c r="AS8" s="125">
        <v>0.15</v>
      </c>
      <c r="AT8" s="125">
        <f>VLOOKUP(AR8,Bifurcation!$B$5:$L$12,MATCH($AT$5,Bifurcation!$B$5:$L$5,0),FALSE)</f>
        <v>0</v>
      </c>
      <c r="AU8" s="125">
        <f>VLOOKUP(AR8,Bifurcation!$B$5:$L$12,MATCH($AU$5,Bifurcation!$B$5:$L$5,0),FALSE)</f>
        <v>0</v>
      </c>
      <c r="AV8" s="125">
        <v>0.25</v>
      </c>
      <c r="AW8" s="125">
        <f>VLOOKUP(AR8,Bifurcation!$B$5:$L$12,MATCH($AW$5,Bifurcation!$B$5:$L$5,0),FALSE)</f>
        <v>0</v>
      </c>
      <c r="AX8" s="125">
        <f>VLOOKUP(AR8,Bifurcation!$B$5:$L$12,MATCH($AX$5,Bifurcation!$B$5:$L$5,0),FALSE)</f>
        <v>0.2</v>
      </c>
      <c r="AY8" s="125">
        <f>VLOOKUP(AR8,Bifurcation!$B$5:$L$12,MATCH($AY$5,Bifurcation!$B$5:$L$5,0),FALSE)</f>
        <v>0.17</v>
      </c>
      <c r="AZ8" s="125">
        <f>VLOOKUP(AR8,Bifurcation!$B$5:$L$12,MATCH($AZ$5,Bifurcation!$B$5:$L$5,0),FALSE)</f>
        <v>0</v>
      </c>
      <c r="BA8" s="125">
        <v>0.15</v>
      </c>
      <c r="BB8" s="125">
        <f>VLOOKUP(AR8,Bifurcation!$B$5:$L$12,MATCH($BB$5,Bifurcation!$B$5:$L$5,0),FALSE)</f>
        <v>0.08</v>
      </c>
      <c r="BC8" s="123">
        <f t="shared" si="23"/>
        <v>1.0000000000000002</v>
      </c>
      <c r="BD8" s="165">
        <f t="shared" si="33"/>
        <v>324.90712692971312</v>
      </c>
      <c r="BE8" s="165">
        <f t="shared" si="34"/>
        <v>0</v>
      </c>
      <c r="BF8" s="165">
        <f t="shared" si="35"/>
        <v>0</v>
      </c>
      <c r="BG8" s="165">
        <f t="shared" si="36"/>
        <v>541.51187821618851</v>
      </c>
      <c r="BH8" s="165">
        <f t="shared" si="37"/>
        <v>0</v>
      </c>
      <c r="BI8" s="165">
        <f t="shared" si="38"/>
        <v>433.2095025729509</v>
      </c>
      <c r="BJ8" s="165">
        <f t="shared" si="39"/>
        <v>368.22807718700824</v>
      </c>
      <c r="BK8" s="165">
        <f t="shared" si="40"/>
        <v>0</v>
      </c>
      <c r="BL8" s="165">
        <f t="shared" si="41"/>
        <v>324.90712692971312</v>
      </c>
      <c r="BM8" s="165">
        <f t="shared" si="42"/>
        <v>173.28380102918032</v>
      </c>
      <c r="BN8" s="102">
        <f t="shared" si="24"/>
        <v>72201.583762158465</v>
      </c>
      <c r="BO8" s="102">
        <f t="shared" si="25"/>
        <v>0</v>
      </c>
      <c r="BP8" s="102">
        <f t="shared" si="26"/>
        <v>0</v>
      </c>
      <c r="BQ8" s="102">
        <f t="shared" si="27"/>
        <v>67688.984777023565</v>
      </c>
      <c r="BR8" s="102">
        <f t="shared" si="28"/>
        <v>0</v>
      </c>
      <c r="BS8" s="102">
        <f t="shared" si="29"/>
        <v>666476.15780453978</v>
      </c>
      <c r="BT8" s="102">
        <f t="shared" si="30"/>
        <v>111584.26581424492</v>
      </c>
      <c r="BU8" s="102">
        <f t="shared" si="31"/>
        <v>0</v>
      </c>
      <c r="BV8" s="102">
        <f t="shared" si="32"/>
        <v>39817.049868837392</v>
      </c>
      <c r="BW8" s="102">
        <f>Valuation!BM8*10^5</f>
        <v>17328380.102918033</v>
      </c>
      <c r="BX8" s="102"/>
      <c r="BY8" s="102"/>
      <c r="BZ8" s="102"/>
      <c r="CA8" s="102"/>
      <c r="CB8" s="102"/>
      <c r="CC8" s="102"/>
      <c r="CD8" s="102"/>
      <c r="CE8" s="102"/>
      <c r="CF8" s="102"/>
    </row>
    <row r="9" spans="1:84">
      <c r="A9" s="56" t="s">
        <v>197</v>
      </c>
      <c r="B9" s="56" t="s">
        <v>20</v>
      </c>
      <c r="C9" s="56" t="s">
        <v>27</v>
      </c>
      <c r="D9" s="56">
        <v>1</v>
      </c>
      <c r="E9" s="10" t="s">
        <v>39</v>
      </c>
      <c r="F9" s="164" t="s">
        <v>39</v>
      </c>
      <c r="G9" s="61">
        <v>812943927.21690893</v>
      </c>
      <c r="H9" s="61">
        <v>0</v>
      </c>
      <c r="I9" s="61">
        <f t="shared" si="4"/>
        <v>812943927.21690893</v>
      </c>
      <c r="J9" s="60">
        <v>40816</v>
      </c>
      <c r="K9" s="60">
        <v>40816</v>
      </c>
      <c r="L9" s="60">
        <v>42247</v>
      </c>
      <c r="M9" s="60">
        <v>45443</v>
      </c>
      <c r="N9" s="83">
        <f t="shared" si="5"/>
        <v>35.333333333333336</v>
      </c>
      <c r="O9" s="83">
        <f t="shared" si="6"/>
        <v>36</v>
      </c>
      <c r="P9" s="61">
        <f t="shared" si="7"/>
        <v>812943927.21690893</v>
      </c>
      <c r="Q9" s="61">
        <f t="shared" si="8"/>
        <v>747908413.03955626</v>
      </c>
      <c r="R9" s="61">
        <f t="shared" si="9"/>
        <v>65035514.177352667</v>
      </c>
      <c r="S9" s="61">
        <f t="shared" si="10"/>
        <v>6503551.4177352674</v>
      </c>
      <c r="T9" s="61">
        <f t="shared" si="11"/>
        <v>650355.14177352679</v>
      </c>
      <c r="U9" s="61">
        <f t="shared" si="12"/>
        <v>12994095.73263506</v>
      </c>
      <c r="V9" s="84">
        <v>0.1</v>
      </c>
      <c r="W9" s="84">
        <v>0.1</v>
      </c>
      <c r="X9" s="84">
        <v>0.18</v>
      </c>
      <c r="Y9" s="56">
        <f t="shared" si="13"/>
        <v>4</v>
      </c>
      <c r="Z9" s="56">
        <f t="shared" si="14"/>
        <v>4</v>
      </c>
      <c r="AA9" s="56">
        <f t="shared" si="15"/>
        <v>4</v>
      </c>
      <c r="AB9" s="56">
        <f t="shared" si="16"/>
        <v>4</v>
      </c>
      <c r="AC9" s="56">
        <f t="shared" si="17"/>
        <v>4</v>
      </c>
      <c r="AD9" s="83">
        <f t="shared" si="18"/>
        <v>16</v>
      </c>
      <c r="AE9" s="14">
        <f t="shared" si="19"/>
        <v>92</v>
      </c>
      <c r="AF9" s="14">
        <f t="shared" si="20"/>
        <v>0</v>
      </c>
      <c r="AG9" s="61">
        <f t="shared" si="21"/>
        <v>20148002.292143855</v>
      </c>
      <c r="AH9" s="51"/>
      <c r="AI9" s="111" t="s">
        <v>203</v>
      </c>
      <c r="AJ9" t="e">
        <f>VLOOKUP(A9,'[19]Building Sheet FAR WPI &amp; CII'!A$6:T$264,3,FALSE)</f>
        <v>#N/A</v>
      </c>
      <c r="AK9" t="e">
        <v>#N/A</v>
      </c>
      <c r="AL9" s="104">
        <f t="shared" si="22"/>
        <v>12.733333333333333</v>
      </c>
      <c r="AM9" s="104">
        <v>20</v>
      </c>
      <c r="AN9" s="109">
        <v>0.05</v>
      </c>
      <c r="AO9" s="136">
        <f>(1-AN9)/AM9</f>
        <v>4.7500000000000001E-2</v>
      </c>
      <c r="AP9" s="102">
        <f>I9*((1-AN9)/AM9)*IF(AL9&gt;AM9,AM9,AL9)</f>
        <v>491695585.31169373</v>
      </c>
      <c r="AQ9" s="102">
        <f>I9-AP9</f>
        <v>321248341.9052152</v>
      </c>
      <c r="AR9" s="114" t="s">
        <v>217</v>
      </c>
      <c r="AS9" s="125">
        <v>0.15</v>
      </c>
      <c r="AT9" s="125">
        <f>VLOOKUP(AR9,Bifurcation!$B$5:$L$12,MATCH($AT$5,Bifurcation!$B$5:$L$5,0),FALSE)</f>
        <v>0</v>
      </c>
      <c r="AU9" s="125">
        <f>VLOOKUP(AR9,Bifurcation!$B$5:$L$12,MATCH($AU$5,Bifurcation!$B$5:$L$5,0),FALSE)</f>
        <v>0</v>
      </c>
      <c r="AV9" s="125">
        <v>0.25</v>
      </c>
      <c r="AW9" s="125">
        <f>VLOOKUP(AR9,Bifurcation!$B$5:$L$12,MATCH($AW$5,Bifurcation!$B$5:$L$5,0),FALSE)</f>
        <v>0</v>
      </c>
      <c r="AX9" s="125">
        <f>VLOOKUP(AR9,Bifurcation!$B$5:$L$12,MATCH($AX$5,Bifurcation!$B$5:$L$5,0),FALSE)</f>
        <v>0.2</v>
      </c>
      <c r="AY9" s="125">
        <f>VLOOKUP(AR9,Bifurcation!$B$5:$L$12,MATCH($AY$5,Bifurcation!$B$5:$L$5,0),FALSE)</f>
        <v>0.17</v>
      </c>
      <c r="AZ9" s="125">
        <f>VLOOKUP(AR9,Bifurcation!$B$5:$L$12,MATCH($AZ$5,Bifurcation!$B$5:$L$5,0),FALSE)</f>
        <v>0</v>
      </c>
      <c r="BA9" s="125">
        <v>0.15</v>
      </c>
      <c r="BB9" s="125">
        <f>VLOOKUP(AR9,Bifurcation!$B$5:$L$12,MATCH($BB$5,Bifurcation!$B$5:$L$5,0),FALSE)</f>
        <v>0.08</v>
      </c>
      <c r="BC9" s="123">
        <f t="shared" si="23"/>
        <v>1.0000000000000002</v>
      </c>
      <c r="BD9" s="165">
        <f t="shared" si="33"/>
        <v>481.87251285782276</v>
      </c>
      <c r="BE9" s="165">
        <f t="shared" si="34"/>
        <v>0</v>
      </c>
      <c r="BF9" s="165">
        <f t="shared" si="35"/>
        <v>0</v>
      </c>
      <c r="BG9" s="165">
        <f t="shared" si="36"/>
        <v>803.12085476303798</v>
      </c>
      <c r="BH9" s="165">
        <f t="shared" si="37"/>
        <v>0</v>
      </c>
      <c r="BI9" s="165">
        <f t="shared" si="38"/>
        <v>642.49668381043045</v>
      </c>
      <c r="BJ9" s="165">
        <f t="shared" si="39"/>
        <v>546.12218123886589</v>
      </c>
      <c r="BK9" s="165">
        <f t="shared" si="40"/>
        <v>0</v>
      </c>
      <c r="BL9" s="165">
        <f t="shared" si="41"/>
        <v>481.87251285782276</v>
      </c>
      <c r="BM9" s="165">
        <f t="shared" si="42"/>
        <v>256.99867352417215</v>
      </c>
      <c r="BN9" s="102">
        <f t="shared" si="24"/>
        <v>107082.78063507173</v>
      </c>
      <c r="BO9" s="102">
        <f t="shared" si="25"/>
        <v>0</v>
      </c>
      <c r="BP9" s="102">
        <f t="shared" si="26"/>
        <v>0</v>
      </c>
      <c r="BQ9" s="102">
        <f t="shared" si="27"/>
        <v>100390.10684537975</v>
      </c>
      <c r="BR9" s="102">
        <f t="shared" si="28"/>
        <v>0</v>
      </c>
      <c r="BS9" s="102">
        <f t="shared" si="29"/>
        <v>988456.43663143145</v>
      </c>
      <c r="BT9" s="102">
        <f t="shared" si="30"/>
        <v>165491.57007238362</v>
      </c>
      <c r="BU9" s="102">
        <f t="shared" si="31"/>
        <v>0</v>
      </c>
      <c r="BV9" s="102">
        <f t="shared" si="32"/>
        <v>59053.004026693969</v>
      </c>
      <c r="BW9" s="102">
        <f>Valuation!BM9*10^5</f>
        <v>25699867.352417216</v>
      </c>
      <c r="BX9" s="102"/>
      <c r="BY9" s="102"/>
      <c r="BZ9" s="102"/>
      <c r="CA9" s="102"/>
      <c r="CB9" s="102"/>
      <c r="CC9" s="102"/>
      <c r="CD9" s="102"/>
      <c r="CE9" s="102"/>
      <c r="CF9" s="102"/>
    </row>
    <row r="10" spans="1:84">
      <c r="A10" s="56">
        <v>2020000315</v>
      </c>
      <c r="B10" s="56" t="s">
        <v>36</v>
      </c>
      <c r="C10" s="56" t="s">
        <v>27</v>
      </c>
      <c r="D10" s="56">
        <f t="shared" ref="D10:D41" si="43">+D9+1</f>
        <v>2</v>
      </c>
      <c r="E10" s="10" t="s">
        <v>39</v>
      </c>
      <c r="F10" s="164" t="s">
        <v>89</v>
      </c>
      <c r="G10" s="61">
        <f>1456619003+2874</f>
        <v>1456621877</v>
      </c>
      <c r="H10" s="61">
        <v>759333296.09747958</v>
      </c>
      <c r="I10" s="61">
        <f t="shared" si="4"/>
        <v>697288580.90252042</v>
      </c>
      <c r="J10" s="60">
        <v>40816</v>
      </c>
      <c r="K10" s="60">
        <v>44834</v>
      </c>
      <c r="L10" s="60">
        <f>+K10</f>
        <v>44834</v>
      </c>
      <c r="M10" s="60">
        <v>45443</v>
      </c>
      <c r="N10" s="83">
        <f t="shared" si="5"/>
        <v>7</v>
      </c>
      <c r="O10" s="83">
        <f t="shared" si="6"/>
        <v>7</v>
      </c>
      <c r="P10" s="61">
        <f t="shared" si="7"/>
        <v>697288580.90252042</v>
      </c>
      <c r="Q10" s="61">
        <f t="shared" si="8"/>
        <v>174322145.2256301</v>
      </c>
      <c r="R10" s="61">
        <f t="shared" si="9"/>
        <v>522966435.67689031</v>
      </c>
      <c r="S10" s="61">
        <f t="shared" si="10"/>
        <v>52296643.567689031</v>
      </c>
      <c r="T10" s="61">
        <f t="shared" si="11"/>
        <v>5229664.3567689033</v>
      </c>
      <c r="U10" s="61">
        <f t="shared" si="12"/>
        <v>104488693.84824267</v>
      </c>
      <c r="V10" s="84">
        <v>0.1</v>
      </c>
      <c r="W10" s="84">
        <v>0.1</v>
      </c>
      <c r="X10" s="84">
        <v>0.18</v>
      </c>
      <c r="Y10" s="56">
        <f t="shared" si="13"/>
        <v>4</v>
      </c>
      <c r="Z10" s="56">
        <f t="shared" si="14"/>
        <v>3</v>
      </c>
      <c r="AA10" s="56">
        <f t="shared" si="15"/>
        <v>0</v>
      </c>
      <c r="AB10" s="56">
        <f t="shared" si="16"/>
        <v>0</v>
      </c>
      <c r="AC10" s="56">
        <f t="shared" si="17"/>
        <v>0</v>
      </c>
      <c r="AD10" s="83">
        <f t="shared" si="18"/>
        <v>0</v>
      </c>
      <c r="AE10" s="14">
        <f t="shared" si="19"/>
        <v>25</v>
      </c>
      <c r="AF10" s="14">
        <f t="shared" si="20"/>
        <v>0</v>
      </c>
      <c r="AG10" s="61">
        <f t="shared" si="21"/>
        <v>162015001.77270061</v>
      </c>
      <c r="AH10" s="51" t="s">
        <v>98</v>
      </c>
      <c r="AI10" s="111" t="s">
        <v>181</v>
      </c>
      <c r="AJ10" t="str">
        <f>VLOOKUP(A10,'[19]Building Sheet FAR WPI &amp; CII'!A$6:T$264,3,FALSE)</f>
        <v>HVAC Admin Building</v>
      </c>
      <c r="AK10" t="s">
        <v>217</v>
      </c>
      <c r="AL10" s="104">
        <f t="shared" si="22"/>
        <v>12.733333333333333</v>
      </c>
      <c r="AM10" s="104">
        <v>45</v>
      </c>
      <c r="AN10" s="109">
        <f>VLOOKUP(A10,'[19]Building Sheet FAR WPI &amp; CII'!A$6:AK$243,36,FALSE)</f>
        <v>0.05</v>
      </c>
      <c r="AO10" s="136">
        <f>(1-AN10)/AM10</f>
        <v>2.1111111111111112E-2</v>
      </c>
      <c r="AP10" s="102">
        <f>I10*((1-AN10)/AM10)*IF(AL10&gt;AM10,AM10,AL10)</f>
        <v>187441500.74779603</v>
      </c>
      <c r="AQ10" s="102">
        <f>I10-AP10</f>
        <v>509847080.15472436</v>
      </c>
      <c r="AR10" t="s">
        <v>216</v>
      </c>
      <c r="AS10" s="125">
        <v>0.05</v>
      </c>
      <c r="AT10" s="125">
        <f>VLOOKUP(AR10,Bifurcation!$B$5:$L$12,MATCH($AT$5,Bifurcation!$B$5:$L$5,0),FALSE)</f>
        <v>0</v>
      </c>
      <c r="AU10" s="125">
        <f>VLOOKUP(AR10,Bifurcation!$B$5:$L$12,MATCH($AU$5,Bifurcation!$B$5:$L$5,0),FALSE)</f>
        <v>0</v>
      </c>
      <c r="AV10" s="125">
        <v>0.1</v>
      </c>
      <c r="AW10" s="125">
        <v>0</v>
      </c>
      <c r="AX10" s="125">
        <v>0.2</v>
      </c>
      <c r="AY10" s="125">
        <f>VLOOKUP(AR10,Bifurcation!$B$5:$L$12,MATCH($AY$5,Bifurcation!$B$5:$L$5,0),FALSE)</f>
        <v>0.20468671467173591</v>
      </c>
      <c r="AZ10" s="125">
        <v>0.15</v>
      </c>
      <c r="BA10" s="125">
        <v>0.15</v>
      </c>
      <c r="BB10" s="125">
        <v>0.15</v>
      </c>
      <c r="BC10" s="123">
        <f t="shared" si="23"/>
        <v>1.004686714671736</v>
      </c>
      <c r="BD10" s="165">
        <f t="shared" si="33"/>
        <v>254.92354007736222</v>
      </c>
      <c r="BE10" s="165">
        <f t="shared" si="34"/>
        <v>0</v>
      </c>
      <c r="BF10" s="165">
        <f t="shared" si="35"/>
        <v>0</v>
      </c>
      <c r="BG10" s="165">
        <f t="shared" si="36"/>
        <v>509.84708015472444</v>
      </c>
      <c r="BH10" s="165">
        <f t="shared" si="37"/>
        <v>0</v>
      </c>
      <c r="BI10" s="165">
        <f t="shared" si="38"/>
        <v>1019.6941603094489</v>
      </c>
      <c r="BJ10" s="165">
        <f t="shared" si="39"/>
        <v>1043.5892382184775</v>
      </c>
      <c r="BK10" s="165">
        <f t="shared" si="40"/>
        <v>764.77062023208646</v>
      </c>
      <c r="BL10" s="165">
        <f t="shared" si="41"/>
        <v>764.77062023208646</v>
      </c>
      <c r="BM10" s="165">
        <f t="shared" si="42"/>
        <v>764.77062023208646</v>
      </c>
      <c r="BN10" s="102">
        <f t="shared" si="24"/>
        <v>56649.675572747161</v>
      </c>
      <c r="BO10" s="102">
        <f t="shared" si="25"/>
        <v>0</v>
      </c>
      <c r="BP10" s="102">
        <f t="shared" si="26"/>
        <v>0</v>
      </c>
      <c r="BQ10" s="102">
        <f t="shared" si="27"/>
        <v>63730.885019340552</v>
      </c>
      <c r="BR10" s="102">
        <f t="shared" si="28"/>
        <v>0</v>
      </c>
      <c r="BS10" s="102">
        <f t="shared" si="29"/>
        <v>1568760.2466299213</v>
      </c>
      <c r="BT10" s="102">
        <f t="shared" si="30"/>
        <v>316239.16309650836</v>
      </c>
      <c r="BU10" s="102">
        <f t="shared" si="31"/>
        <v>10196941.603094487</v>
      </c>
      <c r="BV10" s="102">
        <f t="shared" si="32"/>
        <v>93721.88973432433</v>
      </c>
      <c r="BW10" s="102">
        <f>Valuation!BM10*10^5</f>
        <v>76477062.023208648</v>
      </c>
      <c r="BX10" s="102"/>
      <c r="BY10" s="102"/>
      <c r="BZ10" s="102"/>
      <c r="CA10" s="102"/>
      <c r="CB10" s="102"/>
      <c r="CC10" s="102"/>
      <c r="CD10" s="102"/>
      <c r="CE10" s="102"/>
      <c r="CF10" s="102"/>
    </row>
    <row r="11" spans="1:84">
      <c r="A11" s="142">
        <v>2010000244</v>
      </c>
      <c r="B11" s="56" t="s">
        <v>24</v>
      </c>
      <c r="C11" s="56" t="s">
        <v>30</v>
      </c>
      <c r="D11" s="56">
        <f t="shared" si="43"/>
        <v>3</v>
      </c>
      <c r="E11" s="10" t="s">
        <v>39</v>
      </c>
      <c r="F11" s="164" t="s">
        <v>128</v>
      </c>
      <c r="G11" s="61">
        <v>1007090000</v>
      </c>
      <c r="H11" s="61">
        <v>370638160.00981945</v>
      </c>
      <c r="I11" s="61">
        <f t="shared" si="4"/>
        <v>636451839.99018049</v>
      </c>
      <c r="J11" s="60">
        <v>40816</v>
      </c>
      <c r="K11" s="60">
        <v>43830</v>
      </c>
      <c r="L11" s="60">
        <f>+K11</f>
        <v>43830</v>
      </c>
      <c r="M11" s="60">
        <v>45443</v>
      </c>
      <c r="N11" s="83">
        <f t="shared" si="5"/>
        <v>18</v>
      </c>
      <c r="O11" s="83">
        <f t="shared" si="6"/>
        <v>18</v>
      </c>
      <c r="P11" s="61">
        <f t="shared" si="7"/>
        <v>636451839.99018049</v>
      </c>
      <c r="Q11" s="61">
        <f t="shared" si="8"/>
        <v>350048511.99459928</v>
      </c>
      <c r="R11" s="61">
        <f t="shared" si="9"/>
        <v>286403327.99558121</v>
      </c>
      <c r="S11" s="61">
        <f t="shared" si="10"/>
        <v>28640332.799558122</v>
      </c>
      <c r="T11" s="61">
        <f t="shared" si="11"/>
        <v>2864033.2799558123</v>
      </c>
      <c r="U11" s="61">
        <f t="shared" si="12"/>
        <v>57223384.933517121</v>
      </c>
      <c r="V11" s="84">
        <v>0.1</v>
      </c>
      <c r="W11" s="84">
        <v>0.1</v>
      </c>
      <c r="X11" s="84">
        <v>0.18</v>
      </c>
      <c r="Y11" s="56">
        <f t="shared" si="13"/>
        <v>4</v>
      </c>
      <c r="Z11" s="56">
        <f t="shared" si="14"/>
        <v>4</v>
      </c>
      <c r="AA11" s="56">
        <f t="shared" si="15"/>
        <v>4</v>
      </c>
      <c r="AB11" s="56">
        <f t="shared" si="16"/>
        <v>4</v>
      </c>
      <c r="AC11" s="56">
        <f t="shared" si="17"/>
        <v>2</v>
      </c>
      <c r="AD11" s="83">
        <f t="shared" si="18"/>
        <v>0</v>
      </c>
      <c r="AE11" s="14">
        <f t="shared" si="19"/>
        <v>55</v>
      </c>
      <c r="AF11" s="14">
        <f t="shared" si="20"/>
        <v>0</v>
      </c>
      <c r="AG11" s="61">
        <f t="shared" si="21"/>
        <v>88727751.013031051</v>
      </c>
      <c r="AH11" s="51" t="s">
        <v>125</v>
      </c>
      <c r="AI11" s="111" t="s">
        <v>203</v>
      </c>
      <c r="AJ11" t="str">
        <f>VLOOKUP(A11,'[19]Building Sheet FAR WPI &amp; CII'!A$6:T$264,3,FALSE)</f>
        <v>Truck Parking</v>
      </c>
      <c r="AK11" t="s">
        <v>214</v>
      </c>
      <c r="AL11" s="104">
        <f t="shared" si="22"/>
        <v>12.733333333333333</v>
      </c>
      <c r="AM11" s="104">
        <v>15</v>
      </c>
      <c r="AN11" s="109">
        <v>0</v>
      </c>
      <c r="AO11" s="136">
        <f>(1-AN11)/AM11</f>
        <v>6.6666666666666666E-2</v>
      </c>
      <c r="AP11" s="102">
        <f>I11*((1-AN11)/AM11)*IF(AL11&gt;AM11,AM11,AL11)</f>
        <v>540276895.28055322</v>
      </c>
      <c r="AQ11" s="102">
        <f>I11-AP11</f>
        <v>96174944.709627271</v>
      </c>
      <c r="AR11" s="114" t="s">
        <v>217</v>
      </c>
      <c r="AS11" s="125">
        <v>0.15</v>
      </c>
      <c r="AT11" s="125">
        <f>VLOOKUP(AR11,Bifurcation!$B$5:$L$12,MATCH($AT$5,Bifurcation!$B$5:$L$5,0),FALSE)</f>
        <v>0</v>
      </c>
      <c r="AU11" s="125">
        <f>VLOOKUP(AR11,Bifurcation!$B$5:$L$12,MATCH($AU$5,Bifurcation!$B$5:$L$5,0),FALSE)</f>
        <v>0</v>
      </c>
      <c r="AV11" s="125">
        <v>0.25</v>
      </c>
      <c r="AW11" s="125">
        <f>VLOOKUP(AR11,Bifurcation!$B$5:$L$12,MATCH($AW$5,Bifurcation!$B$5:$L$5,0),FALSE)</f>
        <v>0</v>
      </c>
      <c r="AX11" s="125">
        <f>VLOOKUP(AR11,Bifurcation!$B$5:$L$12,MATCH($AX$5,Bifurcation!$B$5:$L$5,0),FALSE)</f>
        <v>0.2</v>
      </c>
      <c r="AY11" s="125">
        <f>VLOOKUP(AR11,Bifurcation!$B$5:$L$12,MATCH($AY$5,Bifurcation!$B$5:$L$5,0),FALSE)</f>
        <v>0.17</v>
      </c>
      <c r="AZ11" s="125">
        <f>VLOOKUP(AR11,Bifurcation!$B$5:$L$12,MATCH($AZ$5,Bifurcation!$B$5:$L$5,0),FALSE)</f>
        <v>0</v>
      </c>
      <c r="BA11" s="125">
        <v>0.15</v>
      </c>
      <c r="BB11" s="125">
        <f>VLOOKUP(AR11,Bifurcation!$B$5:$L$12,MATCH($BB$5,Bifurcation!$B$5:$L$5,0),FALSE)</f>
        <v>0.08</v>
      </c>
      <c r="BC11" s="123">
        <f t="shared" si="23"/>
        <v>1.0000000000000002</v>
      </c>
      <c r="BD11" s="165">
        <f t="shared" si="33"/>
        <v>144.26241706444091</v>
      </c>
      <c r="BE11" s="165">
        <f t="shared" si="34"/>
        <v>0</v>
      </c>
      <c r="BF11" s="165">
        <f t="shared" si="35"/>
        <v>0</v>
      </c>
      <c r="BG11" s="165">
        <f t="shared" si="36"/>
        <v>240.43736177406817</v>
      </c>
      <c r="BH11" s="165">
        <f t="shared" si="37"/>
        <v>0</v>
      </c>
      <c r="BI11" s="165">
        <f t="shared" si="38"/>
        <v>192.34988941925454</v>
      </c>
      <c r="BJ11" s="165">
        <f t="shared" si="39"/>
        <v>163.49740600636636</v>
      </c>
      <c r="BK11" s="165">
        <f t="shared" si="40"/>
        <v>0</v>
      </c>
      <c r="BL11" s="165">
        <f t="shared" si="41"/>
        <v>144.26241706444091</v>
      </c>
      <c r="BM11" s="165">
        <f t="shared" si="42"/>
        <v>76.939955767701818</v>
      </c>
      <c r="BN11" s="102">
        <f t="shared" si="24"/>
        <v>32058.314903209088</v>
      </c>
      <c r="BO11" s="102">
        <f t="shared" si="25"/>
        <v>0</v>
      </c>
      <c r="BP11" s="102">
        <f t="shared" si="26"/>
        <v>0</v>
      </c>
      <c r="BQ11" s="102">
        <f t="shared" si="27"/>
        <v>30054.670221758523</v>
      </c>
      <c r="BR11" s="102">
        <f t="shared" si="28"/>
        <v>0</v>
      </c>
      <c r="BS11" s="102">
        <f t="shared" si="29"/>
        <v>295922.90679885313</v>
      </c>
      <c r="BT11" s="102">
        <f t="shared" si="30"/>
        <v>49544.668486777686</v>
      </c>
      <c r="BU11" s="102">
        <f t="shared" si="31"/>
        <v>0</v>
      </c>
      <c r="BV11" s="102">
        <f t="shared" si="32"/>
        <v>17679.217777505011</v>
      </c>
      <c r="BW11" s="102">
        <f>Valuation!BM11*10^5</f>
        <v>7693995.5767701818</v>
      </c>
      <c r="BX11" s="102"/>
      <c r="BY11" s="102"/>
      <c r="BZ11" s="102"/>
      <c r="CA11" s="102"/>
      <c r="CB11" s="102"/>
      <c r="CC11" s="102"/>
      <c r="CD11" s="102"/>
      <c r="CE11" s="102"/>
      <c r="CF11" s="102"/>
    </row>
    <row r="12" spans="1:84">
      <c r="A12" s="56">
        <v>9010000012</v>
      </c>
      <c r="B12" s="56" t="s">
        <v>22</v>
      </c>
      <c r="C12" s="56" t="s">
        <v>27</v>
      </c>
      <c r="D12" s="56">
        <f t="shared" si="43"/>
        <v>4</v>
      </c>
      <c r="E12" s="10" t="s">
        <v>39</v>
      </c>
      <c r="F12" s="164" t="s">
        <v>103</v>
      </c>
      <c r="G12" s="61">
        <v>1013468865.5352657</v>
      </c>
      <c r="H12" s="61">
        <v>417133913.6753161</v>
      </c>
      <c r="I12" s="61">
        <f t="shared" si="4"/>
        <v>596334951.85994959</v>
      </c>
      <c r="J12" s="60">
        <v>40816</v>
      </c>
      <c r="K12" s="60">
        <v>42643</v>
      </c>
      <c r="L12" s="60">
        <f>+K12</f>
        <v>42643</v>
      </c>
      <c r="M12" s="60">
        <v>45443</v>
      </c>
      <c r="N12" s="83">
        <f t="shared" si="5"/>
        <v>31</v>
      </c>
      <c r="O12" s="83">
        <f t="shared" si="6"/>
        <v>31</v>
      </c>
      <c r="P12" s="61">
        <f t="shared" si="7"/>
        <v>596334951.85994959</v>
      </c>
      <c r="Q12" s="61">
        <f t="shared" si="8"/>
        <v>488994660.52515864</v>
      </c>
      <c r="R12" s="61">
        <f t="shared" si="9"/>
        <v>107340291.33479095</v>
      </c>
      <c r="S12" s="61">
        <f t="shared" si="10"/>
        <v>10734029.133479096</v>
      </c>
      <c r="T12" s="61">
        <f t="shared" si="11"/>
        <v>1073402.9133479097</v>
      </c>
      <c r="U12" s="61">
        <f t="shared" si="12"/>
        <v>21446590.208691228</v>
      </c>
      <c r="V12" s="84">
        <v>0.1</v>
      </c>
      <c r="W12" s="84">
        <v>0.1</v>
      </c>
      <c r="X12" s="84">
        <v>0.18</v>
      </c>
      <c r="Y12" s="56">
        <f t="shared" si="13"/>
        <v>4</v>
      </c>
      <c r="Z12" s="56">
        <f t="shared" si="14"/>
        <v>4</v>
      </c>
      <c r="AA12" s="56">
        <f t="shared" si="15"/>
        <v>4</v>
      </c>
      <c r="AB12" s="56">
        <f t="shared" si="16"/>
        <v>4</v>
      </c>
      <c r="AC12" s="56">
        <f t="shared" si="17"/>
        <v>4</v>
      </c>
      <c r="AD12" s="83">
        <f t="shared" si="18"/>
        <v>11</v>
      </c>
      <c r="AE12" s="14">
        <f t="shared" si="19"/>
        <v>82</v>
      </c>
      <c r="AF12" s="14">
        <f t="shared" si="20"/>
        <v>0</v>
      </c>
      <c r="AG12" s="61">
        <f t="shared" si="21"/>
        <v>33254022.255518235</v>
      </c>
      <c r="AH12" s="51"/>
      <c r="AI12" s="111" t="s">
        <v>203</v>
      </c>
      <c r="AJ12" t="e">
        <f>VLOOKUP(A12,'[19]Building Sheet FAR WPI &amp; CII'!A$6:T$264,3,FALSE)</f>
        <v>#N/A</v>
      </c>
      <c r="AK12" t="e">
        <v>#N/A</v>
      </c>
      <c r="AL12" s="104">
        <f t="shared" si="22"/>
        <v>12.733333333333333</v>
      </c>
      <c r="AM12" s="104">
        <v>30</v>
      </c>
      <c r="AN12" s="109">
        <v>0.05</v>
      </c>
      <c r="AO12" s="136">
        <f>(1-AN12)/AM12</f>
        <v>3.1666666666666662E-2</v>
      </c>
      <c r="AP12" s="102">
        <f>I12*((1-AN12)/AM12)*IF(AL12&gt;AM12,AM12,AL12)</f>
        <v>240455504.47775072</v>
      </c>
      <c r="AQ12" s="102">
        <f>I12-AP12</f>
        <v>355879447.38219887</v>
      </c>
      <c r="AR12" s="114" t="s">
        <v>218</v>
      </c>
      <c r="AS12" s="125">
        <f>VLOOKUP(AR12,Bifurcation!$B$5:$L$12,MATCH($AS$5,Bifurcation!$B$5:$L$5,0),FALSE)</f>
        <v>0</v>
      </c>
      <c r="AT12" s="125">
        <f>VLOOKUP(AR12,Bifurcation!$B$5:$L$12,MATCH($AT$5,Bifurcation!$B$5:$L$5,0),FALSE)</f>
        <v>0</v>
      </c>
      <c r="AU12" s="125">
        <f>VLOOKUP(AR12,Bifurcation!$B$5:$L$12,MATCH($AU$5,Bifurcation!$B$5:$L$5,0),FALSE)</f>
        <v>0</v>
      </c>
      <c r="AV12" s="125">
        <v>0.04</v>
      </c>
      <c r="AW12" s="125">
        <f>VLOOKUP(AR12,Bifurcation!$B$5:$L$12,MATCH($AW$5,Bifurcation!$B$5:$L$5,0),FALSE)</f>
        <v>0.15</v>
      </c>
      <c r="AX12" s="125">
        <v>0.4</v>
      </c>
      <c r="AY12" s="125">
        <v>0.06</v>
      </c>
      <c r="AZ12" s="125">
        <f>VLOOKUP(AR12,Bifurcation!$B$5:$L$12,MATCH($AZ$5,Bifurcation!$B$5:$L$5,0),FALSE)</f>
        <v>0</v>
      </c>
      <c r="BA12" s="125">
        <v>0.25</v>
      </c>
      <c r="BB12" s="125">
        <v>0.1</v>
      </c>
      <c r="BC12" s="123">
        <f t="shared" si="23"/>
        <v>1.0000000000000002</v>
      </c>
      <c r="BD12" s="165">
        <f t="shared" si="33"/>
        <v>0</v>
      </c>
      <c r="BE12" s="165">
        <f t="shared" si="34"/>
        <v>0</v>
      </c>
      <c r="BF12" s="165">
        <f t="shared" si="35"/>
        <v>0</v>
      </c>
      <c r="BG12" s="165">
        <f t="shared" si="36"/>
        <v>142.35177895287956</v>
      </c>
      <c r="BH12" s="165">
        <f t="shared" si="37"/>
        <v>533.81917107329832</v>
      </c>
      <c r="BI12" s="165">
        <f t="shared" si="38"/>
        <v>1423.5177895287954</v>
      </c>
      <c r="BJ12" s="165">
        <f t="shared" si="39"/>
        <v>213.52766842931931</v>
      </c>
      <c r="BK12" s="165">
        <f t="shared" si="40"/>
        <v>0</v>
      </c>
      <c r="BL12" s="165">
        <f t="shared" si="41"/>
        <v>889.69861845549713</v>
      </c>
      <c r="BM12" s="165">
        <f t="shared" si="42"/>
        <v>355.87944738219886</v>
      </c>
      <c r="BN12" s="102">
        <f t="shared" si="24"/>
        <v>0</v>
      </c>
      <c r="BO12" s="102">
        <f t="shared" si="25"/>
        <v>0</v>
      </c>
      <c r="BP12" s="102">
        <f t="shared" si="26"/>
        <v>0</v>
      </c>
      <c r="BQ12" s="102">
        <f t="shared" si="27"/>
        <v>17793.972369109943</v>
      </c>
      <c r="BR12" s="102">
        <f t="shared" si="28"/>
        <v>593132.41230366484</v>
      </c>
      <c r="BS12" s="102">
        <f t="shared" si="29"/>
        <v>2190027.3685058393</v>
      </c>
      <c r="BT12" s="102">
        <f t="shared" si="30"/>
        <v>64705.354069490699</v>
      </c>
      <c r="BU12" s="102">
        <f t="shared" si="31"/>
        <v>0</v>
      </c>
      <c r="BV12" s="102">
        <f t="shared" si="32"/>
        <v>109031.69343817368</v>
      </c>
      <c r="BW12" s="102">
        <f>Valuation!BM12*10^5</f>
        <v>35587944.738219887</v>
      </c>
      <c r="BX12" s="102"/>
      <c r="BY12" s="102"/>
      <c r="BZ12" s="102"/>
      <c r="CA12" s="102"/>
      <c r="CB12" s="102"/>
      <c r="CC12" s="102"/>
      <c r="CD12" s="102"/>
      <c r="CE12" s="102"/>
      <c r="CF12" s="102"/>
    </row>
    <row r="13" spans="1:84">
      <c r="A13" s="56">
        <v>2010000281</v>
      </c>
      <c r="B13" s="56" t="s">
        <v>37</v>
      </c>
      <c r="C13" s="56" t="s">
        <v>30</v>
      </c>
      <c r="D13" s="56">
        <f t="shared" si="43"/>
        <v>5</v>
      </c>
      <c r="E13" s="10" t="s">
        <v>39</v>
      </c>
      <c r="F13" s="164" t="s">
        <v>64</v>
      </c>
      <c r="G13" s="61">
        <v>653466046</v>
      </c>
      <c r="H13" s="61">
        <v>168549361.35339347</v>
      </c>
      <c r="I13" s="61">
        <f t="shared" si="4"/>
        <v>484916684.64660656</v>
      </c>
      <c r="J13" s="60">
        <v>40816</v>
      </c>
      <c r="K13" s="60">
        <v>45291</v>
      </c>
      <c r="L13" s="60">
        <f>+K13</f>
        <v>45291</v>
      </c>
      <c r="M13" s="60">
        <v>45443</v>
      </c>
      <c r="N13" s="83">
        <f t="shared" si="5"/>
        <v>2</v>
      </c>
      <c r="O13" s="83">
        <f t="shared" si="6"/>
        <v>2</v>
      </c>
      <c r="P13" s="61">
        <f t="shared" si="7"/>
        <v>484916684.64660656</v>
      </c>
      <c r="Q13" s="61">
        <f t="shared" si="8"/>
        <v>38793334.771728523</v>
      </c>
      <c r="R13" s="61">
        <f t="shared" si="9"/>
        <v>446123349.87487805</v>
      </c>
      <c r="S13" s="61">
        <f t="shared" si="10"/>
        <v>44612334.987487808</v>
      </c>
      <c r="T13" s="61">
        <f t="shared" si="11"/>
        <v>4461233.4987487812</v>
      </c>
      <c r="U13" s="61">
        <f t="shared" si="12"/>
        <v>89135445.305000633</v>
      </c>
      <c r="V13" s="84">
        <v>0.1</v>
      </c>
      <c r="W13" s="84">
        <v>0.1</v>
      </c>
      <c r="X13" s="84">
        <v>0.18</v>
      </c>
      <c r="Y13" s="56">
        <f t="shared" si="13"/>
        <v>2</v>
      </c>
      <c r="Z13" s="56">
        <f t="shared" si="14"/>
        <v>0</v>
      </c>
      <c r="AA13" s="56">
        <f t="shared" si="15"/>
        <v>0</v>
      </c>
      <c r="AB13" s="56">
        <f t="shared" si="16"/>
        <v>0</v>
      </c>
      <c r="AC13" s="56">
        <f t="shared" si="17"/>
        <v>0</v>
      </c>
      <c r="AD13" s="83">
        <f t="shared" si="18"/>
        <v>0</v>
      </c>
      <c r="AE13" s="14">
        <f t="shared" si="19"/>
        <v>8</v>
      </c>
      <c r="AF13" s="14">
        <f t="shared" si="20"/>
        <v>0</v>
      </c>
      <c r="AG13" s="61">
        <f t="shared" si="21"/>
        <v>138209013.79123724</v>
      </c>
      <c r="AH13" s="51"/>
      <c r="AI13" s="111" t="s">
        <v>179</v>
      </c>
      <c r="AJ13" t="e">
        <f>VLOOKUP(A13,'[19]Building Sheet FAR WPI &amp; CII'!A$6:T$264,3,FALSE)</f>
        <v>#N/A</v>
      </c>
      <c r="AK13" t="e">
        <v>#N/A</v>
      </c>
      <c r="AL13" s="104">
        <f t="shared" si="22"/>
        <v>12.733333333333333</v>
      </c>
      <c r="AM13" s="104">
        <v>10</v>
      </c>
      <c r="AN13" s="109">
        <v>0</v>
      </c>
      <c r="AO13" s="136">
        <f>(1-AN13)/AM13</f>
        <v>0.1</v>
      </c>
      <c r="AP13" s="102">
        <f>I13*((1-AN13)/AM13)*IF(AL13&gt;AM13,AM13,AL13)</f>
        <v>484916684.64660656</v>
      </c>
      <c r="AQ13" s="102">
        <f>I13-AP13</f>
        <v>0</v>
      </c>
      <c r="AR13" s="114" t="s">
        <v>215</v>
      </c>
      <c r="AS13" s="125">
        <f>VLOOKUP(AR13,Bifurcation!$B$5:$L$12,MATCH($AS$5,Bifurcation!$B$5:$L$5,0),FALSE)</f>
        <v>0</v>
      </c>
      <c r="AT13" s="125">
        <f>VLOOKUP(AR13,Bifurcation!$B$5:$L$12,MATCH($AT$5,Bifurcation!$B$5:$L$5,0),FALSE)</f>
        <v>0.35</v>
      </c>
      <c r="AU13" s="125">
        <f>VLOOKUP(AR13,Bifurcation!$B$5:$L$12,MATCH($AU$5,Bifurcation!$B$5:$L$5,0),FALSE)</f>
        <v>0.23</v>
      </c>
      <c r="AV13" s="125">
        <f>VLOOKUP(AR13,Bifurcation!$B$5:$L$12,MATCH($AV$5,Bifurcation!$B$5:$L$5,0),FALSE)</f>
        <v>0</v>
      </c>
      <c r="AW13" s="125">
        <f>VLOOKUP(AR13,Bifurcation!$B$5:$L$12,MATCH($AW$5,Bifurcation!$B$5:$L$5,0),FALSE)</f>
        <v>0</v>
      </c>
      <c r="AX13" s="125">
        <f>VLOOKUP(AR13,Bifurcation!$B$5:$L$12,MATCH($AX$5,Bifurcation!$B$5:$L$5,0),FALSE)</f>
        <v>0</v>
      </c>
      <c r="AY13" s="125">
        <f>VLOOKUP(AR13,Bifurcation!$B$5:$L$12,MATCH($AY$5,Bifurcation!$B$5:$L$5,0),FALSE)</f>
        <v>0</v>
      </c>
      <c r="AZ13" s="125">
        <f>VLOOKUP(AR13,Bifurcation!$B$5:$L$12,MATCH($AZ$5,Bifurcation!$B$5:$L$5,0),FALSE)</f>
        <v>0</v>
      </c>
      <c r="BA13" s="125">
        <f>VLOOKUP(AR13,Bifurcation!$B$5:$L$12,MATCH($BA$5,Bifurcation!$B$5:$L$5,0),FALSE)</f>
        <v>0.35</v>
      </c>
      <c r="BB13" s="125">
        <f>VLOOKUP(AR13,Bifurcation!$B$5:$L$12,MATCH($BB$5,Bifurcation!$B$5:$L$5,0),FALSE)</f>
        <v>7.0000000000000007E-2</v>
      </c>
      <c r="BC13" s="123">
        <f t="shared" si="23"/>
        <v>1</v>
      </c>
      <c r="BD13" s="165">
        <f t="shared" si="33"/>
        <v>0</v>
      </c>
      <c r="BE13" s="165">
        <f t="shared" si="34"/>
        <v>0</v>
      </c>
      <c r="BF13" s="165">
        <f t="shared" si="35"/>
        <v>0</v>
      </c>
      <c r="BG13" s="165">
        <f t="shared" si="36"/>
        <v>0</v>
      </c>
      <c r="BH13" s="165">
        <f t="shared" si="37"/>
        <v>0</v>
      </c>
      <c r="BI13" s="165">
        <f t="shared" si="38"/>
        <v>0</v>
      </c>
      <c r="BJ13" s="165">
        <f t="shared" si="39"/>
        <v>0</v>
      </c>
      <c r="BK13" s="165">
        <f t="shared" si="40"/>
        <v>0</v>
      </c>
      <c r="BL13" s="165">
        <f t="shared" si="41"/>
        <v>0</v>
      </c>
      <c r="BM13" s="165">
        <f t="shared" si="42"/>
        <v>0</v>
      </c>
      <c r="BN13" s="102">
        <f t="shared" si="24"/>
        <v>0</v>
      </c>
      <c r="BO13" s="102">
        <f t="shared" si="25"/>
        <v>0</v>
      </c>
      <c r="BP13" s="102">
        <f t="shared" si="26"/>
        <v>0</v>
      </c>
      <c r="BQ13" s="102">
        <f t="shared" si="27"/>
        <v>0</v>
      </c>
      <c r="BR13" s="102">
        <f t="shared" si="28"/>
        <v>0</v>
      </c>
      <c r="BS13" s="102">
        <f t="shared" si="29"/>
        <v>0</v>
      </c>
      <c r="BT13" s="102">
        <f t="shared" si="30"/>
        <v>0</v>
      </c>
      <c r="BU13" s="102">
        <f t="shared" si="31"/>
        <v>0</v>
      </c>
      <c r="BV13" s="102">
        <f t="shared" si="32"/>
        <v>0</v>
      </c>
      <c r="BW13" s="102">
        <f>Valuation!BM13*10^5</f>
        <v>0</v>
      </c>
      <c r="BX13" s="102"/>
      <c r="BY13" s="102"/>
      <c r="BZ13" s="102"/>
      <c r="CA13" s="102"/>
      <c r="CB13" s="102"/>
      <c r="CC13" s="102"/>
      <c r="CD13" s="102"/>
      <c r="CE13" s="102"/>
      <c r="CF13" s="102"/>
    </row>
    <row r="14" spans="1:84">
      <c r="A14" s="56">
        <v>2010000256</v>
      </c>
      <c r="B14" s="56" t="s">
        <v>32</v>
      </c>
      <c r="C14" s="56" t="s">
        <v>30</v>
      </c>
      <c r="D14" s="56">
        <f t="shared" si="43"/>
        <v>6</v>
      </c>
      <c r="E14" s="10" t="s">
        <v>39</v>
      </c>
      <c r="F14" s="164" t="s">
        <v>115</v>
      </c>
      <c r="G14" s="61">
        <v>985188633</v>
      </c>
      <c r="H14" s="61">
        <v>548152828.50422943</v>
      </c>
      <c r="I14" s="61">
        <f t="shared" si="4"/>
        <v>437035804.49577057</v>
      </c>
      <c r="J14" s="60">
        <v>40816</v>
      </c>
      <c r="K14" s="60">
        <v>44196</v>
      </c>
      <c r="L14" s="60">
        <f>+K14</f>
        <v>44196</v>
      </c>
      <c r="M14" s="60">
        <v>45443</v>
      </c>
      <c r="N14" s="83">
        <f t="shared" si="5"/>
        <v>14</v>
      </c>
      <c r="O14" s="83">
        <f t="shared" si="6"/>
        <v>14</v>
      </c>
      <c r="P14" s="61">
        <f t="shared" si="7"/>
        <v>437035804.49577057</v>
      </c>
      <c r="Q14" s="61">
        <f t="shared" si="8"/>
        <v>196666112.02309677</v>
      </c>
      <c r="R14" s="61">
        <f t="shared" si="9"/>
        <v>240369692.4726738</v>
      </c>
      <c r="S14" s="61">
        <f t="shared" si="10"/>
        <v>24036969.24726738</v>
      </c>
      <c r="T14" s="61">
        <f t="shared" si="11"/>
        <v>2403696.9247267381</v>
      </c>
      <c r="U14" s="61">
        <f t="shared" si="12"/>
        <v>48025864.556040227</v>
      </c>
      <c r="V14" s="84">
        <v>0.1</v>
      </c>
      <c r="W14" s="84">
        <v>0.1</v>
      </c>
      <c r="X14" s="84">
        <v>0.18</v>
      </c>
      <c r="Y14" s="56">
        <f t="shared" si="13"/>
        <v>4</v>
      </c>
      <c r="Z14" s="56">
        <f t="shared" si="14"/>
        <v>4</v>
      </c>
      <c r="AA14" s="56">
        <f t="shared" si="15"/>
        <v>4</v>
      </c>
      <c r="AB14" s="56">
        <f t="shared" si="16"/>
        <v>2</v>
      </c>
      <c r="AC14" s="56">
        <f t="shared" si="17"/>
        <v>0</v>
      </c>
      <c r="AD14" s="83">
        <f t="shared" si="18"/>
        <v>0</v>
      </c>
      <c r="AE14" s="14">
        <f t="shared" si="19"/>
        <v>45</v>
      </c>
      <c r="AF14" s="14">
        <f t="shared" si="20"/>
        <v>0</v>
      </c>
      <c r="AG14" s="61">
        <f t="shared" si="21"/>
        <v>74466530.728034347</v>
      </c>
      <c r="AH14" s="51"/>
      <c r="AI14" s="111" t="s">
        <v>179</v>
      </c>
      <c r="AJ14" t="str">
        <f>VLOOKUP(A14,'[19]Building Sheet FAR WPI &amp; CII'!A$6:T$264,3,FALSE)</f>
        <v>WMM (485 mm thk ) New Roads</v>
      </c>
      <c r="AK14" t="s">
        <v>215</v>
      </c>
      <c r="AL14" s="104">
        <f t="shared" si="22"/>
        <v>12.733333333333333</v>
      </c>
      <c r="AM14" s="104">
        <v>10</v>
      </c>
      <c r="AN14" s="109">
        <v>0</v>
      </c>
      <c r="AO14" s="136">
        <f>(1-AN14)/AM14</f>
        <v>0.1</v>
      </c>
      <c r="AP14" s="102">
        <f>I14*((1-AN14)/AM14)*IF(AL14&gt;AM14,AM14,AL14)</f>
        <v>437035804.49577063</v>
      </c>
      <c r="AQ14" s="102">
        <f>I14-AP14</f>
        <v>0</v>
      </c>
      <c r="AR14" t="s">
        <v>215</v>
      </c>
      <c r="AS14" s="125">
        <f>VLOOKUP(AR14,Bifurcation!$B$5:$L$12,MATCH($AS$5,Bifurcation!$B$5:$L$5,0),FALSE)</f>
        <v>0</v>
      </c>
      <c r="AT14" s="125">
        <f>VLOOKUP(AR14,Bifurcation!$B$5:$L$12,MATCH($AT$5,Bifurcation!$B$5:$L$5,0),FALSE)</f>
        <v>0.35</v>
      </c>
      <c r="AU14" s="125">
        <f>VLOOKUP(AR14,Bifurcation!$B$5:$L$12,MATCH($AU$5,Bifurcation!$B$5:$L$5,0),FALSE)</f>
        <v>0.23</v>
      </c>
      <c r="AV14" s="125">
        <f>VLOOKUP(AR14,Bifurcation!$B$5:$L$12,MATCH($AV$5,Bifurcation!$B$5:$L$5,0),FALSE)</f>
        <v>0</v>
      </c>
      <c r="AW14" s="125">
        <f>VLOOKUP(AR14,Bifurcation!$B$5:$L$12,MATCH($AW$5,Bifurcation!$B$5:$L$5,0),FALSE)</f>
        <v>0</v>
      </c>
      <c r="AX14" s="125">
        <f>VLOOKUP(AR14,Bifurcation!$B$5:$L$12,MATCH($AX$5,Bifurcation!$B$5:$L$5,0),FALSE)</f>
        <v>0</v>
      </c>
      <c r="AY14" s="125">
        <f>VLOOKUP(AR14,Bifurcation!$B$5:$L$12,MATCH($AY$5,Bifurcation!$B$5:$L$5,0),FALSE)</f>
        <v>0</v>
      </c>
      <c r="AZ14" s="125">
        <f>VLOOKUP(AR14,Bifurcation!$B$5:$L$12,MATCH($AZ$5,Bifurcation!$B$5:$L$5,0),FALSE)</f>
        <v>0</v>
      </c>
      <c r="BA14" s="125">
        <f>VLOOKUP(AR14,Bifurcation!$B$5:$L$12,MATCH($BA$5,Bifurcation!$B$5:$L$5,0),FALSE)</f>
        <v>0.35</v>
      </c>
      <c r="BB14" s="125">
        <f>VLOOKUP(AR14,Bifurcation!$B$5:$L$12,MATCH($BB$5,Bifurcation!$B$5:$L$5,0),FALSE)</f>
        <v>7.0000000000000007E-2</v>
      </c>
      <c r="BC14" s="123">
        <f t="shared" si="23"/>
        <v>1</v>
      </c>
      <c r="BD14" s="165">
        <f t="shared" si="33"/>
        <v>0</v>
      </c>
      <c r="BE14" s="165">
        <f t="shared" si="34"/>
        <v>0</v>
      </c>
      <c r="BF14" s="165">
        <f t="shared" si="35"/>
        <v>0</v>
      </c>
      <c r="BG14" s="165">
        <f t="shared" si="36"/>
        <v>0</v>
      </c>
      <c r="BH14" s="165">
        <f t="shared" si="37"/>
        <v>0</v>
      </c>
      <c r="BI14" s="165">
        <f t="shared" si="38"/>
        <v>0</v>
      </c>
      <c r="BJ14" s="165">
        <f t="shared" si="39"/>
        <v>0</v>
      </c>
      <c r="BK14" s="165">
        <f t="shared" si="40"/>
        <v>0</v>
      </c>
      <c r="BL14" s="165">
        <f t="shared" si="41"/>
        <v>0</v>
      </c>
      <c r="BM14" s="165">
        <f t="shared" si="42"/>
        <v>0</v>
      </c>
      <c r="BN14" s="102">
        <f t="shared" si="24"/>
        <v>0</v>
      </c>
      <c r="BO14" s="102">
        <f t="shared" si="25"/>
        <v>0</v>
      </c>
      <c r="BP14" s="102">
        <f t="shared" si="26"/>
        <v>0</v>
      </c>
      <c r="BQ14" s="102">
        <f t="shared" si="27"/>
        <v>0</v>
      </c>
      <c r="BR14" s="102">
        <f t="shared" si="28"/>
        <v>0</v>
      </c>
      <c r="BS14" s="102">
        <f t="shared" si="29"/>
        <v>0</v>
      </c>
      <c r="BT14" s="102">
        <f t="shared" si="30"/>
        <v>0</v>
      </c>
      <c r="BU14" s="102">
        <f t="shared" si="31"/>
        <v>0</v>
      </c>
      <c r="BV14" s="102">
        <f t="shared" si="32"/>
        <v>0</v>
      </c>
      <c r="BW14" s="102">
        <f>Valuation!BM14*10^5</f>
        <v>0</v>
      </c>
      <c r="BX14" s="102"/>
      <c r="BY14" s="102"/>
      <c r="BZ14" s="102"/>
      <c r="CA14" s="102"/>
      <c r="CB14" s="102"/>
      <c r="CC14" s="102"/>
      <c r="CD14" s="102"/>
      <c r="CE14" s="102"/>
      <c r="CF14" s="102"/>
    </row>
    <row r="15" spans="1:84">
      <c r="A15" s="56" t="s">
        <v>197</v>
      </c>
      <c r="B15" s="56" t="s">
        <v>21</v>
      </c>
      <c r="C15" s="56" t="s">
        <v>28</v>
      </c>
      <c r="D15" s="56">
        <f t="shared" si="43"/>
        <v>7</v>
      </c>
      <c r="E15" s="10" t="s">
        <v>39</v>
      </c>
      <c r="F15" s="164" t="s">
        <v>167</v>
      </c>
      <c r="G15" s="61">
        <v>545520747.81085157</v>
      </c>
      <c r="H15" s="61">
        <v>200084664.32956064</v>
      </c>
      <c r="I15" s="61">
        <f t="shared" si="4"/>
        <v>345436083.48129094</v>
      </c>
      <c r="J15" s="60">
        <v>40816</v>
      </c>
      <c r="K15" s="60">
        <v>42185</v>
      </c>
      <c r="L15" s="60">
        <v>42247</v>
      </c>
      <c r="M15" s="60">
        <v>45443</v>
      </c>
      <c r="N15" s="83">
        <f t="shared" si="5"/>
        <v>35.333333333333336</v>
      </c>
      <c r="O15" s="83">
        <f t="shared" si="6"/>
        <v>36</v>
      </c>
      <c r="P15" s="61">
        <f t="shared" si="7"/>
        <v>345436083.48129094</v>
      </c>
      <c r="Q15" s="61">
        <f t="shared" si="8"/>
        <v>317801196.80278766</v>
      </c>
      <c r="R15" s="61">
        <f t="shared" si="9"/>
        <v>27634886.678503275</v>
      </c>
      <c r="S15" s="61">
        <f t="shared" si="10"/>
        <v>2763488.6678503277</v>
      </c>
      <c r="T15" s="61">
        <f t="shared" si="11"/>
        <v>276348.86678503279</v>
      </c>
      <c r="U15" s="61">
        <f t="shared" si="12"/>
        <v>5521450.3583649546</v>
      </c>
      <c r="V15" s="84">
        <v>0.1</v>
      </c>
      <c r="W15" s="84">
        <v>0.1</v>
      </c>
      <c r="X15" s="84">
        <v>0.18</v>
      </c>
      <c r="Y15" s="56">
        <f t="shared" si="13"/>
        <v>4</v>
      </c>
      <c r="Z15" s="56">
        <f t="shared" si="14"/>
        <v>4</v>
      </c>
      <c r="AA15" s="56">
        <f t="shared" si="15"/>
        <v>4</v>
      </c>
      <c r="AB15" s="56">
        <f t="shared" si="16"/>
        <v>4</v>
      </c>
      <c r="AC15" s="56">
        <f t="shared" si="17"/>
        <v>4</v>
      </c>
      <c r="AD15" s="83">
        <f t="shared" si="18"/>
        <v>16</v>
      </c>
      <c r="AE15" s="14">
        <f t="shared" si="19"/>
        <v>92</v>
      </c>
      <c r="AF15" s="14">
        <f t="shared" si="20"/>
        <v>0</v>
      </c>
      <c r="AG15" s="61">
        <f t="shared" si="21"/>
        <v>8561287.8930003159</v>
      </c>
      <c r="AH15" s="51"/>
      <c r="AI15" s="111" t="s">
        <v>203</v>
      </c>
      <c r="AJ15" t="e">
        <f>VLOOKUP(A15,'[19]Building Sheet FAR WPI &amp; CII'!A$6:T$264,3,FALSE)</f>
        <v>#N/A</v>
      </c>
      <c r="AK15" t="e">
        <v>#N/A</v>
      </c>
      <c r="AL15" s="104">
        <f t="shared" si="22"/>
        <v>12.733333333333333</v>
      </c>
      <c r="AM15" s="104">
        <v>30</v>
      </c>
      <c r="AN15" s="109">
        <v>0.05</v>
      </c>
      <c r="AO15" s="136">
        <f>(1-AN15)/AM15</f>
        <v>3.1666666666666662E-2</v>
      </c>
      <c r="AP15" s="102">
        <f>I15*((1-AN15)/AM15)*IF(AL15&gt;AM15,AM15,AL15)</f>
        <v>139287505.21706718</v>
      </c>
      <c r="AQ15" s="102">
        <f>I15-AP15</f>
        <v>206148578.26422375</v>
      </c>
      <c r="AR15" s="114" t="s">
        <v>218</v>
      </c>
      <c r="AS15" s="125">
        <f>VLOOKUP(AR15,Bifurcation!$B$5:$L$12,MATCH($AS$5,Bifurcation!$B$5:$L$5,0),FALSE)</f>
        <v>0</v>
      </c>
      <c r="AT15" s="125">
        <f>VLOOKUP(AR15,Bifurcation!$B$5:$L$12,MATCH($AT$5,Bifurcation!$B$5:$L$5,0),FALSE)</f>
        <v>0</v>
      </c>
      <c r="AU15" s="125">
        <f>VLOOKUP(AR15,Bifurcation!$B$5:$L$12,MATCH($AU$5,Bifurcation!$B$5:$L$5,0),FALSE)</f>
        <v>0</v>
      </c>
      <c r="AV15" s="125">
        <v>0.05</v>
      </c>
      <c r="AW15" s="125">
        <f>VLOOKUP(AR15,Bifurcation!$B$5:$L$12,MATCH($AW$5,Bifurcation!$B$5:$L$5,0),FALSE)</f>
        <v>0.15</v>
      </c>
      <c r="AX15" s="125">
        <v>0.37</v>
      </c>
      <c r="AY15" s="125">
        <v>0.08</v>
      </c>
      <c r="AZ15" s="125">
        <f>VLOOKUP(AR15,Bifurcation!$B$5:$L$12,MATCH($AZ$5,Bifurcation!$B$5:$L$5,0),FALSE)</f>
        <v>0</v>
      </c>
      <c r="BA15" s="125">
        <v>0.25</v>
      </c>
      <c r="BB15" s="125">
        <f>VLOOKUP(AR15,Bifurcation!$B$5:$L$12,MATCH($BB$5,Bifurcation!$B$5:$L$5,0),FALSE)</f>
        <v>0.1</v>
      </c>
      <c r="BC15" s="123">
        <f t="shared" si="23"/>
        <v>1</v>
      </c>
      <c r="BD15" s="165">
        <f t="shared" si="33"/>
        <v>0</v>
      </c>
      <c r="BE15" s="165">
        <f t="shared" si="34"/>
        <v>0</v>
      </c>
      <c r="BF15" s="165">
        <f t="shared" si="35"/>
        <v>0</v>
      </c>
      <c r="BG15" s="165">
        <f t="shared" si="36"/>
        <v>103.07428913211189</v>
      </c>
      <c r="BH15" s="165">
        <f t="shared" si="37"/>
        <v>309.22286739633563</v>
      </c>
      <c r="BI15" s="165">
        <f t="shared" si="38"/>
        <v>762.74973957762791</v>
      </c>
      <c r="BJ15" s="165">
        <f t="shared" si="39"/>
        <v>164.91886261137901</v>
      </c>
      <c r="BK15" s="165">
        <f t="shared" si="40"/>
        <v>0</v>
      </c>
      <c r="BL15" s="165">
        <f t="shared" si="41"/>
        <v>515.3714456605594</v>
      </c>
      <c r="BM15" s="165">
        <f t="shared" si="42"/>
        <v>206.14857826422377</v>
      </c>
      <c r="BN15" s="102">
        <f t="shared" si="24"/>
        <v>0</v>
      </c>
      <c r="BO15" s="102">
        <f t="shared" si="25"/>
        <v>0</v>
      </c>
      <c r="BP15" s="102">
        <f t="shared" si="26"/>
        <v>0</v>
      </c>
      <c r="BQ15" s="102">
        <f t="shared" si="27"/>
        <v>12884.286141513987</v>
      </c>
      <c r="BR15" s="102">
        <f t="shared" si="28"/>
        <v>343580.96377370629</v>
      </c>
      <c r="BS15" s="102">
        <f t="shared" si="29"/>
        <v>1173461.1378117353</v>
      </c>
      <c r="BT15" s="102">
        <f t="shared" si="30"/>
        <v>49975.41291253909</v>
      </c>
      <c r="BU15" s="102">
        <f t="shared" si="31"/>
        <v>0</v>
      </c>
      <c r="BV15" s="102">
        <f t="shared" si="32"/>
        <v>63158.265399578355</v>
      </c>
      <c r="BW15" s="102">
        <f>Valuation!BM15*10^5</f>
        <v>20614857.826422378</v>
      </c>
      <c r="BX15" s="102"/>
      <c r="BY15" s="102"/>
      <c r="BZ15" s="102"/>
      <c r="CA15" s="102"/>
      <c r="CB15" s="102"/>
      <c r="CC15" s="102"/>
      <c r="CD15" s="102"/>
      <c r="CE15" s="102"/>
      <c r="CF15" s="102"/>
    </row>
    <row r="16" spans="1:84">
      <c r="A16" s="56">
        <v>2020000318</v>
      </c>
      <c r="B16" s="56" t="s">
        <v>36</v>
      </c>
      <c r="C16" s="56" t="s">
        <v>27</v>
      </c>
      <c r="D16" s="56">
        <f t="shared" si="43"/>
        <v>8</v>
      </c>
      <c r="E16" s="10" t="s">
        <v>39</v>
      </c>
      <c r="F16" s="164" t="s">
        <v>92</v>
      </c>
      <c r="G16" s="61">
        <v>488476613</v>
      </c>
      <c r="H16" s="61">
        <v>254642123.88544741</v>
      </c>
      <c r="I16" s="61">
        <f t="shared" si="4"/>
        <v>233834489.11455259</v>
      </c>
      <c r="J16" s="60">
        <v>40816</v>
      </c>
      <c r="K16" s="60">
        <v>44834</v>
      </c>
      <c r="L16" s="60">
        <f t="shared" ref="L16:L23" si="44">+K16</f>
        <v>44834</v>
      </c>
      <c r="M16" s="60">
        <v>45443</v>
      </c>
      <c r="N16" s="83">
        <f t="shared" si="5"/>
        <v>7</v>
      </c>
      <c r="O16" s="83">
        <f t="shared" si="6"/>
        <v>7</v>
      </c>
      <c r="P16" s="61">
        <f t="shared" si="7"/>
        <v>233834489.11455259</v>
      </c>
      <c r="Q16" s="61">
        <f t="shared" si="8"/>
        <v>58458622.278638147</v>
      </c>
      <c r="R16" s="61">
        <f t="shared" si="9"/>
        <v>175375866.83591443</v>
      </c>
      <c r="S16" s="61">
        <f t="shared" si="10"/>
        <v>17537586.683591444</v>
      </c>
      <c r="T16" s="61">
        <f t="shared" si="11"/>
        <v>1753758.6683591446</v>
      </c>
      <c r="U16" s="61">
        <f t="shared" si="12"/>
        <v>35040098.193815701</v>
      </c>
      <c r="V16" s="84">
        <v>0.1</v>
      </c>
      <c r="W16" s="84">
        <v>0.1</v>
      </c>
      <c r="X16" s="84">
        <v>0.18</v>
      </c>
      <c r="Y16" s="56">
        <f t="shared" si="13"/>
        <v>4</v>
      </c>
      <c r="Z16" s="56">
        <f t="shared" si="14"/>
        <v>3</v>
      </c>
      <c r="AA16" s="56">
        <f t="shared" si="15"/>
        <v>0</v>
      </c>
      <c r="AB16" s="56">
        <f t="shared" si="16"/>
        <v>0</v>
      </c>
      <c r="AC16" s="56">
        <f t="shared" si="17"/>
        <v>0</v>
      </c>
      <c r="AD16" s="83">
        <f t="shared" si="18"/>
        <v>0</v>
      </c>
      <c r="AE16" s="14">
        <f t="shared" si="19"/>
        <v>25</v>
      </c>
      <c r="AF16" s="14">
        <f t="shared" si="20"/>
        <v>0</v>
      </c>
      <c r="AG16" s="61">
        <f t="shared" si="21"/>
        <v>54331443.545766294</v>
      </c>
      <c r="AH16" s="51" t="s">
        <v>98</v>
      </c>
      <c r="AI16" s="111" t="s">
        <v>181</v>
      </c>
      <c r="AJ16" t="str">
        <f>VLOOKUP(A16,'[19]Building Sheet FAR WPI &amp; CII'!A$6:T$264,3,FALSE)</f>
        <v>Administration Building</v>
      </c>
      <c r="AK16" t="s">
        <v>216</v>
      </c>
      <c r="AL16" s="104">
        <f t="shared" si="22"/>
        <v>12.733333333333333</v>
      </c>
      <c r="AM16" s="104">
        <v>45</v>
      </c>
      <c r="AN16" s="109">
        <f>VLOOKUP(A16,'[19]Building Sheet FAR WPI &amp; CII'!A$6:AK$243,36,FALSE)</f>
        <v>0.05</v>
      </c>
      <c r="AO16" s="136">
        <f>(1-AN16)/AM16</f>
        <v>2.1111111111111112E-2</v>
      </c>
      <c r="AP16" s="102">
        <f>I16*((1-AN16)/AM16)*IF(AL16&gt;AM16,AM16,AL16)</f>
        <v>62858174.888645276</v>
      </c>
      <c r="AQ16" s="102">
        <f>I16-AP16</f>
        <v>170976314.22590733</v>
      </c>
      <c r="AR16" t="s">
        <v>216</v>
      </c>
      <c r="AS16" s="125">
        <v>0.05</v>
      </c>
      <c r="AT16" s="125">
        <f>VLOOKUP(AR16,Bifurcation!$B$5:$L$12,MATCH($AT$5,Bifurcation!$B$5:$L$5,0),FALSE)</f>
        <v>0</v>
      </c>
      <c r="AU16" s="125">
        <f>VLOOKUP(AR16,Bifurcation!$B$5:$L$12,MATCH($AU$5,Bifurcation!$B$5:$L$5,0),FALSE)</f>
        <v>0</v>
      </c>
      <c r="AV16" s="125">
        <v>0.1</v>
      </c>
      <c r="AW16" s="125">
        <v>0</v>
      </c>
      <c r="AX16" s="125">
        <v>0.2</v>
      </c>
      <c r="AY16" s="125">
        <f>VLOOKUP(AR16,Bifurcation!$B$5:$L$12,MATCH($AY$5,Bifurcation!$B$5:$L$5,0),FALSE)</f>
        <v>0.20468671467173591</v>
      </c>
      <c r="AZ16" s="125">
        <v>0.15</v>
      </c>
      <c r="BA16" s="125">
        <v>0.15</v>
      </c>
      <c r="BB16" s="125">
        <v>0.15</v>
      </c>
      <c r="BC16" s="123">
        <f t="shared" si="23"/>
        <v>1.004686714671736</v>
      </c>
      <c r="BD16" s="165">
        <f t="shared" si="33"/>
        <v>85.488157112953658</v>
      </c>
      <c r="BE16" s="165">
        <f t="shared" si="34"/>
        <v>0</v>
      </c>
      <c r="BF16" s="165">
        <f t="shared" si="35"/>
        <v>0</v>
      </c>
      <c r="BG16" s="165">
        <f t="shared" si="36"/>
        <v>170.97631422590732</v>
      </c>
      <c r="BH16" s="165">
        <f t="shared" si="37"/>
        <v>0</v>
      </c>
      <c r="BI16" s="165">
        <f t="shared" si="38"/>
        <v>341.95262845181463</v>
      </c>
      <c r="BJ16" s="165">
        <f t="shared" si="39"/>
        <v>349.96580045583352</v>
      </c>
      <c r="BK16" s="165">
        <f t="shared" si="40"/>
        <v>256.46447133886096</v>
      </c>
      <c r="BL16" s="165">
        <f t="shared" si="41"/>
        <v>256.46447133886096</v>
      </c>
      <c r="BM16" s="165">
        <f t="shared" si="42"/>
        <v>256.46447133886096</v>
      </c>
      <c r="BN16" s="102">
        <f t="shared" si="24"/>
        <v>18997.368247323036</v>
      </c>
      <c r="BO16" s="102">
        <f t="shared" si="25"/>
        <v>0</v>
      </c>
      <c r="BP16" s="102">
        <f t="shared" si="26"/>
        <v>0</v>
      </c>
      <c r="BQ16" s="102">
        <f t="shared" si="27"/>
        <v>21372.039278238415</v>
      </c>
      <c r="BR16" s="102">
        <f t="shared" si="28"/>
        <v>0</v>
      </c>
      <c r="BS16" s="102">
        <f t="shared" si="29"/>
        <v>526080.96684894559</v>
      </c>
      <c r="BT16" s="102">
        <f t="shared" si="30"/>
        <v>106050.24256237379</v>
      </c>
      <c r="BU16" s="102">
        <f t="shared" si="31"/>
        <v>3419526.284518146</v>
      </c>
      <c r="BV16" s="102">
        <f t="shared" si="32"/>
        <v>31429.469526821194</v>
      </c>
      <c r="BW16" s="102">
        <f>Valuation!BM16*10^5</f>
        <v>25646447.133886095</v>
      </c>
      <c r="BX16" s="102"/>
      <c r="BY16" s="102"/>
      <c r="BZ16" s="102"/>
      <c r="CA16" s="102"/>
      <c r="CB16" s="102"/>
      <c r="CC16" s="102"/>
      <c r="CD16" s="102"/>
      <c r="CE16" s="102"/>
      <c r="CF16" s="102"/>
    </row>
    <row r="17" spans="1:84">
      <c r="A17" s="56">
        <v>9010000013</v>
      </c>
      <c r="B17" s="56" t="s">
        <v>22</v>
      </c>
      <c r="C17" s="56" t="s">
        <v>27</v>
      </c>
      <c r="D17" s="56">
        <f t="shared" si="43"/>
        <v>9</v>
      </c>
      <c r="E17" s="10" t="s">
        <v>39</v>
      </c>
      <c r="F17" s="164" t="s">
        <v>152</v>
      </c>
      <c r="G17" s="61">
        <v>391632742.91901994</v>
      </c>
      <c r="H17" s="61">
        <v>161192222.40826219</v>
      </c>
      <c r="I17" s="61">
        <f t="shared" si="4"/>
        <v>230440520.51075774</v>
      </c>
      <c r="J17" s="60">
        <v>40816</v>
      </c>
      <c r="K17" s="60">
        <v>42643</v>
      </c>
      <c r="L17" s="60">
        <f t="shared" si="44"/>
        <v>42643</v>
      </c>
      <c r="M17" s="60">
        <v>45443</v>
      </c>
      <c r="N17" s="83">
        <f t="shared" si="5"/>
        <v>31</v>
      </c>
      <c r="O17" s="83">
        <f t="shared" si="6"/>
        <v>31</v>
      </c>
      <c r="P17" s="61">
        <f t="shared" si="7"/>
        <v>230440520.51075774</v>
      </c>
      <c r="Q17" s="61">
        <f t="shared" si="8"/>
        <v>188961226.81882134</v>
      </c>
      <c r="R17" s="61">
        <f t="shared" si="9"/>
        <v>41479293.691936404</v>
      </c>
      <c r="S17" s="61">
        <f t="shared" si="10"/>
        <v>4147929.3691936405</v>
      </c>
      <c r="T17" s="61">
        <f t="shared" si="11"/>
        <v>414792.93691936409</v>
      </c>
      <c r="U17" s="61">
        <f t="shared" si="12"/>
        <v>8287562.8796488931</v>
      </c>
      <c r="V17" s="84">
        <v>0.1</v>
      </c>
      <c r="W17" s="84">
        <v>0.1</v>
      </c>
      <c r="X17" s="84">
        <v>0.18</v>
      </c>
      <c r="Y17" s="56">
        <f t="shared" si="13"/>
        <v>4</v>
      </c>
      <c r="Z17" s="56">
        <f t="shared" si="14"/>
        <v>4</v>
      </c>
      <c r="AA17" s="56">
        <f t="shared" si="15"/>
        <v>4</v>
      </c>
      <c r="AB17" s="56">
        <f t="shared" si="16"/>
        <v>4</v>
      </c>
      <c r="AC17" s="56">
        <f t="shared" si="17"/>
        <v>4</v>
      </c>
      <c r="AD17" s="83">
        <f t="shared" si="18"/>
        <v>11</v>
      </c>
      <c r="AE17" s="14">
        <f t="shared" si="19"/>
        <v>82</v>
      </c>
      <c r="AF17" s="14">
        <f t="shared" si="20"/>
        <v>0</v>
      </c>
      <c r="AG17" s="61">
        <f t="shared" si="21"/>
        <v>12850285.185761899</v>
      </c>
      <c r="AH17" s="51"/>
      <c r="AI17" s="111" t="s">
        <v>203</v>
      </c>
      <c r="AJ17" t="e">
        <f>VLOOKUP(A17,'[19]Building Sheet FAR WPI &amp; CII'!A$6:T$264,3,FALSE)</f>
        <v>#N/A</v>
      </c>
      <c r="AK17" t="e">
        <v>#N/A</v>
      </c>
      <c r="AL17" s="104">
        <f t="shared" si="22"/>
        <v>12.733333333333333</v>
      </c>
      <c r="AM17" s="104">
        <v>45</v>
      </c>
      <c r="AN17" s="109">
        <v>0.05</v>
      </c>
      <c r="AO17" s="136">
        <f>(1-AN17)/AM17</f>
        <v>2.1111111111111112E-2</v>
      </c>
      <c r="AP17" s="102">
        <f>I17*((1-AN17)/AM17)*IF(AL17&gt;AM17,AM17,AL17)</f>
        <v>61945825.84692888</v>
      </c>
      <c r="AQ17" s="102">
        <f>I17-AP17</f>
        <v>168494694.66382885</v>
      </c>
      <c r="AR17" s="114" t="s">
        <v>216</v>
      </c>
      <c r="AS17" s="125">
        <v>0.05</v>
      </c>
      <c r="AT17" s="125">
        <f>VLOOKUP(AR17,Bifurcation!$B$5:$L$12,MATCH($AT$5,Bifurcation!$B$5:$L$5,0),FALSE)</f>
        <v>0</v>
      </c>
      <c r="AU17" s="125">
        <f>VLOOKUP(AR17,Bifurcation!$B$5:$L$12,MATCH($AU$5,Bifurcation!$B$5:$L$5,0),FALSE)</f>
        <v>0</v>
      </c>
      <c r="AV17" s="125">
        <v>0.1</v>
      </c>
      <c r="AW17" s="125">
        <v>0</v>
      </c>
      <c r="AX17" s="125">
        <v>0.2</v>
      </c>
      <c r="AY17" s="125">
        <f>VLOOKUP(AR17,Bifurcation!$B$5:$L$12,MATCH($AY$5,Bifurcation!$B$5:$L$5,0),FALSE)</f>
        <v>0.20468671467173591</v>
      </c>
      <c r="AZ17" s="125">
        <v>0.15</v>
      </c>
      <c r="BA17" s="125">
        <v>0.15</v>
      </c>
      <c r="BB17" s="125">
        <v>0.15</v>
      </c>
      <c r="BC17" s="123">
        <f t="shared" si="23"/>
        <v>1.004686714671736</v>
      </c>
      <c r="BD17" s="165">
        <f t="shared" si="33"/>
        <v>84.24734733191444</v>
      </c>
      <c r="BE17" s="165">
        <f t="shared" si="34"/>
        <v>0</v>
      </c>
      <c r="BF17" s="165">
        <f t="shared" si="35"/>
        <v>0</v>
      </c>
      <c r="BG17" s="165">
        <f t="shared" si="36"/>
        <v>168.49469466382888</v>
      </c>
      <c r="BH17" s="165">
        <f t="shared" si="37"/>
        <v>0</v>
      </c>
      <c r="BI17" s="165">
        <f t="shared" si="38"/>
        <v>336.98938932765776</v>
      </c>
      <c r="BJ17" s="165">
        <f t="shared" si="39"/>
        <v>344.88625490356401</v>
      </c>
      <c r="BK17" s="165">
        <f t="shared" si="40"/>
        <v>252.74204199574325</v>
      </c>
      <c r="BL17" s="165">
        <f t="shared" si="41"/>
        <v>252.74204199574325</v>
      </c>
      <c r="BM17" s="165">
        <f t="shared" si="42"/>
        <v>252.74204199574325</v>
      </c>
      <c r="BN17" s="102">
        <f t="shared" si="24"/>
        <v>18721.63274042543</v>
      </c>
      <c r="BO17" s="102">
        <f t="shared" si="25"/>
        <v>0</v>
      </c>
      <c r="BP17" s="102">
        <f t="shared" si="26"/>
        <v>0</v>
      </c>
      <c r="BQ17" s="102">
        <f t="shared" si="27"/>
        <v>21061.83683297861</v>
      </c>
      <c r="BR17" s="102">
        <f t="shared" si="28"/>
        <v>0</v>
      </c>
      <c r="BS17" s="102">
        <f t="shared" si="29"/>
        <v>518445.21435024269</v>
      </c>
      <c r="BT17" s="102">
        <f t="shared" si="30"/>
        <v>104510.98633441333</v>
      </c>
      <c r="BU17" s="102">
        <f t="shared" si="31"/>
        <v>3369893.8932765769</v>
      </c>
      <c r="BV17" s="102">
        <f t="shared" si="32"/>
        <v>30973.289460262655</v>
      </c>
      <c r="BW17" s="102">
        <f>Valuation!BM17*10^5</f>
        <v>25274204.199574325</v>
      </c>
      <c r="BX17" s="102"/>
      <c r="BY17" s="102"/>
      <c r="BZ17" s="102"/>
      <c r="CA17" s="102"/>
      <c r="CB17" s="102"/>
      <c r="CC17" s="102"/>
      <c r="CD17" s="102"/>
      <c r="CE17" s="102"/>
      <c r="CF17" s="102"/>
    </row>
    <row r="18" spans="1:84">
      <c r="A18" s="56">
        <v>2010000257</v>
      </c>
      <c r="B18" s="56" t="s">
        <v>32</v>
      </c>
      <c r="C18" s="56" t="s">
        <v>30</v>
      </c>
      <c r="D18" s="56">
        <f t="shared" si="43"/>
        <v>10</v>
      </c>
      <c r="E18" s="10" t="s">
        <v>39</v>
      </c>
      <c r="F18" s="164" t="s">
        <v>116</v>
      </c>
      <c r="G18" s="61">
        <v>491919497</v>
      </c>
      <c r="H18" s="61">
        <v>273700948.87902325</v>
      </c>
      <c r="I18" s="61">
        <f t="shared" si="4"/>
        <v>218218548.12097675</v>
      </c>
      <c r="J18" s="60">
        <v>40816</v>
      </c>
      <c r="K18" s="60">
        <v>44196</v>
      </c>
      <c r="L18" s="60">
        <f t="shared" si="44"/>
        <v>44196</v>
      </c>
      <c r="M18" s="60">
        <v>45443</v>
      </c>
      <c r="N18" s="83">
        <f t="shared" si="5"/>
        <v>14</v>
      </c>
      <c r="O18" s="83">
        <f t="shared" si="6"/>
        <v>14</v>
      </c>
      <c r="P18" s="61">
        <f t="shared" si="7"/>
        <v>218218548.12097675</v>
      </c>
      <c r="Q18" s="61">
        <f t="shared" si="8"/>
        <v>98198346.654439539</v>
      </c>
      <c r="R18" s="61">
        <f t="shared" si="9"/>
        <v>120020201.46653721</v>
      </c>
      <c r="S18" s="61">
        <f t="shared" si="10"/>
        <v>12002020.146653721</v>
      </c>
      <c r="T18" s="61">
        <f t="shared" si="11"/>
        <v>1200202.0146653722</v>
      </c>
      <c r="U18" s="61">
        <f t="shared" si="12"/>
        <v>23980036.253014132</v>
      </c>
      <c r="V18" s="84">
        <v>0.1</v>
      </c>
      <c r="W18" s="84">
        <v>0.1</v>
      </c>
      <c r="X18" s="84">
        <v>0.18</v>
      </c>
      <c r="Y18" s="56">
        <f t="shared" si="13"/>
        <v>4</v>
      </c>
      <c r="Z18" s="56">
        <f t="shared" si="14"/>
        <v>4</v>
      </c>
      <c r="AA18" s="56">
        <f t="shared" si="15"/>
        <v>4</v>
      </c>
      <c r="AB18" s="56">
        <f t="shared" si="16"/>
        <v>2</v>
      </c>
      <c r="AC18" s="56">
        <f t="shared" si="17"/>
        <v>0</v>
      </c>
      <c r="AD18" s="83">
        <f t="shared" si="18"/>
        <v>0</v>
      </c>
      <c r="AE18" s="14">
        <f t="shared" si="19"/>
        <v>45</v>
      </c>
      <c r="AF18" s="14">
        <f t="shared" si="20"/>
        <v>0</v>
      </c>
      <c r="AG18" s="61">
        <f t="shared" si="21"/>
        <v>37182258.414333224</v>
      </c>
      <c r="AH18" s="51"/>
      <c r="AI18" s="111" t="s">
        <v>179</v>
      </c>
      <c r="AJ18" t="str">
        <f>VLOOKUP(A18,'[19]Building Sheet FAR WPI &amp; CII'!A$6:T$264,3,FALSE)</f>
        <v>Existing Road</v>
      </c>
      <c r="AK18" t="s">
        <v>215</v>
      </c>
      <c r="AL18" s="104">
        <f t="shared" si="22"/>
        <v>12.733333333333333</v>
      </c>
      <c r="AM18" s="104">
        <v>10</v>
      </c>
      <c r="AN18" s="109">
        <v>0</v>
      </c>
      <c r="AO18" s="136">
        <f>(1-AN18)/AM18</f>
        <v>0.1</v>
      </c>
      <c r="AP18" s="102">
        <f>I18*((1-AN18)/AM18)*IF(AL18&gt;AM18,AM18,AL18)</f>
        <v>218218548.12097675</v>
      </c>
      <c r="AQ18" s="102">
        <f>I18-AP18</f>
        <v>0</v>
      </c>
      <c r="AR18" t="s">
        <v>215</v>
      </c>
      <c r="AS18" s="125">
        <f>VLOOKUP(AR18,Bifurcation!$B$5:$L$12,MATCH($AS$5,Bifurcation!$B$5:$L$5,0),FALSE)</f>
        <v>0</v>
      </c>
      <c r="AT18" s="125">
        <f>VLOOKUP(AR18,Bifurcation!$B$5:$L$12,MATCH($AT$5,Bifurcation!$B$5:$L$5,0),FALSE)</f>
        <v>0.35</v>
      </c>
      <c r="AU18" s="125">
        <f>VLOOKUP(AR18,Bifurcation!$B$5:$L$12,MATCH($AU$5,Bifurcation!$B$5:$L$5,0),FALSE)</f>
        <v>0.23</v>
      </c>
      <c r="AV18" s="125">
        <f>VLOOKUP(AR18,Bifurcation!$B$5:$L$12,MATCH($AV$5,Bifurcation!$B$5:$L$5,0),FALSE)</f>
        <v>0</v>
      </c>
      <c r="AW18" s="125">
        <f>VLOOKUP(AR18,Bifurcation!$B$5:$L$12,MATCH($AW$5,Bifurcation!$B$5:$L$5,0),FALSE)</f>
        <v>0</v>
      </c>
      <c r="AX18" s="125">
        <f>VLOOKUP(AR18,Bifurcation!$B$5:$L$12,MATCH($AX$5,Bifurcation!$B$5:$L$5,0),FALSE)</f>
        <v>0</v>
      </c>
      <c r="AY18" s="125">
        <f>VLOOKUP(AR18,Bifurcation!$B$5:$L$12,MATCH($AY$5,Bifurcation!$B$5:$L$5,0),FALSE)</f>
        <v>0</v>
      </c>
      <c r="AZ18" s="125">
        <f>VLOOKUP(AR18,Bifurcation!$B$5:$L$12,MATCH($AZ$5,Bifurcation!$B$5:$L$5,0),FALSE)</f>
        <v>0</v>
      </c>
      <c r="BA18" s="125">
        <f>VLOOKUP(AR18,Bifurcation!$B$5:$L$12,MATCH($BA$5,Bifurcation!$B$5:$L$5,0),FALSE)</f>
        <v>0.35</v>
      </c>
      <c r="BB18" s="125">
        <f>VLOOKUP(AR18,Bifurcation!$B$5:$L$12,MATCH($BB$5,Bifurcation!$B$5:$L$5,0),FALSE)</f>
        <v>7.0000000000000007E-2</v>
      </c>
      <c r="BC18" s="123">
        <f t="shared" si="23"/>
        <v>1</v>
      </c>
      <c r="BD18" s="165">
        <f t="shared" si="33"/>
        <v>0</v>
      </c>
      <c r="BE18" s="165">
        <f t="shared" si="34"/>
        <v>0</v>
      </c>
      <c r="BF18" s="165">
        <f t="shared" si="35"/>
        <v>0</v>
      </c>
      <c r="BG18" s="165">
        <f t="shared" si="36"/>
        <v>0</v>
      </c>
      <c r="BH18" s="165">
        <f t="shared" si="37"/>
        <v>0</v>
      </c>
      <c r="BI18" s="165">
        <f t="shared" si="38"/>
        <v>0</v>
      </c>
      <c r="BJ18" s="165">
        <f t="shared" si="39"/>
        <v>0</v>
      </c>
      <c r="BK18" s="165">
        <f t="shared" si="40"/>
        <v>0</v>
      </c>
      <c r="BL18" s="165">
        <f t="shared" si="41"/>
        <v>0</v>
      </c>
      <c r="BM18" s="165">
        <f t="shared" si="42"/>
        <v>0</v>
      </c>
      <c r="BN18" s="102">
        <f t="shared" si="24"/>
        <v>0</v>
      </c>
      <c r="BO18" s="102">
        <f t="shared" si="25"/>
        <v>0</v>
      </c>
      <c r="BP18" s="102">
        <f t="shared" si="26"/>
        <v>0</v>
      </c>
      <c r="BQ18" s="102">
        <f t="shared" si="27"/>
        <v>0</v>
      </c>
      <c r="BR18" s="102">
        <f t="shared" si="28"/>
        <v>0</v>
      </c>
      <c r="BS18" s="102">
        <f t="shared" si="29"/>
        <v>0</v>
      </c>
      <c r="BT18" s="102">
        <f t="shared" si="30"/>
        <v>0</v>
      </c>
      <c r="BU18" s="102">
        <f t="shared" si="31"/>
        <v>0</v>
      </c>
      <c r="BV18" s="102">
        <f t="shared" si="32"/>
        <v>0</v>
      </c>
      <c r="BW18" s="102">
        <f>Valuation!BM18*10^5</f>
        <v>0</v>
      </c>
      <c r="BX18" s="102"/>
      <c r="BY18" s="102"/>
      <c r="BZ18" s="102"/>
      <c r="CA18" s="102"/>
      <c r="CB18" s="102"/>
      <c r="CC18" s="102"/>
      <c r="CD18" s="102"/>
      <c r="CE18" s="102"/>
      <c r="CF18" s="102"/>
    </row>
    <row r="19" spans="1:84">
      <c r="A19" s="56">
        <v>2010000245</v>
      </c>
      <c r="B19" s="56" t="s">
        <v>24</v>
      </c>
      <c r="C19" s="56" t="s">
        <v>28</v>
      </c>
      <c r="D19" s="56">
        <f t="shared" si="43"/>
        <v>11</v>
      </c>
      <c r="E19" s="10" t="s">
        <v>39</v>
      </c>
      <c r="F19" s="164" t="s">
        <v>129</v>
      </c>
      <c r="G19" s="61">
        <v>315870000</v>
      </c>
      <c r="H19" s="61">
        <v>116249268.29012468</v>
      </c>
      <c r="I19" s="61">
        <f t="shared" si="4"/>
        <v>199620731.70987532</v>
      </c>
      <c r="J19" s="60">
        <v>40816</v>
      </c>
      <c r="K19" s="60">
        <v>43646</v>
      </c>
      <c r="L19" s="60">
        <f t="shared" si="44"/>
        <v>43646</v>
      </c>
      <c r="M19" s="60">
        <v>45443</v>
      </c>
      <c r="N19" s="83">
        <f t="shared" si="5"/>
        <v>20</v>
      </c>
      <c r="O19" s="83">
        <f t="shared" si="6"/>
        <v>20</v>
      </c>
      <c r="P19" s="61">
        <f t="shared" si="7"/>
        <v>199620731.70987532</v>
      </c>
      <c r="Q19" s="61">
        <f t="shared" si="8"/>
        <v>119772439.02592519</v>
      </c>
      <c r="R19" s="61">
        <f t="shared" si="9"/>
        <v>79848292.683950126</v>
      </c>
      <c r="S19" s="61">
        <f t="shared" si="10"/>
        <v>7984829.2683950132</v>
      </c>
      <c r="T19" s="61">
        <f t="shared" si="11"/>
        <v>798482.92683950136</v>
      </c>
      <c r="U19" s="61">
        <f t="shared" si="12"/>
        <v>15953688.878253233</v>
      </c>
      <c r="V19" s="84">
        <v>0.1</v>
      </c>
      <c r="W19" s="84">
        <v>0.1</v>
      </c>
      <c r="X19" s="84">
        <v>0.18</v>
      </c>
      <c r="Y19" s="56">
        <f t="shared" si="13"/>
        <v>4</v>
      </c>
      <c r="Z19" s="56">
        <f t="shared" si="14"/>
        <v>4</v>
      </c>
      <c r="AA19" s="56">
        <f t="shared" si="15"/>
        <v>4</v>
      </c>
      <c r="AB19" s="56">
        <f t="shared" si="16"/>
        <v>4</v>
      </c>
      <c r="AC19" s="56">
        <f t="shared" si="17"/>
        <v>4</v>
      </c>
      <c r="AD19" s="83">
        <f t="shared" si="18"/>
        <v>0</v>
      </c>
      <c r="AE19" s="14">
        <f t="shared" si="19"/>
        <v>60</v>
      </c>
      <c r="AF19" s="14">
        <f t="shared" si="20"/>
        <v>0</v>
      </c>
      <c r="AG19" s="61">
        <f t="shared" si="21"/>
        <v>24737001.073487747</v>
      </c>
      <c r="AH19" s="51" t="s">
        <v>125</v>
      </c>
      <c r="AI19" s="111" t="s">
        <v>203</v>
      </c>
      <c r="AJ19" t="str">
        <f>VLOOKUP(A19,'[19]Building Sheet FAR WPI &amp; CII'!A$6:T$264,3,FALSE)</f>
        <v>OWS &amp; SWS System</v>
      </c>
      <c r="AK19" t="s">
        <v>218</v>
      </c>
      <c r="AL19" s="104">
        <f t="shared" si="22"/>
        <v>12.733333333333333</v>
      </c>
      <c r="AM19" s="104">
        <v>30</v>
      </c>
      <c r="AN19" s="109">
        <f>VLOOKUP(A19,'[19]Building Sheet FAR WPI &amp; CII'!A$6:AK$243,36,FALSE)</f>
        <v>0.05</v>
      </c>
      <c r="AO19" s="136">
        <f>(1-AN19)/AM19</f>
        <v>3.1666666666666662E-2</v>
      </c>
      <c r="AP19" s="102">
        <f>I19*((1-AN19)/AM19)*IF(AL19&gt;AM19,AM19,AL19)</f>
        <v>80491515.04168193</v>
      </c>
      <c r="AQ19" s="102">
        <f>I19-AP19</f>
        <v>119129216.66819339</v>
      </c>
      <c r="AR19" t="s">
        <v>218</v>
      </c>
      <c r="AS19" s="125">
        <f>VLOOKUP(AR19,Bifurcation!$B$5:$L$12,MATCH($AS$5,Bifurcation!$B$5:$L$5,0),FALSE)</f>
        <v>0</v>
      </c>
      <c r="AT19" s="125">
        <f>VLOOKUP(AR19,Bifurcation!$B$5:$L$12,MATCH($AT$5,Bifurcation!$B$5:$L$5,0),FALSE)</f>
        <v>0</v>
      </c>
      <c r="AU19" s="125">
        <f>VLOOKUP(AR19,Bifurcation!$B$5:$L$12,MATCH($AU$5,Bifurcation!$B$5:$L$5,0),FALSE)</f>
        <v>0</v>
      </c>
      <c r="AV19" s="125">
        <v>0.05</v>
      </c>
      <c r="AW19" s="125">
        <f>VLOOKUP(AR19,Bifurcation!$B$5:$L$12,MATCH($AW$5,Bifurcation!$B$5:$L$5,0),FALSE)</f>
        <v>0.15</v>
      </c>
      <c r="AX19" s="125">
        <v>0.37</v>
      </c>
      <c r="AY19" s="125">
        <v>0.08</v>
      </c>
      <c r="AZ19" s="125">
        <f>VLOOKUP(AR19,Bifurcation!$B$5:$L$12,MATCH($AZ$5,Bifurcation!$B$5:$L$5,0),FALSE)</f>
        <v>0</v>
      </c>
      <c r="BA19" s="125">
        <v>0.25</v>
      </c>
      <c r="BB19" s="125">
        <f>VLOOKUP(AR19,Bifurcation!$B$5:$L$12,MATCH($BB$5,Bifurcation!$B$5:$L$5,0),FALSE)</f>
        <v>0.1</v>
      </c>
      <c r="BC19" s="123">
        <f t="shared" si="23"/>
        <v>1</v>
      </c>
      <c r="BD19" s="165">
        <f t="shared" si="33"/>
        <v>0</v>
      </c>
      <c r="BE19" s="165">
        <f t="shared" si="34"/>
        <v>0</v>
      </c>
      <c r="BF19" s="165">
        <f t="shared" si="35"/>
        <v>0</v>
      </c>
      <c r="BG19" s="165">
        <f t="shared" si="36"/>
        <v>59.564608334096697</v>
      </c>
      <c r="BH19" s="165">
        <f t="shared" si="37"/>
        <v>178.69382500229008</v>
      </c>
      <c r="BI19" s="165">
        <f t="shared" si="38"/>
        <v>440.77810167231553</v>
      </c>
      <c r="BJ19" s="165">
        <f t="shared" si="39"/>
        <v>95.303373334554706</v>
      </c>
      <c r="BK19" s="165">
        <f t="shared" si="40"/>
        <v>0</v>
      </c>
      <c r="BL19" s="165">
        <f t="shared" si="41"/>
        <v>297.82304167048346</v>
      </c>
      <c r="BM19" s="165">
        <f t="shared" si="42"/>
        <v>119.12921666819339</v>
      </c>
      <c r="BN19" s="102">
        <f t="shared" si="24"/>
        <v>0</v>
      </c>
      <c r="BO19" s="102">
        <f t="shared" si="25"/>
        <v>0</v>
      </c>
      <c r="BP19" s="102">
        <f t="shared" si="26"/>
        <v>0</v>
      </c>
      <c r="BQ19" s="102">
        <f t="shared" si="27"/>
        <v>7445.5760417620877</v>
      </c>
      <c r="BR19" s="102">
        <f t="shared" si="28"/>
        <v>198548.69444698899</v>
      </c>
      <c r="BS19" s="102">
        <f t="shared" si="29"/>
        <v>678120.15641894692</v>
      </c>
      <c r="BT19" s="102">
        <f t="shared" si="30"/>
        <v>28879.810101380215</v>
      </c>
      <c r="BU19" s="102">
        <f t="shared" si="31"/>
        <v>0</v>
      </c>
      <c r="BV19" s="102">
        <f t="shared" si="32"/>
        <v>36497.921773343558</v>
      </c>
      <c r="BW19" s="102">
        <f>Valuation!BM19*10^5</f>
        <v>11912921.66681934</v>
      </c>
      <c r="BX19" s="102"/>
      <c r="BY19" s="102"/>
      <c r="BZ19" s="102"/>
      <c r="CA19" s="102"/>
      <c r="CB19" s="102"/>
      <c r="CC19" s="102"/>
      <c r="CD19" s="102"/>
      <c r="CE19" s="102"/>
      <c r="CF19" s="102"/>
    </row>
    <row r="20" spans="1:84">
      <c r="A20" s="56">
        <v>2010000215</v>
      </c>
      <c r="B20" s="56" t="s">
        <v>23</v>
      </c>
      <c r="C20" s="56" t="s">
        <v>28</v>
      </c>
      <c r="D20" s="56">
        <f t="shared" si="43"/>
        <v>12</v>
      </c>
      <c r="E20" s="10" t="s">
        <v>39</v>
      </c>
      <c r="F20" s="164" t="s">
        <v>139</v>
      </c>
      <c r="G20" s="61">
        <v>318651062.48000002</v>
      </c>
      <c r="H20" s="61">
        <v>130329573.06842522</v>
      </c>
      <c r="I20" s="61">
        <f t="shared" si="4"/>
        <v>188321489.41157478</v>
      </c>
      <c r="J20" s="60">
        <v>40816</v>
      </c>
      <c r="K20" s="60">
        <v>42916</v>
      </c>
      <c r="L20" s="60">
        <f t="shared" si="44"/>
        <v>42916</v>
      </c>
      <c r="M20" s="60">
        <v>45443</v>
      </c>
      <c r="N20" s="83">
        <f t="shared" si="5"/>
        <v>28</v>
      </c>
      <c r="O20" s="83">
        <f t="shared" si="6"/>
        <v>28</v>
      </c>
      <c r="P20" s="61">
        <f t="shared" si="7"/>
        <v>188321489.41157478</v>
      </c>
      <c r="Q20" s="61">
        <f t="shared" si="8"/>
        <v>143124331.95279685</v>
      </c>
      <c r="R20" s="61">
        <f t="shared" si="9"/>
        <v>45197157.458777934</v>
      </c>
      <c r="S20" s="61">
        <f t="shared" si="10"/>
        <v>4519715.745877794</v>
      </c>
      <c r="T20" s="61">
        <f t="shared" si="11"/>
        <v>451971.57458777941</v>
      </c>
      <c r="U20" s="61">
        <f t="shared" si="12"/>
        <v>9030392.0602638312</v>
      </c>
      <c r="V20" s="84">
        <v>0.1</v>
      </c>
      <c r="W20" s="84">
        <v>0.1</v>
      </c>
      <c r="X20" s="84">
        <v>0.18</v>
      </c>
      <c r="Y20" s="56">
        <f t="shared" si="13"/>
        <v>4</v>
      </c>
      <c r="Z20" s="56">
        <f t="shared" si="14"/>
        <v>4</v>
      </c>
      <c r="AA20" s="56">
        <f t="shared" si="15"/>
        <v>4</v>
      </c>
      <c r="AB20" s="56">
        <f t="shared" si="16"/>
        <v>4</v>
      </c>
      <c r="AC20" s="56">
        <f t="shared" si="17"/>
        <v>4</v>
      </c>
      <c r="AD20" s="83">
        <f t="shared" si="18"/>
        <v>8</v>
      </c>
      <c r="AE20" s="14">
        <f t="shared" si="19"/>
        <v>76</v>
      </c>
      <c r="AF20" s="14">
        <f t="shared" si="20"/>
        <v>0</v>
      </c>
      <c r="AG20" s="61">
        <f t="shared" si="21"/>
        <v>14002079.380729403</v>
      </c>
      <c r="AH20" s="51" t="s">
        <v>151</v>
      </c>
      <c r="AI20" s="111" t="s">
        <v>203</v>
      </c>
      <c r="AJ20" t="str">
        <f>VLOOKUP(A20,'[19]Building Sheet FAR WPI &amp; CII'!A$6:T$264,3,FALSE)</f>
        <v>EXTRUSION 1 &amp; 2</v>
      </c>
      <c r="AK20" t="s">
        <v>218</v>
      </c>
      <c r="AL20" s="104">
        <f t="shared" si="22"/>
        <v>12.733333333333333</v>
      </c>
      <c r="AM20" s="104">
        <v>30</v>
      </c>
      <c r="AN20" s="109">
        <f>VLOOKUP(A20,'[19]Building Sheet FAR WPI &amp; CII'!A$6:AK$243,36,FALSE)</f>
        <v>0.05</v>
      </c>
      <c r="AO20" s="136">
        <f>(1-AN20)/AM20</f>
        <v>3.1666666666666662E-2</v>
      </c>
      <c r="AP20" s="102">
        <f>I20*((1-AN20)/AM20)*IF(AL20&gt;AM20,AM20,AL20)</f>
        <v>75935409.452733859</v>
      </c>
      <c r="AQ20" s="102">
        <f>I20-AP20</f>
        <v>112386079.95884092</v>
      </c>
      <c r="AR20" t="s">
        <v>218</v>
      </c>
      <c r="AS20" s="125">
        <f>VLOOKUP(AR20,Bifurcation!$B$5:$L$12,MATCH($AS$5,Bifurcation!$B$5:$L$5,0),FALSE)</f>
        <v>0</v>
      </c>
      <c r="AT20" s="125">
        <f>VLOOKUP(AR20,Bifurcation!$B$5:$L$12,MATCH($AT$5,Bifurcation!$B$5:$L$5,0),FALSE)</f>
        <v>0</v>
      </c>
      <c r="AU20" s="125">
        <f>VLOOKUP(AR20,Bifurcation!$B$5:$L$12,MATCH($AU$5,Bifurcation!$B$5:$L$5,0),FALSE)</f>
        <v>0</v>
      </c>
      <c r="AV20" s="125">
        <v>0.05</v>
      </c>
      <c r="AW20" s="125">
        <f>VLOOKUP(AR20,Bifurcation!$B$5:$L$12,MATCH($AW$5,Bifurcation!$B$5:$L$5,0),FALSE)</f>
        <v>0.15</v>
      </c>
      <c r="AX20" s="125">
        <v>0.37</v>
      </c>
      <c r="AY20" s="125">
        <v>0.08</v>
      </c>
      <c r="AZ20" s="125">
        <f>VLOOKUP(AR20,Bifurcation!$B$5:$L$12,MATCH($AZ$5,Bifurcation!$B$5:$L$5,0),FALSE)</f>
        <v>0</v>
      </c>
      <c r="BA20" s="125">
        <v>0.25</v>
      </c>
      <c r="BB20" s="125">
        <f>VLOOKUP(AR20,Bifurcation!$B$5:$L$12,MATCH($BB$5,Bifurcation!$B$5:$L$5,0),FALSE)</f>
        <v>0.1</v>
      </c>
      <c r="BC20" s="123">
        <f t="shared" si="23"/>
        <v>1</v>
      </c>
      <c r="BD20" s="165">
        <f t="shared" si="33"/>
        <v>0</v>
      </c>
      <c r="BE20" s="165">
        <f t="shared" si="34"/>
        <v>0</v>
      </c>
      <c r="BF20" s="165">
        <f t="shared" si="35"/>
        <v>0</v>
      </c>
      <c r="BG20" s="165">
        <f t="shared" si="36"/>
        <v>56.193039979420462</v>
      </c>
      <c r="BH20" s="165">
        <f t="shared" si="37"/>
        <v>168.57911993826136</v>
      </c>
      <c r="BI20" s="165">
        <f t="shared" si="38"/>
        <v>415.82849584771139</v>
      </c>
      <c r="BJ20" s="165">
        <f t="shared" si="39"/>
        <v>89.908863967072733</v>
      </c>
      <c r="BK20" s="165">
        <f t="shared" si="40"/>
        <v>0</v>
      </c>
      <c r="BL20" s="165">
        <f t="shared" si="41"/>
        <v>280.96519989710231</v>
      </c>
      <c r="BM20" s="165">
        <f t="shared" si="42"/>
        <v>112.38607995884092</v>
      </c>
      <c r="BN20" s="102">
        <f t="shared" si="24"/>
        <v>0</v>
      </c>
      <c r="BO20" s="102">
        <f t="shared" si="25"/>
        <v>0</v>
      </c>
      <c r="BP20" s="102">
        <f t="shared" si="26"/>
        <v>0</v>
      </c>
      <c r="BQ20" s="102">
        <f t="shared" si="27"/>
        <v>7024.129997427558</v>
      </c>
      <c r="BR20" s="102">
        <f t="shared" si="28"/>
        <v>187310.13326473485</v>
      </c>
      <c r="BS20" s="102">
        <f t="shared" si="29"/>
        <v>639736.14745801757</v>
      </c>
      <c r="BT20" s="102">
        <f t="shared" si="30"/>
        <v>27245.110293052345</v>
      </c>
      <c r="BU20" s="102">
        <f t="shared" si="31"/>
        <v>0</v>
      </c>
      <c r="BV20" s="102">
        <f t="shared" si="32"/>
        <v>34432.009791311553</v>
      </c>
      <c r="BW20" s="102">
        <f>Valuation!BM20*10^5</f>
        <v>11238607.995884093</v>
      </c>
      <c r="BX20" s="102"/>
      <c r="BY20" s="102"/>
      <c r="BZ20" s="102"/>
      <c r="CA20" s="102"/>
      <c r="CB20" s="102"/>
      <c r="CC20" s="102"/>
      <c r="CD20" s="102"/>
      <c r="CE20" s="102"/>
      <c r="CF20" s="102"/>
    </row>
    <row r="21" spans="1:84">
      <c r="A21" s="56">
        <v>2010000258</v>
      </c>
      <c r="B21" s="56" t="s">
        <v>32</v>
      </c>
      <c r="C21" s="56" t="s">
        <v>30</v>
      </c>
      <c r="D21" s="56">
        <f t="shared" si="43"/>
        <v>13</v>
      </c>
      <c r="E21" s="10" t="s">
        <v>39</v>
      </c>
      <c r="F21" s="164" t="s">
        <v>117</v>
      </c>
      <c r="G21" s="61">
        <v>368957699</v>
      </c>
      <c r="H21" s="61">
        <v>205285769.17235106</v>
      </c>
      <c r="I21" s="61">
        <f t="shared" si="4"/>
        <v>163671929.82764894</v>
      </c>
      <c r="J21" s="60">
        <v>40816</v>
      </c>
      <c r="K21" s="60">
        <v>44196</v>
      </c>
      <c r="L21" s="60">
        <f t="shared" si="44"/>
        <v>44196</v>
      </c>
      <c r="M21" s="60">
        <v>45443</v>
      </c>
      <c r="N21" s="83">
        <f t="shared" si="5"/>
        <v>14</v>
      </c>
      <c r="O21" s="83">
        <f t="shared" si="6"/>
        <v>14</v>
      </c>
      <c r="P21" s="61">
        <f t="shared" si="7"/>
        <v>163671929.82764894</v>
      </c>
      <c r="Q21" s="61">
        <f t="shared" si="8"/>
        <v>73652368.422442019</v>
      </c>
      <c r="R21" s="61">
        <f t="shared" si="9"/>
        <v>90019561.405206919</v>
      </c>
      <c r="S21" s="61">
        <f t="shared" si="10"/>
        <v>9001956.1405206919</v>
      </c>
      <c r="T21" s="61">
        <f t="shared" si="11"/>
        <v>900195.61405206926</v>
      </c>
      <c r="U21" s="61">
        <f t="shared" si="12"/>
        <v>17985908.368760344</v>
      </c>
      <c r="V21" s="84">
        <v>0.1</v>
      </c>
      <c r="W21" s="84">
        <v>0.1</v>
      </c>
      <c r="X21" s="84">
        <v>0.18</v>
      </c>
      <c r="Y21" s="56">
        <f t="shared" si="13"/>
        <v>4</v>
      </c>
      <c r="Z21" s="56">
        <f t="shared" si="14"/>
        <v>4</v>
      </c>
      <c r="AA21" s="56">
        <f t="shared" si="15"/>
        <v>4</v>
      </c>
      <c r="AB21" s="56">
        <f t="shared" si="16"/>
        <v>2</v>
      </c>
      <c r="AC21" s="56">
        <f t="shared" si="17"/>
        <v>0</v>
      </c>
      <c r="AD21" s="83">
        <f t="shared" si="18"/>
        <v>0</v>
      </c>
      <c r="AE21" s="14">
        <f t="shared" si="19"/>
        <v>45</v>
      </c>
      <c r="AF21" s="14">
        <f t="shared" si="20"/>
        <v>0</v>
      </c>
      <c r="AG21" s="61">
        <f t="shared" si="21"/>
        <v>27888060.123333104</v>
      </c>
      <c r="AH21" s="51"/>
      <c r="AI21" s="111" t="s">
        <v>179</v>
      </c>
      <c r="AJ21" t="str">
        <f>VLOOKUP(A21,'[19]Building Sheet FAR WPI &amp; CII'!A$6:T$264,3,FALSE)</f>
        <v>New Roads</v>
      </c>
      <c r="AK21" t="s">
        <v>215</v>
      </c>
      <c r="AL21" s="104">
        <f t="shared" si="22"/>
        <v>12.733333333333333</v>
      </c>
      <c r="AM21" s="104">
        <v>10</v>
      </c>
      <c r="AN21" s="109">
        <v>0</v>
      </c>
      <c r="AO21" s="136">
        <f>(1-AN21)/AM21</f>
        <v>0.1</v>
      </c>
      <c r="AP21" s="102">
        <f>I21*((1-AN21)/AM21)*IF(AL21&gt;AM21,AM21,AL21)</f>
        <v>163671929.82764894</v>
      </c>
      <c r="AQ21" s="102">
        <f>I21-AP21</f>
        <v>0</v>
      </c>
      <c r="AR21" t="s">
        <v>215</v>
      </c>
      <c r="AS21" s="125">
        <f>VLOOKUP(AR21,Bifurcation!$B$5:$L$12,MATCH($AS$5,Bifurcation!$B$5:$L$5,0),FALSE)</f>
        <v>0</v>
      </c>
      <c r="AT21" s="125">
        <f>VLOOKUP(AR21,Bifurcation!$B$5:$L$12,MATCH($AT$5,Bifurcation!$B$5:$L$5,0),FALSE)</f>
        <v>0.35</v>
      </c>
      <c r="AU21" s="125">
        <f>VLOOKUP(AR21,Bifurcation!$B$5:$L$12,MATCH($AU$5,Bifurcation!$B$5:$L$5,0),FALSE)</f>
        <v>0.23</v>
      </c>
      <c r="AV21" s="125">
        <f>VLOOKUP(AR21,Bifurcation!$B$5:$L$12,MATCH($AV$5,Bifurcation!$B$5:$L$5,0),FALSE)</f>
        <v>0</v>
      </c>
      <c r="AW21" s="125">
        <f>VLOOKUP(AR21,Bifurcation!$B$5:$L$12,MATCH($AW$5,Bifurcation!$B$5:$L$5,0),FALSE)</f>
        <v>0</v>
      </c>
      <c r="AX21" s="125">
        <f>VLOOKUP(AR21,Bifurcation!$B$5:$L$12,MATCH($AX$5,Bifurcation!$B$5:$L$5,0),FALSE)</f>
        <v>0</v>
      </c>
      <c r="AY21" s="125">
        <f>VLOOKUP(AR21,Bifurcation!$B$5:$L$12,MATCH($AY$5,Bifurcation!$B$5:$L$5,0),FALSE)</f>
        <v>0</v>
      </c>
      <c r="AZ21" s="125">
        <f>VLOOKUP(AR21,Bifurcation!$B$5:$L$12,MATCH($AZ$5,Bifurcation!$B$5:$L$5,0),FALSE)</f>
        <v>0</v>
      </c>
      <c r="BA21" s="125">
        <f>VLOOKUP(AR21,Bifurcation!$B$5:$L$12,MATCH($BA$5,Bifurcation!$B$5:$L$5,0),FALSE)</f>
        <v>0.35</v>
      </c>
      <c r="BB21" s="125">
        <f>VLOOKUP(AR21,Bifurcation!$B$5:$L$12,MATCH($BB$5,Bifurcation!$B$5:$L$5,0),FALSE)</f>
        <v>7.0000000000000007E-2</v>
      </c>
      <c r="BC21" s="123">
        <f t="shared" si="23"/>
        <v>1</v>
      </c>
      <c r="BD21" s="165">
        <f t="shared" si="33"/>
        <v>0</v>
      </c>
      <c r="BE21" s="165">
        <f t="shared" si="34"/>
        <v>0</v>
      </c>
      <c r="BF21" s="165">
        <f t="shared" si="35"/>
        <v>0</v>
      </c>
      <c r="BG21" s="165">
        <f t="shared" si="36"/>
        <v>0</v>
      </c>
      <c r="BH21" s="165">
        <f t="shared" si="37"/>
        <v>0</v>
      </c>
      <c r="BI21" s="165">
        <f t="shared" si="38"/>
        <v>0</v>
      </c>
      <c r="BJ21" s="165">
        <f t="shared" si="39"/>
        <v>0</v>
      </c>
      <c r="BK21" s="165">
        <f t="shared" si="40"/>
        <v>0</v>
      </c>
      <c r="BL21" s="165">
        <f t="shared" si="41"/>
        <v>0</v>
      </c>
      <c r="BM21" s="165">
        <f t="shared" si="42"/>
        <v>0</v>
      </c>
      <c r="BN21" s="102">
        <f t="shared" si="24"/>
        <v>0</v>
      </c>
      <c r="BO21" s="102">
        <f t="shared" si="25"/>
        <v>0</v>
      </c>
      <c r="BP21" s="102">
        <f t="shared" si="26"/>
        <v>0</v>
      </c>
      <c r="BQ21" s="102">
        <f t="shared" si="27"/>
        <v>0</v>
      </c>
      <c r="BR21" s="102">
        <f t="shared" si="28"/>
        <v>0</v>
      </c>
      <c r="BS21" s="102">
        <f t="shared" si="29"/>
        <v>0</v>
      </c>
      <c r="BT21" s="102">
        <f t="shared" si="30"/>
        <v>0</v>
      </c>
      <c r="BU21" s="102">
        <f t="shared" si="31"/>
        <v>0</v>
      </c>
      <c r="BV21" s="102">
        <f t="shared" si="32"/>
        <v>0</v>
      </c>
      <c r="BW21" s="102">
        <f>Valuation!BM21*10^5</f>
        <v>0</v>
      </c>
      <c r="BX21" s="102"/>
      <c r="BY21" s="102"/>
      <c r="BZ21" s="102"/>
      <c r="CA21" s="102"/>
      <c r="CB21" s="102"/>
      <c r="CC21" s="102"/>
      <c r="CD21" s="102"/>
      <c r="CE21" s="102"/>
      <c r="CF21" s="102"/>
    </row>
    <row r="22" spans="1:84">
      <c r="A22" s="56">
        <v>2010000274</v>
      </c>
      <c r="B22" s="56" t="s">
        <v>36</v>
      </c>
      <c r="C22" s="56" t="s">
        <v>27</v>
      </c>
      <c r="D22" s="56">
        <f t="shared" si="43"/>
        <v>14</v>
      </c>
      <c r="E22" s="10" t="s">
        <v>39</v>
      </c>
      <c r="F22" s="164" t="s">
        <v>88</v>
      </c>
      <c r="G22" s="61">
        <v>238622716</v>
      </c>
      <c r="H22" s="61">
        <v>124393663.05865279</v>
      </c>
      <c r="I22" s="61">
        <f t="shared" si="4"/>
        <v>114229052.94134721</v>
      </c>
      <c r="J22" s="60">
        <v>40816</v>
      </c>
      <c r="K22" s="60">
        <v>44834</v>
      </c>
      <c r="L22" s="60">
        <f t="shared" si="44"/>
        <v>44834</v>
      </c>
      <c r="M22" s="60">
        <v>45443</v>
      </c>
      <c r="N22" s="83">
        <f t="shared" si="5"/>
        <v>7</v>
      </c>
      <c r="O22" s="83">
        <f t="shared" si="6"/>
        <v>7</v>
      </c>
      <c r="P22" s="61">
        <f t="shared" si="7"/>
        <v>114229052.94134721</v>
      </c>
      <c r="Q22" s="61">
        <f t="shared" si="8"/>
        <v>28557263.235336803</v>
      </c>
      <c r="R22" s="61">
        <f t="shared" si="9"/>
        <v>85671789.706010401</v>
      </c>
      <c r="S22" s="61">
        <f t="shared" si="10"/>
        <v>8567178.9706010409</v>
      </c>
      <c r="T22" s="61">
        <f t="shared" si="11"/>
        <v>856717.89706010418</v>
      </c>
      <c r="U22" s="61">
        <f t="shared" si="12"/>
        <v>17117223.583260879</v>
      </c>
      <c r="V22" s="84">
        <v>0.1</v>
      </c>
      <c r="W22" s="84">
        <v>0.1</v>
      </c>
      <c r="X22" s="84">
        <v>0.18</v>
      </c>
      <c r="Y22" s="56">
        <f t="shared" si="13"/>
        <v>4</v>
      </c>
      <c r="Z22" s="56">
        <f t="shared" si="14"/>
        <v>3</v>
      </c>
      <c r="AA22" s="56">
        <f t="shared" si="15"/>
        <v>0</v>
      </c>
      <c r="AB22" s="56">
        <f t="shared" si="16"/>
        <v>0</v>
      </c>
      <c r="AC22" s="56">
        <f t="shared" si="17"/>
        <v>0</v>
      </c>
      <c r="AD22" s="83">
        <f t="shared" si="18"/>
        <v>0</v>
      </c>
      <c r="AE22" s="14">
        <f t="shared" si="19"/>
        <v>25</v>
      </c>
      <c r="AF22" s="14">
        <f t="shared" si="20"/>
        <v>0</v>
      </c>
      <c r="AG22" s="61">
        <f t="shared" si="21"/>
        <v>26541120.450922024</v>
      </c>
      <c r="AH22" s="51" t="s">
        <v>98</v>
      </c>
      <c r="AI22" s="111" t="s">
        <v>203</v>
      </c>
      <c r="AJ22" t="str">
        <f>VLOOKUP(A22,'[19]Building Sheet FAR WPI &amp; CII'!A$6:T$264,3,FALSE)</f>
        <v>Catalyst Chemical Storage Building</v>
      </c>
      <c r="AK22" t="s">
        <v>216</v>
      </c>
      <c r="AL22" s="104">
        <f t="shared" si="22"/>
        <v>12.733333333333333</v>
      </c>
      <c r="AM22" s="104">
        <v>45</v>
      </c>
      <c r="AN22" s="109">
        <f>VLOOKUP(A22,'[19]Building Sheet FAR WPI &amp; CII'!A$6:AK$243,36,FALSE)</f>
        <v>0.05</v>
      </c>
      <c r="AO22" s="136">
        <f>(1-AN22)/AM22</f>
        <v>2.1111111111111112E-2</v>
      </c>
      <c r="AP22" s="102">
        <f>I22*((1-AN22)/AM22)*IF(AL22&gt;AM22,AM22,AL22)</f>
        <v>30706461.712899927</v>
      </c>
      <c r="AQ22" s="102">
        <f>I22-AP22</f>
        <v>83522591.228447288</v>
      </c>
      <c r="AR22" t="s">
        <v>216</v>
      </c>
      <c r="AS22" s="125">
        <v>0.05</v>
      </c>
      <c r="AT22" s="125">
        <f>VLOOKUP(AR22,Bifurcation!$B$5:$L$12,MATCH($AT$5,Bifurcation!$B$5:$L$5,0),FALSE)</f>
        <v>0</v>
      </c>
      <c r="AU22" s="125">
        <f>VLOOKUP(AR22,Bifurcation!$B$5:$L$12,MATCH($AU$5,Bifurcation!$B$5:$L$5,0),FALSE)</f>
        <v>0</v>
      </c>
      <c r="AV22" s="125">
        <v>0.1</v>
      </c>
      <c r="AW22" s="125">
        <v>0</v>
      </c>
      <c r="AX22" s="125">
        <v>0.2</v>
      </c>
      <c r="AY22" s="125">
        <f>VLOOKUP(AR22,Bifurcation!$B$5:$L$12,MATCH($AY$5,Bifurcation!$B$5:$L$5,0),FALSE)</f>
        <v>0.20468671467173591</v>
      </c>
      <c r="AZ22" s="125">
        <v>0.15</v>
      </c>
      <c r="BA22" s="125">
        <v>0.15</v>
      </c>
      <c r="BB22" s="125">
        <v>0.15</v>
      </c>
      <c r="BC22" s="123">
        <f t="shared" si="23"/>
        <v>1.004686714671736</v>
      </c>
      <c r="BD22" s="165">
        <f t="shared" si="33"/>
        <v>41.761295614223648</v>
      </c>
      <c r="BE22" s="165">
        <f t="shared" si="34"/>
        <v>0</v>
      </c>
      <c r="BF22" s="165">
        <f t="shared" si="35"/>
        <v>0</v>
      </c>
      <c r="BG22" s="165">
        <f t="shared" si="36"/>
        <v>83.522591228447297</v>
      </c>
      <c r="BH22" s="165">
        <f t="shared" si="37"/>
        <v>0</v>
      </c>
      <c r="BI22" s="165">
        <f t="shared" si="38"/>
        <v>167.04518245689459</v>
      </c>
      <c r="BJ22" s="165">
        <f t="shared" si="39"/>
        <v>170.95964799421222</v>
      </c>
      <c r="BK22" s="165">
        <f t="shared" si="40"/>
        <v>125.28388684267092</v>
      </c>
      <c r="BL22" s="165">
        <f t="shared" si="41"/>
        <v>125.28388684267092</v>
      </c>
      <c r="BM22" s="165">
        <f t="shared" si="42"/>
        <v>125.28388684267092</v>
      </c>
      <c r="BN22" s="102">
        <f t="shared" si="24"/>
        <v>9280.2879142719212</v>
      </c>
      <c r="BO22" s="102">
        <f t="shared" si="25"/>
        <v>0</v>
      </c>
      <c r="BP22" s="102">
        <f t="shared" si="26"/>
        <v>0</v>
      </c>
      <c r="BQ22" s="102">
        <f t="shared" si="27"/>
        <v>10440.323903555913</v>
      </c>
      <c r="BR22" s="102">
        <f t="shared" si="28"/>
        <v>0</v>
      </c>
      <c r="BS22" s="102">
        <f t="shared" si="29"/>
        <v>256992.58839522244</v>
      </c>
      <c r="BT22" s="102">
        <f t="shared" si="30"/>
        <v>51805.953937640064</v>
      </c>
      <c r="BU22" s="102">
        <f t="shared" si="31"/>
        <v>1670451.8245689457</v>
      </c>
      <c r="BV22" s="102">
        <f t="shared" si="32"/>
        <v>15353.417505229279</v>
      </c>
      <c r="BW22" s="102">
        <f>Valuation!BM22*10^5</f>
        <v>12528388.684267092</v>
      </c>
      <c r="BX22" s="102"/>
      <c r="BY22" s="102"/>
      <c r="BZ22" s="102"/>
      <c r="CA22" s="102"/>
      <c r="CB22" s="102"/>
      <c r="CC22" s="102"/>
      <c r="CD22" s="102"/>
      <c r="CE22" s="102"/>
      <c r="CF22" s="102"/>
    </row>
    <row r="23" spans="1:84">
      <c r="A23" s="56">
        <v>9010000014</v>
      </c>
      <c r="B23" s="56" t="s">
        <v>22</v>
      </c>
      <c r="C23" s="56" t="s">
        <v>29</v>
      </c>
      <c r="D23" s="56">
        <f t="shared" si="43"/>
        <v>15</v>
      </c>
      <c r="E23" s="10" t="s">
        <v>39</v>
      </c>
      <c r="F23" s="164" t="s">
        <v>155</v>
      </c>
      <c r="G23" s="61">
        <v>187140329.19055995</v>
      </c>
      <c r="H23" s="61">
        <v>77025136.712528765</v>
      </c>
      <c r="I23" s="61">
        <f t="shared" si="4"/>
        <v>110115192.47803119</v>
      </c>
      <c r="J23" s="60">
        <v>40816</v>
      </c>
      <c r="K23" s="60">
        <v>42825</v>
      </c>
      <c r="L23" s="60">
        <f t="shared" si="44"/>
        <v>42825</v>
      </c>
      <c r="M23" s="60">
        <v>45443</v>
      </c>
      <c r="N23" s="83">
        <f t="shared" si="5"/>
        <v>29</v>
      </c>
      <c r="O23" s="83">
        <f t="shared" si="6"/>
        <v>29</v>
      </c>
      <c r="P23" s="61">
        <f t="shared" si="7"/>
        <v>110115192.47803119</v>
      </c>
      <c r="Q23" s="61">
        <f t="shared" si="8"/>
        <v>85889850.132864326</v>
      </c>
      <c r="R23" s="61">
        <f t="shared" si="9"/>
        <v>24225342.345166862</v>
      </c>
      <c r="S23" s="61">
        <f t="shared" si="10"/>
        <v>2422534.2345166863</v>
      </c>
      <c r="T23" s="61">
        <f t="shared" si="11"/>
        <v>242253.42345166864</v>
      </c>
      <c r="U23" s="61">
        <f t="shared" si="12"/>
        <v>4840223.400564339</v>
      </c>
      <c r="V23" s="84">
        <v>0.1</v>
      </c>
      <c r="W23" s="84">
        <v>0.1</v>
      </c>
      <c r="X23" s="84">
        <v>0.18</v>
      </c>
      <c r="Y23" s="56">
        <f t="shared" si="13"/>
        <v>4</v>
      </c>
      <c r="Z23" s="56">
        <f t="shared" si="14"/>
        <v>4</v>
      </c>
      <c r="AA23" s="56">
        <f t="shared" si="15"/>
        <v>4</v>
      </c>
      <c r="AB23" s="56">
        <f t="shared" si="16"/>
        <v>4</v>
      </c>
      <c r="AC23" s="56">
        <f t="shared" si="17"/>
        <v>4</v>
      </c>
      <c r="AD23" s="83">
        <f t="shared" si="18"/>
        <v>9</v>
      </c>
      <c r="AE23" s="14">
        <f t="shared" si="19"/>
        <v>78</v>
      </c>
      <c r="AF23" s="14">
        <f t="shared" si="20"/>
        <v>0</v>
      </c>
      <c r="AG23" s="61">
        <f t="shared" si="21"/>
        <v>7505011.0585326944</v>
      </c>
      <c r="AH23" s="51"/>
      <c r="AI23" s="111" t="s">
        <v>181</v>
      </c>
      <c r="AJ23" t="e">
        <f>VLOOKUP(A23,'[19]Building Sheet FAR WPI &amp; CII'!A$6:T$264,3,FALSE)</f>
        <v>#N/A</v>
      </c>
      <c r="AK23" t="e">
        <v>#N/A</v>
      </c>
      <c r="AL23" s="104">
        <f t="shared" si="22"/>
        <v>12.733333333333333</v>
      </c>
      <c r="AM23" s="104">
        <v>30</v>
      </c>
      <c r="AN23" s="109">
        <v>0.05</v>
      </c>
      <c r="AO23" s="136">
        <f>(1-AN23)/AM23</f>
        <v>3.1666666666666662E-2</v>
      </c>
      <c r="AP23" s="102">
        <f>I23*((1-AN23)/AM23)*IF(AL23&gt;AM23,AM23,AL23)</f>
        <v>44400892.611419454</v>
      </c>
      <c r="AQ23" s="102">
        <f>I23-AP23</f>
        <v>65714299.866611734</v>
      </c>
      <c r="AR23" s="114" t="s">
        <v>218</v>
      </c>
      <c r="AS23" s="125">
        <f>VLOOKUP(AR23,Bifurcation!$B$5:$L$12,MATCH($AS$5,Bifurcation!$B$5:$L$5,0),FALSE)</f>
        <v>0</v>
      </c>
      <c r="AT23" s="125">
        <f>VLOOKUP(AR23,Bifurcation!$B$5:$L$12,MATCH($AT$5,Bifurcation!$B$5:$L$5,0),FALSE)</f>
        <v>0</v>
      </c>
      <c r="AU23" s="125">
        <f>VLOOKUP(AR23,Bifurcation!$B$5:$L$12,MATCH($AU$5,Bifurcation!$B$5:$L$5,0),FALSE)</f>
        <v>0</v>
      </c>
      <c r="AV23" s="125">
        <v>0.05</v>
      </c>
      <c r="AW23" s="125">
        <f>VLOOKUP(AR23,Bifurcation!$B$5:$L$12,MATCH($AW$5,Bifurcation!$B$5:$L$5,0),FALSE)</f>
        <v>0.15</v>
      </c>
      <c r="AX23" s="125">
        <v>0.37</v>
      </c>
      <c r="AY23" s="125">
        <v>0.08</v>
      </c>
      <c r="AZ23" s="125">
        <f>VLOOKUP(AR23,Bifurcation!$B$5:$L$12,MATCH($AZ$5,Bifurcation!$B$5:$L$5,0),FALSE)</f>
        <v>0</v>
      </c>
      <c r="BA23" s="125">
        <v>0.25</v>
      </c>
      <c r="BB23" s="125">
        <f>VLOOKUP(AR23,Bifurcation!$B$5:$L$12,MATCH($BB$5,Bifurcation!$B$5:$L$5,0),FALSE)</f>
        <v>0.1</v>
      </c>
      <c r="BC23" s="123">
        <f t="shared" si="23"/>
        <v>1</v>
      </c>
      <c r="BD23" s="165">
        <f t="shared" si="33"/>
        <v>0</v>
      </c>
      <c r="BE23" s="165">
        <f t="shared" si="34"/>
        <v>0</v>
      </c>
      <c r="BF23" s="165">
        <f t="shared" si="35"/>
        <v>0</v>
      </c>
      <c r="BG23" s="165">
        <f t="shared" si="36"/>
        <v>32.85714993330587</v>
      </c>
      <c r="BH23" s="165">
        <f t="shared" si="37"/>
        <v>98.571449799917602</v>
      </c>
      <c r="BI23" s="165">
        <f t="shared" si="38"/>
        <v>243.14290950646341</v>
      </c>
      <c r="BJ23" s="165">
        <f t="shared" si="39"/>
        <v>52.571439893289387</v>
      </c>
      <c r="BK23" s="165">
        <f t="shared" si="40"/>
        <v>0</v>
      </c>
      <c r="BL23" s="165">
        <f t="shared" si="41"/>
        <v>164.28574966652934</v>
      </c>
      <c r="BM23" s="165">
        <f t="shared" si="42"/>
        <v>65.714299866611739</v>
      </c>
      <c r="BN23" s="102">
        <f t="shared" si="24"/>
        <v>0</v>
      </c>
      <c r="BO23" s="102">
        <f t="shared" si="25"/>
        <v>0</v>
      </c>
      <c r="BP23" s="102">
        <f t="shared" si="26"/>
        <v>0</v>
      </c>
      <c r="BQ23" s="102">
        <f t="shared" si="27"/>
        <v>4107.1437416632343</v>
      </c>
      <c r="BR23" s="102">
        <f t="shared" si="28"/>
        <v>109523.83311101956</v>
      </c>
      <c r="BS23" s="102">
        <f t="shared" si="29"/>
        <v>374066.0146253283</v>
      </c>
      <c r="BT23" s="102">
        <f t="shared" si="30"/>
        <v>15930.739361602844</v>
      </c>
      <c r="BU23" s="102">
        <f t="shared" si="31"/>
        <v>0</v>
      </c>
      <c r="BV23" s="102">
        <f t="shared" si="32"/>
        <v>20133.057557172713</v>
      </c>
      <c r="BW23" s="102">
        <f>Valuation!BM23*10^5</f>
        <v>6571429.9866611743</v>
      </c>
      <c r="BX23" s="102"/>
      <c r="BY23" s="102"/>
      <c r="BZ23" s="102"/>
      <c r="CA23" s="102"/>
      <c r="CB23" s="102"/>
      <c r="CC23" s="102"/>
      <c r="CD23" s="102"/>
      <c r="CE23" s="102"/>
      <c r="CF23" s="102"/>
    </row>
    <row r="24" spans="1:84">
      <c r="A24" s="56" t="s">
        <v>197</v>
      </c>
      <c r="B24" s="56" t="s">
        <v>21</v>
      </c>
      <c r="C24" s="56" t="s">
        <v>29</v>
      </c>
      <c r="D24" s="56">
        <f t="shared" si="43"/>
        <v>16</v>
      </c>
      <c r="E24" s="10" t="s">
        <v>39</v>
      </c>
      <c r="F24" s="164" t="s">
        <v>165</v>
      </c>
      <c r="G24" s="61">
        <v>171528403.20862105</v>
      </c>
      <c r="H24" s="61">
        <v>62912736.347256809</v>
      </c>
      <c r="I24" s="61">
        <f t="shared" si="4"/>
        <v>108615666.86136425</v>
      </c>
      <c r="J24" s="60">
        <v>42429</v>
      </c>
      <c r="K24" s="60">
        <v>42460</v>
      </c>
      <c r="L24" s="60">
        <v>42460</v>
      </c>
      <c r="M24" s="60">
        <v>45443</v>
      </c>
      <c r="N24" s="83">
        <f t="shared" si="5"/>
        <v>33</v>
      </c>
      <c r="O24" s="83">
        <f t="shared" si="6"/>
        <v>33</v>
      </c>
      <c r="P24" s="61">
        <f t="shared" si="7"/>
        <v>108615666.86136425</v>
      </c>
      <c r="Q24" s="61">
        <f t="shared" si="8"/>
        <v>93409473.500773251</v>
      </c>
      <c r="R24" s="61">
        <f t="shared" si="9"/>
        <v>15206193.360590994</v>
      </c>
      <c r="S24" s="61">
        <f t="shared" si="10"/>
        <v>1520619.3360590995</v>
      </c>
      <c r="T24" s="61">
        <f t="shared" si="11"/>
        <v>152061.93360590996</v>
      </c>
      <c r="U24" s="61">
        <f t="shared" si="12"/>
        <v>3038197.4334460809</v>
      </c>
      <c r="V24" s="84">
        <v>0.1</v>
      </c>
      <c r="W24" s="84">
        <v>0.1</v>
      </c>
      <c r="X24" s="84">
        <v>0.18</v>
      </c>
      <c r="Y24" s="56">
        <f t="shared" si="13"/>
        <v>4</v>
      </c>
      <c r="Z24" s="56">
        <f t="shared" si="14"/>
        <v>4</v>
      </c>
      <c r="AA24" s="56">
        <f t="shared" si="15"/>
        <v>4</v>
      </c>
      <c r="AB24" s="56">
        <f t="shared" si="16"/>
        <v>4</v>
      </c>
      <c r="AC24" s="56">
        <f t="shared" si="17"/>
        <v>4</v>
      </c>
      <c r="AD24" s="83">
        <f t="shared" si="18"/>
        <v>13</v>
      </c>
      <c r="AE24" s="14">
        <f t="shared" si="19"/>
        <v>86</v>
      </c>
      <c r="AF24" s="14">
        <f t="shared" si="20"/>
        <v>0</v>
      </c>
      <c r="AG24" s="61">
        <f t="shared" si="21"/>
        <v>4710878.7031110907</v>
      </c>
      <c r="AH24" s="51"/>
      <c r="AI24" s="111" t="s">
        <v>203</v>
      </c>
      <c r="AJ24" t="e">
        <f>VLOOKUP(A24,'[19]Building Sheet FAR WPI &amp; CII'!A$6:T$264,3,FALSE)</f>
        <v>#N/A</v>
      </c>
      <c r="AK24" t="e">
        <v>#N/A</v>
      </c>
      <c r="AL24" s="104">
        <f t="shared" si="22"/>
        <v>8.3166666666666664</v>
      </c>
      <c r="AM24" s="104">
        <v>30</v>
      </c>
      <c r="AN24" s="109">
        <v>0.05</v>
      </c>
      <c r="AO24" s="136">
        <f>(1-AN24)/AM24</f>
        <v>3.1666666666666662E-2</v>
      </c>
      <c r="AP24" s="102">
        <f>I24*((1-AN24)/AM24)*IF(AL24&gt;AM24,AM24,AL24)</f>
        <v>28605142.708683174</v>
      </c>
      <c r="AQ24" s="102">
        <f>I24-AP24</f>
        <v>80010524.152681068</v>
      </c>
      <c r="AR24" s="114" t="s">
        <v>218</v>
      </c>
      <c r="AS24" s="125">
        <f>VLOOKUP(AR24,Bifurcation!$B$5:$L$12,MATCH($AS$5,Bifurcation!$B$5:$L$5,0),FALSE)</f>
        <v>0</v>
      </c>
      <c r="AT24" s="125">
        <f>VLOOKUP(AR24,Bifurcation!$B$5:$L$12,MATCH($AT$5,Bifurcation!$B$5:$L$5,0),FALSE)</f>
        <v>0</v>
      </c>
      <c r="AU24" s="125">
        <f>VLOOKUP(AR24,Bifurcation!$B$5:$L$12,MATCH($AU$5,Bifurcation!$B$5:$L$5,0),FALSE)</f>
        <v>0</v>
      </c>
      <c r="AV24" s="125">
        <v>0.05</v>
      </c>
      <c r="AW24" s="125">
        <f>VLOOKUP(AR24,Bifurcation!$B$5:$L$12,MATCH($AW$5,Bifurcation!$B$5:$L$5,0),FALSE)</f>
        <v>0.15</v>
      </c>
      <c r="AX24" s="125">
        <v>0.37</v>
      </c>
      <c r="AY24" s="125">
        <v>0.08</v>
      </c>
      <c r="AZ24" s="125">
        <f>VLOOKUP(AR24,Bifurcation!$B$5:$L$12,MATCH($AZ$5,Bifurcation!$B$5:$L$5,0),FALSE)</f>
        <v>0</v>
      </c>
      <c r="BA24" s="125">
        <v>0.25</v>
      </c>
      <c r="BB24" s="125">
        <f>VLOOKUP(AR24,Bifurcation!$B$5:$L$12,MATCH($BB$5,Bifurcation!$B$5:$L$5,0),FALSE)</f>
        <v>0.1</v>
      </c>
      <c r="BC24" s="123">
        <f t="shared" si="23"/>
        <v>1</v>
      </c>
      <c r="BD24" s="165">
        <f t="shared" si="33"/>
        <v>0</v>
      </c>
      <c r="BE24" s="165">
        <f t="shared" si="34"/>
        <v>0</v>
      </c>
      <c r="BF24" s="165">
        <f t="shared" si="35"/>
        <v>0</v>
      </c>
      <c r="BG24" s="165">
        <f t="shared" si="36"/>
        <v>40.005262076340536</v>
      </c>
      <c r="BH24" s="165">
        <f t="shared" si="37"/>
        <v>120.0157862290216</v>
      </c>
      <c r="BI24" s="165">
        <f t="shared" si="38"/>
        <v>296.03893936491994</v>
      </c>
      <c r="BJ24" s="165">
        <f t="shared" si="39"/>
        <v>64.00841932214486</v>
      </c>
      <c r="BK24" s="165">
        <f t="shared" si="40"/>
        <v>0</v>
      </c>
      <c r="BL24" s="165">
        <f t="shared" si="41"/>
        <v>200.02631038170267</v>
      </c>
      <c r="BM24" s="165">
        <f t="shared" si="42"/>
        <v>80.010524152681072</v>
      </c>
      <c r="BN24" s="102">
        <f t="shared" si="24"/>
        <v>0</v>
      </c>
      <c r="BO24" s="102">
        <f t="shared" si="25"/>
        <v>0</v>
      </c>
      <c r="BP24" s="102">
        <f t="shared" si="26"/>
        <v>0</v>
      </c>
      <c r="BQ24" s="102">
        <f t="shared" si="27"/>
        <v>5000.657759542567</v>
      </c>
      <c r="BR24" s="102">
        <f t="shared" si="28"/>
        <v>133350.87358780179</v>
      </c>
      <c r="BS24" s="102">
        <f t="shared" si="29"/>
        <v>455444.52209987678</v>
      </c>
      <c r="BT24" s="102">
        <f t="shared" si="30"/>
        <v>19396.490703680262</v>
      </c>
      <c r="BU24" s="102">
        <f t="shared" si="31"/>
        <v>0</v>
      </c>
      <c r="BV24" s="102">
        <f t="shared" si="32"/>
        <v>24513.028233051798</v>
      </c>
      <c r="BW24" s="102">
        <f>Valuation!BM24*10^5</f>
        <v>8001052.4152681073</v>
      </c>
      <c r="BX24" s="102"/>
      <c r="BY24" s="102"/>
      <c r="BZ24" s="102"/>
      <c r="CA24" s="102"/>
      <c r="CB24" s="102"/>
      <c r="CC24" s="102"/>
      <c r="CD24" s="102"/>
      <c r="CE24" s="102"/>
      <c r="CF24" s="102"/>
    </row>
    <row r="25" spans="1:84">
      <c r="A25" s="56">
        <v>9010000014</v>
      </c>
      <c r="B25" s="56" t="s">
        <v>22</v>
      </c>
      <c r="C25" s="56" t="s">
        <v>29</v>
      </c>
      <c r="D25" s="56">
        <f t="shared" si="43"/>
        <v>17</v>
      </c>
      <c r="E25" s="10" t="s">
        <v>39</v>
      </c>
      <c r="F25" s="164" t="s">
        <v>155</v>
      </c>
      <c r="G25" s="61">
        <v>181123860.51177096</v>
      </c>
      <c r="H25" s="61">
        <v>74548816.805885434</v>
      </c>
      <c r="I25" s="61">
        <f t="shared" si="4"/>
        <v>106575043.70588553</v>
      </c>
      <c r="J25" s="60">
        <v>42766</v>
      </c>
      <c r="K25" s="60">
        <v>42825</v>
      </c>
      <c r="L25" s="60">
        <f t="shared" ref="L25:L35" si="45">+K25</f>
        <v>42825</v>
      </c>
      <c r="M25" s="60">
        <v>45443</v>
      </c>
      <c r="N25" s="83">
        <f t="shared" si="5"/>
        <v>29</v>
      </c>
      <c r="O25" s="83">
        <f t="shared" si="6"/>
        <v>29</v>
      </c>
      <c r="P25" s="61">
        <f t="shared" si="7"/>
        <v>106575043.70588553</v>
      </c>
      <c r="Q25" s="61">
        <f t="shared" si="8"/>
        <v>83128534.090590715</v>
      </c>
      <c r="R25" s="61">
        <f t="shared" si="9"/>
        <v>23446509.615294814</v>
      </c>
      <c r="S25" s="61">
        <f t="shared" si="10"/>
        <v>2344650.9615294817</v>
      </c>
      <c r="T25" s="61">
        <f t="shared" si="11"/>
        <v>234465.09615294819</v>
      </c>
      <c r="U25" s="61">
        <f t="shared" si="12"/>
        <v>4684612.6211359035</v>
      </c>
      <c r="V25" s="84">
        <v>0.1</v>
      </c>
      <c r="W25" s="84">
        <v>0.1</v>
      </c>
      <c r="X25" s="84">
        <v>0.18</v>
      </c>
      <c r="Y25" s="56">
        <f t="shared" si="13"/>
        <v>4</v>
      </c>
      <c r="Z25" s="56">
        <f t="shared" si="14"/>
        <v>4</v>
      </c>
      <c r="AA25" s="56">
        <f t="shared" si="15"/>
        <v>4</v>
      </c>
      <c r="AB25" s="56">
        <f t="shared" si="16"/>
        <v>4</v>
      </c>
      <c r="AC25" s="56">
        <f t="shared" si="17"/>
        <v>4</v>
      </c>
      <c r="AD25" s="83">
        <f t="shared" si="18"/>
        <v>9</v>
      </c>
      <c r="AE25" s="14">
        <f t="shared" si="19"/>
        <v>78</v>
      </c>
      <c r="AF25" s="14">
        <f t="shared" si="20"/>
        <v>0</v>
      </c>
      <c r="AG25" s="61">
        <f t="shared" si="21"/>
        <v>7263728.6788183339</v>
      </c>
      <c r="AH25" s="51"/>
      <c r="AI25" s="111" t="s">
        <v>203</v>
      </c>
      <c r="AJ25" t="e">
        <f>VLOOKUP(A25,'[19]Building Sheet FAR WPI &amp; CII'!A$6:T$264,3,FALSE)</f>
        <v>#N/A</v>
      </c>
      <c r="AK25" t="e">
        <v>#N/A</v>
      </c>
      <c r="AL25" s="104">
        <f t="shared" si="22"/>
        <v>7.4</v>
      </c>
      <c r="AM25" s="104">
        <v>30</v>
      </c>
      <c r="AN25" s="109">
        <v>0.05</v>
      </c>
      <c r="AO25" s="136">
        <f>(1-AN25)/AM25</f>
        <v>3.1666666666666662E-2</v>
      </c>
      <c r="AP25" s="102">
        <f>I25*((1-AN25)/AM25)*IF(AL25&gt;AM25,AM25,AL25)</f>
        <v>24974085.241745837</v>
      </c>
      <c r="AQ25" s="102">
        <f>I25-AP25</f>
        <v>81600958.4641397</v>
      </c>
      <c r="AR25" s="114" t="s">
        <v>218</v>
      </c>
      <c r="AS25" s="125">
        <f>VLOOKUP(AR25,Bifurcation!$B$5:$L$12,MATCH($AS$5,Bifurcation!$B$5:$L$5,0),FALSE)</f>
        <v>0</v>
      </c>
      <c r="AT25" s="125">
        <f>VLOOKUP(AR25,Bifurcation!$B$5:$L$12,MATCH($AT$5,Bifurcation!$B$5:$L$5,0),FALSE)</f>
        <v>0</v>
      </c>
      <c r="AU25" s="125">
        <f>VLOOKUP(AR25,Bifurcation!$B$5:$L$12,MATCH($AU$5,Bifurcation!$B$5:$L$5,0),FALSE)</f>
        <v>0</v>
      </c>
      <c r="AV25" s="125">
        <v>0.05</v>
      </c>
      <c r="AW25" s="125">
        <f>VLOOKUP(AR25,Bifurcation!$B$5:$L$12,MATCH($AW$5,Bifurcation!$B$5:$L$5,0),FALSE)</f>
        <v>0.15</v>
      </c>
      <c r="AX25" s="125">
        <v>0.37</v>
      </c>
      <c r="AY25" s="125">
        <v>0.08</v>
      </c>
      <c r="AZ25" s="125">
        <f>VLOOKUP(AR25,Bifurcation!$B$5:$L$12,MATCH($AZ$5,Bifurcation!$B$5:$L$5,0),FALSE)</f>
        <v>0</v>
      </c>
      <c r="BA25" s="125">
        <v>0.25</v>
      </c>
      <c r="BB25" s="125">
        <f>VLOOKUP(AR25,Bifurcation!$B$5:$L$12,MATCH($BB$5,Bifurcation!$B$5:$L$5,0),FALSE)</f>
        <v>0.1</v>
      </c>
      <c r="BC25" s="123">
        <f t="shared" si="23"/>
        <v>1</v>
      </c>
      <c r="BD25" s="165">
        <f t="shared" si="33"/>
        <v>0</v>
      </c>
      <c r="BE25" s="165">
        <f t="shared" si="34"/>
        <v>0</v>
      </c>
      <c r="BF25" s="165">
        <f t="shared" si="35"/>
        <v>0</v>
      </c>
      <c r="BG25" s="165">
        <f t="shared" si="36"/>
        <v>40.800479232069847</v>
      </c>
      <c r="BH25" s="165">
        <f t="shared" si="37"/>
        <v>122.40143769620956</v>
      </c>
      <c r="BI25" s="165">
        <f t="shared" si="38"/>
        <v>301.92354631731689</v>
      </c>
      <c r="BJ25" s="165">
        <f t="shared" si="39"/>
        <v>65.280766771311761</v>
      </c>
      <c r="BK25" s="165">
        <f t="shared" si="40"/>
        <v>0</v>
      </c>
      <c r="BL25" s="165">
        <f t="shared" si="41"/>
        <v>204.00239616034926</v>
      </c>
      <c r="BM25" s="165">
        <f t="shared" si="42"/>
        <v>81.600958464139694</v>
      </c>
      <c r="BN25" s="102">
        <f t="shared" si="24"/>
        <v>0</v>
      </c>
      <c r="BO25" s="102">
        <f t="shared" si="25"/>
        <v>0</v>
      </c>
      <c r="BP25" s="102">
        <f t="shared" si="26"/>
        <v>0</v>
      </c>
      <c r="BQ25" s="102">
        <f t="shared" si="27"/>
        <v>5100.0599040087309</v>
      </c>
      <c r="BR25" s="102">
        <f t="shared" si="28"/>
        <v>136001.59744023284</v>
      </c>
      <c r="BS25" s="102">
        <f t="shared" si="29"/>
        <v>464497.76356510288</v>
      </c>
      <c r="BT25" s="102">
        <f t="shared" si="30"/>
        <v>19782.05053676114</v>
      </c>
      <c r="BU25" s="102">
        <f t="shared" si="31"/>
        <v>0</v>
      </c>
      <c r="BV25" s="102">
        <f t="shared" si="32"/>
        <v>25000.293647101626</v>
      </c>
      <c r="BW25" s="102">
        <f>Valuation!BM25*10^5</f>
        <v>8160095.8464139691</v>
      </c>
      <c r="BX25" s="102"/>
      <c r="BY25" s="102"/>
      <c r="BZ25" s="102"/>
      <c r="CA25" s="102"/>
      <c r="CB25" s="102"/>
      <c r="CC25" s="102"/>
      <c r="CD25" s="102"/>
      <c r="CE25" s="102"/>
      <c r="CF25" s="102"/>
    </row>
    <row r="26" spans="1:84">
      <c r="A26" s="56">
        <v>2010000259</v>
      </c>
      <c r="B26" s="56" t="s">
        <v>32</v>
      </c>
      <c r="C26" s="56" t="s">
        <v>30</v>
      </c>
      <c r="D26" s="56">
        <f t="shared" si="43"/>
        <v>18</v>
      </c>
      <c r="E26" s="10" t="s">
        <v>39</v>
      </c>
      <c r="F26" s="164" t="s">
        <v>118</v>
      </c>
      <c r="G26" s="61">
        <v>221364978</v>
      </c>
      <c r="H26" s="61">
        <v>123166097.08841062</v>
      </c>
      <c r="I26" s="61">
        <f t="shared" si="4"/>
        <v>98198880.911589384</v>
      </c>
      <c r="J26" s="60">
        <v>44186</v>
      </c>
      <c r="K26" s="60">
        <v>44196</v>
      </c>
      <c r="L26" s="60">
        <f t="shared" si="45"/>
        <v>44196</v>
      </c>
      <c r="M26" s="60">
        <v>45443</v>
      </c>
      <c r="N26" s="83">
        <f t="shared" si="5"/>
        <v>14</v>
      </c>
      <c r="O26" s="83">
        <f t="shared" si="6"/>
        <v>14</v>
      </c>
      <c r="P26" s="61">
        <f t="shared" si="7"/>
        <v>98198880.911589384</v>
      </c>
      <c r="Q26" s="61">
        <f t="shared" si="8"/>
        <v>44189496.410215221</v>
      </c>
      <c r="R26" s="61">
        <f t="shared" si="9"/>
        <v>54009384.501374163</v>
      </c>
      <c r="S26" s="61">
        <f t="shared" si="10"/>
        <v>5400938.4501374168</v>
      </c>
      <c r="T26" s="61">
        <f t="shared" si="11"/>
        <v>540093.84501374175</v>
      </c>
      <c r="U26" s="61">
        <f t="shared" si="12"/>
        <v>10791075.023374557</v>
      </c>
      <c r="V26" s="84">
        <v>0.1</v>
      </c>
      <c r="W26" s="84">
        <v>0.1</v>
      </c>
      <c r="X26" s="84">
        <v>0.18</v>
      </c>
      <c r="Y26" s="56">
        <f t="shared" si="13"/>
        <v>4</v>
      </c>
      <c r="Z26" s="56">
        <f t="shared" si="14"/>
        <v>4</v>
      </c>
      <c r="AA26" s="56">
        <f t="shared" si="15"/>
        <v>4</v>
      </c>
      <c r="AB26" s="56">
        <f t="shared" si="16"/>
        <v>2</v>
      </c>
      <c r="AC26" s="56">
        <f t="shared" si="17"/>
        <v>0</v>
      </c>
      <c r="AD26" s="83">
        <f t="shared" si="18"/>
        <v>0</v>
      </c>
      <c r="AE26" s="14">
        <f t="shared" si="19"/>
        <v>45</v>
      </c>
      <c r="AF26" s="14">
        <f t="shared" si="20"/>
        <v>0</v>
      </c>
      <c r="AG26" s="61">
        <f t="shared" si="21"/>
        <v>16732107.318525717</v>
      </c>
      <c r="AH26" s="51"/>
      <c r="AI26" s="111" t="s">
        <v>179</v>
      </c>
      <c r="AJ26" t="str">
        <f>VLOOKUP(A26,'[19]Building Sheet FAR WPI &amp; CII'!A$6:T$264,3,FALSE)</f>
        <v>Culvert &amp; Cable Road Crossing</v>
      </c>
      <c r="AK26" t="s">
        <v>215</v>
      </c>
      <c r="AL26" s="104">
        <f t="shared" si="22"/>
        <v>3.5083333333333333</v>
      </c>
      <c r="AM26" s="104">
        <v>20</v>
      </c>
      <c r="AN26" s="109">
        <v>0</v>
      </c>
      <c r="AO26" s="136">
        <f>(1-AN26)/AM26</f>
        <v>0.05</v>
      </c>
      <c r="AP26" s="102">
        <f>I26*((1-AN26)/AM26)*IF(AL26&gt;AM26,AM26,AL26)</f>
        <v>17225720.359907974</v>
      </c>
      <c r="AQ26" s="102">
        <f>I26-AP26</f>
        <v>80973160.551681414</v>
      </c>
      <c r="AR26" t="s">
        <v>217</v>
      </c>
      <c r="AS26" s="125">
        <v>0.15</v>
      </c>
      <c r="AT26" s="125">
        <f>VLOOKUP(AR26,Bifurcation!$B$5:$L$12,MATCH($AT$5,Bifurcation!$B$5:$L$5,0),FALSE)</f>
        <v>0</v>
      </c>
      <c r="AU26" s="125">
        <f>VLOOKUP(AR26,Bifurcation!$B$5:$L$12,MATCH($AU$5,Bifurcation!$B$5:$L$5,0),FALSE)</f>
        <v>0</v>
      </c>
      <c r="AV26" s="125">
        <v>0.25</v>
      </c>
      <c r="AW26" s="125">
        <f>VLOOKUP(AR26,Bifurcation!$B$5:$L$12,MATCH($AW$5,Bifurcation!$B$5:$L$5,0),FALSE)</f>
        <v>0</v>
      </c>
      <c r="AX26" s="125">
        <f>VLOOKUP(AR26,Bifurcation!$B$5:$L$12,MATCH($AX$5,Bifurcation!$B$5:$L$5,0),FALSE)</f>
        <v>0.2</v>
      </c>
      <c r="AY26" s="125">
        <f>VLOOKUP(AR26,Bifurcation!$B$5:$L$12,MATCH($AY$5,Bifurcation!$B$5:$L$5,0),FALSE)</f>
        <v>0.17</v>
      </c>
      <c r="AZ26" s="125">
        <f>VLOOKUP(AR26,Bifurcation!$B$5:$L$12,MATCH($AZ$5,Bifurcation!$B$5:$L$5,0),FALSE)</f>
        <v>0</v>
      </c>
      <c r="BA26" s="125">
        <v>0.15</v>
      </c>
      <c r="BB26" s="125">
        <f>VLOOKUP(AR26,Bifurcation!$B$5:$L$12,MATCH($BB$5,Bifurcation!$B$5:$L$5,0),FALSE)</f>
        <v>0.08</v>
      </c>
      <c r="BC26" s="123">
        <f t="shared" si="23"/>
        <v>1.0000000000000002</v>
      </c>
      <c r="BD26" s="165">
        <f t="shared" si="33"/>
        <v>121.45974082752211</v>
      </c>
      <c r="BE26" s="165">
        <f t="shared" si="34"/>
        <v>0</v>
      </c>
      <c r="BF26" s="165">
        <f t="shared" si="35"/>
        <v>0</v>
      </c>
      <c r="BG26" s="165">
        <f t="shared" si="36"/>
        <v>202.43290137920354</v>
      </c>
      <c r="BH26" s="165">
        <f t="shared" si="37"/>
        <v>0</v>
      </c>
      <c r="BI26" s="165">
        <f t="shared" si="38"/>
        <v>161.94632110336283</v>
      </c>
      <c r="BJ26" s="165">
        <f t="shared" si="39"/>
        <v>137.65437293785843</v>
      </c>
      <c r="BK26" s="165">
        <f t="shared" si="40"/>
        <v>0</v>
      </c>
      <c r="BL26" s="165">
        <f t="shared" si="41"/>
        <v>121.45974082752211</v>
      </c>
      <c r="BM26" s="165">
        <f t="shared" si="42"/>
        <v>64.778528441345131</v>
      </c>
      <c r="BN26" s="102">
        <f t="shared" si="24"/>
        <v>26991.053517227134</v>
      </c>
      <c r="BO26" s="102">
        <f t="shared" si="25"/>
        <v>0</v>
      </c>
      <c r="BP26" s="102">
        <f t="shared" si="26"/>
        <v>0</v>
      </c>
      <c r="BQ26" s="102">
        <f t="shared" si="27"/>
        <v>25304.112672400443</v>
      </c>
      <c r="BR26" s="102">
        <f t="shared" si="28"/>
        <v>0</v>
      </c>
      <c r="BS26" s="102">
        <f t="shared" si="29"/>
        <v>249148.1863128659</v>
      </c>
      <c r="BT26" s="102">
        <f t="shared" si="30"/>
        <v>41713.446344805583</v>
      </c>
      <c r="BU26" s="102">
        <f t="shared" si="31"/>
        <v>0</v>
      </c>
      <c r="BV26" s="102">
        <f t="shared" si="32"/>
        <v>14884.772160235552</v>
      </c>
      <c r="BW26" s="102">
        <f>Valuation!BM26*10^5</f>
        <v>6477852.8441345133</v>
      </c>
      <c r="BX26" s="102"/>
      <c r="BY26" s="102"/>
      <c r="BZ26" s="102"/>
      <c r="CA26" s="102"/>
      <c r="CB26" s="102"/>
      <c r="CC26" s="102"/>
      <c r="CD26" s="102"/>
      <c r="CE26" s="102"/>
      <c r="CF26" s="102"/>
    </row>
    <row r="27" spans="1:84">
      <c r="A27" s="56">
        <v>2010000281</v>
      </c>
      <c r="B27" s="56" t="s">
        <v>37</v>
      </c>
      <c r="C27" s="56" t="s">
        <v>30</v>
      </c>
      <c r="D27" s="56">
        <f t="shared" si="43"/>
        <v>19</v>
      </c>
      <c r="E27" s="10" t="s">
        <v>39</v>
      </c>
      <c r="F27" s="164" t="s">
        <v>65</v>
      </c>
      <c r="G27" s="61">
        <f>132549369-1453451.95-1420777.7-1390525.65-1371928.86</f>
        <v>126912684.83999999</v>
      </c>
      <c r="H27" s="61">
        <f>34188634.0223793-374890.78-366463.07-358660.12-353863.43</f>
        <v>32734756.622379299</v>
      </c>
      <c r="I27" s="61">
        <f t="shared" si="4"/>
        <v>94177928.217620686</v>
      </c>
      <c r="J27" s="59">
        <v>45211</v>
      </c>
      <c r="K27" s="60">
        <v>45291</v>
      </c>
      <c r="L27" s="60">
        <f t="shared" si="45"/>
        <v>45291</v>
      </c>
      <c r="M27" s="60">
        <v>45443</v>
      </c>
      <c r="N27" s="83">
        <f t="shared" si="5"/>
        <v>2</v>
      </c>
      <c r="O27" s="83">
        <f t="shared" si="6"/>
        <v>2</v>
      </c>
      <c r="P27" s="61">
        <f t="shared" si="7"/>
        <v>94177928.217620686</v>
      </c>
      <c r="Q27" s="61">
        <f t="shared" si="8"/>
        <v>7534234.2574096546</v>
      </c>
      <c r="R27" s="61">
        <f t="shared" si="9"/>
        <v>86643693.960211039</v>
      </c>
      <c r="S27" s="61">
        <f t="shared" si="10"/>
        <v>8664369.3960211035</v>
      </c>
      <c r="T27" s="61">
        <f t="shared" si="11"/>
        <v>866436.93960211042</v>
      </c>
      <c r="U27" s="61">
        <f t="shared" si="12"/>
        <v>17311410.053250164</v>
      </c>
      <c r="V27" s="84">
        <v>0.1</v>
      </c>
      <c r="W27" s="84">
        <v>0.1</v>
      </c>
      <c r="X27" s="84">
        <v>0.18</v>
      </c>
      <c r="Y27" s="56">
        <f t="shared" si="13"/>
        <v>2</v>
      </c>
      <c r="Z27" s="56">
        <f t="shared" si="14"/>
        <v>0</v>
      </c>
      <c r="AA27" s="56">
        <f t="shared" si="15"/>
        <v>0</v>
      </c>
      <c r="AB27" s="56">
        <f t="shared" si="16"/>
        <v>0</v>
      </c>
      <c r="AC27" s="56">
        <f t="shared" si="17"/>
        <v>0</v>
      </c>
      <c r="AD27" s="83">
        <f t="shared" si="18"/>
        <v>0</v>
      </c>
      <c r="AE27" s="14">
        <f t="shared" si="19"/>
        <v>8</v>
      </c>
      <c r="AF27" s="14">
        <f t="shared" si="20"/>
        <v>0</v>
      </c>
      <c r="AG27" s="61">
        <f t="shared" si="21"/>
        <v>26842216.388873376</v>
      </c>
      <c r="AH27" s="51"/>
      <c r="AI27" s="111" t="s">
        <v>181</v>
      </c>
      <c r="AJ27" t="e">
        <f>VLOOKUP(A27,'[19]Building Sheet FAR WPI &amp; CII'!A$6:T$264,3,FALSE)</f>
        <v>#N/A</v>
      </c>
      <c r="AK27" t="e">
        <v>#N/A</v>
      </c>
      <c r="AL27" s="104">
        <f t="shared" si="22"/>
        <v>0.7</v>
      </c>
      <c r="AM27" s="104">
        <v>45</v>
      </c>
      <c r="AN27" s="143">
        <v>0</v>
      </c>
      <c r="AO27" s="136">
        <f>(1-AN27)/AM27</f>
        <v>2.2222222222222223E-2</v>
      </c>
      <c r="AP27" s="102">
        <f>I27*((1-AN27)/AM27)*IF(AL27&gt;AM27,AM27,AL27)</f>
        <v>1464989.9944963218</v>
      </c>
      <c r="AQ27" s="102">
        <f>I27-AP27</f>
        <v>92712938.22312437</v>
      </c>
      <c r="AR27" s="114" t="s">
        <v>220</v>
      </c>
      <c r="AS27" s="159">
        <v>0.08</v>
      </c>
      <c r="AT27" s="159">
        <f>VLOOKUP(AR27,Bifurcation!$B$5:$L$12,MATCH($AT$5,Bifurcation!$B$5:$L$5,0),FALSE)</f>
        <v>0</v>
      </c>
      <c r="AU27" s="159">
        <f>VLOOKUP(AR27,Bifurcation!$B$5:$L$12,MATCH($AU$5,Bifurcation!$B$5:$L$5,0),FALSE)</f>
        <v>0</v>
      </c>
      <c r="AV27" s="159">
        <v>0.1</v>
      </c>
      <c r="AW27" s="159">
        <f>VLOOKUP(AR27,Bifurcation!$B$5:$L$12,MATCH($AW$5,Bifurcation!$B$5:$L$5,0),FALSE)</f>
        <v>0</v>
      </c>
      <c r="AX27" s="159">
        <v>0.3</v>
      </c>
      <c r="AY27" s="159">
        <v>0.2</v>
      </c>
      <c r="AZ27" s="159">
        <v>0</v>
      </c>
      <c r="BA27" s="159">
        <v>0.25</v>
      </c>
      <c r="BB27" s="159">
        <v>7.0000000000000007E-2</v>
      </c>
      <c r="BC27" s="123">
        <f t="shared" si="23"/>
        <v>1</v>
      </c>
      <c r="BD27" s="165">
        <f t="shared" si="33"/>
        <v>74.170350578499495</v>
      </c>
      <c r="BE27" s="165">
        <f t="shared" si="34"/>
        <v>0</v>
      </c>
      <c r="BF27" s="165">
        <f t="shared" si="35"/>
        <v>0</v>
      </c>
      <c r="BG27" s="165">
        <f t="shared" si="36"/>
        <v>92.712938223124368</v>
      </c>
      <c r="BH27" s="165">
        <f t="shared" si="37"/>
        <v>0</v>
      </c>
      <c r="BI27" s="165">
        <f t="shared" si="38"/>
        <v>278.13881466937312</v>
      </c>
      <c r="BJ27" s="165">
        <f t="shared" si="39"/>
        <v>185.42587644624874</v>
      </c>
      <c r="BK27" s="165">
        <f t="shared" si="40"/>
        <v>0</v>
      </c>
      <c r="BL27" s="165">
        <f t="shared" si="41"/>
        <v>231.78234555781091</v>
      </c>
      <c r="BM27" s="165">
        <f t="shared" si="42"/>
        <v>64.899056756187065</v>
      </c>
      <c r="BN27" s="102">
        <f t="shared" si="24"/>
        <v>16482.300128555442</v>
      </c>
      <c r="BO27" s="102">
        <f t="shared" si="25"/>
        <v>0</v>
      </c>
      <c r="BP27" s="102">
        <f t="shared" si="26"/>
        <v>0</v>
      </c>
      <c r="BQ27" s="102">
        <f t="shared" si="27"/>
        <v>11589.117277890546</v>
      </c>
      <c r="BR27" s="102">
        <f t="shared" si="28"/>
        <v>0</v>
      </c>
      <c r="BS27" s="102">
        <f t="shared" si="29"/>
        <v>427905.8687221125</v>
      </c>
      <c r="BT27" s="102">
        <f t="shared" si="30"/>
        <v>56189.659529166282</v>
      </c>
      <c r="BU27" s="102">
        <f t="shared" si="31"/>
        <v>0</v>
      </c>
      <c r="BV27" s="102">
        <f t="shared" si="32"/>
        <v>28404.699210516046</v>
      </c>
      <c r="BW27" s="102">
        <f>Valuation!BM27*10^5</f>
        <v>6489905.6756187063</v>
      </c>
      <c r="BX27" s="102"/>
      <c r="BY27" s="102"/>
      <c r="BZ27" s="102"/>
      <c r="CA27" s="102"/>
      <c r="CB27" s="102"/>
      <c r="CC27" s="102"/>
      <c r="CD27" s="102"/>
      <c r="CE27" s="102"/>
      <c r="CF27" s="102"/>
    </row>
    <row r="28" spans="1:84">
      <c r="A28" s="56">
        <v>9010000014</v>
      </c>
      <c r="B28" s="56" t="s">
        <v>22</v>
      </c>
      <c r="C28" s="56" t="s">
        <v>29</v>
      </c>
      <c r="D28" s="56">
        <f t="shared" si="43"/>
        <v>20</v>
      </c>
      <c r="E28" s="10" t="s">
        <v>39</v>
      </c>
      <c r="F28" s="164" t="s">
        <v>155</v>
      </c>
      <c r="G28" s="61">
        <v>155157141.64890325</v>
      </c>
      <c r="H28" s="61">
        <v>63861168.242696539</v>
      </c>
      <c r="I28" s="61">
        <f t="shared" si="4"/>
        <v>91295973.406206712</v>
      </c>
      <c r="J28" s="60">
        <v>42766</v>
      </c>
      <c r="K28" s="60">
        <v>42825</v>
      </c>
      <c r="L28" s="60">
        <f t="shared" si="45"/>
        <v>42825</v>
      </c>
      <c r="M28" s="60">
        <v>45443</v>
      </c>
      <c r="N28" s="83">
        <f t="shared" si="5"/>
        <v>29</v>
      </c>
      <c r="O28" s="83">
        <f t="shared" si="6"/>
        <v>29</v>
      </c>
      <c r="P28" s="61">
        <f t="shared" si="7"/>
        <v>91295973.406206712</v>
      </c>
      <c r="Q28" s="61">
        <f t="shared" si="8"/>
        <v>71210859.256841242</v>
      </c>
      <c r="R28" s="61">
        <f t="shared" si="9"/>
        <v>20085114.14936547</v>
      </c>
      <c r="S28" s="61">
        <f t="shared" si="10"/>
        <v>2008511.4149365472</v>
      </c>
      <c r="T28" s="61">
        <f t="shared" si="11"/>
        <v>200851.14149365472</v>
      </c>
      <c r="U28" s="61">
        <f t="shared" si="12"/>
        <v>4013005.8070432208</v>
      </c>
      <c r="V28" s="84">
        <v>0.1</v>
      </c>
      <c r="W28" s="84">
        <v>0.1</v>
      </c>
      <c r="X28" s="84">
        <v>0.18</v>
      </c>
      <c r="Y28" s="56">
        <f t="shared" si="13"/>
        <v>4</v>
      </c>
      <c r="Z28" s="56">
        <f t="shared" si="14"/>
        <v>4</v>
      </c>
      <c r="AA28" s="56">
        <f t="shared" si="15"/>
        <v>4</v>
      </c>
      <c r="AB28" s="56">
        <f t="shared" si="16"/>
        <v>4</v>
      </c>
      <c r="AC28" s="56">
        <f t="shared" si="17"/>
        <v>4</v>
      </c>
      <c r="AD28" s="83">
        <f t="shared" si="18"/>
        <v>9</v>
      </c>
      <c r="AE28" s="14">
        <f t="shared" si="19"/>
        <v>78</v>
      </c>
      <c r="AF28" s="14">
        <f t="shared" si="20"/>
        <v>0</v>
      </c>
      <c r="AG28" s="61">
        <f t="shared" si="21"/>
        <v>6222368.3634734228</v>
      </c>
      <c r="AH28" s="51"/>
      <c r="AI28" s="111" t="s">
        <v>203</v>
      </c>
      <c r="AJ28" t="e">
        <f>VLOOKUP(A28,'[19]Building Sheet FAR WPI &amp; CII'!A$6:T$264,3,FALSE)</f>
        <v>#N/A</v>
      </c>
      <c r="AK28" t="e">
        <v>#N/A</v>
      </c>
      <c r="AL28" s="104">
        <f t="shared" si="22"/>
        <v>7.4</v>
      </c>
      <c r="AM28" s="104">
        <v>30</v>
      </c>
      <c r="AN28" s="109">
        <v>0.05</v>
      </c>
      <c r="AO28" s="136">
        <f>(1-AN28)/AM28</f>
        <v>3.1666666666666662E-2</v>
      </c>
      <c r="AP28" s="102">
        <f>I28*((1-AN28)/AM28)*IF(AL28&gt;AM28,AM28,AL28)</f>
        <v>21393689.768187772</v>
      </c>
      <c r="AQ28" s="102">
        <f>I28-AP28</f>
        <v>69902283.638018936</v>
      </c>
      <c r="AR28" s="114" t="s">
        <v>218</v>
      </c>
      <c r="AS28" s="125">
        <f>VLOOKUP(AR28,Bifurcation!$B$5:$L$12,MATCH($AS$5,Bifurcation!$B$5:$L$5,0),FALSE)</f>
        <v>0</v>
      </c>
      <c r="AT28" s="125">
        <f>VLOOKUP(AR28,Bifurcation!$B$5:$L$12,MATCH($AT$5,Bifurcation!$B$5:$L$5,0),FALSE)</f>
        <v>0</v>
      </c>
      <c r="AU28" s="125">
        <f>VLOOKUP(AR28,Bifurcation!$B$5:$L$12,MATCH($AU$5,Bifurcation!$B$5:$L$5,0),FALSE)</f>
        <v>0</v>
      </c>
      <c r="AV28" s="125">
        <v>0.05</v>
      </c>
      <c r="AW28" s="125">
        <f>VLOOKUP(AR28,Bifurcation!$B$5:$L$12,MATCH($AW$5,Bifurcation!$B$5:$L$5,0),FALSE)</f>
        <v>0.15</v>
      </c>
      <c r="AX28" s="125">
        <v>0.37</v>
      </c>
      <c r="AY28" s="125">
        <v>0.08</v>
      </c>
      <c r="AZ28" s="125">
        <f>VLOOKUP(AR28,Bifurcation!$B$5:$L$12,MATCH($AZ$5,Bifurcation!$B$5:$L$5,0),FALSE)</f>
        <v>0</v>
      </c>
      <c r="BA28" s="125">
        <v>0.25</v>
      </c>
      <c r="BB28" s="125">
        <f>VLOOKUP(AR28,Bifurcation!$B$5:$L$12,MATCH($BB$5,Bifurcation!$B$5:$L$5,0),FALSE)</f>
        <v>0.1</v>
      </c>
      <c r="BC28" s="123">
        <f t="shared" si="23"/>
        <v>1</v>
      </c>
      <c r="BD28" s="165">
        <f t="shared" si="33"/>
        <v>0</v>
      </c>
      <c r="BE28" s="165">
        <f t="shared" si="34"/>
        <v>0</v>
      </c>
      <c r="BF28" s="165">
        <f t="shared" si="35"/>
        <v>0</v>
      </c>
      <c r="BG28" s="165">
        <f t="shared" si="36"/>
        <v>34.951141819009472</v>
      </c>
      <c r="BH28" s="165">
        <f t="shared" si="37"/>
        <v>104.85342545702839</v>
      </c>
      <c r="BI28" s="165">
        <f t="shared" si="38"/>
        <v>258.63844946067007</v>
      </c>
      <c r="BJ28" s="165">
        <f t="shared" si="39"/>
        <v>55.921826910415149</v>
      </c>
      <c r="BK28" s="165">
        <f t="shared" si="40"/>
        <v>0</v>
      </c>
      <c r="BL28" s="165">
        <f t="shared" si="41"/>
        <v>174.75570909504734</v>
      </c>
      <c r="BM28" s="165">
        <f t="shared" si="42"/>
        <v>69.902283638018943</v>
      </c>
      <c r="BN28" s="102">
        <f t="shared" si="24"/>
        <v>0</v>
      </c>
      <c r="BO28" s="102">
        <f t="shared" si="25"/>
        <v>0</v>
      </c>
      <c r="BP28" s="102">
        <f t="shared" si="26"/>
        <v>0</v>
      </c>
      <c r="BQ28" s="102">
        <f t="shared" si="27"/>
        <v>4368.8927273761838</v>
      </c>
      <c r="BR28" s="102">
        <f t="shared" si="28"/>
        <v>116503.80606336489</v>
      </c>
      <c r="BS28" s="102">
        <f t="shared" si="29"/>
        <v>397905.30686256936</v>
      </c>
      <c r="BT28" s="102">
        <f t="shared" si="30"/>
        <v>16946.008154671257</v>
      </c>
      <c r="BU28" s="102">
        <f t="shared" si="31"/>
        <v>0</v>
      </c>
      <c r="BV28" s="102">
        <f t="shared" si="32"/>
        <v>21416.140820471486</v>
      </c>
      <c r="BW28" s="102">
        <f>Valuation!BM28*10^5</f>
        <v>6990228.3638018947</v>
      </c>
      <c r="BX28" s="102"/>
      <c r="BY28" s="102"/>
      <c r="BZ28" s="102"/>
      <c r="CA28" s="102"/>
      <c r="CB28" s="102"/>
      <c r="CC28" s="102"/>
      <c r="CD28" s="102"/>
      <c r="CE28" s="102"/>
      <c r="CF28" s="102"/>
    </row>
    <row r="29" spans="1:84">
      <c r="A29" s="56">
        <v>9010000012</v>
      </c>
      <c r="B29" s="56" t="s">
        <v>22</v>
      </c>
      <c r="C29" s="56" t="s">
        <v>27</v>
      </c>
      <c r="D29" s="56">
        <f t="shared" si="43"/>
        <v>21</v>
      </c>
      <c r="E29" s="10" t="s">
        <v>39</v>
      </c>
      <c r="F29" s="164" t="s">
        <v>103</v>
      </c>
      <c r="G29" s="61">
        <v>140939186.27821973</v>
      </c>
      <c r="H29" s="61">
        <v>58009196.297705568</v>
      </c>
      <c r="I29" s="61">
        <f t="shared" si="4"/>
        <v>82929989.980514169</v>
      </c>
      <c r="J29" s="60">
        <v>42572</v>
      </c>
      <c r="K29" s="60">
        <v>42643</v>
      </c>
      <c r="L29" s="60">
        <f t="shared" si="45"/>
        <v>42643</v>
      </c>
      <c r="M29" s="60">
        <v>45443</v>
      </c>
      <c r="N29" s="83">
        <f t="shared" si="5"/>
        <v>31</v>
      </c>
      <c r="O29" s="83">
        <f t="shared" si="6"/>
        <v>31</v>
      </c>
      <c r="P29" s="61">
        <f t="shared" si="7"/>
        <v>82929989.980514169</v>
      </c>
      <c r="Q29" s="61">
        <f t="shared" si="8"/>
        <v>68002591.784021616</v>
      </c>
      <c r="R29" s="61">
        <f t="shared" si="9"/>
        <v>14927398.196492553</v>
      </c>
      <c r="S29" s="61">
        <f t="shared" si="10"/>
        <v>1492739.8196492554</v>
      </c>
      <c r="T29" s="61">
        <f t="shared" si="11"/>
        <v>149273.98196492554</v>
      </c>
      <c r="U29" s="61">
        <f t="shared" si="12"/>
        <v>2982494.159659212</v>
      </c>
      <c r="V29" s="84">
        <v>0.1</v>
      </c>
      <c r="W29" s="84">
        <v>0.1</v>
      </c>
      <c r="X29" s="84">
        <v>0.18</v>
      </c>
      <c r="Y29" s="56">
        <f t="shared" si="13"/>
        <v>4</v>
      </c>
      <c r="Z29" s="56">
        <f t="shared" si="14"/>
        <v>4</v>
      </c>
      <c r="AA29" s="56">
        <f t="shared" si="15"/>
        <v>4</v>
      </c>
      <c r="AB29" s="56">
        <f t="shared" si="16"/>
        <v>4</v>
      </c>
      <c r="AC29" s="56">
        <f t="shared" si="17"/>
        <v>4</v>
      </c>
      <c r="AD29" s="83">
        <f t="shared" si="18"/>
        <v>11</v>
      </c>
      <c r="AE29" s="14">
        <f t="shared" si="19"/>
        <v>82</v>
      </c>
      <c r="AF29" s="14">
        <f t="shared" si="20"/>
        <v>0</v>
      </c>
      <c r="AG29" s="61">
        <f t="shared" si="21"/>
        <v>4624507.9612733927</v>
      </c>
      <c r="AH29" s="51"/>
      <c r="AI29" s="111" t="s">
        <v>203</v>
      </c>
      <c r="AJ29" t="e">
        <f>VLOOKUP(A29,'[19]Building Sheet FAR WPI &amp; CII'!A$6:T$264,3,FALSE)</f>
        <v>#N/A</v>
      </c>
      <c r="AK29" t="e">
        <v>#N/A</v>
      </c>
      <c r="AL29" s="104">
        <f t="shared" si="22"/>
        <v>7.9249999999999998</v>
      </c>
      <c r="AM29" s="104">
        <v>30</v>
      </c>
      <c r="AN29" s="109">
        <v>0.05</v>
      </c>
      <c r="AO29" s="136">
        <f>(1-AN29)/AM29</f>
        <v>3.1666666666666662E-2</v>
      </c>
      <c r="AP29" s="102">
        <f>I29*((1-AN29)/AM29)*IF(AL29&gt;AM29,AM29,AL29)</f>
        <v>20811972.068859864</v>
      </c>
      <c r="AQ29" s="102">
        <f>I29-AP29</f>
        <v>62118017.911654308</v>
      </c>
      <c r="AR29" s="114" t="s">
        <v>218</v>
      </c>
      <c r="AS29" s="125">
        <f>VLOOKUP(AR29,Bifurcation!$B$5:$L$12,MATCH($AS$5,Bifurcation!$B$5:$L$5,0),FALSE)</f>
        <v>0</v>
      </c>
      <c r="AT29" s="125">
        <f>VLOOKUP(AR29,Bifurcation!$B$5:$L$12,MATCH($AT$5,Bifurcation!$B$5:$L$5,0),FALSE)</f>
        <v>0</v>
      </c>
      <c r="AU29" s="125">
        <f>VLOOKUP(AR29,Bifurcation!$B$5:$L$12,MATCH($AU$5,Bifurcation!$B$5:$L$5,0),FALSE)</f>
        <v>0</v>
      </c>
      <c r="AV29" s="125">
        <v>0.05</v>
      </c>
      <c r="AW29" s="125">
        <f>VLOOKUP(AR29,Bifurcation!$B$5:$L$12,MATCH($AW$5,Bifurcation!$B$5:$L$5,0),FALSE)</f>
        <v>0.15</v>
      </c>
      <c r="AX29" s="125">
        <v>0.37</v>
      </c>
      <c r="AY29" s="125">
        <v>0.08</v>
      </c>
      <c r="AZ29" s="125">
        <f>VLOOKUP(AR29,Bifurcation!$B$5:$L$12,MATCH($AZ$5,Bifurcation!$B$5:$L$5,0),FALSE)</f>
        <v>0</v>
      </c>
      <c r="BA29" s="125">
        <v>0.25</v>
      </c>
      <c r="BB29" s="125">
        <f>VLOOKUP(AR29,Bifurcation!$B$5:$L$12,MATCH($BB$5,Bifurcation!$B$5:$L$5,0),FALSE)</f>
        <v>0.1</v>
      </c>
      <c r="BC29" s="123">
        <f t="shared" si="23"/>
        <v>1</v>
      </c>
      <c r="BD29" s="165">
        <f t="shared" si="33"/>
        <v>0</v>
      </c>
      <c r="BE29" s="165">
        <f t="shared" si="34"/>
        <v>0</v>
      </c>
      <c r="BF29" s="165">
        <f t="shared" si="35"/>
        <v>0</v>
      </c>
      <c r="BG29" s="165">
        <f t="shared" si="36"/>
        <v>31.059008955827156</v>
      </c>
      <c r="BH29" s="165">
        <f t="shared" si="37"/>
        <v>93.177026867481445</v>
      </c>
      <c r="BI29" s="165">
        <f t="shared" si="38"/>
        <v>229.83666627312093</v>
      </c>
      <c r="BJ29" s="165">
        <f t="shared" si="39"/>
        <v>49.69441432932345</v>
      </c>
      <c r="BK29" s="165">
        <f t="shared" si="40"/>
        <v>0</v>
      </c>
      <c r="BL29" s="165">
        <f t="shared" si="41"/>
        <v>155.29504477913576</v>
      </c>
      <c r="BM29" s="165">
        <f t="shared" si="42"/>
        <v>62.118017911654313</v>
      </c>
      <c r="BN29" s="102">
        <f t="shared" si="24"/>
        <v>0</v>
      </c>
      <c r="BO29" s="102">
        <f t="shared" si="25"/>
        <v>0</v>
      </c>
      <c r="BP29" s="102">
        <f t="shared" si="26"/>
        <v>0</v>
      </c>
      <c r="BQ29" s="102">
        <f t="shared" si="27"/>
        <v>3882.3761194783942</v>
      </c>
      <c r="BR29" s="102">
        <f t="shared" si="28"/>
        <v>103530.02985275717</v>
      </c>
      <c r="BS29" s="102">
        <f t="shared" si="29"/>
        <v>353594.87118941685</v>
      </c>
      <c r="BT29" s="102">
        <f t="shared" si="30"/>
        <v>15058.913433128319</v>
      </c>
      <c r="BU29" s="102">
        <f t="shared" si="31"/>
        <v>0</v>
      </c>
      <c r="BV29" s="102">
        <f t="shared" si="32"/>
        <v>19031.255487639188</v>
      </c>
      <c r="BW29" s="102">
        <f>Valuation!BM29*10^5</f>
        <v>6211801.791165431</v>
      </c>
      <c r="BX29" s="102"/>
      <c r="BY29" s="102"/>
      <c r="BZ29" s="102"/>
      <c r="CA29" s="102"/>
      <c r="CB29" s="102"/>
      <c r="CC29" s="102"/>
      <c r="CD29" s="102"/>
      <c r="CE29" s="102"/>
      <c r="CF29" s="102"/>
    </row>
    <row r="30" spans="1:84">
      <c r="A30" s="56">
        <v>2010000263</v>
      </c>
      <c r="B30" s="56" t="s">
        <v>32</v>
      </c>
      <c r="C30" s="56" t="s">
        <v>29</v>
      </c>
      <c r="D30" s="56">
        <f t="shared" si="43"/>
        <v>22</v>
      </c>
      <c r="E30" s="10" t="s">
        <v>39</v>
      </c>
      <c r="F30" s="164" t="s">
        <v>122</v>
      </c>
      <c r="G30" s="61">
        <v>185228366</v>
      </c>
      <c r="H30" s="61">
        <v>103059910.9055257</v>
      </c>
      <c r="I30" s="61">
        <f t="shared" si="4"/>
        <v>82168455.094474301</v>
      </c>
      <c r="J30" s="60">
        <v>44255</v>
      </c>
      <c r="K30" s="60">
        <v>44286</v>
      </c>
      <c r="L30" s="60">
        <f t="shared" si="45"/>
        <v>44286</v>
      </c>
      <c r="M30" s="60">
        <v>45443</v>
      </c>
      <c r="N30" s="83">
        <f t="shared" si="5"/>
        <v>13</v>
      </c>
      <c r="O30" s="83">
        <f t="shared" si="6"/>
        <v>13</v>
      </c>
      <c r="P30" s="61">
        <f t="shared" si="7"/>
        <v>82168455.094474301</v>
      </c>
      <c r="Q30" s="61">
        <f t="shared" si="8"/>
        <v>34921593.415151574</v>
      </c>
      <c r="R30" s="61">
        <f t="shared" si="9"/>
        <v>47246861.679322727</v>
      </c>
      <c r="S30" s="61">
        <f t="shared" si="10"/>
        <v>4724686.1679322729</v>
      </c>
      <c r="T30" s="61">
        <f t="shared" si="11"/>
        <v>472468.61679322732</v>
      </c>
      <c r="U30" s="61">
        <f t="shared" si="12"/>
        <v>9439922.9635286815</v>
      </c>
      <c r="V30" s="84">
        <v>0.1</v>
      </c>
      <c r="W30" s="84">
        <v>0.1</v>
      </c>
      <c r="X30" s="84">
        <v>0.18</v>
      </c>
      <c r="Y30" s="56">
        <f t="shared" si="13"/>
        <v>4</v>
      </c>
      <c r="Z30" s="56">
        <f t="shared" si="14"/>
        <v>4</v>
      </c>
      <c r="AA30" s="56">
        <f t="shared" si="15"/>
        <v>4</v>
      </c>
      <c r="AB30" s="56">
        <f t="shared" si="16"/>
        <v>1</v>
      </c>
      <c r="AC30" s="56">
        <f t="shared" si="17"/>
        <v>0</v>
      </c>
      <c r="AD30" s="83">
        <f t="shared" si="18"/>
        <v>0</v>
      </c>
      <c r="AE30" s="14">
        <f t="shared" si="19"/>
        <v>42.5</v>
      </c>
      <c r="AF30" s="14">
        <f t="shared" si="20"/>
        <v>0</v>
      </c>
      <c r="AG30" s="61">
        <f t="shared" si="21"/>
        <v>14637077.748254182</v>
      </c>
      <c r="AH30" s="51"/>
      <c r="AI30" s="111" t="s">
        <v>179</v>
      </c>
      <c r="AJ30" t="str">
        <f>VLOOKUP(A30,'[19]Building Sheet FAR WPI &amp; CII'!A$6:T$264,3,FALSE)</f>
        <v>Storm water drains/ channels</v>
      </c>
      <c r="AK30" t="s">
        <v>219</v>
      </c>
      <c r="AL30" s="104">
        <f t="shared" si="22"/>
        <v>3.3166666666666669</v>
      </c>
      <c r="AM30" s="104">
        <v>20</v>
      </c>
      <c r="AN30" s="109">
        <v>0</v>
      </c>
      <c r="AO30" s="136">
        <f>(1-AN30)/AM30</f>
        <v>0.05</v>
      </c>
      <c r="AP30" s="102">
        <f>I30*((1-AN30)/AM30)*IF(AL30&gt;AM30,AM30,AL30)</f>
        <v>13626268.803166989</v>
      </c>
      <c r="AQ30" s="102">
        <f>I30-AP30</f>
        <v>68542186.291307315</v>
      </c>
      <c r="AR30" t="s">
        <v>219</v>
      </c>
      <c r="AS30" s="125">
        <f>VLOOKUP(AR30,Bifurcation!$B$5:$L$12,MATCH($AS$5,Bifurcation!$B$5:$L$5,0),FALSE)</f>
        <v>0.1</v>
      </c>
      <c r="AT30" s="125">
        <f>VLOOKUP(AR30,Bifurcation!$B$5:$L$12,MATCH($AT$5,Bifurcation!$B$5:$L$5,0),FALSE)</f>
        <v>0</v>
      </c>
      <c r="AU30" s="125">
        <f>VLOOKUP(AR30,Bifurcation!$B$5:$L$12,MATCH($AU$5,Bifurcation!$B$5:$L$5,0),FALSE)</f>
        <v>0</v>
      </c>
      <c r="AV30" s="125">
        <f>VLOOKUP(AR30,Bifurcation!$B$5:$L$12,MATCH($AV$5,Bifurcation!$B$5:$L$5,0),FALSE)</f>
        <v>0</v>
      </c>
      <c r="AW30" s="125">
        <f>VLOOKUP(AR30,Bifurcation!$B$5:$L$12,MATCH($AW$5,Bifurcation!$B$5:$L$5,0),FALSE)</f>
        <v>0</v>
      </c>
      <c r="AX30" s="125">
        <f>VLOOKUP(AR30,Bifurcation!$B$5:$L$12,MATCH($AX$5,Bifurcation!$B$5:$L$5,0),FALSE)</f>
        <v>0</v>
      </c>
      <c r="AY30" s="125">
        <f>VLOOKUP(AR30,Bifurcation!$B$5:$L$12,MATCH($AY$5,Bifurcation!$B$5:$L$5,0),FALSE)</f>
        <v>8.2011014478275412E-2</v>
      </c>
      <c r="AZ30" s="125">
        <f>VLOOKUP(AR30,Bifurcation!$B$5:$L$12,MATCH($AZ$5,Bifurcation!$B$5:$L$5,0),FALSE)</f>
        <v>0.54200534558180447</v>
      </c>
      <c r="BA30" s="125">
        <f>VLOOKUP(AR30,Bifurcation!$B$5:$L$12,MATCH($BA$5,Bifurcation!$B$5:$L$5,0),FALSE)</f>
        <v>0.24</v>
      </c>
      <c r="BB30" s="125">
        <f>VLOOKUP(AR30,Bifurcation!$B$5:$L$12,MATCH($BB$5,Bifurcation!$B$5:$L$5,0),FALSE)</f>
        <v>0.04</v>
      </c>
      <c r="BC30" s="123">
        <f t="shared" si="23"/>
        <v>1.0040163600600798</v>
      </c>
      <c r="BD30" s="165">
        <f t="shared" si="33"/>
        <v>68.542186291307317</v>
      </c>
      <c r="BE30" s="165">
        <f t="shared" si="34"/>
        <v>0</v>
      </c>
      <c r="BF30" s="165">
        <f t="shared" si="35"/>
        <v>0</v>
      </c>
      <c r="BG30" s="165">
        <f t="shared" si="36"/>
        <v>0</v>
      </c>
      <c r="BH30" s="165">
        <f t="shared" si="37"/>
        <v>0</v>
      </c>
      <c r="BI30" s="165">
        <f t="shared" si="38"/>
        <v>0</v>
      </c>
      <c r="BJ30" s="165">
        <f t="shared" si="39"/>
        <v>56.212142323090546</v>
      </c>
      <c r="BK30" s="165">
        <f t="shared" si="40"/>
        <v>371.5023136775244</v>
      </c>
      <c r="BL30" s="165">
        <f t="shared" si="41"/>
        <v>164.50124709913754</v>
      </c>
      <c r="BM30" s="165">
        <f t="shared" si="42"/>
        <v>27.416874516522928</v>
      </c>
      <c r="BN30" s="102">
        <f t="shared" si="24"/>
        <v>15231.596953623848</v>
      </c>
      <c r="BO30" s="102">
        <f t="shared" si="25"/>
        <v>0</v>
      </c>
      <c r="BP30" s="102">
        <f t="shared" si="26"/>
        <v>0</v>
      </c>
      <c r="BQ30" s="102">
        <f t="shared" si="27"/>
        <v>0</v>
      </c>
      <c r="BR30" s="102">
        <f t="shared" si="28"/>
        <v>0</v>
      </c>
      <c r="BS30" s="102">
        <f t="shared" si="29"/>
        <v>0</v>
      </c>
      <c r="BT30" s="102">
        <f t="shared" si="30"/>
        <v>17033.98252214865</v>
      </c>
      <c r="BU30" s="102">
        <f t="shared" si="31"/>
        <v>4953364.1823669923</v>
      </c>
      <c r="BV30" s="102">
        <f t="shared" si="32"/>
        <v>20159.466556266856</v>
      </c>
      <c r="BW30" s="102">
        <f>Valuation!BM30*10^5</f>
        <v>2741687.4516522926</v>
      </c>
      <c r="BX30" s="102"/>
      <c r="BY30" s="102"/>
      <c r="BZ30" s="102"/>
      <c r="CA30" s="102"/>
      <c r="CB30" s="102"/>
      <c r="CC30" s="102"/>
      <c r="CD30" s="102"/>
      <c r="CE30" s="102"/>
      <c r="CF30" s="102"/>
    </row>
    <row r="31" spans="1:84">
      <c r="A31" s="56">
        <v>2010000262</v>
      </c>
      <c r="B31" s="56" t="s">
        <v>32</v>
      </c>
      <c r="C31" s="56" t="s">
        <v>29</v>
      </c>
      <c r="D31" s="56">
        <f t="shared" si="43"/>
        <v>23</v>
      </c>
      <c r="E31" s="10" t="s">
        <v>39</v>
      </c>
      <c r="F31" s="164" t="s">
        <v>121</v>
      </c>
      <c r="G31" s="61">
        <v>172586072</v>
      </c>
      <c r="H31" s="61">
        <v>96025817.146465793</v>
      </c>
      <c r="I31" s="61">
        <f t="shared" si="4"/>
        <v>76560254.853534207</v>
      </c>
      <c r="J31" s="60">
        <v>44255</v>
      </c>
      <c r="K31" s="60">
        <v>44286</v>
      </c>
      <c r="L31" s="60">
        <f t="shared" si="45"/>
        <v>44286</v>
      </c>
      <c r="M31" s="60">
        <v>45443</v>
      </c>
      <c r="N31" s="83">
        <f t="shared" si="5"/>
        <v>13</v>
      </c>
      <c r="O31" s="83">
        <f t="shared" si="6"/>
        <v>13</v>
      </c>
      <c r="P31" s="61">
        <f t="shared" si="7"/>
        <v>76560254.853534207</v>
      </c>
      <c r="Q31" s="61">
        <f t="shared" si="8"/>
        <v>32538108.312752038</v>
      </c>
      <c r="R31" s="61">
        <f t="shared" si="9"/>
        <v>44022146.540782169</v>
      </c>
      <c r="S31" s="61">
        <f t="shared" si="10"/>
        <v>4402214.6540782172</v>
      </c>
      <c r="T31" s="61">
        <f t="shared" si="11"/>
        <v>440221.46540782176</v>
      </c>
      <c r="U31" s="61">
        <f t="shared" si="12"/>
        <v>8795624.878848277</v>
      </c>
      <c r="V31" s="84">
        <v>0.1</v>
      </c>
      <c r="W31" s="84">
        <v>0.1</v>
      </c>
      <c r="X31" s="84">
        <v>0.18</v>
      </c>
      <c r="Y31" s="56">
        <f t="shared" si="13"/>
        <v>4</v>
      </c>
      <c r="Z31" s="56">
        <f t="shared" si="14"/>
        <v>4</v>
      </c>
      <c r="AA31" s="56">
        <f t="shared" si="15"/>
        <v>4</v>
      </c>
      <c r="AB31" s="56">
        <f t="shared" si="16"/>
        <v>1</v>
      </c>
      <c r="AC31" s="56">
        <f t="shared" si="17"/>
        <v>0</v>
      </c>
      <c r="AD31" s="83">
        <f t="shared" si="18"/>
        <v>0</v>
      </c>
      <c r="AE31" s="14">
        <f t="shared" si="19"/>
        <v>42.5</v>
      </c>
      <c r="AF31" s="14">
        <f t="shared" si="20"/>
        <v>0</v>
      </c>
      <c r="AG31" s="61">
        <f t="shared" si="21"/>
        <v>13638060.998334315</v>
      </c>
      <c r="AH31" s="51"/>
      <c r="AI31" s="111" t="s">
        <v>179</v>
      </c>
      <c r="AJ31" t="str">
        <f>VLOOKUP(A31,'[19]Building Sheet FAR WPI &amp; CII'!A$6:T$264,3,FALSE)</f>
        <v>STORM WATER DRAINAGE</v>
      </c>
      <c r="AK31" t="s">
        <v>219</v>
      </c>
      <c r="AL31" s="104">
        <f t="shared" si="22"/>
        <v>3.3166666666666669</v>
      </c>
      <c r="AM31" s="104">
        <v>20</v>
      </c>
      <c r="AN31" s="109">
        <v>0</v>
      </c>
      <c r="AO31" s="136">
        <f>(1-AN31)/AM31</f>
        <v>0.05</v>
      </c>
      <c r="AP31" s="102">
        <f>I31*((1-AN31)/AM31)*IF(AL31&gt;AM31,AM31,AL31)</f>
        <v>12696242.263211092</v>
      </c>
      <c r="AQ31" s="102">
        <f>I31-AP31</f>
        <v>63864012.590323113</v>
      </c>
      <c r="AR31" t="s">
        <v>219</v>
      </c>
      <c r="AS31" s="125">
        <f>VLOOKUP(AR31,Bifurcation!$B$5:$L$12,MATCH($AS$5,Bifurcation!$B$5:$L$5,0),FALSE)</f>
        <v>0.1</v>
      </c>
      <c r="AT31" s="125">
        <f>VLOOKUP(AR31,Bifurcation!$B$5:$L$12,MATCH($AT$5,Bifurcation!$B$5:$L$5,0),FALSE)</f>
        <v>0</v>
      </c>
      <c r="AU31" s="125">
        <f>VLOOKUP(AR31,Bifurcation!$B$5:$L$12,MATCH($AU$5,Bifurcation!$B$5:$L$5,0),FALSE)</f>
        <v>0</v>
      </c>
      <c r="AV31" s="125">
        <f>VLOOKUP(AR31,Bifurcation!$B$5:$L$12,MATCH($AV$5,Bifurcation!$B$5:$L$5,0),FALSE)</f>
        <v>0</v>
      </c>
      <c r="AW31" s="125">
        <f>VLOOKUP(AR31,Bifurcation!$B$5:$L$12,MATCH($AW$5,Bifurcation!$B$5:$L$5,0),FALSE)</f>
        <v>0</v>
      </c>
      <c r="AX31" s="125">
        <f>VLOOKUP(AR31,Bifurcation!$B$5:$L$12,MATCH($AX$5,Bifurcation!$B$5:$L$5,0),FALSE)</f>
        <v>0</v>
      </c>
      <c r="AY31" s="125">
        <f>VLOOKUP(AR31,Bifurcation!$B$5:$L$12,MATCH($AY$5,Bifurcation!$B$5:$L$5,0),FALSE)</f>
        <v>8.2011014478275412E-2</v>
      </c>
      <c r="AZ31" s="125">
        <f>VLOOKUP(AR31,Bifurcation!$B$5:$L$12,MATCH($AZ$5,Bifurcation!$B$5:$L$5,0),FALSE)</f>
        <v>0.54200534558180447</v>
      </c>
      <c r="BA31" s="125">
        <f>VLOOKUP(AR31,Bifurcation!$B$5:$L$12,MATCH($BA$5,Bifurcation!$B$5:$L$5,0),FALSE)</f>
        <v>0.24</v>
      </c>
      <c r="BB31" s="125">
        <f>VLOOKUP(AR31,Bifurcation!$B$5:$L$12,MATCH($BB$5,Bifurcation!$B$5:$L$5,0),FALSE)</f>
        <v>0.04</v>
      </c>
      <c r="BC31" s="123">
        <f t="shared" si="23"/>
        <v>1.0040163600600798</v>
      </c>
      <c r="BD31" s="165">
        <f t="shared" si="33"/>
        <v>63.864012590323121</v>
      </c>
      <c r="BE31" s="165">
        <f t="shared" si="34"/>
        <v>0</v>
      </c>
      <c r="BF31" s="165">
        <f t="shared" si="35"/>
        <v>0</v>
      </c>
      <c r="BG31" s="165">
        <f t="shared" si="36"/>
        <v>0</v>
      </c>
      <c r="BH31" s="165">
        <f t="shared" si="37"/>
        <v>0</v>
      </c>
      <c r="BI31" s="165">
        <f t="shared" si="38"/>
        <v>0</v>
      </c>
      <c r="BJ31" s="165">
        <f t="shared" si="39"/>
        <v>52.375524611857522</v>
      </c>
      <c r="BK31" s="165">
        <f t="shared" si="40"/>
        <v>346.14636214258792</v>
      </c>
      <c r="BL31" s="165">
        <f t="shared" si="41"/>
        <v>153.27363021677547</v>
      </c>
      <c r="BM31" s="165">
        <f t="shared" si="42"/>
        <v>25.545605036129242</v>
      </c>
      <c r="BN31" s="102">
        <f t="shared" si="24"/>
        <v>14192.002797849582</v>
      </c>
      <c r="BO31" s="102">
        <f t="shared" si="25"/>
        <v>0</v>
      </c>
      <c r="BP31" s="102">
        <f t="shared" si="26"/>
        <v>0</v>
      </c>
      <c r="BQ31" s="102">
        <f t="shared" si="27"/>
        <v>0</v>
      </c>
      <c r="BR31" s="102">
        <f t="shared" si="28"/>
        <v>0</v>
      </c>
      <c r="BS31" s="102">
        <f t="shared" si="29"/>
        <v>0</v>
      </c>
      <c r="BT31" s="102">
        <f t="shared" si="30"/>
        <v>15871.371094502279</v>
      </c>
      <c r="BU31" s="102">
        <f t="shared" si="31"/>
        <v>4615284.8285678383</v>
      </c>
      <c r="BV31" s="102">
        <f t="shared" si="32"/>
        <v>18783.533114800917</v>
      </c>
      <c r="BW31" s="102">
        <f>Valuation!BM31*10^5</f>
        <v>2554560.5036129244</v>
      </c>
      <c r="BX31" s="102"/>
      <c r="BY31" s="102"/>
      <c r="BZ31" s="102"/>
      <c r="CA31" s="102"/>
      <c r="CB31" s="102"/>
      <c r="CC31" s="102"/>
      <c r="CD31" s="102"/>
      <c r="CE31" s="102"/>
      <c r="CF31" s="102"/>
    </row>
    <row r="32" spans="1:84">
      <c r="A32" s="56">
        <v>2010000250</v>
      </c>
      <c r="B32" s="56" t="s">
        <v>32</v>
      </c>
      <c r="C32" s="56" t="s">
        <v>27</v>
      </c>
      <c r="D32" s="56">
        <f t="shared" si="43"/>
        <v>24</v>
      </c>
      <c r="E32" s="10" t="s">
        <v>39</v>
      </c>
      <c r="F32" s="164" t="s">
        <v>109</v>
      </c>
      <c r="G32" s="61">
        <f>189490000-20367811</f>
        <v>169122189</v>
      </c>
      <c r="H32" s="61">
        <f>105431057.559986-11332523.3728002</f>
        <v>94098534.187185794</v>
      </c>
      <c r="I32" s="61">
        <f t="shared" si="4"/>
        <v>75023654.812814206</v>
      </c>
      <c r="J32" s="60">
        <v>44022</v>
      </c>
      <c r="K32" s="60">
        <v>44104</v>
      </c>
      <c r="L32" s="60">
        <f t="shared" si="45"/>
        <v>44104</v>
      </c>
      <c r="M32" s="60">
        <v>45443</v>
      </c>
      <c r="N32" s="83">
        <f t="shared" si="5"/>
        <v>15</v>
      </c>
      <c r="O32" s="83">
        <f t="shared" si="6"/>
        <v>15</v>
      </c>
      <c r="P32" s="61">
        <f t="shared" si="7"/>
        <v>75023654.812814206</v>
      </c>
      <c r="Q32" s="61">
        <f t="shared" si="8"/>
        <v>35636236.036086746</v>
      </c>
      <c r="R32" s="61">
        <f t="shared" si="9"/>
        <v>39387418.77672746</v>
      </c>
      <c r="S32" s="61">
        <f t="shared" si="10"/>
        <v>3938741.8776727463</v>
      </c>
      <c r="T32" s="61">
        <f t="shared" si="11"/>
        <v>393874.18776727468</v>
      </c>
      <c r="U32" s="61">
        <f t="shared" si="12"/>
        <v>7869606.2715901462</v>
      </c>
      <c r="V32" s="84">
        <v>0.1</v>
      </c>
      <c r="W32" s="84">
        <v>0.1</v>
      </c>
      <c r="X32" s="84">
        <v>0.18</v>
      </c>
      <c r="Y32" s="56">
        <f t="shared" si="13"/>
        <v>4</v>
      </c>
      <c r="Z32" s="56">
        <f t="shared" si="14"/>
        <v>4</v>
      </c>
      <c r="AA32" s="56">
        <f t="shared" si="15"/>
        <v>4</v>
      </c>
      <c r="AB32" s="56">
        <f t="shared" si="16"/>
        <v>3</v>
      </c>
      <c r="AC32" s="56">
        <f t="shared" si="17"/>
        <v>0</v>
      </c>
      <c r="AD32" s="83">
        <f t="shared" si="18"/>
        <v>0</v>
      </c>
      <c r="AE32" s="14">
        <f t="shared" si="19"/>
        <v>47.5</v>
      </c>
      <c r="AF32" s="14">
        <f t="shared" si="20"/>
        <v>0</v>
      </c>
      <c r="AG32" s="61">
        <f t="shared" si="21"/>
        <v>12202222.337030169</v>
      </c>
      <c r="AH32" s="51"/>
      <c r="AI32" s="111" t="s">
        <v>203</v>
      </c>
      <c r="AJ32" t="str">
        <f>VLOOKUP(A32,'[19]Building Sheet FAR WPI &amp; CII'!A$6:T$264,3,FALSE)</f>
        <v>Central Warehouse</v>
      </c>
      <c r="AK32" t="s">
        <v>216</v>
      </c>
      <c r="AL32" s="104">
        <f t="shared" si="22"/>
        <v>3.9555555555555557</v>
      </c>
      <c r="AM32" s="104">
        <v>30</v>
      </c>
      <c r="AN32" s="109">
        <f>VLOOKUP(A32,'[19]Building Sheet FAR WPI &amp; CII'!A$6:AK$243,36,FALSE)</f>
        <v>0.05</v>
      </c>
      <c r="AO32" s="136">
        <f>(1-AN32)/AM32</f>
        <v>3.1666666666666662E-2</v>
      </c>
      <c r="AP32" s="102">
        <f>I32*((1-AN32)/AM32)*IF(AL32&gt;AM32,AM32,AL32)</f>
        <v>9397407.428775467</v>
      </c>
      <c r="AQ32" s="102">
        <f>I32-AP32</f>
        <v>65626247.384038739</v>
      </c>
      <c r="AR32" t="s">
        <v>218</v>
      </c>
      <c r="AS32" s="125">
        <f>VLOOKUP(AR32,Bifurcation!$B$5:$L$12,MATCH($AS$5,Bifurcation!$B$5:$L$5,0),FALSE)</f>
        <v>0</v>
      </c>
      <c r="AT32" s="125">
        <f>VLOOKUP(AR32,Bifurcation!$B$5:$L$12,MATCH($AT$5,Bifurcation!$B$5:$L$5,0),FALSE)</f>
        <v>0</v>
      </c>
      <c r="AU32" s="125">
        <f>VLOOKUP(AR32,Bifurcation!$B$5:$L$12,MATCH($AU$5,Bifurcation!$B$5:$L$5,0),FALSE)</f>
        <v>0</v>
      </c>
      <c r="AV32" s="125">
        <v>0.05</v>
      </c>
      <c r="AW32" s="125">
        <f>VLOOKUP(AR32,Bifurcation!$B$5:$L$12,MATCH($AW$5,Bifurcation!$B$5:$L$5,0),FALSE)</f>
        <v>0.15</v>
      </c>
      <c r="AX32" s="125">
        <v>0.37</v>
      </c>
      <c r="AY32" s="125">
        <v>0.08</v>
      </c>
      <c r="AZ32" s="125">
        <f>VLOOKUP(AR32,Bifurcation!$B$5:$L$12,MATCH($AZ$5,Bifurcation!$B$5:$L$5,0),FALSE)</f>
        <v>0</v>
      </c>
      <c r="BA32" s="125">
        <v>0.25</v>
      </c>
      <c r="BB32" s="125">
        <f>VLOOKUP(AR32,Bifurcation!$B$5:$L$12,MATCH($BB$5,Bifurcation!$B$5:$L$5,0),FALSE)</f>
        <v>0.1</v>
      </c>
      <c r="BC32" s="123">
        <f t="shared" si="23"/>
        <v>1</v>
      </c>
      <c r="BD32" s="165">
        <f t="shared" si="33"/>
        <v>0</v>
      </c>
      <c r="BE32" s="165">
        <f t="shared" si="34"/>
        <v>0</v>
      </c>
      <c r="BF32" s="165">
        <f t="shared" si="35"/>
        <v>0</v>
      </c>
      <c r="BG32" s="165">
        <f t="shared" si="36"/>
        <v>32.813123692019374</v>
      </c>
      <c r="BH32" s="165">
        <f t="shared" si="37"/>
        <v>98.439371076058109</v>
      </c>
      <c r="BI32" s="165">
        <f t="shared" si="38"/>
        <v>242.81711532094334</v>
      </c>
      <c r="BJ32" s="165">
        <f t="shared" si="39"/>
        <v>52.500997907230996</v>
      </c>
      <c r="BK32" s="165">
        <f t="shared" si="40"/>
        <v>0</v>
      </c>
      <c r="BL32" s="165">
        <f t="shared" si="41"/>
        <v>164.06561846009686</v>
      </c>
      <c r="BM32" s="165">
        <f t="shared" si="42"/>
        <v>65.626247384038749</v>
      </c>
      <c r="BN32" s="102">
        <f t="shared" si="24"/>
        <v>0</v>
      </c>
      <c r="BO32" s="102">
        <f t="shared" si="25"/>
        <v>0</v>
      </c>
      <c r="BP32" s="102">
        <f t="shared" si="26"/>
        <v>0</v>
      </c>
      <c r="BQ32" s="102">
        <f t="shared" si="27"/>
        <v>4101.6404615024212</v>
      </c>
      <c r="BR32" s="102">
        <f t="shared" si="28"/>
        <v>109377.0789733979</v>
      </c>
      <c r="BS32" s="102">
        <f t="shared" si="29"/>
        <v>373564.79280145129</v>
      </c>
      <c r="BT32" s="102">
        <f t="shared" si="30"/>
        <v>15909.393305221512</v>
      </c>
      <c r="BU32" s="102">
        <f t="shared" si="31"/>
        <v>0</v>
      </c>
      <c r="BV32" s="102">
        <f t="shared" si="32"/>
        <v>20106.08069363932</v>
      </c>
      <c r="BW32" s="102">
        <f>Valuation!BM32*10^5</f>
        <v>6562624.7384038744</v>
      </c>
      <c r="BX32" s="102"/>
      <c r="BY32" s="102"/>
      <c r="BZ32" s="102"/>
      <c r="CA32" s="102"/>
      <c r="CB32" s="102"/>
      <c r="CC32" s="102"/>
      <c r="CD32" s="102"/>
      <c r="CE32" s="102"/>
      <c r="CF32" s="102"/>
    </row>
    <row r="33" spans="1:84">
      <c r="A33" s="56">
        <v>9010000014</v>
      </c>
      <c r="B33" s="56" t="s">
        <v>22</v>
      </c>
      <c r="C33" s="56" t="s">
        <v>29</v>
      </c>
      <c r="D33" s="56">
        <f t="shared" si="43"/>
        <v>25</v>
      </c>
      <c r="E33" s="10" t="s">
        <v>39</v>
      </c>
      <c r="F33" s="164" t="s">
        <v>155</v>
      </c>
      <c r="G33" s="61">
        <v>127091722.492221</v>
      </c>
      <c r="H33" s="61">
        <v>52309715.08031255</v>
      </c>
      <c r="I33" s="61">
        <f t="shared" si="4"/>
        <v>74782007.411908448</v>
      </c>
      <c r="J33" s="60">
        <v>42766</v>
      </c>
      <c r="K33" s="60">
        <v>42825</v>
      </c>
      <c r="L33" s="60">
        <f t="shared" si="45"/>
        <v>42825</v>
      </c>
      <c r="M33" s="60">
        <v>45443</v>
      </c>
      <c r="N33" s="83">
        <f t="shared" si="5"/>
        <v>29</v>
      </c>
      <c r="O33" s="83">
        <f t="shared" si="6"/>
        <v>29</v>
      </c>
      <c r="P33" s="61">
        <f t="shared" si="7"/>
        <v>74782007.411908448</v>
      </c>
      <c r="Q33" s="61">
        <f t="shared" si="8"/>
        <v>58329965.781288594</v>
      </c>
      <c r="R33" s="61">
        <f t="shared" si="9"/>
        <v>16452041.630619854</v>
      </c>
      <c r="S33" s="61">
        <f t="shared" si="10"/>
        <v>1645204.1630619855</v>
      </c>
      <c r="T33" s="61">
        <f t="shared" si="11"/>
        <v>164520.41630619857</v>
      </c>
      <c r="U33" s="61">
        <f t="shared" si="12"/>
        <v>3287117.9177978463</v>
      </c>
      <c r="V33" s="84">
        <v>0.1</v>
      </c>
      <c r="W33" s="84">
        <v>0.1</v>
      </c>
      <c r="X33" s="84">
        <v>0.18</v>
      </c>
      <c r="Y33" s="56">
        <f t="shared" si="13"/>
        <v>4</v>
      </c>
      <c r="Z33" s="56">
        <f t="shared" si="14"/>
        <v>4</v>
      </c>
      <c r="AA33" s="56">
        <f t="shared" si="15"/>
        <v>4</v>
      </c>
      <c r="AB33" s="56">
        <f t="shared" si="16"/>
        <v>4</v>
      </c>
      <c r="AC33" s="56">
        <f t="shared" si="17"/>
        <v>4</v>
      </c>
      <c r="AD33" s="83">
        <f t="shared" si="18"/>
        <v>9</v>
      </c>
      <c r="AE33" s="14">
        <f t="shared" si="19"/>
        <v>78</v>
      </c>
      <c r="AF33" s="14">
        <f t="shared" si="20"/>
        <v>0</v>
      </c>
      <c r="AG33" s="61">
        <f t="shared" si="21"/>
        <v>5096842.4971660301</v>
      </c>
      <c r="AH33" s="51"/>
      <c r="AI33" s="111" t="s">
        <v>203</v>
      </c>
      <c r="AJ33" t="e">
        <f>VLOOKUP(A33,'[19]Building Sheet FAR WPI &amp; CII'!A$6:T$264,3,FALSE)</f>
        <v>#N/A</v>
      </c>
      <c r="AK33" t="e">
        <v>#N/A</v>
      </c>
      <c r="AL33" s="104">
        <f t="shared" si="22"/>
        <v>7.4</v>
      </c>
      <c r="AM33" s="104">
        <v>30</v>
      </c>
      <c r="AN33" s="109">
        <v>0.05</v>
      </c>
      <c r="AO33" s="136">
        <f>(1-AN33)/AM33</f>
        <v>3.1666666666666662E-2</v>
      </c>
      <c r="AP33" s="102">
        <f>I33*((1-AN33)/AM33)*IF(AL33&gt;AM33,AM33,AL33)</f>
        <v>17523917.070190545</v>
      </c>
      <c r="AQ33" s="102">
        <f>I33-AP33</f>
        <v>57258090.341717899</v>
      </c>
      <c r="AR33" s="114" t="s">
        <v>218</v>
      </c>
      <c r="AS33" s="125">
        <f>VLOOKUP(AR33,Bifurcation!$B$5:$L$12,MATCH($AS$5,Bifurcation!$B$5:$L$5,0),FALSE)</f>
        <v>0</v>
      </c>
      <c r="AT33" s="125">
        <f>VLOOKUP(AR33,Bifurcation!$B$5:$L$12,MATCH($AT$5,Bifurcation!$B$5:$L$5,0),FALSE)</f>
        <v>0</v>
      </c>
      <c r="AU33" s="125">
        <f>VLOOKUP(AR33,Bifurcation!$B$5:$L$12,MATCH($AU$5,Bifurcation!$B$5:$L$5,0),FALSE)</f>
        <v>0</v>
      </c>
      <c r="AV33" s="125">
        <v>0.05</v>
      </c>
      <c r="AW33" s="125">
        <f>VLOOKUP(AR33,Bifurcation!$B$5:$L$12,MATCH($AW$5,Bifurcation!$B$5:$L$5,0),FALSE)</f>
        <v>0.15</v>
      </c>
      <c r="AX33" s="125">
        <v>0.37</v>
      </c>
      <c r="AY33" s="125">
        <v>0.08</v>
      </c>
      <c r="AZ33" s="125">
        <f>VLOOKUP(AR33,Bifurcation!$B$5:$L$12,MATCH($AZ$5,Bifurcation!$B$5:$L$5,0),FALSE)</f>
        <v>0</v>
      </c>
      <c r="BA33" s="125">
        <v>0.25</v>
      </c>
      <c r="BB33" s="125">
        <f>VLOOKUP(AR33,Bifurcation!$B$5:$L$12,MATCH($BB$5,Bifurcation!$B$5:$L$5,0),FALSE)</f>
        <v>0.1</v>
      </c>
      <c r="BC33" s="123">
        <f t="shared" si="23"/>
        <v>1</v>
      </c>
      <c r="BD33" s="165">
        <f t="shared" si="33"/>
        <v>0</v>
      </c>
      <c r="BE33" s="165">
        <f t="shared" si="34"/>
        <v>0</v>
      </c>
      <c r="BF33" s="165">
        <f t="shared" si="35"/>
        <v>0</v>
      </c>
      <c r="BG33" s="165">
        <f t="shared" si="36"/>
        <v>28.629045170858948</v>
      </c>
      <c r="BH33" s="165">
        <f t="shared" si="37"/>
        <v>85.887135512576847</v>
      </c>
      <c r="BI33" s="165">
        <f t="shared" si="38"/>
        <v>211.85493426435625</v>
      </c>
      <c r="BJ33" s="165">
        <f t="shared" si="39"/>
        <v>45.806472273374318</v>
      </c>
      <c r="BK33" s="165">
        <f t="shared" si="40"/>
        <v>0</v>
      </c>
      <c r="BL33" s="165">
        <f t="shared" si="41"/>
        <v>143.14522585429475</v>
      </c>
      <c r="BM33" s="165">
        <f t="shared" si="42"/>
        <v>57.258090341717896</v>
      </c>
      <c r="BN33" s="102">
        <f t="shared" si="24"/>
        <v>0</v>
      </c>
      <c r="BO33" s="102">
        <f t="shared" si="25"/>
        <v>0</v>
      </c>
      <c r="BP33" s="102">
        <f t="shared" si="26"/>
        <v>0</v>
      </c>
      <c r="BQ33" s="102">
        <f t="shared" si="27"/>
        <v>3578.6306463573687</v>
      </c>
      <c r="BR33" s="102">
        <f t="shared" si="28"/>
        <v>95430.150569529826</v>
      </c>
      <c r="BS33" s="102">
        <f t="shared" si="29"/>
        <v>325930.66809900961</v>
      </c>
      <c r="BT33" s="102">
        <f t="shared" si="30"/>
        <v>13880.749173749795</v>
      </c>
      <c r="BU33" s="102">
        <f t="shared" si="31"/>
        <v>0</v>
      </c>
      <c r="BV33" s="102">
        <f t="shared" si="32"/>
        <v>17542.307089987102</v>
      </c>
      <c r="BW33" s="102">
        <f>Valuation!BM33*10^5</f>
        <v>5725809.0341717899</v>
      </c>
      <c r="BX33" s="102"/>
      <c r="BY33" s="102"/>
      <c r="BZ33" s="102"/>
      <c r="CA33" s="102"/>
      <c r="CB33" s="102"/>
      <c r="CC33" s="102"/>
      <c r="CD33" s="102"/>
      <c r="CE33" s="102"/>
      <c r="CF33" s="102"/>
    </row>
    <row r="34" spans="1:84">
      <c r="A34" s="56">
        <v>2010000212</v>
      </c>
      <c r="B34" s="56" t="s">
        <v>23</v>
      </c>
      <c r="C34" s="56" t="s">
        <v>28</v>
      </c>
      <c r="D34" s="56">
        <f t="shared" si="43"/>
        <v>26</v>
      </c>
      <c r="E34" s="10" t="s">
        <v>39</v>
      </c>
      <c r="F34" s="164" t="s">
        <v>139</v>
      </c>
      <c r="G34" s="61">
        <v>123396622.44</v>
      </c>
      <c r="H34" s="61">
        <v>50469717.550997496</v>
      </c>
      <c r="I34" s="61">
        <f t="shared" si="4"/>
        <v>72926904.889002502</v>
      </c>
      <c r="J34" s="60">
        <v>42839</v>
      </c>
      <c r="K34" s="60">
        <v>42916</v>
      </c>
      <c r="L34" s="60">
        <f t="shared" si="45"/>
        <v>42916</v>
      </c>
      <c r="M34" s="60">
        <v>45443</v>
      </c>
      <c r="N34" s="83">
        <f t="shared" si="5"/>
        <v>28</v>
      </c>
      <c r="O34" s="83">
        <f t="shared" si="6"/>
        <v>28</v>
      </c>
      <c r="P34" s="61">
        <f t="shared" si="7"/>
        <v>72926904.889002502</v>
      </c>
      <c r="Q34" s="61">
        <f t="shared" si="8"/>
        <v>55424447.715641901</v>
      </c>
      <c r="R34" s="61">
        <f t="shared" si="9"/>
        <v>17502457.173360601</v>
      </c>
      <c r="S34" s="61">
        <f t="shared" si="10"/>
        <v>1750245.7173360602</v>
      </c>
      <c r="T34" s="61">
        <f t="shared" si="11"/>
        <v>175024.57173360605</v>
      </c>
      <c r="U34" s="61">
        <f t="shared" si="12"/>
        <v>3496990.9432374476</v>
      </c>
      <c r="V34" s="84">
        <v>0.1</v>
      </c>
      <c r="W34" s="84">
        <v>0.1</v>
      </c>
      <c r="X34" s="84">
        <v>0.18</v>
      </c>
      <c r="Y34" s="56">
        <f t="shared" si="13"/>
        <v>4</v>
      </c>
      <c r="Z34" s="56">
        <f t="shared" si="14"/>
        <v>4</v>
      </c>
      <c r="AA34" s="56">
        <f t="shared" si="15"/>
        <v>4</v>
      </c>
      <c r="AB34" s="56">
        <f t="shared" si="16"/>
        <v>4</v>
      </c>
      <c r="AC34" s="56">
        <f t="shared" si="17"/>
        <v>4</v>
      </c>
      <c r="AD34" s="83">
        <f t="shared" si="18"/>
        <v>8</v>
      </c>
      <c r="AE34" s="14">
        <f t="shared" si="19"/>
        <v>76</v>
      </c>
      <c r="AF34" s="14">
        <f t="shared" si="20"/>
        <v>0</v>
      </c>
      <c r="AG34" s="61">
        <f t="shared" si="21"/>
        <v>5422261.2323071137</v>
      </c>
      <c r="AH34" s="51" t="s">
        <v>151</v>
      </c>
      <c r="AI34" s="111" t="s">
        <v>203</v>
      </c>
      <c r="AJ34" t="str">
        <f>VLOOKUP(A34,'[19]Building Sheet FAR WPI &amp; CII'!A$6:T$264,3,FALSE)</f>
        <v>MSS (MAIN SUBSTATION)</v>
      </c>
      <c r="AK34" t="s">
        <v>216</v>
      </c>
      <c r="AL34" s="104">
        <f t="shared" si="22"/>
        <v>7.1944444444444446</v>
      </c>
      <c r="AM34" s="104">
        <v>30</v>
      </c>
      <c r="AN34" s="109">
        <f>VLOOKUP(A34,'[19]Building Sheet FAR WPI &amp; CII'!A$6:AK$243,36,FALSE)</f>
        <v>0.05</v>
      </c>
      <c r="AO34" s="136">
        <f>(1-AN34)/AM34</f>
        <v>3.1666666666666662E-2</v>
      </c>
      <c r="AP34" s="102">
        <f>I34*((1-AN34)/AM34)*IF(AL34&gt;AM34,AM34,AL34)</f>
        <v>16614504.581425058</v>
      </c>
      <c r="AQ34" s="102">
        <f>I34-AP34</f>
        <v>56312400.307577446</v>
      </c>
      <c r="AR34" t="s">
        <v>218</v>
      </c>
      <c r="AS34" s="125">
        <f>VLOOKUP(AR34,Bifurcation!$B$5:$L$12,MATCH($AS$5,Bifurcation!$B$5:$L$5,0),FALSE)</f>
        <v>0</v>
      </c>
      <c r="AT34" s="125">
        <f>VLOOKUP(AR34,Bifurcation!$B$5:$L$12,MATCH($AT$5,Bifurcation!$B$5:$L$5,0),FALSE)</f>
        <v>0</v>
      </c>
      <c r="AU34" s="125">
        <f>VLOOKUP(AR34,Bifurcation!$B$5:$L$12,MATCH($AU$5,Bifurcation!$B$5:$L$5,0),FALSE)</f>
        <v>0</v>
      </c>
      <c r="AV34" s="125">
        <v>0.05</v>
      </c>
      <c r="AW34" s="125">
        <f>VLOOKUP(AR34,Bifurcation!$B$5:$L$12,MATCH($AW$5,Bifurcation!$B$5:$L$5,0),FALSE)</f>
        <v>0.15</v>
      </c>
      <c r="AX34" s="125">
        <v>0.37</v>
      </c>
      <c r="AY34" s="125">
        <v>0.08</v>
      </c>
      <c r="AZ34" s="125">
        <f>VLOOKUP(AR34,Bifurcation!$B$5:$L$12,MATCH($AZ$5,Bifurcation!$B$5:$L$5,0),FALSE)</f>
        <v>0</v>
      </c>
      <c r="BA34" s="125">
        <v>0.25</v>
      </c>
      <c r="BB34" s="125">
        <f>VLOOKUP(AR34,Bifurcation!$B$5:$L$12,MATCH($BB$5,Bifurcation!$B$5:$L$5,0),FALSE)</f>
        <v>0.1</v>
      </c>
      <c r="BC34" s="123">
        <f t="shared" si="23"/>
        <v>1</v>
      </c>
      <c r="BD34" s="165">
        <f t="shared" si="33"/>
        <v>0</v>
      </c>
      <c r="BE34" s="165">
        <f t="shared" si="34"/>
        <v>0</v>
      </c>
      <c r="BF34" s="165">
        <f t="shared" si="35"/>
        <v>0</v>
      </c>
      <c r="BG34" s="165">
        <f t="shared" si="36"/>
        <v>28.156200153788724</v>
      </c>
      <c r="BH34" s="165">
        <f t="shared" si="37"/>
        <v>84.468600461366151</v>
      </c>
      <c r="BI34" s="165">
        <f t="shared" si="38"/>
        <v>208.35588113803655</v>
      </c>
      <c r="BJ34" s="165">
        <f t="shared" si="39"/>
        <v>45.049920246061959</v>
      </c>
      <c r="BK34" s="165">
        <f t="shared" si="40"/>
        <v>0</v>
      </c>
      <c r="BL34" s="165">
        <f t="shared" si="41"/>
        <v>140.78100076894361</v>
      </c>
      <c r="BM34" s="165">
        <f t="shared" si="42"/>
        <v>56.312400307577448</v>
      </c>
      <c r="BN34" s="102">
        <f t="shared" si="24"/>
        <v>0</v>
      </c>
      <c r="BO34" s="102">
        <f t="shared" si="25"/>
        <v>0</v>
      </c>
      <c r="BP34" s="102">
        <f t="shared" si="26"/>
        <v>0</v>
      </c>
      <c r="BQ34" s="102">
        <f t="shared" si="27"/>
        <v>3519.5250192235903</v>
      </c>
      <c r="BR34" s="102">
        <f t="shared" si="28"/>
        <v>93854.000512629063</v>
      </c>
      <c r="BS34" s="102">
        <f t="shared" si="29"/>
        <v>320547.50944313314</v>
      </c>
      <c r="BT34" s="102">
        <f t="shared" si="30"/>
        <v>13651.49098365514</v>
      </c>
      <c r="BU34" s="102">
        <f t="shared" si="31"/>
        <v>0</v>
      </c>
      <c r="BV34" s="102">
        <f t="shared" si="32"/>
        <v>17252.57362364505</v>
      </c>
      <c r="BW34" s="102">
        <f>Valuation!BM34*10^5</f>
        <v>5631240.0307577448</v>
      </c>
      <c r="BX34" s="102"/>
      <c r="BY34" s="102"/>
      <c r="BZ34" s="102"/>
      <c r="CA34" s="102"/>
      <c r="CB34" s="102"/>
      <c r="CC34" s="102"/>
      <c r="CD34" s="102"/>
      <c r="CE34" s="102"/>
      <c r="CF34" s="102"/>
    </row>
    <row r="35" spans="1:84">
      <c r="A35" s="56">
        <v>9010000012</v>
      </c>
      <c r="B35" s="56" t="s">
        <v>22</v>
      </c>
      <c r="C35" s="56" t="s">
        <v>27</v>
      </c>
      <c r="D35" s="56">
        <f t="shared" si="43"/>
        <v>27</v>
      </c>
      <c r="E35" s="10" t="s">
        <v>39</v>
      </c>
      <c r="F35" s="164" t="s">
        <v>103</v>
      </c>
      <c r="G35" s="61">
        <v>120805017.75238448</v>
      </c>
      <c r="H35" s="61">
        <v>49722168.643092558</v>
      </c>
      <c r="I35" s="61">
        <f t="shared" si="4"/>
        <v>71082849.109291926</v>
      </c>
      <c r="J35" s="60">
        <v>42572</v>
      </c>
      <c r="K35" s="60">
        <v>42643</v>
      </c>
      <c r="L35" s="60">
        <f t="shared" si="45"/>
        <v>42643</v>
      </c>
      <c r="M35" s="60">
        <v>45443</v>
      </c>
      <c r="N35" s="83">
        <f t="shared" si="5"/>
        <v>31</v>
      </c>
      <c r="O35" s="83">
        <f t="shared" si="6"/>
        <v>31</v>
      </c>
      <c r="P35" s="61">
        <f t="shared" si="7"/>
        <v>71082849.109291926</v>
      </c>
      <c r="Q35" s="61">
        <f t="shared" si="8"/>
        <v>58287936.269619375</v>
      </c>
      <c r="R35" s="61">
        <f t="shared" si="9"/>
        <v>12794912.839672551</v>
      </c>
      <c r="S35" s="61">
        <f t="shared" si="10"/>
        <v>1279491.2839672551</v>
      </c>
      <c r="T35" s="61">
        <f t="shared" si="11"/>
        <v>127949.12839672551</v>
      </c>
      <c r="U35" s="61">
        <f t="shared" si="12"/>
        <v>2556423.5853665755</v>
      </c>
      <c r="V35" s="84">
        <v>0.1</v>
      </c>
      <c r="W35" s="84">
        <v>0.1</v>
      </c>
      <c r="X35" s="84">
        <v>0.18</v>
      </c>
      <c r="Y35" s="56">
        <f t="shared" si="13"/>
        <v>4</v>
      </c>
      <c r="Z35" s="56">
        <f t="shared" si="14"/>
        <v>4</v>
      </c>
      <c r="AA35" s="56">
        <f t="shared" si="15"/>
        <v>4</v>
      </c>
      <c r="AB35" s="56">
        <f t="shared" si="16"/>
        <v>4</v>
      </c>
      <c r="AC35" s="56">
        <f t="shared" si="17"/>
        <v>4</v>
      </c>
      <c r="AD35" s="83">
        <f t="shared" si="18"/>
        <v>11</v>
      </c>
      <c r="AE35" s="14">
        <f t="shared" si="19"/>
        <v>82</v>
      </c>
      <c r="AF35" s="14">
        <f t="shared" si="20"/>
        <v>0</v>
      </c>
      <c r="AG35" s="61">
        <f t="shared" si="21"/>
        <v>3963863.9977305559</v>
      </c>
      <c r="AH35" s="51"/>
      <c r="AI35" s="111" t="s">
        <v>179</v>
      </c>
      <c r="AJ35" t="e">
        <f>VLOOKUP(A35,'[19]Building Sheet FAR WPI &amp; CII'!A$6:T$264,3,FALSE)</f>
        <v>#N/A</v>
      </c>
      <c r="AK35" t="e">
        <v>#N/A</v>
      </c>
      <c r="AL35" s="104">
        <f t="shared" si="22"/>
        <v>7.9249999999999998</v>
      </c>
      <c r="AM35" s="104">
        <v>30</v>
      </c>
      <c r="AN35" s="109">
        <v>0</v>
      </c>
      <c r="AO35" s="136">
        <f>(1-AN35)/AM35</f>
        <v>3.3333333333333333E-2</v>
      </c>
      <c r="AP35" s="102">
        <f>I35*((1-AN35)/AM35)*IF(AL35&gt;AM35,AM35,AL35)</f>
        <v>18777719.306371283</v>
      </c>
      <c r="AQ35" s="102">
        <f>I35-AP35</f>
        <v>52305129.80292064</v>
      </c>
      <c r="AR35" t="s">
        <v>218</v>
      </c>
      <c r="AS35" s="125">
        <f>VLOOKUP(AR35,Bifurcation!$B$5:$L$12,MATCH($AS$5,Bifurcation!$B$5:$L$5,0),FALSE)</f>
        <v>0</v>
      </c>
      <c r="AT35" s="125">
        <f>VLOOKUP(AR35,Bifurcation!$B$5:$L$12,MATCH($AT$5,Bifurcation!$B$5:$L$5,0),FALSE)</f>
        <v>0</v>
      </c>
      <c r="AU35" s="125">
        <f>VLOOKUP(AR35,Bifurcation!$B$5:$L$12,MATCH($AU$5,Bifurcation!$B$5:$L$5,0),FALSE)</f>
        <v>0</v>
      </c>
      <c r="AV35" s="125">
        <v>0.05</v>
      </c>
      <c r="AW35" s="125">
        <f>VLOOKUP(AR35,Bifurcation!$B$5:$L$12,MATCH($AW$5,Bifurcation!$B$5:$L$5,0),FALSE)</f>
        <v>0.15</v>
      </c>
      <c r="AX35" s="125">
        <v>0.37</v>
      </c>
      <c r="AY35" s="125">
        <v>0.08</v>
      </c>
      <c r="AZ35" s="125">
        <f>VLOOKUP(AR35,Bifurcation!$B$5:$L$12,MATCH($AZ$5,Bifurcation!$B$5:$L$5,0),FALSE)</f>
        <v>0</v>
      </c>
      <c r="BA35" s="125">
        <v>0.25</v>
      </c>
      <c r="BB35" s="125">
        <f>VLOOKUP(AR35,Bifurcation!$B$5:$L$12,MATCH($BB$5,Bifurcation!$B$5:$L$5,0),FALSE)</f>
        <v>0.1</v>
      </c>
      <c r="BC35" s="123">
        <f t="shared" si="23"/>
        <v>1</v>
      </c>
      <c r="BD35" s="165">
        <f t="shared" si="33"/>
        <v>0</v>
      </c>
      <c r="BE35" s="165">
        <f t="shared" si="34"/>
        <v>0</v>
      </c>
      <c r="BF35" s="165">
        <f t="shared" si="35"/>
        <v>0</v>
      </c>
      <c r="BG35" s="165">
        <f t="shared" si="36"/>
        <v>26.15256490146032</v>
      </c>
      <c r="BH35" s="165">
        <f t="shared" si="37"/>
        <v>78.457694704380955</v>
      </c>
      <c r="BI35" s="165">
        <f t="shared" si="38"/>
        <v>193.52898027080636</v>
      </c>
      <c r="BJ35" s="165">
        <f t="shared" si="39"/>
        <v>41.844103842336516</v>
      </c>
      <c r="BK35" s="165">
        <f t="shared" si="40"/>
        <v>0</v>
      </c>
      <c r="BL35" s="165">
        <f t="shared" si="41"/>
        <v>130.76282450730159</v>
      </c>
      <c r="BM35" s="165">
        <f t="shared" si="42"/>
        <v>52.305129802920639</v>
      </c>
      <c r="BN35" s="102">
        <f t="shared" si="24"/>
        <v>0</v>
      </c>
      <c r="BO35" s="102">
        <f t="shared" si="25"/>
        <v>0</v>
      </c>
      <c r="BP35" s="102">
        <f t="shared" si="26"/>
        <v>0</v>
      </c>
      <c r="BQ35" s="102">
        <f t="shared" si="27"/>
        <v>3269.0706126825403</v>
      </c>
      <c r="BR35" s="102">
        <f t="shared" si="28"/>
        <v>87175.216338201062</v>
      </c>
      <c r="BS35" s="102">
        <f t="shared" si="29"/>
        <v>297736.8927243175</v>
      </c>
      <c r="BT35" s="102">
        <f t="shared" si="30"/>
        <v>12680.031467374702</v>
      </c>
      <c r="BU35" s="102">
        <f t="shared" si="31"/>
        <v>0</v>
      </c>
      <c r="BV35" s="102">
        <f t="shared" si="32"/>
        <v>16024.855944522253</v>
      </c>
      <c r="BW35" s="102">
        <f>Valuation!BM35*10^5</f>
        <v>5230512.9802920641</v>
      </c>
      <c r="BX35" s="102"/>
      <c r="BY35" s="102"/>
      <c r="BZ35" s="102"/>
      <c r="CA35" s="102"/>
      <c r="CB35" s="102"/>
      <c r="CC35" s="102"/>
      <c r="CD35" s="102"/>
      <c r="CE35" s="102"/>
      <c r="CF35" s="102"/>
    </row>
    <row r="36" spans="1:84">
      <c r="A36" s="56" t="s">
        <v>197</v>
      </c>
      <c r="B36" s="56" t="s">
        <v>21</v>
      </c>
      <c r="C36" s="56" t="s">
        <v>29</v>
      </c>
      <c r="D36" s="56">
        <f t="shared" si="43"/>
        <v>28</v>
      </c>
      <c r="E36" s="10" t="s">
        <v>39</v>
      </c>
      <c r="F36" s="164" t="s">
        <v>170</v>
      </c>
      <c r="G36" s="61">
        <v>111463338.4550617</v>
      </c>
      <c r="H36" s="61">
        <v>40882229.959777877</v>
      </c>
      <c r="I36" s="61">
        <f t="shared" si="4"/>
        <v>70581108.495283827</v>
      </c>
      <c r="J36" s="60">
        <v>42429</v>
      </c>
      <c r="K36" s="60">
        <v>42460</v>
      </c>
      <c r="L36" s="60">
        <v>42460</v>
      </c>
      <c r="M36" s="60">
        <v>45443</v>
      </c>
      <c r="N36" s="83">
        <f t="shared" si="5"/>
        <v>33</v>
      </c>
      <c r="O36" s="83">
        <f t="shared" si="6"/>
        <v>33</v>
      </c>
      <c r="P36" s="61">
        <f t="shared" si="7"/>
        <v>70581108.495283827</v>
      </c>
      <c r="Q36" s="61">
        <f t="shared" si="8"/>
        <v>60699753.305944093</v>
      </c>
      <c r="R36" s="61">
        <f t="shared" si="9"/>
        <v>9881355.1893397346</v>
      </c>
      <c r="S36" s="61">
        <f t="shared" si="10"/>
        <v>988135.51893397351</v>
      </c>
      <c r="T36" s="61">
        <f t="shared" si="11"/>
        <v>98813.551893397351</v>
      </c>
      <c r="U36" s="61">
        <f t="shared" si="12"/>
        <v>1974294.7668300793</v>
      </c>
      <c r="V36" s="84">
        <v>0.1</v>
      </c>
      <c r="W36" s="84">
        <v>0.1</v>
      </c>
      <c r="X36" s="84">
        <v>0.18</v>
      </c>
      <c r="Y36" s="56">
        <f t="shared" si="13"/>
        <v>4</v>
      </c>
      <c r="Z36" s="56">
        <f t="shared" si="14"/>
        <v>4</v>
      </c>
      <c r="AA36" s="56">
        <f t="shared" si="15"/>
        <v>4</v>
      </c>
      <c r="AB36" s="56">
        <f t="shared" si="16"/>
        <v>4</v>
      </c>
      <c r="AC36" s="56">
        <f t="shared" si="17"/>
        <v>4</v>
      </c>
      <c r="AD36" s="83">
        <f t="shared" si="18"/>
        <v>13</v>
      </c>
      <c r="AE36" s="14">
        <f t="shared" si="19"/>
        <v>86</v>
      </c>
      <c r="AF36" s="14">
        <f t="shared" si="20"/>
        <v>0</v>
      </c>
      <c r="AG36" s="61">
        <f t="shared" si="21"/>
        <v>3061243.8376574502</v>
      </c>
      <c r="AH36" s="51"/>
      <c r="AI36" s="111" t="s">
        <v>203</v>
      </c>
      <c r="AJ36" t="e">
        <f>VLOOKUP(A36,'[19]Building Sheet FAR WPI &amp; CII'!A$6:T$264,3,FALSE)</f>
        <v>#N/A</v>
      </c>
      <c r="AK36" t="e">
        <v>#N/A</v>
      </c>
      <c r="AL36" s="104">
        <f t="shared" si="22"/>
        <v>8.3166666666666664</v>
      </c>
      <c r="AM36" s="104">
        <v>25</v>
      </c>
      <c r="AN36" s="109">
        <v>0.05</v>
      </c>
      <c r="AO36" s="136">
        <f>(1-AN36)/AM36</f>
        <v>3.7999999999999999E-2</v>
      </c>
      <c r="AP36" s="102">
        <f>I36*((1-AN36)/AM36)*IF(AL36&gt;AM36,AM36,AL36)</f>
        <v>22305982.988126196</v>
      </c>
      <c r="AQ36" s="102">
        <f>I36-AP36</f>
        <v>48275125.507157631</v>
      </c>
      <c r="AR36" s="114" t="s">
        <v>218</v>
      </c>
      <c r="AS36" s="125">
        <f>VLOOKUP(AR36,Bifurcation!$B$5:$L$12,MATCH($AS$5,Bifurcation!$B$5:$L$5,0),FALSE)</f>
        <v>0</v>
      </c>
      <c r="AT36" s="125">
        <f>VLOOKUP(AR36,Bifurcation!$B$5:$L$12,MATCH($AT$5,Bifurcation!$B$5:$L$5,0),FALSE)</f>
        <v>0</v>
      </c>
      <c r="AU36" s="125">
        <f>VLOOKUP(AR36,Bifurcation!$B$5:$L$12,MATCH($AU$5,Bifurcation!$B$5:$L$5,0),FALSE)</f>
        <v>0</v>
      </c>
      <c r="AV36" s="125">
        <v>0.05</v>
      </c>
      <c r="AW36" s="125">
        <f>VLOOKUP(AR36,Bifurcation!$B$5:$L$12,MATCH($AW$5,Bifurcation!$B$5:$L$5,0),FALSE)</f>
        <v>0.15</v>
      </c>
      <c r="AX36" s="125">
        <v>0.37</v>
      </c>
      <c r="AY36" s="125">
        <v>0.08</v>
      </c>
      <c r="AZ36" s="125">
        <f>VLOOKUP(AR36,Bifurcation!$B$5:$L$12,MATCH($AZ$5,Bifurcation!$B$5:$L$5,0),FALSE)</f>
        <v>0</v>
      </c>
      <c r="BA36" s="125">
        <v>0.25</v>
      </c>
      <c r="BB36" s="125">
        <f>VLOOKUP(AR36,Bifurcation!$B$5:$L$12,MATCH($BB$5,Bifurcation!$B$5:$L$5,0),FALSE)</f>
        <v>0.1</v>
      </c>
      <c r="BC36" s="123">
        <f t="shared" si="23"/>
        <v>1</v>
      </c>
      <c r="BD36" s="165">
        <f t="shared" si="33"/>
        <v>0</v>
      </c>
      <c r="BE36" s="165">
        <f t="shared" si="34"/>
        <v>0</v>
      </c>
      <c r="BF36" s="165">
        <f t="shared" si="35"/>
        <v>0</v>
      </c>
      <c r="BG36" s="165">
        <f t="shared" si="36"/>
        <v>24.137562753578816</v>
      </c>
      <c r="BH36" s="165">
        <f t="shared" si="37"/>
        <v>72.412688260736445</v>
      </c>
      <c r="BI36" s="165">
        <f t="shared" si="38"/>
        <v>178.61796437648323</v>
      </c>
      <c r="BJ36" s="165">
        <f t="shared" si="39"/>
        <v>38.620100405726106</v>
      </c>
      <c r="BK36" s="165">
        <f t="shared" si="40"/>
        <v>0</v>
      </c>
      <c r="BL36" s="165">
        <f t="shared" si="41"/>
        <v>120.68781376789408</v>
      </c>
      <c r="BM36" s="165">
        <f t="shared" si="42"/>
        <v>48.275125507157632</v>
      </c>
      <c r="BN36" s="102">
        <f t="shared" si="24"/>
        <v>0</v>
      </c>
      <c r="BO36" s="102">
        <f t="shared" si="25"/>
        <v>0</v>
      </c>
      <c r="BP36" s="102">
        <f t="shared" si="26"/>
        <v>0</v>
      </c>
      <c r="BQ36" s="102">
        <f t="shared" si="27"/>
        <v>3017.1953441973519</v>
      </c>
      <c r="BR36" s="102">
        <f t="shared" si="28"/>
        <v>80458.54251192938</v>
      </c>
      <c r="BS36" s="102">
        <f t="shared" si="29"/>
        <v>274796.86827151268</v>
      </c>
      <c r="BT36" s="102">
        <f t="shared" si="30"/>
        <v>11703.060729007912</v>
      </c>
      <c r="BU36" s="102">
        <f t="shared" si="31"/>
        <v>0</v>
      </c>
      <c r="BV36" s="102">
        <f t="shared" si="32"/>
        <v>14790.173255869373</v>
      </c>
      <c r="BW36" s="102">
        <f>Valuation!BM36*10^5</f>
        <v>4827512.5507157631</v>
      </c>
      <c r="BX36" s="102"/>
      <c r="BY36" s="102"/>
      <c r="BZ36" s="102"/>
      <c r="CA36" s="102"/>
      <c r="CB36" s="102"/>
      <c r="CC36" s="102"/>
      <c r="CD36" s="102"/>
      <c r="CE36" s="102"/>
      <c r="CF36" s="102"/>
    </row>
    <row r="37" spans="1:84">
      <c r="A37" s="56">
        <v>2010000249</v>
      </c>
      <c r="B37" s="56" t="s">
        <v>32</v>
      </c>
      <c r="C37" s="56" t="s">
        <v>28</v>
      </c>
      <c r="D37" s="56">
        <f t="shared" si="43"/>
        <v>29</v>
      </c>
      <c r="E37" s="10" t="s">
        <v>39</v>
      </c>
      <c r="F37" s="164" t="s">
        <v>108</v>
      </c>
      <c r="G37" s="61">
        <v>154040000</v>
      </c>
      <c r="H37" s="61">
        <v>85706898.02385439</v>
      </c>
      <c r="I37" s="61">
        <f t="shared" si="4"/>
        <v>68333101.97614561</v>
      </c>
      <c r="J37" s="60">
        <v>43997</v>
      </c>
      <c r="K37" s="60">
        <v>44012</v>
      </c>
      <c r="L37" s="60">
        <f t="shared" ref="L37:L62" si="46">+K37</f>
        <v>44012</v>
      </c>
      <c r="M37" s="60">
        <v>45443</v>
      </c>
      <c r="N37" s="83">
        <f t="shared" si="5"/>
        <v>16</v>
      </c>
      <c r="O37" s="83">
        <f t="shared" si="6"/>
        <v>16</v>
      </c>
      <c r="P37" s="61">
        <f t="shared" si="7"/>
        <v>68333101.97614561</v>
      </c>
      <c r="Q37" s="61">
        <f t="shared" si="8"/>
        <v>34166550.988072805</v>
      </c>
      <c r="R37" s="61">
        <f t="shared" si="9"/>
        <v>34166550.988072805</v>
      </c>
      <c r="S37" s="61">
        <f t="shared" si="10"/>
        <v>3416655.0988072809</v>
      </c>
      <c r="T37" s="61">
        <f t="shared" si="11"/>
        <v>341665.50988072809</v>
      </c>
      <c r="U37" s="61">
        <f t="shared" si="12"/>
        <v>6826476.8874169467</v>
      </c>
      <c r="V37" s="84">
        <v>0.1</v>
      </c>
      <c r="W37" s="84">
        <v>0.1</v>
      </c>
      <c r="X37" s="84">
        <v>0.18</v>
      </c>
      <c r="Y37" s="56">
        <f t="shared" si="13"/>
        <v>4</v>
      </c>
      <c r="Z37" s="56">
        <f t="shared" si="14"/>
        <v>4</v>
      </c>
      <c r="AA37" s="56">
        <f t="shared" si="15"/>
        <v>4</v>
      </c>
      <c r="AB37" s="56">
        <f t="shared" si="16"/>
        <v>4</v>
      </c>
      <c r="AC37" s="56">
        <f t="shared" si="17"/>
        <v>0</v>
      </c>
      <c r="AD37" s="83">
        <f t="shared" si="18"/>
        <v>0</v>
      </c>
      <c r="AE37" s="14">
        <f t="shared" si="19"/>
        <v>50</v>
      </c>
      <c r="AF37" s="14">
        <f t="shared" si="20"/>
        <v>0</v>
      </c>
      <c r="AG37" s="61">
        <f t="shared" si="21"/>
        <v>10584797.496104956</v>
      </c>
      <c r="AH37" s="51"/>
      <c r="AI37" s="111" t="s">
        <v>203</v>
      </c>
      <c r="AJ37" t="str">
        <f>VLOOKUP(A37,'[19]Building Sheet FAR WPI &amp; CII'!A$6:T$264,3,FALSE)</f>
        <v>Central Workshop</v>
      </c>
      <c r="AK37" t="s">
        <v>216</v>
      </c>
      <c r="AL37" s="104">
        <f t="shared" si="22"/>
        <v>4.0250000000000004</v>
      </c>
      <c r="AM37" s="104">
        <v>30</v>
      </c>
      <c r="AN37" s="109">
        <f>VLOOKUP(A37,'[19]Building Sheet FAR WPI &amp; CII'!A$6:AK$243,36,FALSE)</f>
        <v>0.05</v>
      </c>
      <c r="AO37" s="136">
        <f>(1-AN37)/AM37</f>
        <v>3.1666666666666662E-2</v>
      </c>
      <c r="AP37" s="102">
        <f>I37*((1-AN37)/AM37)*IF(AL37&gt;AM37,AM37,AL37)</f>
        <v>8709623.2893762272</v>
      </c>
      <c r="AQ37" s="102">
        <f>I37-AP37</f>
        <v>59623478.686769381</v>
      </c>
      <c r="AR37" t="s">
        <v>218</v>
      </c>
      <c r="AS37" s="125">
        <f>VLOOKUP(AR37,Bifurcation!$B$5:$L$12,MATCH($AS$5,Bifurcation!$B$5:$L$5,0),FALSE)</f>
        <v>0</v>
      </c>
      <c r="AT37" s="125">
        <f>VLOOKUP(AR37,Bifurcation!$B$5:$L$12,MATCH($AT$5,Bifurcation!$B$5:$L$5,0),FALSE)</f>
        <v>0</v>
      </c>
      <c r="AU37" s="125">
        <f>VLOOKUP(AR37,Bifurcation!$B$5:$L$12,MATCH($AU$5,Bifurcation!$B$5:$L$5,0),FALSE)</f>
        <v>0</v>
      </c>
      <c r="AV37" s="125">
        <v>0.05</v>
      </c>
      <c r="AW37" s="125">
        <f>VLOOKUP(AR37,Bifurcation!$B$5:$L$12,MATCH($AW$5,Bifurcation!$B$5:$L$5,0),FALSE)</f>
        <v>0.15</v>
      </c>
      <c r="AX37" s="125">
        <v>0.37</v>
      </c>
      <c r="AY37" s="125">
        <v>0.08</v>
      </c>
      <c r="AZ37" s="125">
        <f>VLOOKUP(AR37,Bifurcation!$B$5:$L$12,MATCH($AZ$5,Bifurcation!$B$5:$L$5,0),FALSE)</f>
        <v>0</v>
      </c>
      <c r="BA37" s="125">
        <v>0.25</v>
      </c>
      <c r="BB37" s="125">
        <f>VLOOKUP(AR37,Bifurcation!$B$5:$L$12,MATCH($BB$5,Bifurcation!$B$5:$L$5,0),FALSE)</f>
        <v>0.1</v>
      </c>
      <c r="BC37" s="123">
        <f t="shared" si="23"/>
        <v>1</v>
      </c>
      <c r="BD37" s="165">
        <f t="shared" si="33"/>
        <v>0</v>
      </c>
      <c r="BE37" s="165">
        <f t="shared" si="34"/>
        <v>0</v>
      </c>
      <c r="BF37" s="165">
        <f t="shared" si="35"/>
        <v>0</v>
      </c>
      <c r="BG37" s="165">
        <f t="shared" si="36"/>
        <v>29.811739343384691</v>
      </c>
      <c r="BH37" s="165">
        <f t="shared" si="37"/>
        <v>89.435218030154076</v>
      </c>
      <c r="BI37" s="165">
        <f t="shared" si="38"/>
        <v>220.6068711410467</v>
      </c>
      <c r="BJ37" s="165">
        <f t="shared" si="39"/>
        <v>47.698782949415509</v>
      </c>
      <c r="BK37" s="165">
        <f t="shared" si="40"/>
        <v>0</v>
      </c>
      <c r="BL37" s="165">
        <f t="shared" si="41"/>
        <v>149.05869671692346</v>
      </c>
      <c r="BM37" s="165">
        <f t="shared" si="42"/>
        <v>59.623478686769381</v>
      </c>
      <c r="BN37" s="102">
        <f t="shared" si="24"/>
        <v>0</v>
      </c>
      <c r="BO37" s="102">
        <f t="shared" si="25"/>
        <v>0</v>
      </c>
      <c r="BP37" s="102">
        <f t="shared" si="26"/>
        <v>0</v>
      </c>
      <c r="BQ37" s="102">
        <f t="shared" si="27"/>
        <v>3726.4674179230865</v>
      </c>
      <c r="BR37" s="102">
        <f t="shared" si="28"/>
        <v>99372.464477948975</v>
      </c>
      <c r="BS37" s="102">
        <f t="shared" si="29"/>
        <v>339395.18637084105</v>
      </c>
      <c r="BT37" s="102">
        <f t="shared" si="30"/>
        <v>14454.176651338033</v>
      </c>
      <c r="BU37" s="102">
        <f t="shared" si="31"/>
        <v>0</v>
      </c>
      <c r="BV37" s="102">
        <f t="shared" si="32"/>
        <v>18266.997146681799</v>
      </c>
      <c r="BW37" s="102">
        <f>Valuation!BM37*10^5</f>
        <v>5962347.8686769381</v>
      </c>
      <c r="BX37" s="102"/>
      <c r="BY37" s="102"/>
      <c r="BZ37" s="102"/>
      <c r="CA37" s="102"/>
      <c r="CB37" s="102"/>
      <c r="CC37" s="102"/>
      <c r="CD37" s="102"/>
      <c r="CE37" s="102"/>
      <c r="CF37" s="102"/>
    </row>
    <row r="38" spans="1:84">
      <c r="A38" s="56">
        <v>2010000211</v>
      </c>
      <c r="B38" s="56" t="s">
        <v>23</v>
      </c>
      <c r="C38" s="56" t="s">
        <v>28</v>
      </c>
      <c r="D38" s="56">
        <f t="shared" si="43"/>
        <v>30</v>
      </c>
      <c r="E38" s="10" t="s">
        <v>39</v>
      </c>
      <c r="F38" s="164" t="s">
        <v>139</v>
      </c>
      <c r="G38" s="61">
        <v>104710625.22</v>
      </c>
      <c r="H38" s="61">
        <v>42827069.12834166</v>
      </c>
      <c r="I38" s="61">
        <f t="shared" si="4"/>
        <v>61883556.091658339</v>
      </c>
      <c r="J38" s="60">
        <v>42839</v>
      </c>
      <c r="K38" s="60">
        <v>42916</v>
      </c>
      <c r="L38" s="60">
        <f t="shared" si="46"/>
        <v>42916</v>
      </c>
      <c r="M38" s="60">
        <v>45443</v>
      </c>
      <c r="N38" s="83">
        <f t="shared" si="5"/>
        <v>28</v>
      </c>
      <c r="O38" s="83">
        <f t="shared" si="6"/>
        <v>28</v>
      </c>
      <c r="P38" s="61">
        <f t="shared" si="7"/>
        <v>61883556.091658339</v>
      </c>
      <c r="Q38" s="61">
        <f t="shared" si="8"/>
        <v>47031502.629660338</v>
      </c>
      <c r="R38" s="61">
        <f t="shared" si="9"/>
        <v>14852053.461998001</v>
      </c>
      <c r="S38" s="61">
        <f t="shared" si="10"/>
        <v>1485205.3461998003</v>
      </c>
      <c r="T38" s="61">
        <f t="shared" si="11"/>
        <v>148520.53461998003</v>
      </c>
      <c r="U38" s="61">
        <f t="shared" si="12"/>
        <v>2967440.2817072002</v>
      </c>
      <c r="V38" s="84">
        <v>0.1</v>
      </c>
      <c r="W38" s="84">
        <v>0.1</v>
      </c>
      <c r="X38" s="84">
        <v>0.18</v>
      </c>
      <c r="Y38" s="56">
        <f t="shared" si="13"/>
        <v>4</v>
      </c>
      <c r="Z38" s="56">
        <f t="shared" si="14"/>
        <v>4</v>
      </c>
      <c r="AA38" s="56">
        <f t="shared" si="15"/>
        <v>4</v>
      </c>
      <c r="AB38" s="56">
        <f t="shared" si="16"/>
        <v>4</v>
      </c>
      <c r="AC38" s="56">
        <f t="shared" si="17"/>
        <v>4</v>
      </c>
      <c r="AD38" s="83">
        <f t="shared" si="18"/>
        <v>8</v>
      </c>
      <c r="AE38" s="14">
        <f t="shared" si="19"/>
        <v>76</v>
      </c>
      <c r="AF38" s="14">
        <f t="shared" si="20"/>
        <v>0</v>
      </c>
      <c r="AG38" s="61">
        <f t="shared" si="21"/>
        <v>4601166.16252698</v>
      </c>
      <c r="AH38" s="51" t="s">
        <v>151</v>
      </c>
      <c r="AI38" s="111" t="s">
        <v>203</v>
      </c>
      <c r="AJ38" t="str">
        <f>VLOOKUP(A38,'[19]Building Sheet FAR WPI &amp; CII'!A$6:T$264,3,FALSE)</f>
        <v>SRR (SATELITE RACK ROOM)</v>
      </c>
      <c r="AK38" t="s">
        <v>216</v>
      </c>
      <c r="AL38" s="104">
        <f t="shared" si="22"/>
        <v>7.1944444444444446</v>
      </c>
      <c r="AM38" s="104">
        <v>30</v>
      </c>
      <c r="AN38" s="109">
        <f>VLOOKUP(A38,'[19]Building Sheet FAR WPI &amp; CII'!A$6:AK$243,36,FALSE)</f>
        <v>0.05</v>
      </c>
      <c r="AO38" s="136">
        <f>(1-AN38)/AM38</f>
        <v>3.1666666666666662E-2</v>
      </c>
      <c r="AP38" s="102">
        <f>I38*((1-AN38)/AM38)*IF(AL38&gt;AM38,AM38,AL38)</f>
        <v>14098563.866993086</v>
      </c>
      <c r="AQ38" s="102">
        <f>I38-AP38</f>
        <v>47784992.224665254</v>
      </c>
      <c r="AR38" t="s">
        <v>218</v>
      </c>
      <c r="AS38" s="125">
        <f>VLOOKUP(AR38,Bifurcation!$B$5:$L$12,MATCH($AS$5,Bifurcation!$B$5:$L$5,0),FALSE)</f>
        <v>0</v>
      </c>
      <c r="AT38" s="125">
        <f>VLOOKUP(AR38,Bifurcation!$B$5:$L$12,MATCH($AT$5,Bifurcation!$B$5:$L$5,0),FALSE)</f>
        <v>0</v>
      </c>
      <c r="AU38" s="125">
        <f>VLOOKUP(AR38,Bifurcation!$B$5:$L$12,MATCH($AU$5,Bifurcation!$B$5:$L$5,0),FALSE)</f>
        <v>0</v>
      </c>
      <c r="AV38" s="125">
        <v>0.05</v>
      </c>
      <c r="AW38" s="125">
        <f>VLOOKUP(AR38,Bifurcation!$B$5:$L$12,MATCH($AW$5,Bifurcation!$B$5:$L$5,0),FALSE)</f>
        <v>0.15</v>
      </c>
      <c r="AX38" s="125">
        <v>0.37</v>
      </c>
      <c r="AY38" s="125">
        <v>0.08</v>
      </c>
      <c r="AZ38" s="125">
        <f>VLOOKUP(AR38,Bifurcation!$B$5:$L$12,MATCH($AZ$5,Bifurcation!$B$5:$L$5,0),FALSE)</f>
        <v>0</v>
      </c>
      <c r="BA38" s="125">
        <v>0.25</v>
      </c>
      <c r="BB38" s="125">
        <f>VLOOKUP(AR38,Bifurcation!$B$5:$L$12,MATCH($BB$5,Bifurcation!$B$5:$L$5,0),FALSE)</f>
        <v>0.1</v>
      </c>
      <c r="BC38" s="123">
        <f t="shared" si="23"/>
        <v>1</v>
      </c>
      <c r="BD38" s="165">
        <f t="shared" si="33"/>
        <v>0</v>
      </c>
      <c r="BE38" s="165">
        <f t="shared" si="34"/>
        <v>0</v>
      </c>
      <c r="BF38" s="165">
        <f t="shared" si="35"/>
        <v>0</v>
      </c>
      <c r="BG38" s="165">
        <f t="shared" si="36"/>
        <v>23.89249611233263</v>
      </c>
      <c r="BH38" s="165">
        <f t="shared" si="37"/>
        <v>71.677488336997882</v>
      </c>
      <c r="BI38" s="165">
        <f t="shared" si="38"/>
        <v>176.80447123126146</v>
      </c>
      <c r="BJ38" s="165">
        <f t="shared" si="39"/>
        <v>38.227993779732202</v>
      </c>
      <c r="BK38" s="165">
        <f t="shared" si="40"/>
        <v>0</v>
      </c>
      <c r="BL38" s="165">
        <f t="shared" si="41"/>
        <v>119.46248056166314</v>
      </c>
      <c r="BM38" s="165">
        <f t="shared" si="42"/>
        <v>47.78499222466526</v>
      </c>
      <c r="BN38" s="102">
        <f t="shared" si="24"/>
        <v>0</v>
      </c>
      <c r="BO38" s="102">
        <f t="shared" si="25"/>
        <v>0</v>
      </c>
      <c r="BP38" s="102">
        <f t="shared" si="26"/>
        <v>0</v>
      </c>
      <c r="BQ38" s="102">
        <f t="shared" si="27"/>
        <v>2986.5620140415785</v>
      </c>
      <c r="BR38" s="102">
        <f t="shared" si="28"/>
        <v>79641.653707775418</v>
      </c>
      <c r="BS38" s="102">
        <f t="shared" si="29"/>
        <v>272006.87881732534</v>
      </c>
      <c r="BT38" s="102">
        <f t="shared" si="30"/>
        <v>11584.240539312788</v>
      </c>
      <c r="BU38" s="102">
        <f t="shared" si="31"/>
        <v>0</v>
      </c>
      <c r="BV38" s="102">
        <f t="shared" si="32"/>
        <v>14640.009872752835</v>
      </c>
      <c r="BW38" s="102">
        <f>Valuation!BM38*10^5</f>
        <v>4778499.2224665256</v>
      </c>
      <c r="BX38" s="102"/>
      <c r="BY38" s="102"/>
      <c r="BZ38" s="102"/>
      <c r="CA38" s="102"/>
      <c r="CB38" s="102"/>
      <c r="CC38" s="102"/>
      <c r="CD38" s="102"/>
      <c r="CE38" s="102"/>
      <c r="CF38" s="102"/>
    </row>
    <row r="39" spans="1:84">
      <c r="A39" s="56">
        <v>2010000281</v>
      </c>
      <c r="B39" s="56" t="s">
        <v>37</v>
      </c>
      <c r="C39" s="56" t="s">
        <v>30</v>
      </c>
      <c r="D39" s="56">
        <f t="shared" si="43"/>
        <v>31</v>
      </c>
      <c r="E39" s="10" t="s">
        <v>39</v>
      </c>
      <c r="F39" s="164" t="s">
        <v>66</v>
      </c>
      <c r="G39" s="61">
        <v>80716292</v>
      </c>
      <c r="H39" s="61">
        <v>20819259.930475444</v>
      </c>
      <c r="I39" s="61">
        <f t="shared" si="4"/>
        <v>59897032.069524556</v>
      </c>
      <c r="J39" s="59">
        <v>45211</v>
      </c>
      <c r="K39" s="60">
        <v>45291</v>
      </c>
      <c r="L39" s="60">
        <f t="shared" si="46"/>
        <v>45291</v>
      </c>
      <c r="M39" s="60">
        <v>45443</v>
      </c>
      <c r="N39" s="83">
        <f t="shared" si="5"/>
        <v>2</v>
      </c>
      <c r="O39" s="83">
        <f t="shared" si="6"/>
        <v>2</v>
      </c>
      <c r="P39" s="61">
        <f t="shared" si="7"/>
        <v>59897032.069524556</v>
      </c>
      <c r="Q39" s="61">
        <f t="shared" si="8"/>
        <v>4791762.5655619642</v>
      </c>
      <c r="R39" s="61">
        <f t="shared" si="9"/>
        <v>55105269.503962591</v>
      </c>
      <c r="S39" s="61">
        <f t="shared" si="10"/>
        <v>5510526.9503962593</v>
      </c>
      <c r="T39" s="61">
        <f t="shared" si="11"/>
        <v>551052.69503962598</v>
      </c>
      <c r="U39" s="61">
        <f t="shared" si="12"/>
        <v>11010032.846891725</v>
      </c>
      <c r="V39" s="84">
        <v>0.1</v>
      </c>
      <c r="W39" s="84">
        <v>0.1</v>
      </c>
      <c r="X39" s="84">
        <v>0.18</v>
      </c>
      <c r="Y39" s="56">
        <f t="shared" si="13"/>
        <v>2</v>
      </c>
      <c r="Z39" s="56">
        <f t="shared" si="14"/>
        <v>0</v>
      </c>
      <c r="AA39" s="56">
        <f t="shared" si="15"/>
        <v>0</v>
      </c>
      <c r="AB39" s="56">
        <f t="shared" si="16"/>
        <v>0</v>
      </c>
      <c r="AC39" s="56">
        <f t="shared" si="17"/>
        <v>0</v>
      </c>
      <c r="AD39" s="83">
        <f t="shared" si="18"/>
        <v>0</v>
      </c>
      <c r="AE39" s="14">
        <f t="shared" si="19"/>
        <v>8</v>
      </c>
      <c r="AF39" s="14">
        <f t="shared" si="20"/>
        <v>0</v>
      </c>
      <c r="AG39" s="61">
        <f t="shared" si="21"/>
        <v>17071612.492327612</v>
      </c>
      <c r="AH39" s="51"/>
      <c r="AI39" s="111" t="s">
        <v>179</v>
      </c>
      <c r="AJ39" t="e">
        <f>VLOOKUP(A39,'[19]Building Sheet FAR WPI &amp; CII'!A$6:T$264,3,FALSE)</f>
        <v>#N/A</v>
      </c>
      <c r="AK39" t="e">
        <v>#N/A</v>
      </c>
      <c r="AL39" s="104">
        <f t="shared" si="22"/>
        <v>0.7</v>
      </c>
      <c r="AM39" s="104">
        <v>20</v>
      </c>
      <c r="AN39" s="109">
        <v>0</v>
      </c>
      <c r="AO39" s="136">
        <f>(1-AN39)/AM39</f>
        <v>0.05</v>
      </c>
      <c r="AP39" s="102">
        <f>I39*((1-AN39)/AM39)*IF(AL39&gt;AM39,AM39,AL39)</f>
        <v>2096396.1224333595</v>
      </c>
      <c r="AQ39" s="102">
        <f>I39-AP39</f>
        <v>57800635.947091199</v>
      </c>
      <c r="AR39" s="114" t="s">
        <v>219</v>
      </c>
      <c r="AS39" s="125">
        <f>VLOOKUP(AR39,Bifurcation!$B$5:$L$12,MATCH($AS$5,Bifurcation!$B$5:$L$5,0),FALSE)</f>
        <v>0.1</v>
      </c>
      <c r="AT39" s="125">
        <f>VLOOKUP(AR39,Bifurcation!$B$5:$L$12,MATCH($AT$5,Bifurcation!$B$5:$L$5,0),FALSE)</f>
        <v>0</v>
      </c>
      <c r="AU39" s="125">
        <f>VLOOKUP(AR39,Bifurcation!$B$5:$L$12,MATCH($AU$5,Bifurcation!$B$5:$L$5,0),FALSE)</f>
        <v>0</v>
      </c>
      <c r="AV39" s="125">
        <f>VLOOKUP(AR39,Bifurcation!$B$5:$L$12,MATCH($AV$5,Bifurcation!$B$5:$L$5,0),FALSE)</f>
        <v>0</v>
      </c>
      <c r="AW39" s="125">
        <f>VLOOKUP(AR39,Bifurcation!$B$5:$L$12,MATCH($AW$5,Bifurcation!$B$5:$L$5,0),FALSE)</f>
        <v>0</v>
      </c>
      <c r="AX39" s="125">
        <f>VLOOKUP(AR39,Bifurcation!$B$5:$L$12,MATCH($AX$5,Bifurcation!$B$5:$L$5,0),FALSE)</f>
        <v>0</v>
      </c>
      <c r="AY39" s="125">
        <f>VLOOKUP(AR39,Bifurcation!$B$5:$L$12,MATCH($AY$5,Bifurcation!$B$5:$L$5,0),FALSE)</f>
        <v>8.2011014478275412E-2</v>
      </c>
      <c r="AZ39" s="125">
        <f>VLOOKUP(AR39,Bifurcation!$B$5:$L$12,MATCH($AZ$5,Bifurcation!$B$5:$L$5,0),FALSE)</f>
        <v>0.54200534558180447</v>
      </c>
      <c r="BA39" s="125">
        <f>VLOOKUP(AR39,Bifurcation!$B$5:$L$12,MATCH($BA$5,Bifurcation!$B$5:$L$5,0),FALSE)</f>
        <v>0.24</v>
      </c>
      <c r="BB39" s="125">
        <f>VLOOKUP(AR39,Bifurcation!$B$5:$L$12,MATCH($BB$5,Bifurcation!$B$5:$L$5,0),FALSE)</f>
        <v>0.04</v>
      </c>
      <c r="BC39" s="123">
        <f t="shared" si="23"/>
        <v>1.0040163600600798</v>
      </c>
      <c r="BD39" s="165">
        <f t="shared" si="33"/>
        <v>57.800635947091209</v>
      </c>
      <c r="BE39" s="165">
        <f t="shared" si="34"/>
        <v>0</v>
      </c>
      <c r="BF39" s="165">
        <f t="shared" si="35"/>
        <v>0</v>
      </c>
      <c r="BG39" s="165">
        <f t="shared" si="36"/>
        <v>0</v>
      </c>
      <c r="BH39" s="165">
        <f t="shared" si="37"/>
        <v>0</v>
      </c>
      <c r="BI39" s="165">
        <f t="shared" si="38"/>
        <v>0</v>
      </c>
      <c r="BJ39" s="165">
        <f t="shared" si="39"/>
        <v>47.40288791510423</v>
      </c>
      <c r="BK39" s="165">
        <f t="shared" si="40"/>
        <v>313.28253661351232</v>
      </c>
      <c r="BL39" s="165">
        <f t="shared" si="41"/>
        <v>138.72152627301887</v>
      </c>
      <c r="BM39" s="165">
        <f t="shared" si="42"/>
        <v>23.120254378836481</v>
      </c>
      <c r="BN39" s="102">
        <f t="shared" si="24"/>
        <v>12844.585766020267</v>
      </c>
      <c r="BO39" s="102">
        <f t="shared" si="25"/>
        <v>0</v>
      </c>
      <c r="BP39" s="102">
        <f t="shared" si="26"/>
        <v>0</v>
      </c>
      <c r="BQ39" s="102">
        <f t="shared" si="27"/>
        <v>0</v>
      </c>
      <c r="BR39" s="102">
        <f t="shared" si="28"/>
        <v>0</v>
      </c>
      <c r="BS39" s="102">
        <f t="shared" si="29"/>
        <v>0</v>
      </c>
      <c r="BT39" s="102">
        <f t="shared" si="30"/>
        <v>14364.511489425524</v>
      </c>
      <c r="BU39" s="102">
        <f t="shared" si="31"/>
        <v>4177100.4881801647</v>
      </c>
      <c r="BV39" s="102">
        <f t="shared" si="32"/>
        <v>17000.187043262114</v>
      </c>
      <c r="BW39" s="102">
        <f>Valuation!BM39*10^5</f>
        <v>2312025.4378836481</v>
      </c>
      <c r="BX39" s="102"/>
      <c r="BY39" s="102"/>
      <c r="BZ39" s="102"/>
      <c r="CA39" s="102"/>
      <c r="CB39" s="102"/>
      <c r="CC39" s="102"/>
      <c r="CD39" s="102"/>
      <c r="CE39" s="102"/>
      <c r="CF39" s="102"/>
    </row>
    <row r="40" spans="1:84">
      <c r="A40" s="56">
        <v>9010000000</v>
      </c>
      <c r="B40" s="56" t="s">
        <v>22</v>
      </c>
      <c r="C40" s="56" t="s">
        <v>29</v>
      </c>
      <c r="D40" s="56">
        <f t="shared" si="43"/>
        <v>32</v>
      </c>
      <c r="E40" s="10" t="s">
        <v>39</v>
      </c>
      <c r="F40" s="164" t="s">
        <v>161</v>
      </c>
      <c r="G40" s="61">
        <v>98522469.334832519</v>
      </c>
      <c r="H40" s="61">
        <v>40550888.750676624</v>
      </c>
      <c r="I40" s="61">
        <f t="shared" si="4"/>
        <v>57971580.584155895</v>
      </c>
      <c r="J40" s="60">
        <v>42754</v>
      </c>
      <c r="K40" s="60">
        <v>42825</v>
      </c>
      <c r="L40" s="60">
        <f t="shared" si="46"/>
        <v>42825</v>
      </c>
      <c r="M40" s="60">
        <v>45443</v>
      </c>
      <c r="N40" s="83">
        <f t="shared" si="5"/>
        <v>29</v>
      </c>
      <c r="O40" s="83">
        <f t="shared" si="6"/>
        <v>29</v>
      </c>
      <c r="P40" s="61">
        <f t="shared" si="7"/>
        <v>57971580.584155895</v>
      </c>
      <c r="Q40" s="61">
        <f t="shared" si="8"/>
        <v>45217832.855641596</v>
      </c>
      <c r="R40" s="61">
        <f t="shared" si="9"/>
        <v>12753747.728514299</v>
      </c>
      <c r="S40" s="61">
        <f t="shared" si="10"/>
        <v>1275374.7728514299</v>
      </c>
      <c r="T40" s="61">
        <f t="shared" si="11"/>
        <v>127537.47728514299</v>
      </c>
      <c r="U40" s="61">
        <f t="shared" si="12"/>
        <v>2548198.7961571566</v>
      </c>
      <c r="V40" s="84">
        <v>0.1</v>
      </c>
      <c r="W40" s="84">
        <v>0.1</v>
      </c>
      <c r="X40" s="84">
        <v>0.18</v>
      </c>
      <c r="Y40" s="56">
        <f t="shared" si="13"/>
        <v>4</v>
      </c>
      <c r="Z40" s="56">
        <f t="shared" si="14"/>
        <v>4</v>
      </c>
      <c r="AA40" s="56">
        <f t="shared" si="15"/>
        <v>4</v>
      </c>
      <c r="AB40" s="56">
        <f t="shared" si="16"/>
        <v>4</v>
      </c>
      <c r="AC40" s="56">
        <f t="shared" si="17"/>
        <v>4</v>
      </c>
      <c r="AD40" s="83">
        <f t="shared" si="18"/>
        <v>9</v>
      </c>
      <c r="AE40" s="14">
        <f t="shared" si="19"/>
        <v>78</v>
      </c>
      <c r="AF40" s="14">
        <f t="shared" si="20"/>
        <v>0</v>
      </c>
      <c r="AG40" s="61">
        <f t="shared" si="21"/>
        <v>3951111.0462937295</v>
      </c>
      <c r="AH40" s="51"/>
      <c r="AI40" s="111" t="s">
        <v>203</v>
      </c>
      <c r="AJ40" t="e">
        <f>VLOOKUP(A40,'[19]Building Sheet FAR WPI &amp; CII'!A$6:T$264,3,FALSE)</f>
        <v>#N/A</v>
      </c>
      <c r="AK40" t="e">
        <v>#N/A</v>
      </c>
      <c r="AL40" s="104">
        <f t="shared" si="22"/>
        <v>7.4305555555555554</v>
      </c>
      <c r="AM40" s="104">
        <v>30</v>
      </c>
      <c r="AN40" s="109">
        <v>0.05</v>
      </c>
      <c r="AO40" s="136">
        <f>(1-AN40)/AM40</f>
        <v>3.1666666666666662E-2</v>
      </c>
      <c r="AP40" s="102">
        <f>I40*((1-AN40)/AM40)*IF(AL40&gt;AM40,AM40,AL40)</f>
        <v>13640766.58884131</v>
      </c>
      <c r="AQ40" s="102">
        <f>I40-AP40</f>
        <v>44330813.995314583</v>
      </c>
      <c r="AR40" s="114" t="s">
        <v>218</v>
      </c>
      <c r="AS40" s="125">
        <f>VLOOKUP(AR40,Bifurcation!$B$5:$L$12,MATCH($AS$5,Bifurcation!$B$5:$L$5,0),FALSE)</f>
        <v>0</v>
      </c>
      <c r="AT40" s="125">
        <f>VLOOKUP(AR40,Bifurcation!$B$5:$L$12,MATCH($AT$5,Bifurcation!$B$5:$L$5,0),FALSE)</f>
        <v>0</v>
      </c>
      <c r="AU40" s="125">
        <f>VLOOKUP(AR40,Bifurcation!$B$5:$L$12,MATCH($AU$5,Bifurcation!$B$5:$L$5,0),FALSE)</f>
        <v>0</v>
      </c>
      <c r="AV40" s="125">
        <v>0.05</v>
      </c>
      <c r="AW40" s="125">
        <f>VLOOKUP(AR40,Bifurcation!$B$5:$L$12,MATCH($AW$5,Bifurcation!$B$5:$L$5,0),FALSE)</f>
        <v>0.15</v>
      </c>
      <c r="AX40" s="125">
        <v>0.37</v>
      </c>
      <c r="AY40" s="125">
        <v>0.08</v>
      </c>
      <c r="AZ40" s="125">
        <f>VLOOKUP(AR40,Bifurcation!$B$5:$L$12,MATCH($AZ$5,Bifurcation!$B$5:$L$5,0),FALSE)</f>
        <v>0</v>
      </c>
      <c r="BA40" s="125">
        <v>0.25</v>
      </c>
      <c r="BB40" s="125">
        <f>VLOOKUP(AR40,Bifurcation!$B$5:$L$12,MATCH($BB$5,Bifurcation!$B$5:$L$5,0),FALSE)</f>
        <v>0.1</v>
      </c>
      <c r="BC40" s="123">
        <f t="shared" si="23"/>
        <v>1</v>
      </c>
      <c r="BD40" s="165">
        <f t="shared" si="33"/>
        <v>0</v>
      </c>
      <c r="BE40" s="165">
        <f t="shared" si="34"/>
        <v>0</v>
      </c>
      <c r="BF40" s="165">
        <f t="shared" si="35"/>
        <v>0</v>
      </c>
      <c r="BG40" s="165">
        <f t="shared" si="36"/>
        <v>22.165406997657293</v>
      </c>
      <c r="BH40" s="165">
        <f t="shared" si="37"/>
        <v>66.496220992971871</v>
      </c>
      <c r="BI40" s="165">
        <f t="shared" si="38"/>
        <v>164.02401178266396</v>
      </c>
      <c r="BJ40" s="165">
        <f t="shared" si="39"/>
        <v>35.464651196251666</v>
      </c>
      <c r="BK40" s="165">
        <f t="shared" si="40"/>
        <v>0</v>
      </c>
      <c r="BL40" s="165">
        <f t="shared" si="41"/>
        <v>110.82703498828646</v>
      </c>
      <c r="BM40" s="165">
        <f t="shared" si="42"/>
        <v>44.330813995314585</v>
      </c>
      <c r="BN40" s="102">
        <f t="shared" si="24"/>
        <v>0</v>
      </c>
      <c r="BO40" s="102">
        <f t="shared" si="25"/>
        <v>0</v>
      </c>
      <c r="BP40" s="102">
        <f t="shared" si="26"/>
        <v>0</v>
      </c>
      <c r="BQ40" s="102">
        <f t="shared" si="27"/>
        <v>2770.6758747071617</v>
      </c>
      <c r="BR40" s="102">
        <f t="shared" si="28"/>
        <v>73884.689992190964</v>
      </c>
      <c r="BS40" s="102">
        <f t="shared" si="29"/>
        <v>252344.63351179071</v>
      </c>
      <c r="BT40" s="102">
        <f t="shared" si="30"/>
        <v>10746.863998864141</v>
      </c>
      <c r="BU40" s="102">
        <f t="shared" si="31"/>
        <v>0</v>
      </c>
      <c r="BV40" s="102">
        <f t="shared" si="32"/>
        <v>13581.744483858634</v>
      </c>
      <c r="BW40" s="102">
        <f>Valuation!BM40*10^5</f>
        <v>4433081.3995314585</v>
      </c>
      <c r="BX40" s="102"/>
      <c r="BY40" s="102"/>
      <c r="BZ40" s="102"/>
      <c r="CA40" s="102"/>
      <c r="CB40" s="102"/>
      <c r="CC40" s="102"/>
      <c r="CD40" s="102"/>
      <c r="CE40" s="102"/>
      <c r="CF40" s="102"/>
    </row>
    <row r="41" spans="1:84">
      <c r="A41" s="56">
        <v>9010000000</v>
      </c>
      <c r="B41" s="56" t="s">
        <v>22</v>
      </c>
      <c r="C41" s="56" t="s">
        <v>29</v>
      </c>
      <c r="D41" s="56">
        <f t="shared" si="43"/>
        <v>33</v>
      </c>
      <c r="E41" s="10" t="s">
        <v>39</v>
      </c>
      <c r="F41" s="164" t="s">
        <v>161</v>
      </c>
      <c r="G41" s="61">
        <v>90517475.183360472</v>
      </c>
      <c r="H41" s="61">
        <v>37256111.128092259</v>
      </c>
      <c r="I41" s="61">
        <f t="shared" si="4"/>
        <v>53261364.055268213</v>
      </c>
      <c r="J41" s="60">
        <v>42754</v>
      </c>
      <c r="K41" s="60">
        <v>42825</v>
      </c>
      <c r="L41" s="60">
        <f t="shared" si="46"/>
        <v>42825</v>
      </c>
      <c r="M41" s="60">
        <v>45443</v>
      </c>
      <c r="N41" s="83">
        <f t="shared" si="5"/>
        <v>29</v>
      </c>
      <c r="O41" s="83">
        <f t="shared" si="6"/>
        <v>29</v>
      </c>
      <c r="P41" s="61">
        <f t="shared" si="7"/>
        <v>53261364.055268213</v>
      </c>
      <c r="Q41" s="61">
        <f t="shared" si="8"/>
        <v>41543863.96310921</v>
      </c>
      <c r="R41" s="61">
        <f t="shared" si="9"/>
        <v>11717500.092159003</v>
      </c>
      <c r="S41" s="61">
        <f t="shared" si="10"/>
        <v>1171750.0092159004</v>
      </c>
      <c r="T41" s="61">
        <f t="shared" si="11"/>
        <v>117175.00092159005</v>
      </c>
      <c r="U41" s="61">
        <f t="shared" si="12"/>
        <v>2341156.5184133686</v>
      </c>
      <c r="V41" s="84">
        <v>0.1</v>
      </c>
      <c r="W41" s="84">
        <v>0.1</v>
      </c>
      <c r="X41" s="84">
        <v>0.18</v>
      </c>
      <c r="Y41" s="56">
        <f t="shared" si="13"/>
        <v>4</v>
      </c>
      <c r="Z41" s="56">
        <f t="shared" si="14"/>
        <v>4</v>
      </c>
      <c r="AA41" s="56">
        <f t="shared" si="15"/>
        <v>4</v>
      </c>
      <c r="AB41" s="56">
        <f t="shared" si="16"/>
        <v>4</v>
      </c>
      <c r="AC41" s="56">
        <f t="shared" si="17"/>
        <v>4</v>
      </c>
      <c r="AD41" s="83">
        <f t="shared" si="18"/>
        <v>9</v>
      </c>
      <c r="AE41" s="14">
        <f t="shared" si="19"/>
        <v>78</v>
      </c>
      <c r="AF41" s="14">
        <f t="shared" si="20"/>
        <v>0</v>
      </c>
      <c r="AG41" s="61">
        <f t="shared" si="21"/>
        <v>3630081.5285508591</v>
      </c>
      <c r="AH41" s="51"/>
      <c r="AI41" s="111" t="s">
        <v>203</v>
      </c>
      <c r="AJ41" t="e">
        <f>VLOOKUP(A41,'[19]Building Sheet FAR WPI &amp; CII'!A$6:T$264,3,FALSE)</f>
        <v>#N/A</v>
      </c>
      <c r="AK41" t="e">
        <v>#N/A</v>
      </c>
      <c r="AL41" s="104">
        <f t="shared" si="22"/>
        <v>7.4305555555555554</v>
      </c>
      <c r="AM41" s="104">
        <v>30</v>
      </c>
      <c r="AN41" s="109">
        <v>0.05</v>
      </c>
      <c r="AO41" s="136">
        <f>(1-AN41)/AM41</f>
        <v>3.1666666666666662E-2</v>
      </c>
      <c r="AP41" s="102">
        <f>I41*((1-AN41)/AM41)*IF(AL41&gt;AM41,AM41,AL41)</f>
        <v>12532448.278282437</v>
      </c>
      <c r="AQ41" s="102">
        <f>I41-AP41</f>
        <v>40728915.776985779</v>
      </c>
      <c r="AR41" s="114" t="s">
        <v>218</v>
      </c>
      <c r="AS41" s="125">
        <f>VLOOKUP(AR41,Bifurcation!$B$5:$L$12,MATCH($AS$5,Bifurcation!$B$5:$L$5,0),FALSE)</f>
        <v>0</v>
      </c>
      <c r="AT41" s="125">
        <f>VLOOKUP(AR41,Bifurcation!$B$5:$L$12,MATCH($AT$5,Bifurcation!$B$5:$L$5,0),FALSE)</f>
        <v>0</v>
      </c>
      <c r="AU41" s="125">
        <f>VLOOKUP(AR41,Bifurcation!$B$5:$L$12,MATCH($AU$5,Bifurcation!$B$5:$L$5,0),FALSE)</f>
        <v>0</v>
      </c>
      <c r="AV41" s="125">
        <v>0.05</v>
      </c>
      <c r="AW41" s="125">
        <f>VLOOKUP(AR41,Bifurcation!$B$5:$L$12,MATCH($AW$5,Bifurcation!$B$5:$L$5,0),FALSE)</f>
        <v>0.15</v>
      </c>
      <c r="AX41" s="125">
        <v>0.37</v>
      </c>
      <c r="AY41" s="125">
        <v>0.08</v>
      </c>
      <c r="AZ41" s="125">
        <f>VLOOKUP(AR41,Bifurcation!$B$5:$L$12,MATCH($AZ$5,Bifurcation!$B$5:$L$5,0),FALSE)</f>
        <v>0</v>
      </c>
      <c r="BA41" s="125">
        <v>0.25</v>
      </c>
      <c r="BB41" s="125">
        <f>VLOOKUP(AR41,Bifurcation!$B$5:$L$12,MATCH($BB$5,Bifurcation!$B$5:$L$5,0),FALSE)</f>
        <v>0.1</v>
      </c>
      <c r="BC41" s="123">
        <f t="shared" si="23"/>
        <v>1</v>
      </c>
      <c r="BD41" s="165">
        <f t="shared" si="33"/>
        <v>0</v>
      </c>
      <c r="BE41" s="165">
        <f t="shared" si="34"/>
        <v>0</v>
      </c>
      <c r="BF41" s="165">
        <f t="shared" si="35"/>
        <v>0</v>
      </c>
      <c r="BG41" s="165">
        <f t="shared" si="36"/>
        <v>20.36445788849289</v>
      </c>
      <c r="BH41" s="165">
        <f t="shared" si="37"/>
        <v>61.093373665478666</v>
      </c>
      <c r="BI41" s="165">
        <f t="shared" si="38"/>
        <v>150.69698837484736</v>
      </c>
      <c r="BJ41" s="165">
        <f t="shared" si="39"/>
        <v>32.583132621588625</v>
      </c>
      <c r="BK41" s="165">
        <f t="shared" si="40"/>
        <v>0</v>
      </c>
      <c r="BL41" s="165">
        <f t="shared" si="41"/>
        <v>101.82228944246445</v>
      </c>
      <c r="BM41" s="165">
        <f t="shared" si="42"/>
        <v>40.728915776985779</v>
      </c>
      <c r="BN41" s="102">
        <f t="shared" si="24"/>
        <v>0</v>
      </c>
      <c r="BO41" s="102">
        <f t="shared" si="25"/>
        <v>0</v>
      </c>
      <c r="BP41" s="102">
        <f t="shared" si="26"/>
        <v>0</v>
      </c>
      <c r="BQ41" s="102">
        <f t="shared" si="27"/>
        <v>2545.5572360616115</v>
      </c>
      <c r="BR41" s="102">
        <f t="shared" si="28"/>
        <v>67881.526294976298</v>
      </c>
      <c r="BS41" s="102">
        <f t="shared" si="29"/>
        <v>231841.52057668826</v>
      </c>
      <c r="BT41" s="102">
        <f t="shared" si="30"/>
        <v>9873.676551996552</v>
      </c>
      <c r="BU41" s="102">
        <f t="shared" si="31"/>
        <v>0</v>
      </c>
      <c r="BV41" s="102">
        <f t="shared" si="32"/>
        <v>12478.221745400055</v>
      </c>
      <c r="BW41" s="102">
        <f>Valuation!BM41*10^5</f>
        <v>4072891.5776985781</v>
      </c>
      <c r="BX41" s="102"/>
      <c r="BY41" s="102"/>
      <c r="BZ41" s="102"/>
      <c r="CA41" s="102"/>
      <c r="CB41" s="102"/>
      <c r="CC41" s="102"/>
      <c r="CD41" s="102"/>
      <c r="CE41" s="102"/>
      <c r="CF41" s="102"/>
    </row>
    <row r="42" spans="1:84">
      <c r="A42" s="56">
        <v>2010000217</v>
      </c>
      <c r="B42" s="56" t="s">
        <v>23</v>
      </c>
      <c r="C42" s="56" t="s">
        <v>28</v>
      </c>
      <c r="D42" s="56">
        <f t="shared" ref="D42:D73" si="47">+D41+1</f>
        <v>34</v>
      </c>
      <c r="E42" s="10" t="s">
        <v>39</v>
      </c>
      <c r="F42" s="164" t="s">
        <v>139</v>
      </c>
      <c r="G42" s="61">
        <v>82140856.140000001</v>
      </c>
      <c r="H42" s="61">
        <v>33595942.310322762</v>
      </c>
      <c r="I42" s="61">
        <f t="shared" si="4"/>
        <v>48544913.829677239</v>
      </c>
      <c r="J42" s="60">
        <v>42839</v>
      </c>
      <c r="K42" s="60">
        <v>42916</v>
      </c>
      <c r="L42" s="60">
        <f t="shared" si="46"/>
        <v>42916</v>
      </c>
      <c r="M42" s="60">
        <v>45443</v>
      </c>
      <c r="N42" s="83">
        <f t="shared" si="5"/>
        <v>28</v>
      </c>
      <c r="O42" s="83">
        <f t="shared" si="6"/>
        <v>28</v>
      </c>
      <c r="P42" s="61">
        <f t="shared" si="7"/>
        <v>48544913.829677239</v>
      </c>
      <c r="Q42" s="61">
        <f t="shared" si="8"/>
        <v>36894134.510554701</v>
      </c>
      <c r="R42" s="61">
        <f t="shared" si="9"/>
        <v>11650779.319122538</v>
      </c>
      <c r="S42" s="61">
        <f t="shared" si="10"/>
        <v>1165077.9319122538</v>
      </c>
      <c r="T42" s="61">
        <f t="shared" si="11"/>
        <v>116507.79319122538</v>
      </c>
      <c r="U42" s="61">
        <f t="shared" si="12"/>
        <v>2327825.7079606834</v>
      </c>
      <c r="V42" s="84">
        <v>0.1</v>
      </c>
      <c r="W42" s="84">
        <v>0.1</v>
      </c>
      <c r="X42" s="84">
        <v>0.18</v>
      </c>
      <c r="Y42" s="56">
        <f t="shared" si="13"/>
        <v>4</v>
      </c>
      <c r="Z42" s="56">
        <f t="shared" si="14"/>
        <v>4</v>
      </c>
      <c r="AA42" s="56">
        <f t="shared" si="15"/>
        <v>4</v>
      </c>
      <c r="AB42" s="56">
        <f t="shared" si="16"/>
        <v>4</v>
      </c>
      <c r="AC42" s="56">
        <f t="shared" si="17"/>
        <v>4</v>
      </c>
      <c r="AD42" s="83">
        <f t="shared" si="18"/>
        <v>8</v>
      </c>
      <c r="AE42" s="14">
        <f t="shared" si="19"/>
        <v>76</v>
      </c>
      <c r="AF42" s="14">
        <f t="shared" si="20"/>
        <v>0</v>
      </c>
      <c r="AG42" s="61">
        <f t="shared" si="21"/>
        <v>3609411.4330641627</v>
      </c>
      <c r="AH42" s="51" t="s">
        <v>151</v>
      </c>
      <c r="AI42" s="111" t="s">
        <v>203</v>
      </c>
      <c r="AJ42" t="str">
        <f>VLOOKUP(A42,'[19]Building Sheet FAR WPI &amp; CII'!A$6:T$264,3,FALSE)</f>
        <v>POLYMERIZATION 2</v>
      </c>
      <c r="AK42" t="s">
        <v>218</v>
      </c>
      <c r="AL42" s="104">
        <f t="shared" si="22"/>
        <v>7.1944444444444446</v>
      </c>
      <c r="AM42" s="104">
        <v>30</v>
      </c>
      <c r="AN42" s="109">
        <f>VLOOKUP(A42,'[19]Building Sheet FAR WPI &amp; CII'!A$6:AK$243,36,FALSE)</f>
        <v>0.05</v>
      </c>
      <c r="AO42" s="136">
        <f>(1-AN42)/AM42</f>
        <v>3.1666666666666662E-2</v>
      </c>
      <c r="AP42" s="102">
        <f>I42*((1-AN42)/AM42)*IF(AL42&gt;AM42,AM42,AL42)</f>
        <v>11059700.044251928</v>
      </c>
      <c r="AQ42" s="102">
        <f>I42-AP42</f>
        <v>37485213.785425313</v>
      </c>
      <c r="AR42" t="s">
        <v>218</v>
      </c>
      <c r="AS42" s="125">
        <f>VLOOKUP(AR42,Bifurcation!$B$5:$L$12,MATCH($AS$5,Bifurcation!$B$5:$L$5,0),FALSE)</f>
        <v>0</v>
      </c>
      <c r="AT42" s="125">
        <f>VLOOKUP(AR42,Bifurcation!$B$5:$L$12,MATCH($AT$5,Bifurcation!$B$5:$L$5,0),FALSE)</f>
        <v>0</v>
      </c>
      <c r="AU42" s="125">
        <f>VLOOKUP(AR42,Bifurcation!$B$5:$L$12,MATCH($AU$5,Bifurcation!$B$5:$L$5,0),FALSE)</f>
        <v>0</v>
      </c>
      <c r="AV42" s="125">
        <v>0.05</v>
      </c>
      <c r="AW42" s="125">
        <f>VLOOKUP(AR42,Bifurcation!$B$5:$L$12,MATCH($AW$5,Bifurcation!$B$5:$L$5,0),FALSE)</f>
        <v>0.15</v>
      </c>
      <c r="AX42" s="125">
        <v>0.37</v>
      </c>
      <c r="AY42" s="125">
        <v>0.08</v>
      </c>
      <c r="AZ42" s="125">
        <f>VLOOKUP(AR42,Bifurcation!$B$5:$L$12,MATCH($AZ$5,Bifurcation!$B$5:$L$5,0),FALSE)</f>
        <v>0</v>
      </c>
      <c r="BA42" s="125">
        <v>0.25</v>
      </c>
      <c r="BB42" s="125">
        <f>VLOOKUP(AR42,Bifurcation!$B$5:$L$12,MATCH($BB$5,Bifurcation!$B$5:$L$5,0),FALSE)</f>
        <v>0.1</v>
      </c>
      <c r="BC42" s="123">
        <f t="shared" si="23"/>
        <v>1</v>
      </c>
      <c r="BD42" s="165">
        <f t="shared" si="33"/>
        <v>0</v>
      </c>
      <c r="BE42" s="165">
        <f t="shared" si="34"/>
        <v>0</v>
      </c>
      <c r="BF42" s="165">
        <f t="shared" si="35"/>
        <v>0</v>
      </c>
      <c r="BG42" s="165">
        <f t="shared" si="36"/>
        <v>18.742606892712658</v>
      </c>
      <c r="BH42" s="165">
        <f t="shared" si="37"/>
        <v>56.227820678137967</v>
      </c>
      <c r="BI42" s="165">
        <f t="shared" si="38"/>
        <v>138.69529100607366</v>
      </c>
      <c r="BJ42" s="165">
        <f t="shared" si="39"/>
        <v>29.988171028340251</v>
      </c>
      <c r="BK42" s="165">
        <f t="shared" si="40"/>
        <v>0</v>
      </c>
      <c r="BL42" s="165">
        <f t="shared" si="41"/>
        <v>93.713034463563275</v>
      </c>
      <c r="BM42" s="165">
        <f t="shared" si="42"/>
        <v>37.485213785425316</v>
      </c>
      <c r="BN42" s="102">
        <f t="shared" si="24"/>
        <v>0</v>
      </c>
      <c r="BO42" s="102">
        <f t="shared" si="25"/>
        <v>0</v>
      </c>
      <c r="BP42" s="102">
        <f t="shared" si="26"/>
        <v>0</v>
      </c>
      <c r="BQ42" s="102">
        <f t="shared" si="27"/>
        <v>2342.8258615890823</v>
      </c>
      <c r="BR42" s="102">
        <f t="shared" si="28"/>
        <v>62475.356309042189</v>
      </c>
      <c r="BS42" s="102">
        <f t="shared" si="29"/>
        <v>213377.37077857484</v>
      </c>
      <c r="BT42" s="102">
        <f t="shared" si="30"/>
        <v>9087.3245540424996</v>
      </c>
      <c r="BU42" s="102">
        <f t="shared" si="31"/>
        <v>0</v>
      </c>
      <c r="BV42" s="102">
        <f t="shared" si="32"/>
        <v>11484.440497985697</v>
      </c>
      <c r="BW42" s="102">
        <f>Valuation!BM42*10^5</f>
        <v>3748521.3785425317</v>
      </c>
      <c r="BX42" s="102"/>
      <c r="BY42" s="102"/>
      <c r="BZ42" s="102"/>
      <c r="CA42" s="102"/>
      <c r="CB42" s="102"/>
      <c r="CC42" s="102"/>
      <c r="CD42" s="102"/>
      <c r="CE42" s="102"/>
      <c r="CF42" s="102"/>
    </row>
    <row r="43" spans="1:84">
      <c r="A43" s="56">
        <v>2010000216</v>
      </c>
      <c r="B43" s="56" t="s">
        <v>23</v>
      </c>
      <c r="C43" s="56" t="s">
        <v>28</v>
      </c>
      <c r="D43" s="56">
        <f t="shared" si="47"/>
        <v>35</v>
      </c>
      <c r="E43" s="10" t="s">
        <v>39</v>
      </c>
      <c r="F43" s="164" t="s">
        <v>139</v>
      </c>
      <c r="G43" s="61">
        <v>82140856.140000001</v>
      </c>
      <c r="H43" s="61">
        <v>33595942.310322762</v>
      </c>
      <c r="I43" s="61">
        <f t="shared" si="4"/>
        <v>48544913.829677239</v>
      </c>
      <c r="J43" s="60">
        <v>42839</v>
      </c>
      <c r="K43" s="60">
        <v>42916</v>
      </c>
      <c r="L43" s="60">
        <f t="shared" si="46"/>
        <v>42916</v>
      </c>
      <c r="M43" s="60">
        <v>45443</v>
      </c>
      <c r="N43" s="83">
        <f t="shared" si="5"/>
        <v>28</v>
      </c>
      <c r="O43" s="83">
        <f t="shared" si="6"/>
        <v>28</v>
      </c>
      <c r="P43" s="61">
        <f t="shared" si="7"/>
        <v>48544913.829677239</v>
      </c>
      <c r="Q43" s="61">
        <f t="shared" si="8"/>
        <v>36894134.510554701</v>
      </c>
      <c r="R43" s="61">
        <f t="shared" si="9"/>
        <v>11650779.319122538</v>
      </c>
      <c r="S43" s="61">
        <f t="shared" si="10"/>
        <v>1165077.9319122538</v>
      </c>
      <c r="T43" s="61">
        <f t="shared" si="11"/>
        <v>116507.79319122538</v>
      </c>
      <c r="U43" s="61">
        <f t="shared" si="12"/>
        <v>2327825.7079606834</v>
      </c>
      <c r="V43" s="84">
        <v>0.1</v>
      </c>
      <c r="W43" s="84">
        <v>0.1</v>
      </c>
      <c r="X43" s="84">
        <v>0.18</v>
      </c>
      <c r="Y43" s="56">
        <f t="shared" si="13"/>
        <v>4</v>
      </c>
      <c r="Z43" s="56">
        <f t="shared" si="14"/>
        <v>4</v>
      </c>
      <c r="AA43" s="56">
        <f t="shared" si="15"/>
        <v>4</v>
      </c>
      <c r="AB43" s="56">
        <f t="shared" si="16"/>
        <v>4</v>
      </c>
      <c r="AC43" s="56">
        <f t="shared" si="17"/>
        <v>4</v>
      </c>
      <c r="AD43" s="83">
        <f t="shared" si="18"/>
        <v>8</v>
      </c>
      <c r="AE43" s="14">
        <f t="shared" si="19"/>
        <v>76</v>
      </c>
      <c r="AF43" s="14">
        <f t="shared" si="20"/>
        <v>0</v>
      </c>
      <c r="AG43" s="61">
        <f t="shared" si="21"/>
        <v>3609411.4330641627</v>
      </c>
      <c r="AH43" s="51" t="s">
        <v>151</v>
      </c>
      <c r="AI43" s="111" t="s">
        <v>203</v>
      </c>
      <c r="AJ43" t="str">
        <f>VLOOKUP(A43,'[19]Building Sheet FAR WPI &amp; CII'!A$6:T$264,3,FALSE)</f>
        <v>POLYMERIZATION 1</v>
      </c>
      <c r="AK43" t="s">
        <v>218</v>
      </c>
      <c r="AL43" s="104">
        <f t="shared" si="22"/>
        <v>7.1944444444444446</v>
      </c>
      <c r="AM43" s="104">
        <v>30</v>
      </c>
      <c r="AN43" s="109">
        <f>VLOOKUP(A43,'[19]Building Sheet FAR WPI &amp; CII'!A$6:AK$243,36,FALSE)</f>
        <v>0.05</v>
      </c>
      <c r="AO43" s="136">
        <f>(1-AN43)/AM43</f>
        <v>3.1666666666666662E-2</v>
      </c>
      <c r="AP43" s="102">
        <f>I43*((1-AN43)/AM43)*IF(AL43&gt;AM43,AM43,AL43)</f>
        <v>11059700.044251928</v>
      </c>
      <c r="AQ43" s="102">
        <f>I43-AP43</f>
        <v>37485213.785425313</v>
      </c>
      <c r="AR43" t="s">
        <v>218</v>
      </c>
      <c r="AS43" s="125">
        <f>VLOOKUP(AR43,Bifurcation!$B$5:$L$12,MATCH($AS$5,Bifurcation!$B$5:$L$5,0),FALSE)</f>
        <v>0</v>
      </c>
      <c r="AT43" s="125">
        <f>VLOOKUP(AR43,Bifurcation!$B$5:$L$12,MATCH($AT$5,Bifurcation!$B$5:$L$5,0),FALSE)</f>
        <v>0</v>
      </c>
      <c r="AU43" s="125">
        <f>VLOOKUP(AR43,Bifurcation!$B$5:$L$12,MATCH($AU$5,Bifurcation!$B$5:$L$5,0),FALSE)</f>
        <v>0</v>
      </c>
      <c r="AV43" s="125">
        <v>0.05</v>
      </c>
      <c r="AW43" s="125">
        <f>VLOOKUP(AR43,Bifurcation!$B$5:$L$12,MATCH($AW$5,Bifurcation!$B$5:$L$5,0),FALSE)</f>
        <v>0.15</v>
      </c>
      <c r="AX43" s="125">
        <v>0.37</v>
      </c>
      <c r="AY43" s="125">
        <v>0.08</v>
      </c>
      <c r="AZ43" s="125">
        <f>VLOOKUP(AR43,Bifurcation!$B$5:$L$12,MATCH($AZ$5,Bifurcation!$B$5:$L$5,0),FALSE)</f>
        <v>0</v>
      </c>
      <c r="BA43" s="125">
        <v>0.25</v>
      </c>
      <c r="BB43" s="125">
        <f>VLOOKUP(AR43,Bifurcation!$B$5:$L$12,MATCH($BB$5,Bifurcation!$B$5:$L$5,0),FALSE)</f>
        <v>0.1</v>
      </c>
      <c r="BC43" s="123">
        <f t="shared" si="23"/>
        <v>1</v>
      </c>
      <c r="BD43" s="165">
        <f t="shared" si="33"/>
        <v>0</v>
      </c>
      <c r="BE43" s="165">
        <f t="shared" si="34"/>
        <v>0</v>
      </c>
      <c r="BF43" s="165">
        <f t="shared" si="35"/>
        <v>0</v>
      </c>
      <c r="BG43" s="165">
        <f t="shared" si="36"/>
        <v>18.742606892712658</v>
      </c>
      <c r="BH43" s="165">
        <f t="shared" si="37"/>
        <v>56.227820678137967</v>
      </c>
      <c r="BI43" s="165">
        <f t="shared" si="38"/>
        <v>138.69529100607366</v>
      </c>
      <c r="BJ43" s="165">
        <f t="shared" si="39"/>
        <v>29.988171028340251</v>
      </c>
      <c r="BK43" s="165">
        <f t="shared" si="40"/>
        <v>0</v>
      </c>
      <c r="BL43" s="165">
        <f t="shared" si="41"/>
        <v>93.713034463563275</v>
      </c>
      <c r="BM43" s="165">
        <f t="shared" si="42"/>
        <v>37.485213785425316</v>
      </c>
      <c r="BN43" s="102">
        <f t="shared" si="24"/>
        <v>0</v>
      </c>
      <c r="BO43" s="102">
        <f t="shared" si="25"/>
        <v>0</v>
      </c>
      <c r="BP43" s="102">
        <f t="shared" si="26"/>
        <v>0</v>
      </c>
      <c r="BQ43" s="102">
        <f t="shared" si="27"/>
        <v>2342.8258615890823</v>
      </c>
      <c r="BR43" s="102">
        <f t="shared" si="28"/>
        <v>62475.356309042189</v>
      </c>
      <c r="BS43" s="102">
        <f t="shared" si="29"/>
        <v>213377.37077857484</v>
      </c>
      <c r="BT43" s="102">
        <f t="shared" si="30"/>
        <v>9087.3245540424996</v>
      </c>
      <c r="BU43" s="102">
        <f t="shared" si="31"/>
        <v>0</v>
      </c>
      <c r="BV43" s="102">
        <f t="shared" si="32"/>
        <v>11484.440497985697</v>
      </c>
      <c r="BW43" s="102">
        <f>Valuation!BM43*10^5</f>
        <v>3748521.3785425317</v>
      </c>
      <c r="BX43" s="102"/>
      <c r="BY43" s="102"/>
      <c r="BZ43" s="102"/>
      <c r="CA43" s="102"/>
      <c r="CB43" s="102"/>
      <c r="CC43" s="102"/>
      <c r="CD43" s="102"/>
      <c r="CE43" s="102"/>
      <c r="CF43" s="102"/>
    </row>
    <row r="44" spans="1:84">
      <c r="A44" s="56">
        <v>9010000004</v>
      </c>
      <c r="B44" s="56" t="s">
        <v>22</v>
      </c>
      <c r="C44" s="56" t="s">
        <v>28</v>
      </c>
      <c r="D44" s="56">
        <f t="shared" si="47"/>
        <v>36</v>
      </c>
      <c r="E44" s="10" t="s">
        <v>39</v>
      </c>
      <c r="F44" s="164" t="s">
        <v>163</v>
      </c>
      <c r="G44" s="61">
        <v>81867019.352135107</v>
      </c>
      <c r="H44" s="61">
        <v>33695667.765040636</v>
      </c>
      <c r="I44" s="61">
        <f t="shared" si="4"/>
        <v>48171351.587094471</v>
      </c>
      <c r="J44" s="60">
        <v>42461</v>
      </c>
      <c r="K44" s="60">
        <v>42490</v>
      </c>
      <c r="L44" s="60">
        <f t="shared" si="46"/>
        <v>42490</v>
      </c>
      <c r="M44" s="60">
        <v>45443</v>
      </c>
      <c r="N44" s="83">
        <f t="shared" si="5"/>
        <v>32.666666666666664</v>
      </c>
      <c r="O44" s="83">
        <f t="shared" si="6"/>
        <v>33</v>
      </c>
      <c r="P44" s="61">
        <f t="shared" si="7"/>
        <v>48171351.587094471</v>
      </c>
      <c r="Q44" s="61">
        <f t="shared" si="8"/>
        <v>41427362.364901245</v>
      </c>
      <c r="R44" s="61">
        <f t="shared" si="9"/>
        <v>6743989.2221932262</v>
      </c>
      <c r="S44" s="61">
        <f t="shared" si="10"/>
        <v>674398.92221932265</v>
      </c>
      <c r="T44" s="61">
        <f t="shared" si="11"/>
        <v>67439.89222193227</v>
      </c>
      <c r="U44" s="61">
        <f t="shared" si="12"/>
        <v>1347449.0465942067</v>
      </c>
      <c r="V44" s="84">
        <v>0.1</v>
      </c>
      <c r="W44" s="84">
        <v>0.1</v>
      </c>
      <c r="X44" s="84">
        <v>0.18</v>
      </c>
      <c r="Y44" s="56">
        <f t="shared" si="13"/>
        <v>4</v>
      </c>
      <c r="Z44" s="56">
        <f t="shared" si="14"/>
        <v>4</v>
      </c>
      <c r="AA44" s="56">
        <f t="shared" si="15"/>
        <v>4</v>
      </c>
      <c r="AB44" s="56">
        <f t="shared" si="16"/>
        <v>4</v>
      </c>
      <c r="AC44" s="56">
        <f t="shared" si="17"/>
        <v>4</v>
      </c>
      <c r="AD44" s="83">
        <f t="shared" si="18"/>
        <v>13</v>
      </c>
      <c r="AE44" s="14">
        <f t="shared" si="19"/>
        <v>86</v>
      </c>
      <c r="AF44" s="14">
        <f t="shared" si="20"/>
        <v>0</v>
      </c>
      <c r="AG44" s="61">
        <f t="shared" si="21"/>
        <v>2089287.8610354615</v>
      </c>
      <c r="AH44" s="51"/>
      <c r="AI44" s="111" t="s">
        <v>203</v>
      </c>
      <c r="AJ44" t="e">
        <f>VLOOKUP(A44,'[19]Building Sheet FAR WPI &amp; CII'!A$6:T$264,3,FALSE)</f>
        <v>#N/A</v>
      </c>
      <c r="AK44" t="e">
        <v>#N/A</v>
      </c>
      <c r="AL44" s="104">
        <f t="shared" si="22"/>
        <v>8.2305555555555561</v>
      </c>
      <c r="AM44" s="104">
        <v>45</v>
      </c>
      <c r="AN44" s="109">
        <v>0.05</v>
      </c>
      <c r="AO44" s="136">
        <f>(1-AN44)/AM44</f>
        <v>2.1111111111111112E-2</v>
      </c>
      <c r="AP44" s="102">
        <f>I44*((1-AN44)/AM44)*IF(AL44&gt;AM44,AM44,AL44)</f>
        <v>8370069.6922798082</v>
      </c>
      <c r="AQ44" s="102">
        <f>I44-AP44</f>
        <v>39801281.894814663</v>
      </c>
      <c r="AR44" s="114" t="s">
        <v>216</v>
      </c>
      <c r="AS44" s="125">
        <v>0.05</v>
      </c>
      <c r="AT44" s="125">
        <f>VLOOKUP(AR44,Bifurcation!$B$5:$L$12,MATCH($AT$5,Bifurcation!$B$5:$L$5,0),FALSE)</f>
        <v>0</v>
      </c>
      <c r="AU44" s="125">
        <f>VLOOKUP(AR44,Bifurcation!$B$5:$L$12,MATCH($AU$5,Bifurcation!$B$5:$L$5,0),FALSE)</f>
        <v>0</v>
      </c>
      <c r="AV44" s="125">
        <v>0.15</v>
      </c>
      <c r="AW44" s="125">
        <f>VLOOKUP(AR44,Bifurcation!$B$5:$L$12,MATCH($AW$5,Bifurcation!$B$5:$L$5,0),FALSE)</f>
        <v>0</v>
      </c>
      <c r="AX44" s="125">
        <v>0.17</v>
      </c>
      <c r="AY44" s="125">
        <f>VLOOKUP(AR44,Bifurcation!$B$5:$L$12,MATCH($AY$5,Bifurcation!$B$5:$L$5,0),FALSE)</f>
        <v>0.20468671467173591</v>
      </c>
      <c r="AZ44" s="125">
        <v>0.11</v>
      </c>
      <c r="BA44" s="125">
        <v>0.17</v>
      </c>
      <c r="BB44" s="125">
        <f>VLOOKUP(AR44,Bifurcation!$B$5:$L$12,MATCH($BB$5,Bifurcation!$B$5:$L$5,0),FALSE)</f>
        <v>0.15</v>
      </c>
      <c r="BC44" s="123">
        <f t="shared" si="23"/>
        <v>1.004686714671736</v>
      </c>
      <c r="BD44" s="165">
        <f t="shared" si="33"/>
        <v>19.900640947407332</v>
      </c>
      <c r="BE44" s="165">
        <f t="shared" si="34"/>
        <v>0</v>
      </c>
      <c r="BF44" s="165">
        <f t="shared" si="35"/>
        <v>0</v>
      </c>
      <c r="BG44" s="165">
        <f t="shared" si="36"/>
        <v>59.701922842221997</v>
      </c>
      <c r="BH44" s="165">
        <f t="shared" si="37"/>
        <v>0</v>
      </c>
      <c r="BI44" s="165">
        <f t="shared" si="38"/>
        <v>67.662179221184928</v>
      </c>
      <c r="BJ44" s="165">
        <f t="shared" si="39"/>
        <v>81.467936307732572</v>
      </c>
      <c r="BK44" s="165">
        <f t="shared" si="40"/>
        <v>43.781410084296127</v>
      </c>
      <c r="BL44" s="165">
        <f t="shared" si="41"/>
        <v>67.662179221184928</v>
      </c>
      <c r="BM44" s="165">
        <f t="shared" si="42"/>
        <v>59.701922842221997</v>
      </c>
      <c r="BN44" s="102">
        <f t="shared" si="24"/>
        <v>4422.3646549794075</v>
      </c>
      <c r="BO44" s="102">
        <f t="shared" si="25"/>
        <v>0</v>
      </c>
      <c r="BP44" s="102">
        <f t="shared" si="26"/>
        <v>0</v>
      </c>
      <c r="BQ44" s="102">
        <f t="shared" si="27"/>
        <v>7462.7403552777496</v>
      </c>
      <c r="BR44" s="102">
        <f t="shared" si="28"/>
        <v>0</v>
      </c>
      <c r="BS44" s="102">
        <f t="shared" si="29"/>
        <v>104095.66034028449</v>
      </c>
      <c r="BT44" s="102">
        <f t="shared" si="30"/>
        <v>24687.25342658563</v>
      </c>
      <c r="BU44" s="102">
        <f t="shared" si="31"/>
        <v>583752.13445728167</v>
      </c>
      <c r="BV44" s="102">
        <f t="shared" si="32"/>
        <v>8291.9337280863874</v>
      </c>
      <c r="BW44" s="102">
        <f>Valuation!BM44*10^5</f>
        <v>5970192.2842221996</v>
      </c>
      <c r="BX44" s="102"/>
      <c r="BY44" s="102"/>
      <c r="BZ44" s="102"/>
      <c r="CA44" s="102"/>
      <c r="CB44" s="102"/>
      <c r="CC44" s="102"/>
      <c r="CD44" s="102"/>
      <c r="CE44" s="102"/>
      <c r="CF44" s="102"/>
    </row>
    <row r="45" spans="1:84">
      <c r="A45" s="142">
        <v>2010000280</v>
      </c>
      <c r="B45" s="56" t="s">
        <v>36</v>
      </c>
      <c r="C45" s="56" t="s">
        <v>27</v>
      </c>
      <c r="D45" s="56">
        <f t="shared" si="47"/>
        <v>37</v>
      </c>
      <c r="E45" s="10" t="s">
        <v>96</v>
      </c>
      <c r="F45" s="164" t="s">
        <v>87</v>
      </c>
      <c r="G45" s="61">
        <v>96112678</v>
      </c>
      <c r="H45" s="61">
        <v>50103394.526767485</v>
      </c>
      <c r="I45" s="61">
        <f t="shared" si="4"/>
        <v>46009283.473232515</v>
      </c>
      <c r="J45" s="60">
        <v>44811</v>
      </c>
      <c r="K45" s="60">
        <v>44834</v>
      </c>
      <c r="L45" s="60">
        <f t="shared" si="46"/>
        <v>44834</v>
      </c>
      <c r="M45" s="60">
        <v>45443</v>
      </c>
      <c r="N45" s="83">
        <f t="shared" si="5"/>
        <v>7</v>
      </c>
      <c r="O45" s="83">
        <f t="shared" si="6"/>
        <v>7</v>
      </c>
      <c r="P45" s="61">
        <f t="shared" si="7"/>
        <v>46009283.473232515</v>
      </c>
      <c r="Q45" s="61">
        <f t="shared" si="8"/>
        <v>11502320.868308129</v>
      </c>
      <c r="R45" s="61">
        <f t="shared" si="9"/>
        <v>34506962.604924388</v>
      </c>
      <c r="S45" s="61">
        <f t="shared" si="10"/>
        <v>3450696.2604924389</v>
      </c>
      <c r="T45" s="61">
        <f t="shared" si="11"/>
        <v>345069.6260492439</v>
      </c>
      <c r="U45" s="61">
        <f t="shared" si="12"/>
        <v>6894491.1284638923</v>
      </c>
      <c r="V45" s="84">
        <v>0.1</v>
      </c>
      <c r="W45" s="84">
        <v>0.1</v>
      </c>
      <c r="X45" s="84">
        <v>0.18</v>
      </c>
      <c r="Y45" s="56">
        <f t="shared" si="13"/>
        <v>4</v>
      </c>
      <c r="Z45" s="56">
        <f t="shared" si="14"/>
        <v>3</v>
      </c>
      <c r="AA45" s="56">
        <f t="shared" si="15"/>
        <v>0</v>
      </c>
      <c r="AB45" s="56">
        <f t="shared" si="16"/>
        <v>0</v>
      </c>
      <c r="AC45" s="56">
        <f t="shared" si="17"/>
        <v>0</v>
      </c>
      <c r="AD45" s="83">
        <f t="shared" si="18"/>
        <v>0</v>
      </c>
      <c r="AE45" s="14">
        <f t="shared" si="19"/>
        <v>25</v>
      </c>
      <c r="AF45" s="14">
        <f t="shared" si="20"/>
        <v>0</v>
      </c>
      <c r="AG45" s="61">
        <f t="shared" si="21"/>
        <v>10690257.015005575</v>
      </c>
      <c r="AH45" s="51"/>
      <c r="AI45" s="111" t="s">
        <v>203</v>
      </c>
      <c r="AJ45" t="str">
        <f>VLOOKUP(A45,'[19]Building Sheet FAR WPI &amp; CII'!A$6:T$264,3,FALSE)</f>
        <v>Fire Training Ground</v>
      </c>
      <c r="AK45" t="s">
        <v>214</v>
      </c>
      <c r="AL45" s="104">
        <f t="shared" si="22"/>
        <v>1.7972222222222223</v>
      </c>
      <c r="AM45" s="104">
        <v>20</v>
      </c>
      <c r="AN45" s="109">
        <v>0</v>
      </c>
      <c r="AO45" s="136">
        <f>(1-AN45)/AM45</f>
        <v>0.05</v>
      </c>
      <c r="AP45" s="102">
        <f>I45*((1-AN45)/AM45)*IF(AL45&gt;AM45,AM45,AL45)</f>
        <v>4134445.3343307558</v>
      </c>
      <c r="AQ45" s="102">
        <f>I45-AP45</f>
        <v>41874838.138901763</v>
      </c>
      <c r="AR45" t="s">
        <v>214</v>
      </c>
      <c r="AS45" s="125">
        <f>VLOOKUP(AR45,Bifurcation!$B$5:$L$12,MATCH($AS$5,Bifurcation!$B$5:$L$5,0),FALSE)</f>
        <v>0</v>
      </c>
      <c r="AT45" s="125">
        <f>VLOOKUP(AR45,Bifurcation!$B$5:$L$12,MATCH($AT$5,Bifurcation!$B$5:$L$5,0),FALSE)</f>
        <v>0</v>
      </c>
      <c r="AU45" s="125">
        <f>VLOOKUP(AR45,Bifurcation!$B$5:$L$12,MATCH($AU$5,Bifurcation!$B$5:$L$5,0),FALSE)</f>
        <v>0</v>
      </c>
      <c r="AV45" s="125">
        <f>VLOOKUP(AR45,Bifurcation!$B$5:$L$12,MATCH($AV$5,Bifurcation!$B$5:$L$5,0),FALSE)</f>
        <v>0</v>
      </c>
      <c r="AW45" s="125">
        <f>VLOOKUP(AR45,Bifurcation!$B$5:$L$12,MATCH($AW$5,Bifurcation!$B$5:$L$5,0),FALSE)</f>
        <v>0</v>
      </c>
      <c r="AX45" s="125">
        <f>VLOOKUP(AR45,Bifurcation!$B$5:$L$12,MATCH($AX$5,Bifurcation!$B$5:$L$5,0),FALSE)</f>
        <v>0</v>
      </c>
      <c r="AY45" s="125">
        <f>VLOOKUP(AR45,Bifurcation!$B$5:$L$12,MATCH($AY$5,Bifurcation!$B$5:$L$5,0),FALSE)</f>
        <v>0</v>
      </c>
      <c r="AZ45" s="125">
        <f>VLOOKUP(AR45,Bifurcation!$B$5:$L$12,MATCH($AZ$5,Bifurcation!$B$5:$L$5,0),FALSE)</f>
        <v>0</v>
      </c>
      <c r="BA45" s="125">
        <f>VLOOKUP(AR45,Bifurcation!$B$5:$L$12,MATCH($BA$5,Bifurcation!$B$5:$L$5,0),FALSE)</f>
        <v>1</v>
      </c>
      <c r="BB45" s="125">
        <f>VLOOKUP(AR45,Bifurcation!$B$5:$L$12,MATCH($BB$5,Bifurcation!$B$5:$L$5,0),FALSE)</f>
        <v>0</v>
      </c>
      <c r="BC45" s="123">
        <f t="shared" si="23"/>
        <v>1</v>
      </c>
      <c r="BD45" s="165">
        <f t="shared" si="33"/>
        <v>0</v>
      </c>
      <c r="BE45" s="165">
        <f t="shared" si="34"/>
        <v>0</v>
      </c>
      <c r="BF45" s="165">
        <f t="shared" si="35"/>
        <v>0</v>
      </c>
      <c r="BG45" s="165">
        <f t="shared" si="36"/>
        <v>0</v>
      </c>
      <c r="BH45" s="165">
        <f t="shared" si="37"/>
        <v>0</v>
      </c>
      <c r="BI45" s="165">
        <f t="shared" si="38"/>
        <v>0</v>
      </c>
      <c r="BJ45" s="165">
        <f t="shared" si="39"/>
        <v>0</v>
      </c>
      <c r="BK45" s="165">
        <f t="shared" si="40"/>
        <v>0</v>
      </c>
      <c r="BL45" s="165">
        <f t="shared" si="41"/>
        <v>418.74838138901765</v>
      </c>
      <c r="BM45" s="165">
        <f t="shared" si="42"/>
        <v>0</v>
      </c>
      <c r="BN45" s="102">
        <f t="shared" si="24"/>
        <v>0</v>
      </c>
      <c r="BO45" s="102">
        <f t="shared" si="25"/>
        <v>0</v>
      </c>
      <c r="BP45" s="102">
        <f t="shared" si="26"/>
        <v>0</v>
      </c>
      <c r="BQ45" s="102">
        <f t="shared" si="27"/>
        <v>0</v>
      </c>
      <c r="BR45" s="102">
        <f t="shared" si="28"/>
        <v>0</v>
      </c>
      <c r="BS45" s="102">
        <f t="shared" si="29"/>
        <v>0</v>
      </c>
      <c r="BT45" s="102">
        <f t="shared" si="30"/>
        <v>0</v>
      </c>
      <c r="BU45" s="102">
        <f t="shared" si="31"/>
        <v>0</v>
      </c>
      <c r="BV45" s="102">
        <f t="shared" si="32"/>
        <v>51317.203601595298</v>
      </c>
      <c r="BW45" s="102">
        <f>Valuation!BM45*10^5</f>
        <v>0</v>
      </c>
      <c r="BX45" s="102"/>
      <c r="BY45" s="102"/>
      <c r="BZ45" s="102"/>
      <c r="CA45" s="102"/>
      <c r="CB45" s="102"/>
      <c r="CC45" s="102"/>
      <c r="CD45" s="102"/>
      <c r="CE45" s="102"/>
      <c r="CF45" s="102"/>
    </row>
    <row r="46" spans="1:84">
      <c r="A46" s="63">
        <v>2010000273</v>
      </c>
      <c r="B46" s="56" t="s">
        <v>34</v>
      </c>
      <c r="C46" s="56" t="s">
        <v>30</v>
      </c>
      <c r="D46" s="56">
        <f t="shared" si="47"/>
        <v>38</v>
      </c>
      <c r="E46" s="10" t="s">
        <v>39</v>
      </c>
      <c r="F46" s="164" t="s">
        <v>63</v>
      </c>
      <c r="G46" s="61">
        <v>54305180</v>
      </c>
      <c r="H46" s="61">
        <v>14155782.688404456</v>
      </c>
      <c r="I46" s="61">
        <f t="shared" si="4"/>
        <v>40149397.311595544</v>
      </c>
      <c r="J46" s="60">
        <v>44560</v>
      </c>
      <c r="K46" s="60">
        <v>44561</v>
      </c>
      <c r="L46" s="60">
        <f t="shared" si="46"/>
        <v>44561</v>
      </c>
      <c r="M46" s="60">
        <v>45443</v>
      </c>
      <c r="N46" s="83">
        <f t="shared" si="5"/>
        <v>10</v>
      </c>
      <c r="O46" s="83">
        <f t="shared" si="6"/>
        <v>10</v>
      </c>
      <c r="P46" s="61">
        <f t="shared" si="7"/>
        <v>40149397.311595544</v>
      </c>
      <c r="Q46" s="61">
        <f t="shared" si="8"/>
        <v>13650795.085942486</v>
      </c>
      <c r="R46" s="61">
        <f t="shared" si="9"/>
        <v>26498602.22565306</v>
      </c>
      <c r="S46" s="61">
        <f t="shared" si="10"/>
        <v>2649860.2225653064</v>
      </c>
      <c r="T46" s="61">
        <f t="shared" si="11"/>
        <v>264986.02225653065</v>
      </c>
      <c r="U46" s="61">
        <f t="shared" si="12"/>
        <v>5294420.7246854817</v>
      </c>
      <c r="V46" s="84">
        <v>0.1</v>
      </c>
      <c r="W46" s="84">
        <v>0.1</v>
      </c>
      <c r="X46" s="84">
        <v>0.18</v>
      </c>
      <c r="Y46" s="56">
        <f t="shared" si="13"/>
        <v>4</v>
      </c>
      <c r="Z46" s="56">
        <f t="shared" si="14"/>
        <v>4</v>
      </c>
      <c r="AA46" s="56">
        <f t="shared" si="15"/>
        <v>2</v>
      </c>
      <c r="AB46" s="56">
        <f t="shared" si="16"/>
        <v>0</v>
      </c>
      <c r="AC46" s="56">
        <f t="shared" si="17"/>
        <v>0</v>
      </c>
      <c r="AD46" s="83">
        <f t="shared" si="18"/>
        <v>0</v>
      </c>
      <c r="AE46" s="14">
        <f t="shared" si="19"/>
        <v>34</v>
      </c>
      <c r="AF46" s="14">
        <f t="shared" si="20"/>
        <v>0</v>
      </c>
      <c r="AG46" s="61">
        <f t="shared" si="21"/>
        <v>8209266.9695073189</v>
      </c>
      <c r="AH46" s="51" t="s">
        <v>69</v>
      </c>
      <c r="AI46" s="111" t="s">
        <v>181</v>
      </c>
      <c r="AJ46" t="str">
        <f>VLOOKUP(A46,'[19]Building Sheet FAR WPI &amp; CII'!A$6:T$264,3,FALSE)</f>
        <v>Gate Infrastructure (Gate#4)</v>
      </c>
      <c r="AK46" t="s">
        <v>216</v>
      </c>
      <c r="AL46" s="104">
        <f t="shared" si="22"/>
        <v>2.4833333333333334</v>
      </c>
      <c r="AM46" s="104">
        <v>30</v>
      </c>
      <c r="AN46" s="109">
        <f>VLOOKUP(A46,'[19]Building Sheet FAR WPI &amp; CII'!A$6:AK$243,36,FALSE)</f>
        <v>0.05</v>
      </c>
      <c r="AO46" s="136">
        <f>(1-AN46)/AM46</f>
        <v>3.1666666666666662E-2</v>
      </c>
      <c r="AP46" s="102">
        <f>I46*((1-AN46)/AM46)*IF(AL46&gt;AM46,AM46,AL46)</f>
        <v>3157303.9941424159</v>
      </c>
      <c r="AQ46" s="102">
        <f>I46-AP46</f>
        <v>36992093.317453131</v>
      </c>
      <c r="AR46" t="s">
        <v>216</v>
      </c>
      <c r="AS46" s="125">
        <v>0.05</v>
      </c>
      <c r="AT46" s="125">
        <f>VLOOKUP(AR46,Bifurcation!$B$5:$L$12,MATCH($AT$5,Bifurcation!$B$5:$L$5,0),FALSE)</f>
        <v>0</v>
      </c>
      <c r="AU46" s="125">
        <f>VLOOKUP(AR46,Bifurcation!$B$5:$L$12,MATCH($AU$5,Bifurcation!$B$5:$L$5,0),FALSE)</f>
        <v>0</v>
      </c>
      <c r="AV46" s="125">
        <v>0.15</v>
      </c>
      <c r="AW46" s="125">
        <f>VLOOKUP(AR46,Bifurcation!$B$5:$L$12,MATCH($AW$5,Bifurcation!$B$5:$L$5,0),FALSE)</f>
        <v>0</v>
      </c>
      <c r="AX46" s="125">
        <v>0.17</v>
      </c>
      <c r="AY46" s="125">
        <f>VLOOKUP(AR46,Bifurcation!$B$5:$L$12,MATCH($AY$5,Bifurcation!$B$5:$L$5,0),FALSE)</f>
        <v>0.20468671467173591</v>
      </c>
      <c r="AZ46" s="125">
        <v>0.11</v>
      </c>
      <c r="BA46" s="125">
        <v>0.17</v>
      </c>
      <c r="BB46" s="125">
        <f>VLOOKUP(AR46,Bifurcation!$B$5:$L$12,MATCH($BB$5,Bifurcation!$B$5:$L$5,0),FALSE)</f>
        <v>0.15</v>
      </c>
      <c r="BC46" s="123">
        <f t="shared" si="23"/>
        <v>1.004686714671736</v>
      </c>
      <c r="BD46" s="165">
        <f t="shared" si="33"/>
        <v>18.496046658726566</v>
      </c>
      <c r="BE46" s="165">
        <f t="shared" si="34"/>
        <v>0</v>
      </c>
      <c r="BF46" s="165">
        <f t="shared" si="35"/>
        <v>0</v>
      </c>
      <c r="BG46" s="165">
        <f t="shared" si="36"/>
        <v>55.488139976179696</v>
      </c>
      <c r="BH46" s="165">
        <f t="shared" si="37"/>
        <v>0</v>
      </c>
      <c r="BI46" s="165">
        <f t="shared" si="38"/>
        <v>62.886558639670334</v>
      </c>
      <c r="BJ46" s="165">
        <f t="shared" si="39"/>
        <v>75.71790049979758</v>
      </c>
      <c r="BK46" s="165">
        <f t="shared" si="40"/>
        <v>40.691302649198441</v>
      </c>
      <c r="BL46" s="165">
        <f t="shared" si="41"/>
        <v>62.886558639670334</v>
      </c>
      <c r="BM46" s="165">
        <f t="shared" si="42"/>
        <v>55.488139976179696</v>
      </c>
      <c r="BN46" s="102">
        <f t="shared" si="24"/>
        <v>4110.2325908281264</v>
      </c>
      <c r="BO46" s="102">
        <f t="shared" si="25"/>
        <v>0</v>
      </c>
      <c r="BP46" s="102">
        <f t="shared" si="26"/>
        <v>0</v>
      </c>
      <c r="BQ46" s="102">
        <f t="shared" si="27"/>
        <v>6936.0174970224616</v>
      </c>
      <c r="BR46" s="102">
        <f t="shared" si="28"/>
        <v>0</v>
      </c>
      <c r="BS46" s="102">
        <f t="shared" si="29"/>
        <v>96748.551753338965</v>
      </c>
      <c r="BT46" s="102">
        <f t="shared" si="30"/>
        <v>22944.818333271993</v>
      </c>
      <c r="BU46" s="102">
        <f t="shared" si="31"/>
        <v>542550.70198931254</v>
      </c>
      <c r="BV46" s="102">
        <f t="shared" si="32"/>
        <v>7706.6861078027368</v>
      </c>
      <c r="BW46" s="102">
        <f>Valuation!BM46*10^5</f>
        <v>5548813.9976179693</v>
      </c>
      <c r="BX46" s="102"/>
      <c r="BY46" s="102"/>
      <c r="BZ46" s="102"/>
      <c r="CA46" s="102"/>
      <c r="CB46" s="102"/>
      <c r="CC46" s="102"/>
      <c r="CD46" s="102"/>
      <c r="CE46" s="102"/>
      <c r="CF46" s="102"/>
    </row>
    <row r="47" spans="1:84">
      <c r="A47" s="56">
        <v>2010000036</v>
      </c>
      <c r="B47" s="56" t="s">
        <v>23</v>
      </c>
      <c r="C47" s="56" t="s">
        <v>28</v>
      </c>
      <c r="D47" s="56">
        <f t="shared" si="47"/>
        <v>39</v>
      </c>
      <c r="E47" s="10" t="s">
        <v>39</v>
      </c>
      <c r="F47" s="164" t="s">
        <v>131</v>
      </c>
      <c r="G47" s="61">
        <v>67824309.650000006</v>
      </c>
      <c r="H47" s="61">
        <v>27740416.904776461</v>
      </c>
      <c r="I47" s="61">
        <f t="shared" si="4"/>
        <v>40083892.745223545</v>
      </c>
      <c r="J47" s="60">
        <v>42839</v>
      </c>
      <c r="K47" s="60">
        <v>42916</v>
      </c>
      <c r="L47" s="60">
        <f t="shared" si="46"/>
        <v>42916</v>
      </c>
      <c r="M47" s="60">
        <v>45443</v>
      </c>
      <c r="N47" s="83">
        <f t="shared" si="5"/>
        <v>28</v>
      </c>
      <c r="O47" s="83">
        <f t="shared" si="6"/>
        <v>28</v>
      </c>
      <c r="P47" s="61">
        <f t="shared" si="7"/>
        <v>40083892.745223545</v>
      </c>
      <c r="Q47" s="61">
        <f t="shared" si="8"/>
        <v>30463758.486369893</v>
      </c>
      <c r="R47" s="61">
        <f t="shared" si="9"/>
        <v>9620134.2588536516</v>
      </c>
      <c r="S47" s="61">
        <f t="shared" si="10"/>
        <v>962013.42588536523</v>
      </c>
      <c r="T47" s="61">
        <f t="shared" si="11"/>
        <v>96201.342588536529</v>
      </c>
      <c r="U47" s="61">
        <f t="shared" si="12"/>
        <v>1922102.8249189593</v>
      </c>
      <c r="V47" s="84">
        <v>0.1</v>
      </c>
      <c r="W47" s="84">
        <v>0.1</v>
      </c>
      <c r="X47" s="84">
        <v>0.18</v>
      </c>
      <c r="Y47" s="56">
        <f t="shared" si="13"/>
        <v>4</v>
      </c>
      <c r="Z47" s="56">
        <f t="shared" si="14"/>
        <v>4</v>
      </c>
      <c r="AA47" s="56">
        <f t="shared" si="15"/>
        <v>4</v>
      </c>
      <c r="AB47" s="56">
        <f t="shared" si="16"/>
        <v>4</v>
      </c>
      <c r="AC47" s="56">
        <f t="shared" si="17"/>
        <v>4</v>
      </c>
      <c r="AD47" s="83">
        <f t="shared" si="18"/>
        <v>8</v>
      </c>
      <c r="AE47" s="14">
        <f t="shared" si="19"/>
        <v>76</v>
      </c>
      <c r="AF47" s="14">
        <f t="shared" si="20"/>
        <v>0</v>
      </c>
      <c r="AG47" s="61">
        <f t="shared" si="21"/>
        <v>2980317.5933928611</v>
      </c>
      <c r="AH47" s="51" t="s">
        <v>151</v>
      </c>
      <c r="AI47" s="111" t="s">
        <v>203</v>
      </c>
      <c r="AJ47" t="str">
        <f>VLOOKUP(A47,'[19]Building Sheet FAR WPI &amp; CII'!A$6:T$264,3,FALSE)</f>
        <v>Finishing Building</v>
      </c>
      <c r="AK47" t="s">
        <v>216</v>
      </c>
      <c r="AL47" s="104">
        <f t="shared" si="22"/>
        <v>7.1944444444444446</v>
      </c>
      <c r="AM47" s="104">
        <v>30</v>
      </c>
      <c r="AN47" s="109">
        <f>VLOOKUP(A47,'[19]Building Sheet FAR WPI &amp; CII'!A$6:AK$243,36,FALSE)</f>
        <v>0.05</v>
      </c>
      <c r="AO47" s="136">
        <f>(1-AN47)/AM47</f>
        <v>3.1666666666666662E-2</v>
      </c>
      <c r="AP47" s="102">
        <f>I47*((1-AN47)/AM47)*IF(AL47&gt;AM47,AM47,AL47)</f>
        <v>9132075.7499650475</v>
      </c>
      <c r="AQ47" s="102">
        <f>I47-AP47</f>
        <v>30951816.995258495</v>
      </c>
      <c r="AR47" t="s">
        <v>218</v>
      </c>
      <c r="AS47" s="125">
        <f>VLOOKUP(AR47,Bifurcation!$B$5:$L$12,MATCH($AS$5,Bifurcation!$B$5:$L$5,0),FALSE)</f>
        <v>0</v>
      </c>
      <c r="AT47" s="125">
        <f>VLOOKUP(AR47,Bifurcation!$B$5:$L$12,MATCH($AT$5,Bifurcation!$B$5:$L$5,0),FALSE)</f>
        <v>0</v>
      </c>
      <c r="AU47" s="125">
        <f>VLOOKUP(AR47,Bifurcation!$B$5:$L$12,MATCH($AU$5,Bifurcation!$B$5:$L$5,0),FALSE)</f>
        <v>0</v>
      </c>
      <c r="AV47" s="125">
        <v>0.05</v>
      </c>
      <c r="AW47" s="125">
        <f>VLOOKUP(AR47,Bifurcation!$B$5:$L$12,MATCH($AW$5,Bifurcation!$B$5:$L$5,0),FALSE)</f>
        <v>0.15</v>
      </c>
      <c r="AX47" s="125">
        <v>0.37</v>
      </c>
      <c r="AY47" s="125">
        <v>0.08</v>
      </c>
      <c r="AZ47" s="125">
        <f>VLOOKUP(AR47,Bifurcation!$B$5:$L$12,MATCH($AZ$5,Bifurcation!$B$5:$L$5,0),FALSE)</f>
        <v>0</v>
      </c>
      <c r="BA47" s="125">
        <v>0.25</v>
      </c>
      <c r="BB47" s="125">
        <f>VLOOKUP(AR47,Bifurcation!$B$5:$L$12,MATCH($BB$5,Bifurcation!$B$5:$L$5,0),FALSE)</f>
        <v>0.1</v>
      </c>
      <c r="BC47" s="123">
        <f t="shared" si="23"/>
        <v>1</v>
      </c>
      <c r="BD47" s="165">
        <f t="shared" si="33"/>
        <v>0</v>
      </c>
      <c r="BE47" s="165">
        <f t="shared" si="34"/>
        <v>0</v>
      </c>
      <c r="BF47" s="165">
        <f t="shared" si="35"/>
        <v>0</v>
      </c>
      <c r="BG47" s="165">
        <f t="shared" si="36"/>
        <v>15.47590849762925</v>
      </c>
      <c r="BH47" s="165">
        <f t="shared" si="37"/>
        <v>46.427725492887738</v>
      </c>
      <c r="BI47" s="165">
        <f t="shared" si="38"/>
        <v>114.52172288245643</v>
      </c>
      <c r="BJ47" s="165">
        <f t="shared" si="39"/>
        <v>24.761453596206795</v>
      </c>
      <c r="BK47" s="165">
        <f t="shared" si="40"/>
        <v>0</v>
      </c>
      <c r="BL47" s="165">
        <f t="shared" si="41"/>
        <v>77.379542488146242</v>
      </c>
      <c r="BM47" s="165">
        <f t="shared" si="42"/>
        <v>30.9518169952585</v>
      </c>
      <c r="BN47" s="102">
        <f t="shared" si="24"/>
        <v>0</v>
      </c>
      <c r="BO47" s="102">
        <f t="shared" si="25"/>
        <v>0</v>
      </c>
      <c r="BP47" s="102">
        <f t="shared" si="26"/>
        <v>0</v>
      </c>
      <c r="BQ47" s="102">
        <f t="shared" si="27"/>
        <v>1934.4885622036561</v>
      </c>
      <c r="BR47" s="102">
        <f t="shared" si="28"/>
        <v>51586.361658764152</v>
      </c>
      <c r="BS47" s="102">
        <f t="shared" si="29"/>
        <v>176187.2659730099</v>
      </c>
      <c r="BT47" s="102">
        <f t="shared" si="30"/>
        <v>7503.4707867293318</v>
      </c>
      <c r="BU47" s="102">
        <f t="shared" si="31"/>
        <v>0</v>
      </c>
      <c r="BV47" s="102">
        <f t="shared" si="32"/>
        <v>9482.7870696257651</v>
      </c>
      <c r="BW47" s="102">
        <f>Valuation!BM47*10^5</f>
        <v>3095181.6995258499</v>
      </c>
      <c r="BX47" s="102"/>
      <c r="BY47" s="102"/>
      <c r="BZ47" s="102"/>
      <c r="CA47" s="102"/>
      <c r="CB47" s="102"/>
      <c r="CC47" s="102"/>
      <c r="CD47" s="102"/>
      <c r="CE47" s="102"/>
      <c r="CF47" s="102"/>
    </row>
    <row r="48" spans="1:84">
      <c r="A48" s="63">
        <v>2010000272</v>
      </c>
      <c r="B48" s="56" t="s">
        <v>34</v>
      </c>
      <c r="C48" s="56" t="s">
        <v>30</v>
      </c>
      <c r="D48" s="56">
        <f t="shared" si="47"/>
        <v>40</v>
      </c>
      <c r="E48" s="10" t="s">
        <v>39</v>
      </c>
      <c r="F48" s="164" t="s">
        <v>62</v>
      </c>
      <c r="G48" s="61">
        <v>53084375</v>
      </c>
      <c r="H48" s="61">
        <v>13837554.293158963</v>
      </c>
      <c r="I48" s="61">
        <f t="shared" si="4"/>
        <v>39246820.706841037</v>
      </c>
      <c r="J48" s="60">
        <v>44560</v>
      </c>
      <c r="K48" s="60">
        <v>44561</v>
      </c>
      <c r="L48" s="60">
        <f t="shared" si="46"/>
        <v>44561</v>
      </c>
      <c r="M48" s="60">
        <v>45443</v>
      </c>
      <c r="N48" s="83">
        <f t="shared" si="5"/>
        <v>10</v>
      </c>
      <c r="O48" s="83">
        <f t="shared" si="6"/>
        <v>10</v>
      </c>
      <c r="P48" s="61">
        <f t="shared" si="7"/>
        <v>39246820.706841037</v>
      </c>
      <c r="Q48" s="61">
        <f t="shared" si="8"/>
        <v>13343919.040325953</v>
      </c>
      <c r="R48" s="61">
        <f t="shared" si="9"/>
        <v>25902901.666515082</v>
      </c>
      <c r="S48" s="61">
        <f t="shared" si="10"/>
        <v>2590290.1666515083</v>
      </c>
      <c r="T48" s="61">
        <f t="shared" si="11"/>
        <v>259029.01666515085</v>
      </c>
      <c r="U48" s="61">
        <f t="shared" si="12"/>
        <v>5175399.752969713</v>
      </c>
      <c r="V48" s="84">
        <v>0.1</v>
      </c>
      <c r="W48" s="84">
        <v>0.1</v>
      </c>
      <c r="X48" s="84">
        <v>0.18</v>
      </c>
      <c r="Y48" s="56">
        <f t="shared" si="13"/>
        <v>4</v>
      </c>
      <c r="Z48" s="56">
        <f t="shared" si="14"/>
        <v>4</v>
      </c>
      <c r="AA48" s="56">
        <f t="shared" si="15"/>
        <v>2</v>
      </c>
      <c r="AB48" s="56">
        <f t="shared" si="16"/>
        <v>0</v>
      </c>
      <c r="AC48" s="56">
        <f t="shared" si="17"/>
        <v>0</v>
      </c>
      <c r="AD48" s="83">
        <f t="shared" si="18"/>
        <v>0</v>
      </c>
      <c r="AE48" s="14">
        <f t="shared" si="19"/>
        <v>34</v>
      </c>
      <c r="AF48" s="14">
        <f t="shared" si="20"/>
        <v>0</v>
      </c>
      <c r="AG48" s="61">
        <f t="shared" si="21"/>
        <v>8024718.9362863721</v>
      </c>
      <c r="AH48" s="51" t="s">
        <v>69</v>
      </c>
      <c r="AI48" s="111" t="s">
        <v>181</v>
      </c>
      <c r="AJ48" t="str">
        <f>VLOOKUP(A48,'[19]Building Sheet FAR WPI &amp; CII'!A$6:T$264,3,FALSE)</f>
        <v>Gate Infrastructure (Gate#3)</v>
      </c>
      <c r="AK48" t="s">
        <v>216</v>
      </c>
      <c r="AL48" s="104">
        <f t="shared" si="22"/>
        <v>2.4833333333333334</v>
      </c>
      <c r="AM48" s="104">
        <v>30</v>
      </c>
      <c r="AN48" s="109">
        <f>VLOOKUP(A48,'[19]Building Sheet FAR WPI &amp; CII'!A$6:AK$243,36,FALSE)</f>
        <v>0.05</v>
      </c>
      <c r="AO48" s="136">
        <f>(1-AN48)/AM48</f>
        <v>3.1666666666666662E-2</v>
      </c>
      <c r="AP48" s="102">
        <f>I48*((1-AN48)/AM48)*IF(AL48&gt;AM48,AM48,AL48)</f>
        <v>3086326.3728074157</v>
      </c>
      <c r="AQ48" s="102">
        <f>I48-AP48</f>
        <v>36160494.334033623</v>
      </c>
      <c r="AR48" t="s">
        <v>216</v>
      </c>
      <c r="AS48" s="125">
        <v>0.05</v>
      </c>
      <c r="AT48" s="125">
        <f>VLOOKUP(AR48,Bifurcation!$B$5:$L$12,MATCH($AT$5,Bifurcation!$B$5:$L$5,0),FALSE)</f>
        <v>0</v>
      </c>
      <c r="AU48" s="125">
        <f>VLOOKUP(AR48,Bifurcation!$B$5:$L$12,MATCH($AU$5,Bifurcation!$B$5:$L$5,0),FALSE)</f>
        <v>0</v>
      </c>
      <c r="AV48" s="125">
        <v>0.15</v>
      </c>
      <c r="AW48" s="125">
        <f>VLOOKUP(AR48,Bifurcation!$B$5:$L$12,MATCH($AW$5,Bifurcation!$B$5:$L$5,0),FALSE)</f>
        <v>0</v>
      </c>
      <c r="AX48" s="125">
        <v>0.17</v>
      </c>
      <c r="AY48" s="125">
        <f>VLOOKUP(AR48,Bifurcation!$B$5:$L$12,MATCH($AY$5,Bifurcation!$B$5:$L$5,0),FALSE)</f>
        <v>0.20468671467173591</v>
      </c>
      <c r="AZ48" s="125">
        <v>0.11</v>
      </c>
      <c r="BA48" s="125">
        <v>0.17</v>
      </c>
      <c r="BB48" s="125">
        <f>VLOOKUP(AR48,Bifurcation!$B$5:$L$12,MATCH($BB$5,Bifurcation!$B$5:$L$5,0),FALSE)</f>
        <v>0.15</v>
      </c>
      <c r="BC48" s="123">
        <f t="shared" si="23"/>
        <v>1.004686714671736</v>
      </c>
      <c r="BD48" s="165">
        <f t="shared" si="33"/>
        <v>18.080247167016811</v>
      </c>
      <c r="BE48" s="165">
        <f t="shared" si="34"/>
        <v>0</v>
      </c>
      <c r="BF48" s="165">
        <f t="shared" si="35"/>
        <v>0</v>
      </c>
      <c r="BG48" s="165">
        <f t="shared" si="36"/>
        <v>54.240741501050437</v>
      </c>
      <c r="BH48" s="165">
        <f t="shared" si="37"/>
        <v>0</v>
      </c>
      <c r="BI48" s="165">
        <f t="shared" si="38"/>
        <v>61.47284036785716</v>
      </c>
      <c r="BJ48" s="165">
        <f t="shared" si="39"/>
        <v>74.015727861392634</v>
      </c>
      <c r="BK48" s="165">
        <f t="shared" si="40"/>
        <v>39.776543767436984</v>
      </c>
      <c r="BL48" s="165">
        <f t="shared" si="41"/>
        <v>61.47284036785716</v>
      </c>
      <c r="BM48" s="165">
        <f t="shared" si="42"/>
        <v>54.240741501050437</v>
      </c>
      <c r="BN48" s="102">
        <f t="shared" si="24"/>
        <v>4017.8327037815134</v>
      </c>
      <c r="BO48" s="102">
        <f t="shared" si="25"/>
        <v>0</v>
      </c>
      <c r="BP48" s="102">
        <f t="shared" si="26"/>
        <v>0</v>
      </c>
      <c r="BQ48" s="102">
        <f t="shared" si="27"/>
        <v>6780.0926876313042</v>
      </c>
      <c r="BR48" s="102">
        <f t="shared" si="28"/>
        <v>0</v>
      </c>
      <c r="BS48" s="102">
        <f t="shared" si="29"/>
        <v>94573.600565934088</v>
      </c>
      <c r="BT48" s="102">
        <f t="shared" si="30"/>
        <v>22429.008442846254</v>
      </c>
      <c r="BU48" s="102">
        <f t="shared" si="31"/>
        <v>530353.91689915978</v>
      </c>
      <c r="BV48" s="102">
        <f t="shared" si="32"/>
        <v>7533.4363195903388</v>
      </c>
      <c r="BW48" s="102">
        <f>Valuation!BM48*10^5</f>
        <v>5424074.1501050433</v>
      </c>
      <c r="BX48" s="102"/>
      <c r="BY48" s="102"/>
      <c r="BZ48" s="102"/>
      <c r="CA48" s="102"/>
      <c r="CB48" s="102"/>
      <c r="CC48" s="102"/>
      <c r="CD48" s="102"/>
      <c r="CE48" s="102"/>
      <c r="CF48" s="102"/>
    </row>
    <row r="49" spans="1:84">
      <c r="A49" s="63">
        <v>2010000271</v>
      </c>
      <c r="B49" s="56" t="s">
        <v>34</v>
      </c>
      <c r="C49" s="56" t="s">
        <v>28</v>
      </c>
      <c r="D49" s="56">
        <f t="shared" si="47"/>
        <v>41</v>
      </c>
      <c r="E49" s="10" t="s">
        <v>39</v>
      </c>
      <c r="F49" s="164" t="s">
        <v>61</v>
      </c>
      <c r="G49" s="61">
        <v>51954071</v>
      </c>
      <c r="H49" s="61">
        <v>13542916.879272586</v>
      </c>
      <c r="I49" s="61">
        <f t="shared" si="4"/>
        <v>38411154.120727412</v>
      </c>
      <c r="J49" s="60">
        <v>44265</v>
      </c>
      <c r="K49" s="60">
        <v>44377</v>
      </c>
      <c r="L49" s="60">
        <f t="shared" si="46"/>
        <v>44377</v>
      </c>
      <c r="M49" s="60">
        <v>45443</v>
      </c>
      <c r="N49" s="83">
        <f t="shared" si="5"/>
        <v>12</v>
      </c>
      <c r="O49" s="83">
        <f t="shared" si="6"/>
        <v>12</v>
      </c>
      <c r="P49" s="61">
        <f t="shared" si="7"/>
        <v>38411154.120727412</v>
      </c>
      <c r="Q49" s="61">
        <f t="shared" si="8"/>
        <v>15364461.648290966</v>
      </c>
      <c r="R49" s="61">
        <f t="shared" si="9"/>
        <v>23046692.472436447</v>
      </c>
      <c r="S49" s="61">
        <f t="shared" si="10"/>
        <v>2304669.2472436447</v>
      </c>
      <c r="T49" s="61">
        <f t="shared" si="11"/>
        <v>230466.92472436448</v>
      </c>
      <c r="U49" s="61">
        <f t="shared" si="12"/>
        <v>4604729.1559928022</v>
      </c>
      <c r="V49" s="84">
        <v>0.1</v>
      </c>
      <c r="W49" s="84">
        <v>0.1</v>
      </c>
      <c r="X49" s="84">
        <v>0.18</v>
      </c>
      <c r="Y49" s="56">
        <f t="shared" si="13"/>
        <v>4</v>
      </c>
      <c r="Z49" s="56">
        <f t="shared" si="14"/>
        <v>4</v>
      </c>
      <c r="AA49" s="56">
        <f t="shared" si="15"/>
        <v>4</v>
      </c>
      <c r="AB49" s="56">
        <f t="shared" si="16"/>
        <v>0</v>
      </c>
      <c r="AC49" s="56">
        <f t="shared" si="17"/>
        <v>0</v>
      </c>
      <c r="AD49" s="83">
        <f t="shared" si="18"/>
        <v>0</v>
      </c>
      <c r="AE49" s="14">
        <f t="shared" si="19"/>
        <v>40</v>
      </c>
      <c r="AF49" s="14">
        <f t="shared" si="20"/>
        <v>0</v>
      </c>
      <c r="AG49" s="61">
        <f t="shared" si="21"/>
        <v>7139865.3279608116</v>
      </c>
      <c r="AH49" s="51" t="s">
        <v>69</v>
      </c>
      <c r="AI49" s="111" t="s">
        <v>181</v>
      </c>
      <c r="AJ49" t="str">
        <f>VLOOKUP(A49,'[19]Building Sheet FAR WPI &amp; CII'!A$6:T$264,3,FALSE)</f>
        <v>Gate Infrastructure (Gate#2)</v>
      </c>
      <c r="AK49" t="s">
        <v>216</v>
      </c>
      <c r="AL49" s="104">
        <f t="shared" si="22"/>
        <v>3.2888888888888888</v>
      </c>
      <c r="AM49" s="104">
        <v>30</v>
      </c>
      <c r="AN49" s="109">
        <f>VLOOKUP(A49,'[19]Building Sheet FAR WPI &amp; CII'!A$6:AK$243,36,FALSE)</f>
        <v>0.05</v>
      </c>
      <c r="AO49" s="136">
        <f>(1-AN49)/AM49</f>
        <v>3.1666666666666662E-2</v>
      </c>
      <c r="AP49" s="102">
        <f>I49*((1-AN49)/AM49)*IF(AL49&gt;AM49,AM49,AL49)</f>
        <v>4000450.5699068694</v>
      </c>
      <c r="AQ49" s="102">
        <f>I49-AP49</f>
        <v>34410703.550820544</v>
      </c>
      <c r="AR49" t="s">
        <v>216</v>
      </c>
      <c r="AS49" s="125">
        <v>0.05</v>
      </c>
      <c r="AT49" s="125">
        <f>VLOOKUP(AR49,Bifurcation!$B$5:$L$12,MATCH($AT$5,Bifurcation!$B$5:$L$5,0),FALSE)</f>
        <v>0</v>
      </c>
      <c r="AU49" s="125">
        <f>VLOOKUP(AR49,Bifurcation!$B$5:$L$12,MATCH($AU$5,Bifurcation!$B$5:$L$5,0),FALSE)</f>
        <v>0</v>
      </c>
      <c r="AV49" s="125">
        <v>0.15</v>
      </c>
      <c r="AW49" s="125">
        <f>VLOOKUP(AR49,Bifurcation!$B$5:$L$12,MATCH($AW$5,Bifurcation!$B$5:$L$5,0),FALSE)</f>
        <v>0</v>
      </c>
      <c r="AX49" s="125">
        <v>0.17</v>
      </c>
      <c r="AY49" s="125">
        <f>VLOOKUP(AR49,Bifurcation!$B$5:$L$12,MATCH($AY$5,Bifurcation!$B$5:$L$5,0),FALSE)</f>
        <v>0.20468671467173591</v>
      </c>
      <c r="AZ49" s="125">
        <v>0.11</v>
      </c>
      <c r="BA49" s="125">
        <v>0.17</v>
      </c>
      <c r="BB49" s="125">
        <f>VLOOKUP(AR49,Bifurcation!$B$5:$L$12,MATCH($BB$5,Bifurcation!$B$5:$L$5,0),FALSE)</f>
        <v>0.15</v>
      </c>
      <c r="BC49" s="123">
        <f t="shared" si="23"/>
        <v>1.004686714671736</v>
      </c>
      <c r="BD49" s="165">
        <f t="shared" si="33"/>
        <v>17.205351775410271</v>
      </c>
      <c r="BE49" s="165">
        <f t="shared" si="34"/>
        <v>0</v>
      </c>
      <c r="BF49" s="165">
        <f t="shared" si="35"/>
        <v>0</v>
      </c>
      <c r="BG49" s="165">
        <f t="shared" si="36"/>
        <v>51.616055326230814</v>
      </c>
      <c r="BH49" s="165">
        <f t="shared" si="37"/>
        <v>0</v>
      </c>
      <c r="BI49" s="165">
        <f t="shared" si="38"/>
        <v>58.49819603639493</v>
      </c>
      <c r="BJ49" s="165">
        <f t="shared" si="39"/>
        <v>70.434138593604942</v>
      </c>
      <c r="BK49" s="165">
        <f t="shared" si="40"/>
        <v>37.851773905902597</v>
      </c>
      <c r="BL49" s="165">
        <f t="shared" si="41"/>
        <v>58.49819603639493</v>
      </c>
      <c r="BM49" s="165">
        <f t="shared" si="42"/>
        <v>51.616055326230814</v>
      </c>
      <c r="BN49" s="102">
        <f t="shared" si="24"/>
        <v>3823.4115056467267</v>
      </c>
      <c r="BO49" s="102">
        <f t="shared" si="25"/>
        <v>0</v>
      </c>
      <c r="BP49" s="102">
        <f t="shared" si="26"/>
        <v>0</v>
      </c>
      <c r="BQ49" s="102">
        <f t="shared" si="27"/>
        <v>6452.0069157788521</v>
      </c>
      <c r="BR49" s="102">
        <f t="shared" si="28"/>
        <v>0</v>
      </c>
      <c r="BS49" s="102">
        <f t="shared" si="29"/>
        <v>89997.224671376811</v>
      </c>
      <c r="BT49" s="102">
        <f t="shared" si="30"/>
        <v>21343.678361698469</v>
      </c>
      <c r="BU49" s="102">
        <f t="shared" si="31"/>
        <v>504690.31874536799</v>
      </c>
      <c r="BV49" s="102">
        <f t="shared" si="32"/>
        <v>7168.8965730876134</v>
      </c>
      <c r="BW49" s="102">
        <f>Valuation!BM49*10^5</f>
        <v>5161605.5326230815</v>
      </c>
      <c r="BX49" s="102"/>
      <c r="BY49" s="102"/>
      <c r="BZ49" s="102"/>
      <c r="CA49" s="102"/>
      <c r="CB49" s="102"/>
      <c r="CC49" s="102"/>
      <c r="CD49" s="102"/>
      <c r="CE49" s="102"/>
      <c r="CF49" s="102"/>
    </row>
    <row r="50" spans="1:84">
      <c r="A50" s="56">
        <v>2010000213</v>
      </c>
      <c r="B50" s="56" t="s">
        <v>23</v>
      </c>
      <c r="C50" s="56" t="s">
        <v>28</v>
      </c>
      <c r="D50" s="56">
        <f t="shared" si="47"/>
        <v>42</v>
      </c>
      <c r="E50" s="10" t="s">
        <v>39</v>
      </c>
      <c r="F50" s="164" t="s">
        <v>139</v>
      </c>
      <c r="G50" s="61">
        <v>62825732.130000003</v>
      </c>
      <c r="H50" s="61">
        <v>25695978.486586917</v>
      </c>
      <c r="I50" s="61">
        <f t="shared" si="4"/>
        <v>37129753.643413082</v>
      </c>
      <c r="J50" s="60">
        <v>42839</v>
      </c>
      <c r="K50" s="60">
        <v>42916</v>
      </c>
      <c r="L50" s="60">
        <f t="shared" si="46"/>
        <v>42916</v>
      </c>
      <c r="M50" s="60">
        <v>45443</v>
      </c>
      <c r="N50" s="83">
        <f t="shared" si="5"/>
        <v>28</v>
      </c>
      <c r="O50" s="83">
        <f t="shared" si="6"/>
        <v>28</v>
      </c>
      <c r="P50" s="61">
        <f t="shared" si="7"/>
        <v>37129753.643413082</v>
      </c>
      <c r="Q50" s="61">
        <f t="shared" si="8"/>
        <v>28218612.768993944</v>
      </c>
      <c r="R50" s="61">
        <f t="shared" si="9"/>
        <v>8911140.8744191378</v>
      </c>
      <c r="S50" s="61">
        <f t="shared" si="10"/>
        <v>891114.08744191378</v>
      </c>
      <c r="T50" s="61">
        <f t="shared" si="11"/>
        <v>89111.408744191387</v>
      </c>
      <c r="U50" s="61">
        <f t="shared" si="12"/>
        <v>1780445.9467089437</v>
      </c>
      <c r="V50" s="84">
        <v>0.1</v>
      </c>
      <c r="W50" s="84">
        <v>0.1</v>
      </c>
      <c r="X50" s="84">
        <v>0.18</v>
      </c>
      <c r="Y50" s="56">
        <f t="shared" si="13"/>
        <v>4</v>
      </c>
      <c r="Z50" s="56">
        <f t="shared" si="14"/>
        <v>4</v>
      </c>
      <c r="AA50" s="56">
        <f t="shared" si="15"/>
        <v>4</v>
      </c>
      <c r="AB50" s="56">
        <f t="shared" si="16"/>
        <v>4</v>
      </c>
      <c r="AC50" s="56">
        <f t="shared" si="17"/>
        <v>4</v>
      </c>
      <c r="AD50" s="83">
        <f t="shared" si="18"/>
        <v>8</v>
      </c>
      <c r="AE50" s="14">
        <f t="shared" si="19"/>
        <v>76</v>
      </c>
      <c r="AF50" s="14">
        <f t="shared" si="20"/>
        <v>0</v>
      </c>
      <c r="AG50" s="61">
        <f t="shared" si="21"/>
        <v>2760671.4428950488</v>
      </c>
      <c r="AH50" s="51" t="s">
        <v>151</v>
      </c>
      <c r="AI50" s="111" t="s">
        <v>203</v>
      </c>
      <c r="AJ50" t="str">
        <f>VLOOKUP(A50,'[19]Building Sheet FAR WPI &amp; CII'!A$6:T$264,3,FALSE)</f>
        <v>ESS (EXTRUDER SUBSTATION)</v>
      </c>
      <c r="AK50" t="s">
        <v>216</v>
      </c>
      <c r="AL50" s="104">
        <f t="shared" si="22"/>
        <v>7.1944444444444446</v>
      </c>
      <c r="AM50" s="104">
        <v>30</v>
      </c>
      <c r="AN50" s="109">
        <f>VLOOKUP(A50,'[19]Building Sheet FAR WPI &amp; CII'!A$6:AK$243,36,FALSE)</f>
        <v>0.05</v>
      </c>
      <c r="AO50" s="136">
        <f>(1-AN50)/AM50</f>
        <v>3.1666666666666662E-2</v>
      </c>
      <c r="AP50" s="102">
        <f>I50*((1-AN50)/AM50)*IF(AL50&gt;AM50,AM50,AL50)</f>
        <v>8459051.7444090638</v>
      </c>
      <c r="AQ50" s="102">
        <f>I50-AP50</f>
        <v>28670701.89900402</v>
      </c>
      <c r="AR50" t="s">
        <v>218</v>
      </c>
      <c r="AS50" s="125">
        <f>VLOOKUP(AR50,Bifurcation!$B$5:$L$12,MATCH($AS$5,Bifurcation!$B$5:$L$5,0),FALSE)</f>
        <v>0</v>
      </c>
      <c r="AT50" s="125">
        <f>VLOOKUP(AR50,Bifurcation!$B$5:$L$12,MATCH($AT$5,Bifurcation!$B$5:$L$5,0),FALSE)</f>
        <v>0</v>
      </c>
      <c r="AU50" s="125">
        <f>VLOOKUP(AR50,Bifurcation!$B$5:$L$12,MATCH($AU$5,Bifurcation!$B$5:$L$5,0),FALSE)</f>
        <v>0</v>
      </c>
      <c r="AV50" s="125">
        <v>0.05</v>
      </c>
      <c r="AW50" s="125">
        <f>VLOOKUP(AR50,Bifurcation!$B$5:$L$12,MATCH($AW$5,Bifurcation!$B$5:$L$5,0),FALSE)</f>
        <v>0.15</v>
      </c>
      <c r="AX50" s="125">
        <v>0.37</v>
      </c>
      <c r="AY50" s="125">
        <v>0.08</v>
      </c>
      <c r="AZ50" s="125">
        <f>VLOOKUP(AR50,Bifurcation!$B$5:$L$12,MATCH($AZ$5,Bifurcation!$B$5:$L$5,0),FALSE)</f>
        <v>0</v>
      </c>
      <c r="BA50" s="125">
        <v>0.25</v>
      </c>
      <c r="BB50" s="125">
        <f>VLOOKUP(AR50,Bifurcation!$B$5:$L$12,MATCH($BB$5,Bifurcation!$B$5:$L$5,0),FALSE)</f>
        <v>0.1</v>
      </c>
      <c r="BC50" s="123">
        <f t="shared" si="23"/>
        <v>1</v>
      </c>
      <c r="BD50" s="165">
        <f t="shared" si="33"/>
        <v>0</v>
      </c>
      <c r="BE50" s="165">
        <f t="shared" si="34"/>
        <v>0</v>
      </c>
      <c r="BF50" s="165">
        <f t="shared" si="35"/>
        <v>0</v>
      </c>
      <c r="BG50" s="165">
        <f t="shared" si="36"/>
        <v>14.335350949502009</v>
      </c>
      <c r="BH50" s="165">
        <f t="shared" si="37"/>
        <v>43.00605284850603</v>
      </c>
      <c r="BI50" s="165">
        <f t="shared" si="38"/>
        <v>106.08159702631487</v>
      </c>
      <c r="BJ50" s="165">
        <f t="shared" si="39"/>
        <v>22.93656151920322</v>
      </c>
      <c r="BK50" s="165">
        <f t="shared" si="40"/>
        <v>0</v>
      </c>
      <c r="BL50" s="165">
        <f t="shared" si="41"/>
        <v>71.676754747510046</v>
      </c>
      <c r="BM50" s="165">
        <f t="shared" si="42"/>
        <v>28.670701899004019</v>
      </c>
      <c r="BN50" s="102">
        <f t="shared" si="24"/>
        <v>0</v>
      </c>
      <c r="BO50" s="102">
        <f t="shared" si="25"/>
        <v>0</v>
      </c>
      <c r="BP50" s="102">
        <f t="shared" si="26"/>
        <v>0</v>
      </c>
      <c r="BQ50" s="102">
        <f t="shared" si="27"/>
        <v>1791.9188686877512</v>
      </c>
      <c r="BR50" s="102">
        <f t="shared" si="28"/>
        <v>47784.503165006703</v>
      </c>
      <c r="BS50" s="102">
        <f t="shared" si="29"/>
        <v>163202.45696356133</v>
      </c>
      <c r="BT50" s="102">
        <f t="shared" si="30"/>
        <v>6950.4731876373389</v>
      </c>
      <c r="BU50" s="102">
        <f t="shared" si="31"/>
        <v>0</v>
      </c>
      <c r="BV50" s="102">
        <f t="shared" si="32"/>
        <v>8783.9160229791723</v>
      </c>
      <c r="BW50" s="102">
        <f>Valuation!BM50*10^5</f>
        <v>2867070.189900402</v>
      </c>
      <c r="BX50" s="102"/>
      <c r="BY50" s="102"/>
      <c r="BZ50" s="102"/>
      <c r="CA50" s="102"/>
      <c r="CB50" s="102"/>
      <c r="CC50" s="102"/>
      <c r="CD50" s="102"/>
      <c r="CE50" s="102"/>
      <c r="CF50" s="102"/>
    </row>
    <row r="51" spans="1:84">
      <c r="A51" s="56">
        <v>9010000014</v>
      </c>
      <c r="B51" s="56" t="s">
        <v>22</v>
      </c>
      <c r="C51" s="56" t="s">
        <v>29</v>
      </c>
      <c r="D51" s="56">
        <f t="shared" si="47"/>
        <v>43</v>
      </c>
      <c r="E51" s="10" t="s">
        <v>39</v>
      </c>
      <c r="F51" s="164" t="s">
        <v>155</v>
      </c>
      <c r="G51" s="61">
        <v>61337112.325513333</v>
      </c>
      <c r="H51" s="61">
        <v>25245757.998071957</v>
      </c>
      <c r="I51" s="61">
        <f t="shared" si="4"/>
        <v>36091354.327441379</v>
      </c>
      <c r="J51" s="60">
        <v>42766</v>
      </c>
      <c r="K51" s="60">
        <v>42825</v>
      </c>
      <c r="L51" s="60">
        <f t="shared" si="46"/>
        <v>42825</v>
      </c>
      <c r="M51" s="60">
        <v>45443</v>
      </c>
      <c r="N51" s="83">
        <f t="shared" si="5"/>
        <v>29</v>
      </c>
      <c r="O51" s="83">
        <f t="shared" si="6"/>
        <v>29</v>
      </c>
      <c r="P51" s="61">
        <f t="shared" si="7"/>
        <v>36091354.327441379</v>
      </c>
      <c r="Q51" s="61">
        <f t="shared" si="8"/>
        <v>28151256.375404276</v>
      </c>
      <c r="R51" s="61">
        <f t="shared" si="9"/>
        <v>7940097.9520371035</v>
      </c>
      <c r="S51" s="61">
        <f t="shared" si="10"/>
        <v>794009.79520371044</v>
      </c>
      <c r="T51" s="61">
        <f t="shared" si="11"/>
        <v>79400.979520371053</v>
      </c>
      <c r="U51" s="61">
        <f t="shared" si="12"/>
        <v>1586431.5708170133</v>
      </c>
      <c r="V51" s="84">
        <v>0.1</v>
      </c>
      <c r="W51" s="84">
        <v>0.1</v>
      </c>
      <c r="X51" s="84">
        <v>0.18</v>
      </c>
      <c r="Y51" s="56">
        <f t="shared" si="13"/>
        <v>4</v>
      </c>
      <c r="Z51" s="56">
        <f t="shared" si="14"/>
        <v>4</v>
      </c>
      <c r="AA51" s="56">
        <f t="shared" si="15"/>
        <v>4</v>
      </c>
      <c r="AB51" s="56">
        <f t="shared" si="16"/>
        <v>4</v>
      </c>
      <c r="AC51" s="56">
        <f t="shared" si="17"/>
        <v>4</v>
      </c>
      <c r="AD51" s="83">
        <f t="shared" si="18"/>
        <v>9</v>
      </c>
      <c r="AE51" s="14">
        <f t="shared" si="19"/>
        <v>78</v>
      </c>
      <c r="AF51" s="14">
        <f t="shared" si="20"/>
        <v>0</v>
      </c>
      <c r="AG51" s="61">
        <f t="shared" si="21"/>
        <v>2459842.3455410949</v>
      </c>
      <c r="AH51" s="51"/>
      <c r="AI51" s="111" t="s">
        <v>179</v>
      </c>
      <c r="AJ51" t="e">
        <f>VLOOKUP(A51,'[19]Building Sheet FAR WPI &amp; CII'!A$6:T$264,3,FALSE)</f>
        <v>#N/A</v>
      </c>
      <c r="AK51" t="e">
        <v>#N/A</v>
      </c>
      <c r="AL51" s="104">
        <f t="shared" si="22"/>
        <v>7.4</v>
      </c>
      <c r="AM51" s="104">
        <v>30</v>
      </c>
      <c r="AN51" s="109">
        <v>0</v>
      </c>
      <c r="AO51" s="136">
        <f>(1-AN51)/AM51</f>
        <v>3.3333333333333333E-2</v>
      </c>
      <c r="AP51" s="102">
        <f>I51*((1-AN51)/AM51)*IF(AL51&gt;AM51,AM51,AL51)</f>
        <v>8902534.0674355403</v>
      </c>
      <c r="AQ51" s="102">
        <f>I51-AP51</f>
        <v>27188820.260005839</v>
      </c>
      <c r="AR51" t="s">
        <v>218</v>
      </c>
      <c r="AS51" s="125">
        <f>VLOOKUP(AR51,Bifurcation!$B$5:$L$12,MATCH($AS$5,Bifurcation!$B$5:$L$5,0),FALSE)</f>
        <v>0</v>
      </c>
      <c r="AT51" s="125">
        <f>VLOOKUP(AR51,Bifurcation!$B$5:$L$12,MATCH($AT$5,Bifurcation!$B$5:$L$5,0),FALSE)</f>
        <v>0</v>
      </c>
      <c r="AU51" s="125">
        <f>VLOOKUP(AR51,Bifurcation!$B$5:$L$12,MATCH($AU$5,Bifurcation!$B$5:$L$5,0),FALSE)</f>
        <v>0</v>
      </c>
      <c r="AV51" s="125">
        <v>0.05</v>
      </c>
      <c r="AW51" s="125">
        <f>VLOOKUP(AR51,Bifurcation!$B$5:$L$12,MATCH($AW$5,Bifurcation!$B$5:$L$5,0),FALSE)</f>
        <v>0.15</v>
      </c>
      <c r="AX51" s="125">
        <v>0.37</v>
      </c>
      <c r="AY51" s="125">
        <v>0.08</v>
      </c>
      <c r="AZ51" s="125">
        <f>VLOOKUP(AR51,Bifurcation!$B$5:$L$12,MATCH($AZ$5,Bifurcation!$B$5:$L$5,0),FALSE)</f>
        <v>0</v>
      </c>
      <c r="BA51" s="125">
        <v>0.25</v>
      </c>
      <c r="BB51" s="125">
        <f>VLOOKUP(AR51,Bifurcation!$B$5:$L$12,MATCH($BB$5,Bifurcation!$B$5:$L$5,0),FALSE)</f>
        <v>0.1</v>
      </c>
      <c r="BC51" s="123">
        <f t="shared" si="23"/>
        <v>1</v>
      </c>
      <c r="BD51" s="165">
        <f t="shared" si="33"/>
        <v>0</v>
      </c>
      <c r="BE51" s="165">
        <f t="shared" si="34"/>
        <v>0</v>
      </c>
      <c r="BF51" s="165">
        <f t="shared" si="35"/>
        <v>0</v>
      </c>
      <c r="BG51" s="165">
        <f t="shared" si="36"/>
        <v>13.59441013000292</v>
      </c>
      <c r="BH51" s="165">
        <f t="shared" si="37"/>
        <v>40.783230390008761</v>
      </c>
      <c r="BI51" s="165">
        <f t="shared" si="38"/>
        <v>100.59863496202159</v>
      </c>
      <c r="BJ51" s="165">
        <f t="shared" si="39"/>
        <v>21.751056208004673</v>
      </c>
      <c r="BK51" s="165">
        <f t="shared" si="40"/>
        <v>0</v>
      </c>
      <c r="BL51" s="165">
        <f t="shared" si="41"/>
        <v>67.972050650014594</v>
      </c>
      <c r="BM51" s="165">
        <f t="shared" si="42"/>
        <v>27.188820260005841</v>
      </c>
      <c r="BN51" s="102">
        <f t="shared" si="24"/>
        <v>0</v>
      </c>
      <c r="BO51" s="102">
        <f t="shared" si="25"/>
        <v>0</v>
      </c>
      <c r="BP51" s="102">
        <f t="shared" si="26"/>
        <v>0</v>
      </c>
      <c r="BQ51" s="102">
        <f t="shared" si="27"/>
        <v>1699.301266250365</v>
      </c>
      <c r="BR51" s="102">
        <f t="shared" si="28"/>
        <v>45314.700433343067</v>
      </c>
      <c r="BS51" s="102">
        <f t="shared" si="29"/>
        <v>154767.13071080245</v>
      </c>
      <c r="BT51" s="102">
        <f t="shared" si="30"/>
        <v>6591.2291539408097</v>
      </c>
      <c r="BU51" s="102">
        <f t="shared" si="31"/>
        <v>0</v>
      </c>
      <c r="BV51" s="102">
        <f t="shared" si="32"/>
        <v>8329.9081678939456</v>
      </c>
      <c r="BW51" s="102">
        <f>Valuation!BM51*10^5</f>
        <v>2718882.026000584</v>
      </c>
      <c r="BX51" s="102"/>
      <c r="BY51" s="102"/>
      <c r="BZ51" s="102"/>
      <c r="CA51" s="102"/>
      <c r="CB51" s="102"/>
      <c r="CC51" s="102"/>
      <c r="CD51" s="102"/>
      <c r="CE51" s="102"/>
      <c r="CF51" s="102"/>
    </row>
    <row r="52" spans="1:84">
      <c r="A52" s="63">
        <v>2010000270</v>
      </c>
      <c r="B52" s="56" t="s">
        <v>34</v>
      </c>
      <c r="C52" s="56" t="s">
        <v>28</v>
      </c>
      <c r="D52" s="56">
        <f t="shared" si="47"/>
        <v>44</v>
      </c>
      <c r="E52" s="10" t="s">
        <v>39</v>
      </c>
      <c r="F52" s="164" t="s">
        <v>60</v>
      </c>
      <c r="G52" s="61">
        <f>51259241-3001000</f>
        <v>48258241</v>
      </c>
      <c r="H52" s="61">
        <f>13361794.8852863-782273.511438536</f>
        <v>12579521.373847764</v>
      </c>
      <c r="I52" s="61">
        <f t="shared" si="4"/>
        <v>35678719.626152232</v>
      </c>
      <c r="J52" s="60">
        <v>44222</v>
      </c>
      <c r="K52" s="60">
        <v>44377</v>
      </c>
      <c r="L52" s="60">
        <f t="shared" si="46"/>
        <v>44377</v>
      </c>
      <c r="M52" s="60">
        <v>45443</v>
      </c>
      <c r="N52" s="83">
        <f t="shared" si="5"/>
        <v>12</v>
      </c>
      <c r="O52" s="83">
        <f t="shared" si="6"/>
        <v>12</v>
      </c>
      <c r="P52" s="61">
        <f t="shared" si="7"/>
        <v>35678719.626152232</v>
      </c>
      <c r="Q52" s="61">
        <f t="shared" si="8"/>
        <v>14271487.850460894</v>
      </c>
      <c r="R52" s="61">
        <f t="shared" si="9"/>
        <v>21407231.775691338</v>
      </c>
      <c r="S52" s="61">
        <f t="shared" si="10"/>
        <v>2140723.1775691337</v>
      </c>
      <c r="T52" s="61">
        <f t="shared" si="11"/>
        <v>214072.31775691337</v>
      </c>
      <c r="U52" s="61">
        <f t="shared" si="12"/>
        <v>4277164.9087831285</v>
      </c>
      <c r="V52" s="84">
        <v>0.1</v>
      </c>
      <c r="W52" s="84">
        <v>0.1</v>
      </c>
      <c r="X52" s="84">
        <v>0.18</v>
      </c>
      <c r="Y52" s="56">
        <f t="shared" si="13"/>
        <v>4</v>
      </c>
      <c r="Z52" s="56">
        <f t="shared" si="14"/>
        <v>4</v>
      </c>
      <c r="AA52" s="56">
        <f t="shared" si="15"/>
        <v>4</v>
      </c>
      <c r="AB52" s="56">
        <f t="shared" si="16"/>
        <v>0</v>
      </c>
      <c r="AC52" s="56">
        <f t="shared" si="17"/>
        <v>0</v>
      </c>
      <c r="AD52" s="83">
        <f t="shared" si="18"/>
        <v>0</v>
      </c>
      <c r="AE52" s="14">
        <f t="shared" si="19"/>
        <v>40</v>
      </c>
      <c r="AF52" s="14">
        <f t="shared" si="20"/>
        <v>0</v>
      </c>
      <c r="AG52" s="61">
        <f t="shared" si="21"/>
        <v>6631960.4041091753</v>
      </c>
      <c r="AH52" s="51" t="s">
        <v>69</v>
      </c>
      <c r="AI52" s="111" t="s">
        <v>181</v>
      </c>
      <c r="AJ52" t="str">
        <f>VLOOKUP(A52,'[19]Building Sheet FAR WPI &amp; CII'!A$6:T$264,3,FALSE)</f>
        <v>Gate Infrastructure (Gate#1)</v>
      </c>
      <c r="AK52" t="s">
        <v>216</v>
      </c>
      <c r="AL52" s="104">
        <f t="shared" si="22"/>
        <v>3.411111111111111</v>
      </c>
      <c r="AM52" s="104">
        <v>30</v>
      </c>
      <c r="AN52" s="109">
        <f>VLOOKUP(A52,'[19]Building Sheet FAR WPI &amp; CII'!A$6:AK$243,36,FALSE)</f>
        <v>0.05</v>
      </c>
      <c r="AO52" s="136">
        <f>(1-AN52)/AM52</f>
        <v>3.1666666666666662E-2</v>
      </c>
      <c r="AP52" s="102">
        <f>I52*((1-AN52)/AM52)*IF(AL52&gt;AM52,AM52,AL52)</f>
        <v>3853962.4366545547</v>
      </c>
      <c r="AQ52" s="102">
        <f>I52-AP52</f>
        <v>31824757.189497679</v>
      </c>
      <c r="AR52" t="s">
        <v>216</v>
      </c>
      <c r="AS52" s="125">
        <v>0.05</v>
      </c>
      <c r="AT52" s="125">
        <f>VLOOKUP(AR52,Bifurcation!$B$5:$L$12,MATCH($AT$5,Bifurcation!$B$5:$L$5,0),FALSE)</f>
        <v>0</v>
      </c>
      <c r="AU52" s="125">
        <f>VLOOKUP(AR52,Bifurcation!$B$5:$L$12,MATCH($AU$5,Bifurcation!$B$5:$L$5,0),FALSE)</f>
        <v>0</v>
      </c>
      <c r="AV52" s="125">
        <v>0.15</v>
      </c>
      <c r="AW52" s="125">
        <f>VLOOKUP(AR52,Bifurcation!$B$5:$L$12,MATCH($AW$5,Bifurcation!$B$5:$L$5,0),FALSE)</f>
        <v>0</v>
      </c>
      <c r="AX52" s="125">
        <v>0.17</v>
      </c>
      <c r="AY52" s="125">
        <f>VLOOKUP(AR52,Bifurcation!$B$5:$L$12,MATCH($AY$5,Bifurcation!$B$5:$L$5,0),FALSE)</f>
        <v>0.20468671467173591</v>
      </c>
      <c r="AZ52" s="125">
        <v>0.11</v>
      </c>
      <c r="BA52" s="125">
        <v>0.17</v>
      </c>
      <c r="BB52" s="125">
        <f>VLOOKUP(AR52,Bifurcation!$B$5:$L$12,MATCH($BB$5,Bifurcation!$B$5:$L$5,0),FALSE)</f>
        <v>0.15</v>
      </c>
      <c r="BC52" s="123">
        <f t="shared" si="23"/>
        <v>1.004686714671736</v>
      </c>
      <c r="BD52" s="165">
        <f t="shared" si="33"/>
        <v>15.912378594748841</v>
      </c>
      <c r="BE52" s="165">
        <f t="shared" si="34"/>
        <v>0</v>
      </c>
      <c r="BF52" s="165">
        <f t="shared" si="35"/>
        <v>0</v>
      </c>
      <c r="BG52" s="165">
        <f t="shared" si="36"/>
        <v>47.737135784246519</v>
      </c>
      <c r="BH52" s="165">
        <f t="shared" si="37"/>
        <v>0</v>
      </c>
      <c r="BI52" s="165">
        <f t="shared" si="38"/>
        <v>54.102087222146054</v>
      </c>
      <c r="BJ52" s="165">
        <f t="shared" si="39"/>
        <v>65.141049943439882</v>
      </c>
      <c r="BK52" s="165">
        <f t="shared" si="40"/>
        <v>35.007232908447442</v>
      </c>
      <c r="BL52" s="165">
        <f t="shared" si="41"/>
        <v>54.102087222146054</v>
      </c>
      <c r="BM52" s="165">
        <f t="shared" si="42"/>
        <v>47.737135784246519</v>
      </c>
      <c r="BN52" s="102">
        <f t="shared" si="24"/>
        <v>3536.0841321664093</v>
      </c>
      <c r="BO52" s="102">
        <f t="shared" si="25"/>
        <v>0</v>
      </c>
      <c r="BP52" s="102">
        <f t="shared" si="26"/>
        <v>0</v>
      </c>
      <c r="BQ52" s="102">
        <f t="shared" si="27"/>
        <v>5967.1419730308153</v>
      </c>
      <c r="BR52" s="102">
        <f t="shared" si="28"/>
        <v>0</v>
      </c>
      <c r="BS52" s="102">
        <f t="shared" si="29"/>
        <v>83233.980341763163</v>
      </c>
      <c r="BT52" s="102">
        <f t="shared" si="30"/>
        <v>19739.712104072692</v>
      </c>
      <c r="BU52" s="102">
        <f t="shared" si="31"/>
        <v>466763.10544596589</v>
      </c>
      <c r="BV52" s="102">
        <f t="shared" si="32"/>
        <v>6630.1577478120171</v>
      </c>
      <c r="BW52" s="102">
        <f>Valuation!BM52*10^5</f>
        <v>4773713.5784246521</v>
      </c>
      <c r="BX52" s="102"/>
      <c r="BY52" s="102"/>
      <c r="BZ52" s="102"/>
      <c r="CA52" s="102"/>
      <c r="CB52" s="102"/>
      <c r="CC52" s="102"/>
      <c r="CD52" s="102"/>
      <c r="CE52" s="102"/>
      <c r="CF52" s="102"/>
    </row>
    <row r="53" spans="1:84">
      <c r="A53" s="56">
        <v>9010000000</v>
      </c>
      <c r="B53" s="56" t="s">
        <v>22</v>
      </c>
      <c r="C53" s="56" t="s">
        <v>29</v>
      </c>
      <c r="D53" s="56">
        <f t="shared" si="47"/>
        <v>45</v>
      </c>
      <c r="E53" s="10" t="s">
        <v>39</v>
      </c>
      <c r="F53" s="164" t="s">
        <v>161</v>
      </c>
      <c r="G53" s="61">
        <v>60477278.226995476</v>
      </c>
      <c r="H53" s="61">
        <v>24891858.658069231</v>
      </c>
      <c r="I53" s="61">
        <f t="shared" si="4"/>
        <v>35585419.568926245</v>
      </c>
      <c r="J53" s="60">
        <v>42754</v>
      </c>
      <c r="K53" s="60">
        <v>42825</v>
      </c>
      <c r="L53" s="60">
        <f t="shared" si="46"/>
        <v>42825</v>
      </c>
      <c r="M53" s="60">
        <v>45443</v>
      </c>
      <c r="N53" s="83">
        <f t="shared" si="5"/>
        <v>29</v>
      </c>
      <c r="O53" s="83">
        <f t="shared" si="6"/>
        <v>29</v>
      </c>
      <c r="P53" s="61">
        <f t="shared" si="7"/>
        <v>35585419.568926245</v>
      </c>
      <c r="Q53" s="61">
        <f t="shared" si="8"/>
        <v>27756627.26376247</v>
      </c>
      <c r="R53" s="61">
        <f t="shared" si="9"/>
        <v>7828792.3051637746</v>
      </c>
      <c r="S53" s="61">
        <f t="shared" si="10"/>
        <v>782879.23051637749</v>
      </c>
      <c r="T53" s="61">
        <f t="shared" si="11"/>
        <v>78287.923051637757</v>
      </c>
      <c r="U53" s="61">
        <f t="shared" si="12"/>
        <v>1564192.7025717222</v>
      </c>
      <c r="V53" s="84">
        <v>0.1</v>
      </c>
      <c r="W53" s="84">
        <v>0.1</v>
      </c>
      <c r="X53" s="84">
        <v>0.18</v>
      </c>
      <c r="Y53" s="56">
        <f t="shared" si="13"/>
        <v>4</v>
      </c>
      <c r="Z53" s="56">
        <f t="shared" si="14"/>
        <v>4</v>
      </c>
      <c r="AA53" s="56">
        <f t="shared" si="15"/>
        <v>4</v>
      </c>
      <c r="AB53" s="56">
        <f t="shared" si="16"/>
        <v>4</v>
      </c>
      <c r="AC53" s="56">
        <f t="shared" si="17"/>
        <v>4</v>
      </c>
      <c r="AD53" s="83">
        <f t="shared" si="18"/>
        <v>9</v>
      </c>
      <c r="AE53" s="14">
        <f t="shared" si="19"/>
        <v>78</v>
      </c>
      <c r="AF53" s="14">
        <f t="shared" si="20"/>
        <v>0</v>
      </c>
      <c r="AG53" s="61">
        <f t="shared" si="21"/>
        <v>2425359.8561397372</v>
      </c>
      <c r="AH53" s="51"/>
      <c r="AI53" s="111" t="s">
        <v>203</v>
      </c>
      <c r="AJ53" t="e">
        <f>VLOOKUP(A53,'[19]Building Sheet FAR WPI &amp; CII'!A$6:T$264,3,FALSE)</f>
        <v>#N/A</v>
      </c>
      <c r="AK53" t="e">
        <v>#N/A</v>
      </c>
      <c r="AL53" s="104">
        <f t="shared" si="22"/>
        <v>7.4305555555555554</v>
      </c>
      <c r="AM53" s="104">
        <v>30</v>
      </c>
      <c r="AN53" s="109">
        <v>0.05</v>
      </c>
      <c r="AO53" s="136">
        <f>(1-AN53)/AM53</f>
        <v>3.1666666666666662E-2</v>
      </c>
      <c r="AP53" s="102">
        <f>I53*((1-AN53)/AM53)*IF(AL53&gt;AM53,AM53,AL53)</f>
        <v>8373282.1740309084</v>
      </c>
      <c r="AQ53" s="102">
        <f>I53-AP53</f>
        <v>27212137.394895338</v>
      </c>
      <c r="AR53" s="114" t="s">
        <v>218</v>
      </c>
      <c r="AS53" s="125">
        <f>VLOOKUP(AR53,Bifurcation!$B$5:$L$12,MATCH($AS$5,Bifurcation!$B$5:$L$5,0),FALSE)</f>
        <v>0</v>
      </c>
      <c r="AT53" s="125">
        <f>VLOOKUP(AR53,Bifurcation!$B$5:$L$12,MATCH($AT$5,Bifurcation!$B$5:$L$5,0),FALSE)</f>
        <v>0</v>
      </c>
      <c r="AU53" s="125">
        <f>VLOOKUP(AR53,Bifurcation!$B$5:$L$12,MATCH($AU$5,Bifurcation!$B$5:$L$5,0),FALSE)</f>
        <v>0</v>
      </c>
      <c r="AV53" s="125">
        <v>0.05</v>
      </c>
      <c r="AW53" s="125">
        <f>VLOOKUP(AR53,Bifurcation!$B$5:$L$12,MATCH($AW$5,Bifurcation!$B$5:$L$5,0),FALSE)</f>
        <v>0.15</v>
      </c>
      <c r="AX53" s="125">
        <v>0.37</v>
      </c>
      <c r="AY53" s="125">
        <v>0.08</v>
      </c>
      <c r="AZ53" s="125">
        <f>VLOOKUP(AR53,Bifurcation!$B$5:$L$12,MATCH($AZ$5,Bifurcation!$B$5:$L$5,0),FALSE)</f>
        <v>0</v>
      </c>
      <c r="BA53" s="125">
        <v>0.25</v>
      </c>
      <c r="BB53" s="125">
        <f>VLOOKUP(AR53,Bifurcation!$B$5:$L$12,MATCH($BB$5,Bifurcation!$B$5:$L$5,0),FALSE)</f>
        <v>0.1</v>
      </c>
      <c r="BC53" s="123">
        <f t="shared" si="23"/>
        <v>1</v>
      </c>
      <c r="BD53" s="165">
        <f t="shared" si="33"/>
        <v>0</v>
      </c>
      <c r="BE53" s="165">
        <f t="shared" si="34"/>
        <v>0</v>
      </c>
      <c r="BF53" s="165">
        <f t="shared" si="35"/>
        <v>0</v>
      </c>
      <c r="BG53" s="165">
        <f t="shared" si="36"/>
        <v>13.60606869744767</v>
      </c>
      <c r="BH53" s="165">
        <f t="shared" si="37"/>
        <v>40.818206092343004</v>
      </c>
      <c r="BI53" s="165">
        <f t="shared" si="38"/>
        <v>100.68490836111276</v>
      </c>
      <c r="BJ53" s="165">
        <f t="shared" si="39"/>
        <v>21.769709915916273</v>
      </c>
      <c r="BK53" s="165">
        <f t="shared" si="40"/>
        <v>0</v>
      </c>
      <c r="BL53" s="165">
        <f t="shared" si="41"/>
        <v>68.030343487238341</v>
      </c>
      <c r="BM53" s="165">
        <f t="shared" si="42"/>
        <v>27.21213739489534</v>
      </c>
      <c r="BN53" s="102">
        <f t="shared" si="24"/>
        <v>0</v>
      </c>
      <c r="BO53" s="102">
        <f t="shared" si="25"/>
        <v>0</v>
      </c>
      <c r="BP53" s="102">
        <f t="shared" si="26"/>
        <v>0</v>
      </c>
      <c r="BQ53" s="102">
        <f t="shared" si="27"/>
        <v>1700.7585871809588</v>
      </c>
      <c r="BR53" s="102">
        <f t="shared" si="28"/>
        <v>45353.562324825558</v>
      </c>
      <c r="BS53" s="102">
        <f t="shared" si="29"/>
        <v>154899.85901709655</v>
      </c>
      <c r="BT53" s="102">
        <f t="shared" si="30"/>
        <v>6596.8817927019008</v>
      </c>
      <c r="BU53" s="102">
        <f t="shared" si="31"/>
        <v>0</v>
      </c>
      <c r="BV53" s="102">
        <f t="shared" si="32"/>
        <v>8337.0518979458757</v>
      </c>
      <c r="BW53" s="102">
        <f>Valuation!BM53*10^5</f>
        <v>2721213.7394895339</v>
      </c>
      <c r="BX53" s="102"/>
      <c r="BY53" s="102"/>
      <c r="BZ53" s="102"/>
      <c r="CA53" s="102"/>
      <c r="CB53" s="102"/>
      <c r="CC53" s="102"/>
      <c r="CD53" s="102"/>
      <c r="CE53" s="102"/>
      <c r="CF53" s="102"/>
    </row>
    <row r="54" spans="1:84">
      <c r="A54" s="56">
        <v>2010000281</v>
      </c>
      <c r="B54" s="56" t="s">
        <v>37</v>
      </c>
      <c r="C54" s="56" t="s">
        <v>30</v>
      </c>
      <c r="D54" s="56">
        <f t="shared" si="47"/>
        <v>46</v>
      </c>
      <c r="E54" s="10" t="s">
        <v>39</v>
      </c>
      <c r="F54" s="164" t="s">
        <v>67</v>
      </c>
      <c r="G54" s="61">
        <v>44537596</v>
      </c>
      <c r="H54" s="61">
        <v>11487641.030419279</v>
      </c>
      <c r="I54" s="61">
        <f t="shared" si="4"/>
        <v>33049954.969580721</v>
      </c>
      <c r="J54" s="59">
        <v>45211</v>
      </c>
      <c r="K54" s="60">
        <v>45291</v>
      </c>
      <c r="L54" s="60">
        <f t="shared" si="46"/>
        <v>45291</v>
      </c>
      <c r="M54" s="60">
        <v>45443</v>
      </c>
      <c r="N54" s="83">
        <f t="shared" si="5"/>
        <v>2</v>
      </c>
      <c r="O54" s="83">
        <f t="shared" si="6"/>
        <v>2</v>
      </c>
      <c r="P54" s="61">
        <f t="shared" si="7"/>
        <v>33049954.969580721</v>
      </c>
      <c r="Q54" s="61">
        <f t="shared" si="8"/>
        <v>2643996.3975664577</v>
      </c>
      <c r="R54" s="61">
        <f t="shared" si="9"/>
        <v>30405958.572014265</v>
      </c>
      <c r="S54" s="61">
        <f t="shared" si="10"/>
        <v>3040595.8572014268</v>
      </c>
      <c r="T54" s="61">
        <f t="shared" si="11"/>
        <v>304059.5857201427</v>
      </c>
      <c r="U54" s="61">
        <f t="shared" si="12"/>
        <v>6075110.5226884503</v>
      </c>
      <c r="V54" s="84">
        <v>0.1</v>
      </c>
      <c r="W54" s="84">
        <v>0.1</v>
      </c>
      <c r="X54" s="84">
        <v>0.18</v>
      </c>
      <c r="Y54" s="56">
        <f t="shared" si="13"/>
        <v>2</v>
      </c>
      <c r="Z54" s="56">
        <f t="shared" si="14"/>
        <v>0</v>
      </c>
      <c r="AA54" s="56">
        <f t="shared" si="15"/>
        <v>0</v>
      </c>
      <c r="AB54" s="56">
        <f t="shared" si="16"/>
        <v>0</v>
      </c>
      <c r="AC54" s="56">
        <f t="shared" si="17"/>
        <v>0</v>
      </c>
      <c r="AD54" s="83">
        <f t="shared" si="18"/>
        <v>0</v>
      </c>
      <c r="AE54" s="14">
        <f t="shared" si="19"/>
        <v>8</v>
      </c>
      <c r="AF54" s="14">
        <f t="shared" si="20"/>
        <v>0</v>
      </c>
      <c r="AG54" s="61">
        <f t="shared" si="21"/>
        <v>9419765.9656100199</v>
      </c>
      <c r="AH54" s="51"/>
      <c r="AI54" s="111" t="s">
        <v>179</v>
      </c>
      <c r="AJ54" t="e">
        <f>VLOOKUP(A54,'[19]Building Sheet FAR WPI &amp; CII'!A$6:T$264,3,FALSE)</f>
        <v>#N/A</v>
      </c>
      <c r="AK54" t="e">
        <v>#N/A</v>
      </c>
      <c r="AL54" s="104">
        <f t="shared" si="22"/>
        <v>0.7</v>
      </c>
      <c r="AM54" s="104">
        <v>20</v>
      </c>
      <c r="AN54" s="109">
        <v>0</v>
      </c>
      <c r="AO54" s="136">
        <f>(1-AN54)/AM54</f>
        <v>0.05</v>
      </c>
      <c r="AP54" s="102">
        <f>I54*((1-AN54)/AM54)*IF(AL54&gt;AM54,AM54,AL54)</f>
        <v>1156748.4239353251</v>
      </c>
      <c r="AQ54" s="102">
        <f>I54-AP54</f>
        <v>31893206.545645397</v>
      </c>
      <c r="AR54" t="s">
        <v>217</v>
      </c>
      <c r="AS54" s="125">
        <v>0.15</v>
      </c>
      <c r="AT54" s="125">
        <f>VLOOKUP(AR54,Bifurcation!$B$5:$L$12,MATCH($AT$5,Bifurcation!$B$5:$L$5,0),FALSE)</f>
        <v>0</v>
      </c>
      <c r="AU54" s="125">
        <f>VLOOKUP(AR54,Bifurcation!$B$5:$L$12,MATCH($AU$5,Bifurcation!$B$5:$L$5,0),FALSE)</f>
        <v>0</v>
      </c>
      <c r="AV54" s="125">
        <v>0.25</v>
      </c>
      <c r="AW54" s="125">
        <f>VLOOKUP(AR54,Bifurcation!$B$5:$L$12,MATCH($AW$5,Bifurcation!$B$5:$L$5,0),FALSE)</f>
        <v>0</v>
      </c>
      <c r="AX54" s="125">
        <f>VLOOKUP(AR54,Bifurcation!$B$5:$L$12,MATCH($AX$5,Bifurcation!$B$5:$L$5,0),FALSE)</f>
        <v>0.2</v>
      </c>
      <c r="AY54" s="125">
        <f>VLOOKUP(AR54,Bifurcation!$B$5:$L$12,MATCH($AY$5,Bifurcation!$B$5:$L$5,0),FALSE)</f>
        <v>0.17</v>
      </c>
      <c r="AZ54" s="125">
        <f>VLOOKUP(AR54,Bifurcation!$B$5:$L$12,MATCH($AZ$5,Bifurcation!$B$5:$L$5,0),FALSE)</f>
        <v>0</v>
      </c>
      <c r="BA54" s="125">
        <v>0.15</v>
      </c>
      <c r="BB54" s="125">
        <f>VLOOKUP(AR54,Bifurcation!$B$5:$L$12,MATCH($BB$5,Bifurcation!$B$5:$L$5,0),FALSE)</f>
        <v>0.08</v>
      </c>
      <c r="BC54" s="123">
        <f t="shared" si="23"/>
        <v>1.0000000000000002</v>
      </c>
      <c r="BD54" s="165">
        <f t="shared" si="33"/>
        <v>47.83980981846809</v>
      </c>
      <c r="BE54" s="165">
        <f t="shared" si="34"/>
        <v>0</v>
      </c>
      <c r="BF54" s="165">
        <f t="shared" si="35"/>
        <v>0</v>
      </c>
      <c r="BG54" s="165">
        <f t="shared" si="36"/>
        <v>79.733016364113496</v>
      </c>
      <c r="BH54" s="165">
        <f t="shared" si="37"/>
        <v>0</v>
      </c>
      <c r="BI54" s="165">
        <f t="shared" si="38"/>
        <v>63.786413091290797</v>
      </c>
      <c r="BJ54" s="165">
        <f t="shared" si="39"/>
        <v>54.218451127597177</v>
      </c>
      <c r="BK54" s="165">
        <f t="shared" si="40"/>
        <v>0</v>
      </c>
      <c r="BL54" s="165">
        <f t="shared" si="41"/>
        <v>47.83980981846809</v>
      </c>
      <c r="BM54" s="165">
        <f t="shared" si="42"/>
        <v>25.514565236516319</v>
      </c>
      <c r="BN54" s="102">
        <f t="shared" si="24"/>
        <v>10631.068848548466</v>
      </c>
      <c r="BO54" s="102">
        <f t="shared" si="25"/>
        <v>0</v>
      </c>
      <c r="BP54" s="102">
        <f t="shared" si="26"/>
        <v>0</v>
      </c>
      <c r="BQ54" s="102">
        <f t="shared" si="27"/>
        <v>9966.6270455141857</v>
      </c>
      <c r="BR54" s="102">
        <f t="shared" si="28"/>
        <v>0</v>
      </c>
      <c r="BS54" s="102">
        <f t="shared" si="29"/>
        <v>98132.943217370455</v>
      </c>
      <c r="BT54" s="102">
        <f t="shared" si="30"/>
        <v>16429.833675029447</v>
      </c>
      <c r="BU54" s="102">
        <f t="shared" si="31"/>
        <v>0</v>
      </c>
      <c r="BV54" s="102">
        <f t="shared" si="32"/>
        <v>5862.7217914789335</v>
      </c>
      <c r="BW54" s="102">
        <f>Valuation!BM54*10^5</f>
        <v>2551456.523651632</v>
      </c>
      <c r="BX54" s="102"/>
      <c r="BY54" s="102"/>
      <c r="BZ54" s="102"/>
      <c r="CA54" s="102"/>
      <c r="CB54" s="102"/>
      <c r="CC54" s="102"/>
      <c r="CD54" s="102"/>
      <c r="CE54" s="102"/>
      <c r="CF54" s="102"/>
    </row>
    <row r="55" spans="1:84">
      <c r="A55" s="56">
        <v>9010000011</v>
      </c>
      <c r="B55" s="56" t="s">
        <v>22</v>
      </c>
      <c r="C55" s="56" t="s">
        <v>29</v>
      </c>
      <c r="D55" s="56">
        <f t="shared" si="47"/>
        <v>47</v>
      </c>
      <c r="E55" s="10" t="s">
        <v>39</v>
      </c>
      <c r="F55" s="164" t="s">
        <v>132</v>
      </c>
      <c r="G55" s="61">
        <v>53720518.358721696</v>
      </c>
      <c r="H55" s="61">
        <v>22110842.108410578</v>
      </c>
      <c r="I55" s="61">
        <f t="shared" si="4"/>
        <v>31609676.250311118</v>
      </c>
      <c r="J55" s="60">
        <v>42778</v>
      </c>
      <c r="K55" s="60">
        <v>42825</v>
      </c>
      <c r="L55" s="60">
        <f t="shared" si="46"/>
        <v>42825</v>
      </c>
      <c r="M55" s="60">
        <v>45443</v>
      </c>
      <c r="N55" s="83">
        <f t="shared" si="5"/>
        <v>29</v>
      </c>
      <c r="O55" s="83">
        <f t="shared" si="6"/>
        <v>29</v>
      </c>
      <c r="P55" s="61">
        <f t="shared" si="7"/>
        <v>31609676.250311118</v>
      </c>
      <c r="Q55" s="61">
        <f t="shared" si="8"/>
        <v>24655547.475242674</v>
      </c>
      <c r="R55" s="61">
        <f t="shared" si="9"/>
        <v>6954128.7750684433</v>
      </c>
      <c r="S55" s="61">
        <f t="shared" si="10"/>
        <v>695412.87750684435</v>
      </c>
      <c r="T55" s="61">
        <f t="shared" si="11"/>
        <v>69541.287750684438</v>
      </c>
      <c r="U55" s="61">
        <f t="shared" si="12"/>
        <v>1389434.9292586751</v>
      </c>
      <c r="V55" s="84">
        <v>0.1</v>
      </c>
      <c r="W55" s="84">
        <v>0.1</v>
      </c>
      <c r="X55" s="84">
        <v>0.18</v>
      </c>
      <c r="Y55" s="56">
        <f t="shared" si="13"/>
        <v>4</v>
      </c>
      <c r="Z55" s="56">
        <f t="shared" si="14"/>
        <v>4</v>
      </c>
      <c r="AA55" s="56">
        <f t="shared" si="15"/>
        <v>4</v>
      </c>
      <c r="AB55" s="56">
        <f t="shared" si="16"/>
        <v>4</v>
      </c>
      <c r="AC55" s="56">
        <f t="shared" si="17"/>
        <v>4</v>
      </c>
      <c r="AD55" s="83">
        <f t="shared" si="18"/>
        <v>9</v>
      </c>
      <c r="AE55" s="14">
        <f t="shared" si="19"/>
        <v>78</v>
      </c>
      <c r="AF55" s="14">
        <f t="shared" si="20"/>
        <v>0</v>
      </c>
      <c r="AG55" s="61">
        <f t="shared" si="21"/>
        <v>2154389.0945162037</v>
      </c>
      <c r="AH55" s="51"/>
      <c r="AI55" s="111" t="s">
        <v>203</v>
      </c>
      <c r="AJ55" t="e">
        <f>VLOOKUP(A55,'[19]Building Sheet FAR WPI &amp; CII'!A$6:T$264,3,FALSE)</f>
        <v>#N/A</v>
      </c>
      <c r="AK55" t="e">
        <v>#N/A</v>
      </c>
      <c r="AL55" s="104">
        <f t="shared" si="22"/>
        <v>7.3666666666666663</v>
      </c>
      <c r="AM55" s="104">
        <v>30</v>
      </c>
      <c r="AN55" s="109">
        <v>0.05</v>
      </c>
      <c r="AO55" s="136">
        <f>(1-AN55)/AM55</f>
        <v>3.1666666666666662E-2</v>
      </c>
      <c r="AP55" s="102">
        <f>I55*((1-AN55)/AM55)*IF(AL55&gt;AM55,AM55,AL55)</f>
        <v>7373835.0319475755</v>
      </c>
      <c r="AQ55" s="102">
        <f>I55-AP55</f>
        <v>24235841.218363542</v>
      </c>
      <c r="AR55" s="114" t="s">
        <v>218</v>
      </c>
      <c r="AS55" s="125">
        <f>VLOOKUP(AR55,Bifurcation!$B$5:$L$12,MATCH($AS$5,Bifurcation!$B$5:$L$5,0),FALSE)</f>
        <v>0</v>
      </c>
      <c r="AT55" s="125">
        <f>VLOOKUP(AR55,Bifurcation!$B$5:$L$12,MATCH($AT$5,Bifurcation!$B$5:$L$5,0),FALSE)</f>
        <v>0</v>
      </c>
      <c r="AU55" s="125">
        <f>VLOOKUP(AR55,Bifurcation!$B$5:$L$12,MATCH($AU$5,Bifurcation!$B$5:$L$5,0),FALSE)</f>
        <v>0</v>
      </c>
      <c r="AV55" s="125">
        <v>0.05</v>
      </c>
      <c r="AW55" s="125">
        <f>VLOOKUP(AR55,Bifurcation!$B$5:$L$12,MATCH($AW$5,Bifurcation!$B$5:$L$5,0),FALSE)</f>
        <v>0.15</v>
      </c>
      <c r="AX55" s="125">
        <v>0.37</v>
      </c>
      <c r="AY55" s="125">
        <v>0.08</v>
      </c>
      <c r="AZ55" s="125">
        <f>VLOOKUP(AR55,Bifurcation!$B$5:$L$12,MATCH($AZ$5,Bifurcation!$B$5:$L$5,0),FALSE)</f>
        <v>0</v>
      </c>
      <c r="BA55" s="125">
        <v>0.25</v>
      </c>
      <c r="BB55" s="125">
        <f>VLOOKUP(AR55,Bifurcation!$B$5:$L$12,MATCH($BB$5,Bifurcation!$B$5:$L$5,0),FALSE)</f>
        <v>0.1</v>
      </c>
      <c r="BC55" s="123">
        <f t="shared" si="23"/>
        <v>1</v>
      </c>
      <c r="BD55" s="165">
        <f t="shared" si="33"/>
        <v>0</v>
      </c>
      <c r="BE55" s="165">
        <f t="shared" si="34"/>
        <v>0</v>
      </c>
      <c r="BF55" s="165">
        <f t="shared" si="35"/>
        <v>0</v>
      </c>
      <c r="BG55" s="165">
        <f t="shared" si="36"/>
        <v>12.117920609181773</v>
      </c>
      <c r="BH55" s="165">
        <f t="shared" si="37"/>
        <v>36.353761827545313</v>
      </c>
      <c r="BI55" s="165">
        <f t="shared" si="38"/>
        <v>89.672612507945118</v>
      </c>
      <c r="BJ55" s="165">
        <f t="shared" si="39"/>
        <v>19.388672974690834</v>
      </c>
      <c r="BK55" s="165">
        <f t="shared" si="40"/>
        <v>0</v>
      </c>
      <c r="BL55" s="165">
        <f t="shared" si="41"/>
        <v>60.589603045908852</v>
      </c>
      <c r="BM55" s="165">
        <f t="shared" si="42"/>
        <v>24.235841218363547</v>
      </c>
      <c r="BN55" s="102">
        <f t="shared" si="24"/>
        <v>0</v>
      </c>
      <c r="BO55" s="102">
        <f t="shared" si="25"/>
        <v>0</v>
      </c>
      <c r="BP55" s="102">
        <f t="shared" si="26"/>
        <v>0</v>
      </c>
      <c r="BQ55" s="102">
        <f t="shared" si="27"/>
        <v>1514.7400761477215</v>
      </c>
      <c r="BR55" s="102">
        <f t="shared" si="28"/>
        <v>40393.068697272574</v>
      </c>
      <c r="BS55" s="102">
        <f t="shared" si="29"/>
        <v>137957.86539683864</v>
      </c>
      <c r="BT55" s="102">
        <f t="shared" si="30"/>
        <v>5875.3554468760103</v>
      </c>
      <c r="BU55" s="102">
        <f t="shared" si="31"/>
        <v>0</v>
      </c>
      <c r="BV55" s="102">
        <f t="shared" si="32"/>
        <v>7425.1964517045162</v>
      </c>
      <c r="BW55" s="102">
        <f>Valuation!BM55*10^5</f>
        <v>2423584.1218363545</v>
      </c>
      <c r="BX55" s="102"/>
      <c r="BY55" s="102"/>
      <c r="BZ55" s="102"/>
      <c r="CA55" s="102"/>
      <c r="CB55" s="102"/>
      <c r="CC55" s="102"/>
      <c r="CD55" s="102"/>
      <c r="CE55" s="102"/>
      <c r="CF55" s="102"/>
    </row>
    <row r="56" spans="1:84">
      <c r="A56" s="56">
        <v>9010000000</v>
      </c>
      <c r="B56" s="56" t="s">
        <v>22</v>
      </c>
      <c r="C56" s="56" t="s">
        <v>29</v>
      </c>
      <c r="D56" s="56">
        <f t="shared" si="47"/>
        <v>48</v>
      </c>
      <c r="E56" s="10" t="s">
        <v>39</v>
      </c>
      <c r="F56" s="164" t="s">
        <v>161</v>
      </c>
      <c r="G56" s="61">
        <v>51456863.680838287</v>
      </c>
      <c r="H56" s="61">
        <v>21179143.891419727</v>
      </c>
      <c r="I56" s="61">
        <f t="shared" si="4"/>
        <v>30277719.78941856</v>
      </c>
      <c r="J56" s="60">
        <v>42754</v>
      </c>
      <c r="K56" s="60">
        <v>42825</v>
      </c>
      <c r="L56" s="60">
        <f t="shared" si="46"/>
        <v>42825</v>
      </c>
      <c r="M56" s="60">
        <v>45443</v>
      </c>
      <c r="N56" s="83">
        <f t="shared" si="5"/>
        <v>29</v>
      </c>
      <c r="O56" s="83">
        <f t="shared" si="6"/>
        <v>29</v>
      </c>
      <c r="P56" s="61">
        <f t="shared" si="7"/>
        <v>30277719.78941856</v>
      </c>
      <c r="Q56" s="61">
        <f t="shared" si="8"/>
        <v>23616621.435746476</v>
      </c>
      <c r="R56" s="61">
        <f t="shared" si="9"/>
        <v>6661098.3536720835</v>
      </c>
      <c r="S56" s="61">
        <f t="shared" si="10"/>
        <v>666109.83536720835</v>
      </c>
      <c r="T56" s="61">
        <f t="shared" si="11"/>
        <v>66610.983536720843</v>
      </c>
      <c r="U56" s="61">
        <f t="shared" si="12"/>
        <v>1330887.4510636823</v>
      </c>
      <c r="V56" s="84">
        <v>0.1</v>
      </c>
      <c r="W56" s="84">
        <v>0.1</v>
      </c>
      <c r="X56" s="84">
        <v>0.18</v>
      </c>
      <c r="Y56" s="56">
        <f t="shared" si="13"/>
        <v>4</v>
      </c>
      <c r="Z56" s="56">
        <f t="shared" si="14"/>
        <v>4</v>
      </c>
      <c r="AA56" s="56">
        <f t="shared" si="15"/>
        <v>4</v>
      </c>
      <c r="AB56" s="56">
        <f t="shared" si="16"/>
        <v>4</v>
      </c>
      <c r="AC56" s="56">
        <f t="shared" si="17"/>
        <v>4</v>
      </c>
      <c r="AD56" s="83">
        <f t="shared" si="18"/>
        <v>9</v>
      </c>
      <c r="AE56" s="14">
        <f t="shared" si="19"/>
        <v>78</v>
      </c>
      <c r="AF56" s="14">
        <f t="shared" si="20"/>
        <v>0</v>
      </c>
      <c r="AG56" s="61">
        <f t="shared" si="21"/>
        <v>2063608.2699676114</v>
      </c>
      <c r="AH56" s="51"/>
      <c r="AI56" s="111" t="s">
        <v>203</v>
      </c>
      <c r="AJ56" t="e">
        <f>VLOOKUP(A56,'[19]Building Sheet FAR WPI &amp; CII'!A$6:T$264,3,FALSE)</f>
        <v>#N/A</v>
      </c>
      <c r="AK56" t="e">
        <v>#N/A</v>
      </c>
      <c r="AL56" s="104">
        <f t="shared" si="22"/>
        <v>7.4305555555555554</v>
      </c>
      <c r="AM56" s="104">
        <v>30</v>
      </c>
      <c r="AN56" s="109">
        <v>0.05</v>
      </c>
      <c r="AO56" s="136">
        <f>(1-AN56)/AM56</f>
        <v>3.1666666666666662E-2</v>
      </c>
      <c r="AP56" s="102">
        <f>I56*((1-AN56)/AM56)*IF(AL56&gt;AM56,AM56,AL56)</f>
        <v>7124375.5013759164</v>
      </c>
      <c r="AQ56" s="102">
        <f>I56-AP56</f>
        <v>23153344.288042642</v>
      </c>
      <c r="AR56" s="114" t="s">
        <v>218</v>
      </c>
      <c r="AS56" s="125">
        <f>VLOOKUP(AR56,Bifurcation!$B$5:$L$12,MATCH($AS$5,Bifurcation!$B$5:$L$5,0),FALSE)</f>
        <v>0</v>
      </c>
      <c r="AT56" s="125">
        <f>VLOOKUP(AR56,Bifurcation!$B$5:$L$12,MATCH($AT$5,Bifurcation!$B$5:$L$5,0),FALSE)</f>
        <v>0</v>
      </c>
      <c r="AU56" s="125">
        <f>VLOOKUP(AR56,Bifurcation!$B$5:$L$12,MATCH($AU$5,Bifurcation!$B$5:$L$5,0),FALSE)</f>
        <v>0</v>
      </c>
      <c r="AV56" s="125">
        <v>0.05</v>
      </c>
      <c r="AW56" s="125">
        <f>VLOOKUP(AR56,Bifurcation!$B$5:$L$12,MATCH($AW$5,Bifurcation!$B$5:$L$5,0),FALSE)</f>
        <v>0.15</v>
      </c>
      <c r="AX56" s="125">
        <v>0.37</v>
      </c>
      <c r="AY56" s="125">
        <v>0.08</v>
      </c>
      <c r="AZ56" s="125">
        <f>VLOOKUP(AR56,Bifurcation!$B$5:$L$12,MATCH($AZ$5,Bifurcation!$B$5:$L$5,0),FALSE)</f>
        <v>0</v>
      </c>
      <c r="BA56" s="125">
        <v>0.25</v>
      </c>
      <c r="BB56" s="125">
        <f>VLOOKUP(AR56,Bifurcation!$B$5:$L$12,MATCH($BB$5,Bifurcation!$B$5:$L$5,0),FALSE)</f>
        <v>0.1</v>
      </c>
      <c r="BC56" s="123">
        <f t="shared" si="23"/>
        <v>1</v>
      </c>
      <c r="BD56" s="165">
        <f t="shared" si="33"/>
        <v>0</v>
      </c>
      <c r="BE56" s="165">
        <f t="shared" si="34"/>
        <v>0</v>
      </c>
      <c r="BF56" s="165">
        <f t="shared" si="35"/>
        <v>0</v>
      </c>
      <c r="BG56" s="165">
        <f t="shared" si="36"/>
        <v>11.576672144021321</v>
      </c>
      <c r="BH56" s="165">
        <f t="shared" si="37"/>
        <v>34.730016432063962</v>
      </c>
      <c r="BI56" s="165">
        <f t="shared" si="38"/>
        <v>85.667373865757767</v>
      </c>
      <c r="BJ56" s="165">
        <f t="shared" si="39"/>
        <v>18.522675430434113</v>
      </c>
      <c r="BK56" s="165">
        <f t="shared" si="40"/>
        <v>0</v>
      </c>
      <c r="BL56" s="165">
        <f t="shared" si="41"/>
        <v>57.883360720106609</v>
      </c>
      <c r="BM56" s="165">
        <f t="shared" si="42"/>
        <v>23.153344288042643</v>
      </c>
      <c r="BN56" s="102">
        <f t="shared" si="24"/>
        <v>0</v>
      </c>
      <c r="BO56" s="102">
        <f t="shared" si="25"/>
        <v>0</v>
      </c>
      <c r="BP56" s="102">
        <f t="shared" si="26"/>
        <v>0</v>
      </c>
      <c r="BQ56" s="102">
        <f t="shared" si="27"/>
        <v>1447.0840180026653</v>
      </c>
      <c r="BR56" s="102">
        <f t="shared" si="28"/>
        <v>38588.907146737736</v>
      </c>
      <c r="BS56" s="102">
        <f t="shared" si="29"/>
        <v>131795.95979347351</v>
      </c>
      <c r="BT56" s="102">
        <f t="shared" si="30"/>
        <v>5612.9319486163977</v>
      </c>
      <c r="BU56" s="102">
        <f t="shared" si="31"/>
        <v>0</v>
      </c>
      <c r="BV56" s="102">
        <f t="shared" si="32"/>
        <v>7093.5491078562018</v>
      </c>
      <c r="BW56" s="102">
        <f>Valuation!BM56*10^5</f>
        <v>2315334.4288042644</v>
      </c>
      <c r="BX56" s="102"/>
      <c r="BY56" s="102"/>
      <c r="BZ56" s="102"/>
      <c r="CA56" s="102"/>
      <c r="CB56" s="102"/>
      <c r="CC56" s="102"/>
      <c r="CD56" s="102"/>
      <c r="CE56" s="102"/>
      <c r="CF56" s="102"/>
    </row>
    <row r="57" spans="1:84">
      <c r="A57" s="56">
        <v>9010000011</v>
      </c>
      <c r="B57" s="56" t="s">
        <v>22</v>
      </c>
      <c r="C57" s="56" t="s">
        <v>29</v>
      </c>
      <c r="D57" s="56">
        <f t="shared" si="47"/>
        <v>49</v>
      </c>
      <c r="E57" s="10" t="s">
        <v>39</v>
      </c>
      <c r="F57" s="164" t="s">
        <v>132</v>
      </c>
      <c r="G57" s="61">
        <v>51228843.110172451</v>
      </c>
      <c r="H57" s="61">
        <v>21085292.845497284</v>
      </c>
      <c r="I57" s="61">
        <f t="shared" si="4"/>
        <v>30143550.264675166</v>
      </c>
      <c r="J57" s="60">
        <v>42778</v>
      </c>
      <c r="K57" s="60">
        <v>42825</v>
      </c>
      <c r="L57" s="60">
        <f t="shared" si="46"/>
        <v>42825</v>
      </c>
      <c r="M57" s="60">
        <v>45443</v>
      </c>
      <c r="N57" s="83">
        <f t="shared" si="5"/>
        <v>29</v>
      </c>
      <c r="O57" s="83">
        <f t="shared" si="6"/>
        <v>29</v>
      </c>
      <c r="P57" s="61">
        <f t="shared" si="7"/>
        <v>30143550.264675166</v>
      </c>
      <c r="Q57" s="61">
        <f t="shared" si="8"/>
        <v>23511969.206446629</v>
      </c>
      <c r="R57" s="61">
        <f t="shared" si="9"/>
        <v>6631581.0582285374</v>
      </c>
      <c r="S57" s="61">
        <f t="shared" si="10"/>
        <v>663158.10582285374</v>
      </c>
      <c r="T57" s="61">
        <f t="shared" si="11"/>
        <v>66315.810582285383</v>
      </c>
      <c r="U57" s="61">
        <f t="shared" si="12"/>
        <v>1324989.8954340618</v>
      </c>
      <c r="V57" s="84">
        <v>0.1</v>
      </c>
      <c r="W57" s="84">
        <v>0.1</v>
      </c>
      <c r="X57" s="84">
        <v>0.18</v>
      </c>
      <c r="Y57" s="56">
        <f t="shared" si="13"/>
        <v>4</v>
      </c>
      <c r="Z57" s="56">
        <f t="shared" si="14"/>
        <v>4</v>
      </c>
      <c r="AA57" s="56">
        <f t="shared" si="15"/>
        <v>4</v>
      </c>
      <c r="AB57" s="56">
        <f t="shared" si="16"/>
        <v>4</v>
      </c>
      <c r="AC57" s="56">
        <f t="shared" si="17"/>
        <v>4</v>
      </c>
      <c r="AD57" s="83">
        <f t="shared" si="18"/>
        <v>9</v>
      </c>
      <c r="AE57" s="14">
        <f t="shared" si="19"/>
        <v>78</v>
      </c>
      <c r="AF57" s="14">
        <f t="shared" si="20"/>
        <v>0</v>
      </c>
      <c r="AG57" s="61">
        <f t="shared" si="21"/>
        <v>2054463.811839201</v>
      </c>
      <c r="AH57" s="51"/>
      <c r="AI57" s="111" t="s">
        <v>203</v>
      </c>
      <c r="AJ57" t="e">
        <f>VLOOKUP(A57,'[19]Building Sheet FAR WPI &amp; CII'!A$6:T$264,3,FALSE)</f>
        <v>#N/A</v>
      </c>
      <c r="AK57" t="e">
        <v>#N/A</v>
      </c>
      <c r="AL57" s="104">
        <f t="shared" si="22"/>
        <v>7.3666666666666663</v>
      </c>
      <c r="AM57" s="104">
        <v>30</v>
      </c>
      <c r="AN57" s="109">
        <v>0.05</v>
      </c>
      <c r="AO57" s="136">
        <f>(1-AN57)/AM57</f>
        <v>3.1666666666666662E-2</v>
      </c>
      <c r="AP57" s="102">
        <f>I57*((1-AN57)/AM57)*IF(AL57&gt;AM57,AM57,AL57)</f>
        <v>7031820.4200761663</v>
      </c>
      <c r="AQ57" s="102">
        <f>I57-AP57</f>
        <v>23111729.844599001</v>
      </c>
      <c r="AR57" s="114" t="s">
        <v>218</v>
      </c>
      <c r="AS57" s="125">
        <f>VLOOKUP(AR57,Bifurcation!$B$5:$L$12,MATCH($AS$5,Bifurcation!$B$5:$L$5,0),FALSE)</f>
        <v>0</v>
      </c>
      <c r="AT57" s="125">
        <f>VLOOKUP(AR57,Bifurcation!$B$5:$L$12,MATCH($AT$5,Bifurcation!$B$5:$L$5,0),FALSE)</f>
        <v>0</v>
      </c>
      <c r="AU57" s="125">
        <f>VLOOKUP(AR57,Bifurcation!$B$5:$L$12,MATCH($AU$5,Bifurcation!$B$5:$L$5,0),FALSE)</f>
        <v>0</v>
      </c>
      <c r="AV57" s="125">
        <v>0.05</v>
      </c>
      <c r="AW57" s="125">
        <f>VLOOKUP(AR57,Bifurcation!$B$5:$L$12,MATCH($AW$5,Bifurcation!$B$5:$L$5,0),FALSE)</f>
        <v>0.15</v>
      </c>
      <c r="AX57" s="125">
        <v>0.37</v>
      </c>
      <c r="AY57" s="125">
        <v>0.08</v>
      </c>
      <c r="AZ57" s="125">
        <f>VLOOKUP(AR57,Bifurcation!$B$5:$L$12,MATCH($AZ$5,Bifurcation!$B$5:$L$5,0),FALSE)</f>
        <v>0</v>
      </c>
      <c r="BA57" s="125">
        <v>0.25</v>
      </c>
      <c r="BB57" s="125">
        <f>VLOOKUP(AR57,Bifurcation!$B$5:$L$12,MATCH($BB$5,Bifurcation!$B$5:$L$5,0),FALSE)</f>
        <v>0.1</v>
      </c>
      <c r="BC57" s="123">
        <f t="shared" si="23"/>
        <v>1</v>
      </c>
      <c r="BD57" s="165">
        <f t="shared" si="33"/>
        <v>0</v>
      </c>
      <c r="BE57" s="165">
        <f t="shared" si="34"/>
        <v>0</v>
      </c>
      <c r="BF57" s="165">
        <f t="shared" si="35"/>
        <v>0</v>
      </c>
      <c r="BG57" s="165">
        <f t="shared" si="36"/>
        <v>11.555864922299502</v>
      </c>
      <c r="BH57" s="165">
        <f t="shared" si="37"/>
        <v>34.667594766898503</v>
      </c>
      <c r="BI57" s="165">
        <f t="shared" si="38"/>
        <v>85.5134004250163</v>
      </c>
      <c r="BJ57" s="165">
        <f t="shared" si="39"/>
        <v>18.489383875679202</v>
      </c>
      <c r="BK57" s="165">
        <f t="shared" si="40"/>
        <v>0</v>
      </c>
      <c r="BL57" s="165">
        <f t="shared" si="41"/>
        <v>57.779324611497501</v>
      </c>
      <c r="BM57" s="165">
        <f t="shared" si="42"/>
        <v>23.111729844599004</v>
      </c>
      <c r="BN57" s="102">
        <f t="shared" si="24"/>
        <v>0</v>
      </c>
      <c r="BO57" s="102">
        <f t="shared" si="25"/>
        <v>0</v>
      </c>
      <c r="BP57" s="102">
        <f t="shared" si="26"/>
        <v>0</v>
      </c>
      <c r="BQ57" s="102">
        <f t="shared" si="27"/>
        <v>1444.4831152874376</v>
      </c>
      <c r="BR57" s="102">
        <f t="shared" si="28"/>
        <v>38519.549740998336</v>
      </c>
      <c r="BS57" s="102">
        <f t="shared" si="29"/>
        <v>131559.07757694816</v>
      </c>
      <c r="BT57" s="102">
        <f t="shared" si="30"/>
        <v>5602.843598690667</v>
      </c>
      <c r="BU57" s="102">
        <f t="shared" si="31"/>
        <v>0</v>
      </c>
      <c r="BV57" s="102">
        <f t="shared" si="32"/>
        <v>7080.7995847423408</v>
      </c>
      <c r="BW57" s="102">
        <f>Valuation!BM57*10^5</f>
        <v>2311172.9844599003</v>
      </c>
      <c r="BX57" s="102"/>
      <c r="BY57" s="102"/>
      <c r="BZ57" s="102"/>
      <c r="CA57" s="102"/>
      <c r="CB57" s="102"/>
      <c r="CC57" s="102"/>
      <c r="CD57" s="102"/>
      <c r="CE57" s="102"/>
      <c r="CF57" s="102"/>
    </row>
    <row r="58" spans="1:84">
      <c r="A58" s="56">
        <v>2010000214</v>
      </c>
      <c r="B58" s="56" t="s">
        <v>23</v>
      </c>
      <c r="C58" s="56" t="s">
        <v>28</v>
      </c>
      <c r="D58" s="56">
        <f t="shared" si="47"/>
        <v>50</v>
      </c>
      <c r="E58" s="10" t="s">
        <v>39</v>
      </c>
      <c r="F58" s="164" t="s">
        <v>139</v>
      </c>
      <c r="G58" s="61">
        <v>50369734.5</v>
      </c>
      <c r="H58" s="61">
        <v>20601425.088193316</v>
      </c>
      <c r="I58" s="61">
        <f t="shared" si="4"/>
        <v>29768309.411806684</v>
      </c>
      <c r="J58" s="60">
        <v>42839</v>
      </c>
      <c r="K58" s="60">
        <v>42916</v>
      </c>
      <c r="L58" s="60">
        <f t="shared" si="46"/>
        <v>42916</v>
      </c>
      <c r="M58" s="60">
        <v>45443</v>
      </c>
      <c r="N58" s="83">
        <f t="shared" si="5"/>
        <v>28</v>
      </c>
      <c r="O58" s="83">
        <f t="shared" si="6"/>
        <v>28</v>
      </c>
      <c r="P58" s="61">
        <f t="shared" si="7"/>
        <v>29768309.411806684</v>
      </c>
      <c r="Q58" s="61">
        <f t="shared" si="8"/>
        <v>22623915.152973082</v>
      </c>
      <c r="R58" s="61">
        <f t="shared" si="9"/>
        <v>7144394.2588336021</v>
      </c>
      <c r="S58" s="61">
        <f t="shared" si="10"/>
        <v>714439.42588336021</v>
      </c>
      <c r="T58" s="61">
        <f t="shared" si="11"/>
        <v>71443.942588336024</v>
      </c>
      <c r="U58" s="61">
        <f t="shared" si="12"/>
        <v>1427449.9729149537</v>
      </c>
      <c r="V58" s="84">
        <v>0.1</v>
      </c>
      <c r="W58" s="84">
        <v>0.1</v>
      </c>
      <c r="X58" s="84">
        <v>0.18</v>
      </c>
      <c r="Y58" s="56">
        <f t="shared" si="13"/>
        <v>4</v>
      </c>
      <c r="Z58" s="56">
        <f t="shared" si="14"/>
        <v>4</v>
      </c>
      <c r="AA58" s="56">
        <f t="shared" si="15"/>
        <v>4</v>
      </c>
      <c r="AB58" s="56">
        <f t="shared" si="16"/>
        <v>4</v>
      </c>
      <c r="AC58" s="56">
        <f t="shared" si="17"/>
        <v>4</v>
      </c>
      <c r="AD58" s="83">
        <f t="shared" si="18"/>
        <v>8</v>
      </c>
      <c r="AE58" s="14">
        <f t="shared" si="19"/>
        <v>76</v>
      </c>
      <c r="AF58" s="14">
        <f t="shared" si="20"/>
        <v>0</v>
      </c>
      <c r="AG58" s="61">
        <f t="shared" si="21"/>
        <v>2213333.3413866498</v>
      </c>
      <c r="AH58" s="51" t="s">
        <v>151</v>
      </c>
      <c r="AI58" s="111" t="s">
        <v>203</v>
      </c>
      <c r="AJ58" t="str">
        <f>VLOOKUP(A58,'[19]Building Sheet FAR WPI &amp; CII'!A$6:T$264,3,FALSE)</f>
        <v>BLENDER 1 &amp; 2</v>
      </c>
      <c r="AK58" t="s">
        <v>218</v>
      </c>
      <c r="AL58" s="104">
        <f t="shared" si="22"/>
        <v>7.1944444444444446</v>
      </c>
      <c r="AM58" s="104">
        <v>30</v>
      </c>
      <c r="AN58" s="109">
        <f>VLOOKUP(A58,'[19]Building Sheet FAR WPI &amp; CII'!A$6:AK$243,36,FALSE)</f>
        <v>0.05</v>
      </c>
      <c r="AO58" s="136">
        <f>(1-AN58)/AM58</f>
        <v>3.1666666666666662E-2</v>
      </c>
      <c r="AP58" s="102">
        <f>I58*((1-AN58)/AM58)*IF(AL58&gt;AM58,AM58,AL58)</f>
        <v>6781937.5284954021</v>
      </c>
      <c r="AQ58" s="102">
        <f>I58-AP58</f>
        <v>22986371.883311283</v>
      </c>
      <c r="AR58" t="s">
        <v>218</v>
      </c>
      <c r="AS58" s="125">
        <f>VLOOKUP(AR58,Bifurcation!$B$5:$L$12,MATCH($AS$5,Bifurcation!$B$5:$L$5,0),FALSE)</f>
        <v>0</v>
      </c>
      <c r="AT58" s="125">
        <f>VLOOKUP(AR58,Bifurcation!$B$5:$L$12,MATCH($AT$5,Bifurcation!$B$5:$L$5,0),FALSE)</f>
        <v>0</v>
      </c>
      <c r="AU58" s="125">
        <f>VLOOKUP(AR58,Bifurcation!$B$5:$L$12,MATCH($AU$5,Bifurcation!$B$5:$L$5,0),FALSE)</f>
        <v>0</v>
      </c>
      <c r="AV58" s="125">
        <v>0.05</v>
      </c>
      <c r="AW58" s="125">
        <f>VLOOKUP(AR58,Bifurcation!$B$5:$L$12,MATCH($AW$5,Bifurcation!$B$5:$L$5,0),FALSE)</f>
        <v>0.15</v>
      </c>
      <c r="AX58" s="125">
        <v>0.37</v>
      </c>
      <c r="AY58" s="125">
        <v>0.08</v>
      </c>
      <c r="AZ58" s="125">
        <f>VLOOKUP(AR58,Bifurcation!$B$5:$L$12,MATCH($AZ$5,Bifurcation!$B$5:$L$5,0),FALSE)</f>
        <v>0</v>
      </c>
      <c r="BA58" s="125">
        <v>0.25</v>
      </c>
      <c r="BB58" s="125">
        <f>VLOOKUP(AR58,Bifurcation!$B$5:$L$12,MATCH($BB$5,Bifurcation!$B$5:$L$5,0),FALSE)</f>
        <v>0.1</v>
      </c>
      <c r="BC58" s="123">
        <f t="shared" si="23"/>
        <v>1</v>
      </c>
      <c r="BD58" s="165">
        <f t="shared" si="33"/>
        <v>0</v>
      </c>
      <c r="BE58" s="165">
        <f t="shared" si="34"/>
        <v>0</v>
      </c>
      <c r="BF58" s="165">
        <f t="shared" si="35"/>
        <v>0</v>
      </c>
      <c r="BG58" s="165">
        <f t="shared" si="36"/>
        <v>11.493185941655643</v>
      </c>
      <c r="BH58" s="165">
        <f t="shared" si="37"/>
        <v>34.479557824966925</v>
      </c>
      <c r="BI58" s="165">
        <f t="shared" si="38"/>
        <v>85.049575968251744</v>
      </c>
      <c r="BJ58" s="165">
        <f t="shared" si="39"/>
        <v>18.389097506649026</v>
      </c>
      <c r="BK58" s="165">
        <f t="shared" si="40"/>
        <v>0</v>
      </c>
      <c r="BL58" s="165">
        <f t="shared" si="41"/>
        <v>57.46592970827821</v>
      </c>
      <c r="BM58" s="165">
        <f t="shared" si="42"/>
        <v>22.986371883311286</v>
      </c>
      <c r="BN58" s="102">
        <f t="shared" si="24"/>
        <v>0</v>
      </c>
      <c r="BO58" s="102">
        <f t="shared" si="25"/>
        <v>0</v>
      </c>
      <c r="BP58" s="102">
        <f t="shared" si="26"/>
        <v>0</v>
      </c>
      <c r="BQ58" s="102">
        <f t="shared" si="27"/>
        <v>1436.6482427069554</v>
      </c>
      <c r="BR58" s="102">
        <f t="shared" si="28"/>
        <v>38310.619805518807</v>
      </c>
      <c r="BS58" s="102">
        <f t="shared" si="29"/>
        <v>130845.50148961808</v>
      </c>
      <c r="BT58" s="102">
        <f t="shared" si="30"/>
        <v>5572.4537898936442</v>
      </c>
      <c r="BU58" s="102">
        <f t="shared" si="31"/>
        <v>0</v>
      </c>
      <c r="BV58" s="102">
        <f t="shared" si="32"/>
        <v>7042.3933466027211</v>
      </c>
      <c r="BW58" s="102">
        <f>Valuation!BM58*10^5</f>
        <v>2298637.1883311286</v>
      </c>
      <c r="BX58" s="102"/>
      <c r="BY58" s="102"/>
      <c r="BZ58" s="102"/>
      <c r="CA58" s="102"/>
      <c r="CB58" s="102"/>
      <c r="CC58" s="102"/>
      <c r="CD58" s="102"/>
      <c r="CE58" s="102"/>
      <c r="CF58" s="102"/>
    </row>
    <row r="59" spans="1:84">
      <c r="A59" s="56">
        <v>2010000243</v>
      </c>
      <c r="B59" s="56" t="s">
        <v>24</v>
      </c>
      <c r="C59" s="56" t="s">
        <v>30</v>
      </c>
      <c r="D59" s="56">
        <f t="shared" si="47"/>
        <v>51</v>
      </c>
      <c r="E59" s="10" t="s">
        <v>39</v>
      </c>
      <c r="F59" s="164" t="s">
        <v>127</v>
      </c>
      <c r="G59" s="61">
        <v>46640000</v>
      </c>
      <c r="H59" s="61">
        <v>17164864.89078233</v>
      </c>
      <c r="I59" s="61">
        <f t="shared" si="4"/>
        <v>29475135.10921767</v>
      </c>
      <c r="J59" s="60">
        <v>43739</v>
      </c>
      <c r="K59" s="60">
        <v>43830</v>
      </c>
      <c r="L59" s="60">
        <f t="shared" si="46"/>
        <v>43830</v>
      </c>
      <c r="M59" s="60">
        <v>45443</v>
      </c>
      <c r="N59" s="83">
        <f t="shared" si="5"/>
        <v>18</v>
      </c>
      <c r="O59" s="83">
        <f t="shared" si="6"/>
        <v>18</v>
      </c>
      <c r="P59" s="61">
        <f t="shared" si="7"/>
        <v>29475135.10921767</v>
      </c>
      <c r="Q59" s="61">
        <f t="shared" si="8"/>
        <v>16211324.310069719</v>
      </c>
      <c r="R59" s="61">
        <f t="shared" si="9"/>
        <v>13263810.79914795</v>
      </c>
      <c r="S59" s="61">
        <f t="shared" si="10"/>
        <v>1326381.0799147952</v>
      </c>
      <c r="T59" s="61">
        <f t="shared" si="11"/>
        <v>132638.10799147954</v>
      </c>
      <c r="U59" s="61">
        <f t="shared" si="12"/>
        <v>2650109.3976697605</v>
      </c>
      <c r="V59" s="84">
        <v>0.1</v>
      </c>
      <c r="W59" s="84">
        <v>0.1</v>
      </c>
      <c r="X59" s="84">
        <v>0.18</v>
      </c>
      <c r="Y59" s="56">
        <f t="shared" si="13"/>
        <v>4</v>
      </c>
      <c r="Z59" s="56">
        <f t="shared" si="14"/>
        <v>4</v>
      </c>
      <c r="AA59" s="56">
        <f t="shared" si="15"/>
        <v>4</v>
      </c>
      <c r="AB59" s="56">
        <f t="shared" si="16"/>
        <v>4</v>
      </c>
      <c r="AC59" s="56">
        <f t="shared" si="17"/>
        <v>2</v>
      </c>
      <c r="AD59" s="83">
        <f t="shared" si="18"/>
        <v>0</v>
      </c>
      <c r="AE59" s="14">
        <f t="shared" si="19"/>
        <v>55</v>
      </c>
      <c r="AF59" s="14">
        <f t="shared" si="20"/>
        <v>0</v>
      </c>
      <c r="AG59" s="61">
        <f t="shared" si="21"/>
        <v>4109128.5855760351</v>
      </c>
      <c r="AH59" s="51" t="s">
        <v>125</v>
      </c>
      <c r="AI59" s="111" t="s">
        <v>203</v>
      </c>
      <c r="AJ59" t="str">
        <f>VLOOKUP(A59,'[19]Building Sheet FAR WPI &amp; CII'!A$6:T$264,3,FALSE)</f>
        <v>Driver Rest Room</v>
      </c>
      <c r="AK59" t="s">
        <v>216</v>
      </c>
      <c r="AL59" s="104">
        <f t="shared" si="22"/>
        <v>4.7305555555555552</v>
      </c>
      <c r="AM59" s="104">
        <v>45</v>
      </c>
      <c r="AN59" s="109">
        <f>VLOOKUP(A59,'[19]Building Sheet FAR WPI &amp; CII'!A$6:AK$243,36,FALSE)</f>
        <v>0.05</v>
      </c>
      <c r="AO59" s="136">
        <f>(1-AN59)/AM59</f>
        <v>2.1111111111111112E-2</v>
      </c>
      <c r="AP59" s="102">
        <f>I59*((1-AN59)/AM59)*IF(AL59&gt;AM59,AM59,AL59)</f>
        <v>2943601.6874350496</v>
      </c>
      <c r="AQ59" s="102">
        <f>I59-AP59</f>
        <v>26531533.42178262</v>
      </c>
      <c r="AR59" t="s">
        <v>216</v>
      </c>
      <c r="AS59" s="125">
        <v>0.05</v>
      </c>
      <c r="AT59" s="125">
        <f>VLOOKUP(AR59,Bifurcation!$B$5:$L$12,MATCH($AT$5,Bifurcation!$B$5:$L$5,0),FALSE)</f>
        <v>0</v>
      </c>
      <c r="AU59" s="125">
        <f>VLOOKUP(AR59,Bifurcation!$B$5:$L$12,MATCH($AU$5,Bifurcation!$B$5:$L$5,0),FALSE)</f>
        <v>0</v>
      </c>
      <c r="AV59" s="125">
        <v>0.15</v>
      </c>
      <c r="AW59" s="125">
        <f>VLOOKUP(AR59,Bifurcation!$B$5:$L$12,MATCH($AW$5,Bifurcation!$B$5:$L$5,0),FALSE)</f>
        <v>0</v>
      </c>
      <c r="AX59" s="125">
        <v>0.17</v>
      </c>
      <c r="AY59" s="125">
        <f>VLOOKUP(AR59,Bifurcation!$B$5:$L$12,MATCH($AY$5,Bifurcation!$B$5:$L$5,0),FALSE)</f>
        <v>0.20468671467173591</v>
      </c>
      <c r="AZ59" s="125">
        <v>0.11</v>
      </c>
      <c r="BA59" s="125">
        <v>0.17</v>
      </c>
      <c r="BB59" s="125">
        <f>VLOOKUP(AR59,Bifurcation!$B$5:$L$12,MATCH($BB$5,Bifurcation!$B$5:$L$5,0),FALSE)</f>
        <v>0.15</v>
      </c>
      <c r="BC59" s="123">
        <f t="shared" si="23"/>
        <v>1.004686714671736</v>
      </c>
      <c r="BD59" s="165">
        <f t="shared" si="33"/>
        <v>13.265766710891311</v>
      </c>
      <c r="BE59" s="165">
        <f t="shared" si="34"/>
        <v>0</v>
      </c>
      <c r="BF59" s="165">
        <f t="shared" si="35"/>
        <v>0</v>
      </c>
      <c r="BG59" s="165">
        <f t="shared" si="36"/>
        <v>39.797300132673925</v>
      </c>
      <c r="BH59" s="165">
        <f t="shared" si="37"/>
        <v>0</v>
      </c>
      <c r="BI59" s="165">
        <f t="shared" si="38"/>
        <v>45.10360681703046</v>
      </c>
      <c r="BJ59" s="165">
        <f t="shared" si="39"/>
        <v>54.306524113080442</v>
      </c>
      <c r="BK59" s="165">
        <f t="shared" si="40"/>
        <v>29.184686763960883</v>
      </c>
      <c r="BL59" s="165">
        <f t="shared" si="41"/>
        <v>45.10360681703046</v>
      </c>
      <c r="BM59" s="165">
        <f t="shared" si="42"/>
        <v>39.797300132673925</v>
      </c>
      <c r="BN59" s="102">
        <f t="shared" si="24"/>
        <v>2947.9481579758472</v>
      </c>
      <c r="BO59" s="102">
        <f t="shared" si="25"/>
        <v>0</v>
      </c>
      <c r="BP59" s="102">
        <f t="shared" si="26"/>
        <v>0</v>
      </c>
      <c r="BQ59" s="102">
        <f t="shared" si="27"/>
        <v>4974.6625165842406</v>
      </c>
      <c r="BR59" s="102">
        <f t="shared" si="28"/>
        <v>0</v>
      </c>
      <c r="BS59" s="102">
        <f t="shared" si="29"/>
        <v>69390.164333893015</v>
      </c>
      <c r="BT59" s="102">
        <f t="shared" si="30"/>
        <v>16456.522458509226</v>
      </c>
      <c r="BU59" s="102">
        <f t="shared" si="31"/>
        <v>389129.15685281175</v>
      </c>
      <c r="BV59" s="102">
        <f t="shared" si="32"/>
        <v>5527.402796204713</v>
      </c>
      <c r="BW59" s="102">
        <f>Valuation!BM59*10^5</f>
        <v>3979730.0132673923</v>
      </c>
      <c r="BX59" s="102"/>
      <c r="BY59" s="102"/>
      <c r="BZ59" s="102"/>
      <c r="CA59" s="102"/>
      <c r="CB59" s="102"/>
      <c r="CC59" s="102"/>
      <c r="CD59" s="102"/>
      <c r="CE59" s="102"/>
      <c r="CF59" s="102"/>
    </row>
    <row r="60" spans="1:84">
      <c r="A60" s="56">
        <v>2010000252</v>
      </c>
      <c r="B60" s="56" t="s">
        <v>32</v>
      </c>
      <c r="C60" s="56" t="s">
        <v>27</v>
      </c>
      <c r="D60" s="56">
        <f t="shared" si="47"/>
        <v>52</v>
      </c>
      <c r="E60" s="10" t="s">
        <v>39</v>
      </c>
      <c r="F60" s="164" t="s">
        <v>111</v>
      </c>
      <c r="G60" s="61">
        <v>64620000</v>
      </c>
      <c r="H60" s="61">
        <v>35954166.127638735</v>
      </c>
      <c r="I60" s="61">
        <f t="shared" si="4"/>
        <v>28665833.872361265</v>
      </c>
      <c r="J60" s="60">
        <v>44043</v>
      </c>
      <c r="K60" s="60">
        <v>44104</v>
      </c>
      <c r="L60" s="60">
        <f t="shared" si="46"/>
        <v>44104</v>
      </c>
      <c r="M60" s="60">
        <v>45443</v>
      </c>
      <c r="N60" s="83">
        <f t="shared" si="5"/>
        <v>15</v>
      </c>
      <c r="O60" s="83">
        <f t="shared" si="6"/>
        <v>15</v>
      </c>
      <c r="P60" s="61">
        <f t="shared" si="7"/>
        <v>28665833.872361265</v>
      </c>
      <c r="Q60" s="61">
        <f t="shared" si="8"/>
        <v>13616271.089371601</v>
      </c>
      <c r="R60" s="61">
        <f t="shared" si="9"/>
        <v>15049562.782989664</v>
      </c>
      <c r="S60" s="61">
        <f t="shared" si="10"/>
        <v>1504956.2782989666</v>
      </c>
      <c r="T60" s="61">
        <f t="shared" si="11"/>
        <v>150495.62782989666</v>
      </c>
      <c r="U60" s="61">
        <f t="shared" si="12"/>
        <v>3006902.6440413347</v>
      </c>
      <c r="V60" s="84">
        <v>0.1</v>
      </c>
      <c r="W60" s="84">
        <v>0.1</v>
      </c>
      <c r="X60" s="84">
        <v>0.18</v>
      </c>
      <c r="Y60" s="56">
        <f t="shared" si="13"/>
        <v>4</v>
      </c>
      <c r="Z60" s="56">
        <f t="shared" si="14"/>
        <v>4</v>
      </c>
      <c r="AA60" s="56">
        <f t="shared" si="15"/>
        <v>4</v>
      </c>
      <c r="AB60" s="56">
        <f t="shared" si="16"/>
        <v>3</v>
      </c>
      <c r="AC60" s="56">
        <f t="shared" si="17"/>
        <v>0</v>
      </c>
      <c r="AD60" s="83">
        <f t="shared" si="18"/>
        <v>0</v>
      </c>
      <c r="AE60" s="14">
        <f t="shared" si="19"/>
        <v>47.5</v>
      </c>
      <c r="AF60" s="14">
        <f t="shared" si="20"/>
        <v>0</v>
      </c>
      <c r="AG60" s="61">
        <f t="shared" si="21"/>
        <v>4662354.5501701981</v>
      </c>
      <c r="AH60" s="51"/>
      <c r="AI60" s="111" t="s">
        <v>181</v>
      </c>
      <c r="AJ60" t="str">
        <f>VLOOKUP(A60,'[19]Building Sheet FAR WPI &amp; CII'!A$6:T$264,3,FALSE)</f>
        <v>Boundary Wall / Fencing</v>
      </c>
      <c r="AK60" t="s">
        <v>220</v>
      </c>
      <c r="AL60" s="104">
        <f t="shared" si="22"/>
        <v>3.9</v>
      </c>
      <c r="AM60" s="104">
        <v>15</v>
      </c>
      <c r="AN60" s="109">
        <v>0.05</v>
      </c>
      <c r="AO60" s="136">
        <f>(1-AN60)/AM60</f>
        <v>6.3333333333333325E-2</v>
      </c>
      <c r="AP60" s="102">
        <f>I60*((1-AN60)/AM60)*IF(AL60&gt;AM60,AM60,AL60)</f>
        <v>7080460.9664732311</v>
      </c>
      <c r="AQ60" s="102">
        <f>I60-AP60</f>
        <v>21585372.905888036</v>
      </c>
      <c r="AR60" t="s">
        <v>220</v>
      </c>
      <c r="AS60" s="109">
        <v>0.1</v>
      </c>
      <c r="AT60" s="109">
        <v>0</v>
      </c>
      <c r="AU60" s="109">
        <v>0</v>
      </c>
      <c r="AV60" s="109">
        <v>0.06</v>
      </c>
      <c r="AW60" s="109">
        <v>0</v>
      </c>
      <c r="AX60" s="109">
        <v>0.06</v>
      </c>
      <c r="AY60" s="109">
        <v>0.1</v>
      </c>
      <c r="AZ60" s="109">
        <v>0.4</v>
      </c>
      <c r="BA60" s="109">
        <v>0.22610963294143843</v>
      </c>
      <c r="BB60" s="109">
        <v>0.05</v>
      </c>
      <c r="BC60" s="123">
        <f t="shared" si="23"/>
        <v>0.99610963294143851</v>
      </c>
      <c r="BD60" s="165">
        <f t="shared" si="33"/>
        <v>21.585372905888036</v>
      </c>
      <c r="BE60" s="165">
        <f t="shared" si="34"/>
        <v>0</v>
      </c>
      <c r="BF60" s="165">
        <f t="shared" si="35"/>
        <v>0</v>
      </c>
      <c r="BG60" s="165">
        <f t="shared" si="36"/>
        <v>12.951223743532822</v>
      </c>
      <c r="BH60" s="165">
        <f t="shared" si="37"/>
        <v>0</v>
      </c>
      <c r="BI60" s="165">
        <f t="shared" si="38"/>
        <v>12.951223743532822</v>
      </c>
      <c r="BJ60" s="165">
        <f t="shared" si="39"/>
        <v>21.585372905888036</v>
      </c>
      <c r="BK60" s="165">
        <f t="shared" si="40"/>
        <v>86.341491623552145</v>
      </c>
      <c r="BL60" s="165">
        <f t="shared" si="41"/>
        <v>48.806607446544142</v>
      </c>
      <c r="BM60" s="165">
        <f t="shared" si="42"/>
        <v>10.792686452944018</v>
      </c>
      <c r="BN60" s="102">
        <f t="shared" si="24"/>
        <v>4796.7495346417854</v>
      </c>
      <c r="BO60" s="102">
        <f t="shared" si="25"/>
        <v>0</v>
      </c>
      <c r="BP60" s="102">
        <f t="shared" si="26"/>
        <v>0</v>
      </c>
      <c r="BQ60" s="102">
        <f t="shared" si="27"/>
        <v>1618.9029679416026</v>
      </c>
      <c r="BR60" s="102">
        <f t="shared" si="28"/>
        <v>0</v>
      </c>
      <c r="BS60" s="102">
        <f t="shared" si="29"/>
        <v>19924.95960543511</v>
      </c>
      <c r="BT60" s="102">
        <f t="shared" si="30"/>
        <v>6541.0220926933443</v>
      </c>
      <c r="BU60" s="102">
        <f t="shared" si="31"/>
        <v>1151219.8883140285</v>
      </c>
      <c r="BV60" s="102">
        <f t="shared" si="32"/>
        <v>5981.2018929588412</v>
      </c>
      <c r="BW60" s="102">
        <f>Valuation!BM60*10^5</f>
        <v>1079268.6452944018</v>
      </c>
      <c r="BX60" s="102"/>
      <c r="BY60" s="102"/>
      <c r="BZ60" s="102"/>
      <c r="CA60" s="102"/>
      <c r="CB60" s="102"/>
      <c r="CC60" s="102"/>
      <c r="CD60" s="102"/>
      <c r="CE60" s="102"/>
      <c r="CF60" s="102"/>
    </row>
    <row r="61" spans="1:84">
      <c r="A61" s="56">
        <v>9010000000</v>
      </c>
      <c r="B61" s="56" t="s">
        <v>22</v>
      </c>
      <c r="C61" s="56" t="s">
        <v>29</v>
      </c>
      <c r="D61" s="56">
        <f t="shared" si="47"/>
        <v>53</v>
      </c>
      <c r="E61" s="10" t="s">
        <v>39</v>
      </c>
      <c r="F61" s="164" t="s">
        <v>161</v>
      </c>
      <c r="G61" s="61">
        <v>48596279.368953891</v>
      </c>
      <c r="H61" s="61">
        <v>20001755.251281947</v>
      </c>
      <c r="I61" s="61">
        <f t="shared" si="4"/>
        <v>28594524.117671944</v>
      </c>
      <c r="J61" s="60">
        <v>42754</v>
      </c>
      <c r="K61" s="60">
        <v>42825</v>
      </c>
      <c r="L61" s="60">
        <f t="shared" si="46"/>
        <v>42825</v>
      </c>
      <c r="M61" s="60">
        <v>45443</v>
      </c>
      <c r="N61" s="83">
        <f t="shared" si="5"/>
        <v>29</v>
      </c>
      <c r="O61" s="83">
        <f t="shared" si="6"/>
        <v>29</v>
      </c>
      <c r="P61" s="61">
        <f t="shared" si="7"/>
        <v>28594524.117671944</v>
      </c>
      <c r="Q61" s="61">
        <f t="shared" si="8"/>
        <v>22303728.811784118</v>
      </c>
      <c r="R61" s="61">
        <f t="shared" si="9"/>
        <v>6290795.3058878258</v>
      </c>
      <c r="S61" s="61">
        <f t="shared" si="10"/>
        <v>629079.53058878263</v>
      </c>
      <c r="T61" s="61">
        <f t="shared" si="11"/>
        <v>62907.953058878265</v>
      </c>
      <c r="U61" s="61">
        <f t="shared" si="12"/>
        <v>1256900.9021163874</v>
      </c>
      <c r="V61" s="84">
        <v>0.1</v>
      </c>
      <c r="W61" s="84">
        <v>0.1</v>
      </c>
      <c r="X61" s="84">
        <v>0.18</v>
      </c>
      <c r="Y61" s="56">
        <f t="shared" si="13"/>
        <v>4</v>
      </c>
      <c r="Z61" s="56">
        <f t="shared" si="14"/>
        <v>4</v>
      </c>
      <c r="AA61" s="56">
        <f t="shared" si="15"/>
        <v>4</v>
      </c>
      <c r="AB61" s="56">
        <f t="shared" si="16"/>
        <v>4</v>
      </c>
      <c r="AC61" s="56">
        <f t="shared" si="17"/>
        <v>4</v>
      </c>
      <c r="AD61" s="83">
        <f t="shared" si="18"/>
        <v>9</v>
      </c>
      <c r="AE61" s="14">
        <f t="shared" si="19"/>
        <v>78</v>
      </c>
      <c r="AF61" s="14">
        <f t="shared" si="20"/>
        <v>0</v>
      </c>
      <c r="AG61" s="61">
        <f t="shared" si="21"/>
        <v>1948888.3857640484</v>
      </c>
      <c r="AH61" s="51"/>
      <c r="AI61" s="111" t="s">
        <v>203</v>
      </c>
      <c r="AJ61" t="e">
        <f>VLOOKUP(A61,'[19]Building Sheet FAR WPI &amp; CII'!A$6:T$264,3,FALSE)</f>
        <v>#N/A</v>
      </c>
      <c r="AK61" t="e">
        <v>#N/A</v>
      </c>
      <c r="AL61" s="104">
        <f t="shared" si="22"/>
        <v>7.4305555555555554</v>
      </c>
      <c r="AM61" s="104">
        <v>30</v>
      </c>
      <c r="AN61" s="109">
        <v>0.05</v>
      </c>
      <c r="AO61" s="136">
        <f>(1-AN61)/AM61</f>
        <v>3.1666666666666662E-2</v>
      </c>
      <c r="AP61" s="102">
        <f>I61*((1-AN61)/AM61)*IF(AL61&gt;AM61,AM61,AL61)</f>
        <v>6728318.0012994269</v>
      </c>
      <c r="AQ61" s="102">
        <f>I61-AP61</f>
        <v>21866206.116372518</v>
      </c>
      <c r="AR61" s="114" t="s">
        <v>218</v>
      </c>
      <c r="AS61" s="125">
        <f>VLOOKUP(AR61,Bifurcation!$B$5:$L$12,MATCH($AS$5,Bifurcation!$B$5:$L$5,0),FALSE)</f>
        <v>0</v>
      </c>
      <c r="AT61" s="125">
        <f>VLOOKUP(AR61,Bifurcation!$B$5:$L$12,MATCH($AT$5,Bifurcation!$B$5:$L$5,0),FALSE)</f>
        <v>0</v>
      </c>
      <c r="AU61" s="125">
        <f>VLOOKUP(AR61,Bifurcation!$B$5:$L$12,MATCH($AU$5,Bifurcation!$B$5:$L$5,0),FALSE)</f>
        <v>0</v>
      </c>
      <c r="AV61" s="125">
        <v>0.05</v>
      </c>
      <c r="AW61" s="125">
        <f>VLOOKUP(AR61,Bifurcation!$B$5:$L$12,MATCH($AW$5,Bifurcation!$B$5:$L$5,0),FALSE)</f>
        <v>0.15</v>
      </c>
      <c r="AX61" s="125">
        <v>0.37</v>
      </c>
      <c r="AY61" s="125">
        <v>0.08</v>
      </c>
      <c r="AZ61" s="125">
        <f>VLOOKUP(AR61,Bifurcation!$B$5:$L$12,MATCH($AZ$5,Bifurcation!$B$5:$L$5,0),FALSE)</f>
        <v>0</v>
      </c>
      <c r="BA61" s="125">
        <v>0.25</v>
      </c>
      <c r="BB61" s="125">
        <f>VLOOKUP(AR61,Bifurcation!$B$5:$L$12,MATCH($BB$5,Bifurcation!$B$5:$L$5,0),FALSE)</f>
        <v>0.1</v>
      </c>
      <c r="BC61" s="123">
        <f t="shared" si="23"/>
        <v>1</v>
      </c>
      <c r="BD61" s="165">
        <f t="shared" si="33"/>
        <v>0</v>
      </c>
      <c r="BE61" s="165">
        <f t="shared" si="34"/>
        <v>0</v>
      </c>
      <c r="BF61" s="165">
        <f t="shared" si="35"/>
        <v>0</v>
      </c>
      <c r="BG61" s="165">
        <f t="shared" si="36"/>
        <v>10.93310305818626</v>
      </c>
      <c r="BH61" s="165">
        <f t="shared" si="37"/>
        <v>32.799309174558779</v>
      </c>
      <c r="BI61" s="165">
        <f t="shared" si="38"/>
        <v>80.904962630578311</v>
      </c>
      <c r="BJ61" s="165">
        <f t="shared" si="39"/>
        <v>17.492964893098016</v>
      </c>
      <c r="BK61" s="165">
        <f t="shared" si="40"/>
        <v>0</v>
      </c>
      <c r="BL61" s="165">
        <f t="shared" si="41"/>
        <v>54.665515290931296</v>
      </c>
      <c r="BM61" s="165">
        <f t="shared" si="42"/>
        <v>21.866206116372521</v>
      </c>
      <c r="BN61" s="102">
        <f t="shared" si="24"/>
        <v>0</v>
      </c>
      <c r="BO61" s="102">
        <f t="shared" si="25"/>
        <v>0</v>
      </c>
      <c r="BP61" s="102">
        <f t="shared" si="26"/>
        <v>0</v>
      </c>
      <c r="BQ61" s="102">
        <f t="shared" si="27"/>
        <v>1366.6378822732825</v>
      </c>
      <c r="BR61" s="102">
        <f t="shared" si="28"/>
        <v>36443.676860620864</v>
      </c>
      <c r="BS61" s="102">
        <f t="shared" si="29"/>
        <v>124469.17327781278</v>
      </c>
      <c r="BT61" s="102">
        <f t="shared" si="30"/>
        <v>5300.8984524539437</v>
      </c>
      <c r="BU61" s="102">
        <f t="shared" si="31"/>
        <v>0</v>
      </c>
      <c r="BV61" s="102">
        <f t="shared" si="32"/>
        <v>6699.2053052611882</v>
      </c>
      <c r="BW61" s="102">
        <f>Valuation!BM61*10^5</f>
        <v>2186620.6116372519</v>
      </c>
      <c r="BX61" s="102"/>
      <c r="BY61" s="102"/>
      <c r="BZ61" s="102"/>
      <c r="CA61" s="102"/>
      <c r="CB61" s="102"/>
      <c r="CC61" s="102"/>
      <c r="CD61" s="102"/>
      <c r="CE61" s="102"/>
      <c r="CF61" s="102"/>
    </row>
    <row r="62" spans="1:84">
      <c r="A62" s="56">
        <v>2020000316</v>
      </c>
      <c r="B62" s="56" t="s">
        <v>36</v>
      </c>
      <c r="C62" s="56" t="s">
        <v>27</v>
      </c>
      <c r="D62" s="56">
        <f t="shared" si="47"/>
        <v>54</v>
      </c>
      <c r="E62" s="10" t="s">
        <v>39</v>
      </c>
      <c r="F62" s="164" t="s">
        <v>90</v>
      </c>
      <c r="G62" s="61">
        <v>59604475</v>
      </c>
      <c r="H62" s="61">
        <v>31071723.196453325</v>
      </c>
      <c r="I62" s="61">
        <f t="shared" si="4"/>
        <v>28532751.803546675</v>
      </c>
      <c r="J62" s="60">
        <v>44811</v>
      </c>
      <c r="K62" s="60">
        <v>44834</v>
      </c>
      <c r="L62" s="60">
        <f t="shared" si="46"/>
        <v>44834</v>
      </c>
      <c r="M62" s="60">
        <v>45443</v>
      </c>
      <c r="N62" s="83">
        <f t="shared" si="5"/>
        <v>7</v>
      </c>
      <c r="O62" s="83">
        <f t="shared" si="6"/>
        <v>7</v>
      </c>
      <c r="P62" s="61">
        <f t="shared" si="7"/>
        <v>28532751.803546675</v>
      </c>
      <c r="Q62" s="61">
        <f t="shared" si="8"/>
        <v>7133187.9508866686</v>
      </c>
      <c r="R62" s="61">
        <f t="shared" si="9"/>
        <v>21399563.852660008</v>
      </c>
      <c r="S62" s="61">
        <f t="shared" si="10"/>
        <v>2139956.3852660009</v>
      </c>
      <c r="T62" s="61">
        <f t="shared" si="11"/>
        <v>213995.63852660009</v>
      </c>
      <c r="U62" s="61">
        <f t="shared" si="12"/>
        <v>4275632.8577614697</v>
      </c>
      <c r="V62" s="84">
        <v>0.1</v>
      </c>
      <c r="W62" s="84">
        <v>0.1</v>
      </c>
      <c r="X62" s="84">
        <v>0.18</v>
      </c>
      <c r="Y62" s="56">
        <f t="shared" si="13"/>
        <v>4</v>
      </c>
      <c r="Z62" s="56">
        <f t="shared" si="14"/>
        <v>3</v>
      </c>
      <c r="AA62" s="56">
        <f t="shared" si="15"/>
        <v>0</v>
      </c>
      <c r="AB62" s="56">
        <f t="shared" si="16"/>
        <v>0</v>
      </c>
      <c r="AC62" s="56">
        <f t="shared" si="17"/>
        <v>0</v>
      </c>
      <c r="AD62" s="83">
        <f t="shared" si="18"/>
        <v>0</v>
      </c>
      <c r="AE62" s="14">
        <f t="shared" si="19"/>
        <v>25</v>
      </c>
      <c r="AF62" s="14">
        <f t="shared" si="20"/>
        <v>0</v>
      </c>
      <c r="AG62" s="61">
        <f t="shared" si="21"/>
        <v>6629584.8815540709</v>
      </c>
      <c r="AH62" s="51" t="s">
        <v>98</v>
      </c>
      <c r="AI62" s="111" t="s">
        <v>181</v>
      </c>
      <c r="AJ62" t="str">
        <f>VLOOKUP(A62,'[19]Building Sheet FAR WPI &amp; CII'!A$6:T$264,3,FALSE)</f>
        <v>Passenger Lift Admin Building</v>
      </c>
      <c r="AK62" t="s">
        <v>218</v>
      </c>
      <c r="AL62" s="104">
        <f t="shared" si="22"/>
        <v>1.7972222222222223</v>
      </c>
      <c r="AM62" s="104">
        <v>45</v>
      </c>
      <c r="AN62" s="109">
        <f>VLOOKUP(A62,'[19]Building Sheet FAR WPI &amp; CII'!A$6:AK$243,36,FALSE)</f>
        <v>0.05</v>
      </c>
      <c r="AO62" s="136">
        <f>(1-AN62)/AM62</f>
        <v>2.1111111111111112E-2</v>
      </c>
      <c r="AP62" s="102">
        <f>I62*((1-AN62)/AM62)*IF(AL62&gt;AM62,AM62,AL62)</f>
        <v>1082571.3516080226</v>
      </c>
      <c r="AQ62" s="102">
        <f>I62-AP62</f>
        <v>27450180.451938652</v>
      </c>
      <c r="AR62" s="114" t="s">
        <v>216</v>
      </c>
      <c r="AS62" s="125">
        <v>0.05</v>
      </c>
      <c r="AT62" s="125">
        <f>VLOOKUP(AR62,Bifurcation!$B$5:$L$12,MATCH($AT$5,Bifurcation!$B$5:$L$5,0),FALSE)</f>
        <v>0</v>
      </c>
      <c r="AU62" s="125">
        <f>VLOOKUP(AR62,Bifurcation!$B$5:$L$12,MATCH($AU$5,Bifurcation!$B$5:$L$5,0),FALSE)</f>
        <v>0</v>
      </c>
      <c r="AV62" s="125">
        <v>0.15</v>
      </c>
      <c r="AW62" s="125">
        <f>VLOOKUP(AR62,Bifurcation!$B$5:$L$12,MATCH($AW$5,Bifurcation!$B$5:$L$5,0),FALSE)</f>
        <v>0</v>
      </c>
      <c r="AX62" s="125">
        <v>0.17</v>
      </c>
      <c r="AY62" s="125">
        <f>VLOOKUP(AR62,Bifurcation!$B$5:$L$12,MATCH($AY$5,Bifurcation!$B$5:$L$5,0),FALSE)</f>
        <v>0.20468671467173591</v>
      </c>
      <c r="AZ62" s="125">
        <v>0.11</v>
      </c>
      <c r="BA62" s="125">
        <v>0.17</v>
      </c>
      <c r="BB62" s="125">
        <f>VLOOKUP(AR62,Bifurcation!$B$5:$L$12,MATCH($BB$5,Bifurcation!$B$5:$L$5,0),FALSE)</f>
        <v>0.15</v>
      </c>
      <c r="BC62" s="123">
        <f t="shared" si="23"/>
        <v>1.004686714671736</v>
      </c>
      <c r="BD62" s="165">
        <f t="shared" si="33"/>
        <v>13.725090225969327</v>
      </c>
      <c r="BE62" s="165">
        <f t="shared" si="34"/>
        <v>0</v>
      </c>
      <c r="BF62" s="165">
        <f t="shared" si="35"/>
        <v>0</v>
      </c>
      <c r="BG62" s="165">
        <f t="shared" si="36"/>
        <v>41.175270677907974</v>
      </c>
      <c r="BH62" s="165">
        <f t="shared" si="37"/>
        <v>0</v>
      </c>
      <c r="BI62" s="165">
        <f t="shared" si="38"/>
        <v>46.665306768295707</v>
      </c>
      <c r="BJ62" s="165">
        <f t="shared" si="39"/>
        <v>56.186872538536292</v>
      </c>
      <c r="BK62" s="165">
        <f t="shared" si="40"/>
        <v>30.195198497132516</v>
      </c>
      <c r="BL62" s="165">
        <f t="shared" si="41"/>
        <v>46.665306768295707</v>
      </c>
      <c r="BM62" s="165">
        <f t="shared" si="42"/>
        <v>41.175270677907974</v>
      </c>
      <c r="BN62" s="102">
        <f t="shared" si="24"/>
        <v>3050.0200502154062</v>
      </c>
      <c r="BO62" s="102">
        <f t="shared" si="25"/>
        <v>0</v>
      </c>
      <c r="BP62" s="102">
        <f t="shared" si="26"/>
        <v>0</v>
      </c>
      <c r="BQ62" s="102">
        <f t="shared" si="27"/>
        <v>5146.9088347384968</v>
      </c>
      <c r="BR62" s="102">
        <f t="shared" si="28"/>
        <v>0</v>
      </c>
      <c r="BS62" s="102">
        <f t="shared" si="29"/>
        <v>71792.77964353186</v>
      </c>
      <c r="BT62" s="102">
        <f t="shared" si="30"/>
        <v>17026.325011677665</v>
      </c>
      <c r="BU62" s="102">
        <f t="shared" si="31"/>
        <v>402602.64662843355</v>
      </c>
      <c r="BV62" s="102">
        <f t="shared" si="32"/>
        <v>5718.7875941538859</v>
      </c>
      <c r="BW62" s="102">
        <f>Valuation!BM62*10^5</f>
        <v>4117527.0677907974</v>
      </c>
      <c r="BX62" s="102"/>
      <c r="BY62" s="102"/>
      <c r="BZ62" s="102"/>
      <c r="CA62" s="102"/>
      <c r="CB62" s="102"/>
      <c r="CC62" s="102"/>
      <c r="CD62" s="102"/>
      <c r="CE62" s="102"/>
      <c r="CF62" s="102"/>
    </row>
    <row r="63" spans="1:84">
      <c r="A63" s="56" t="s">
        <v>197</v>
      </c>
      <c r="B63" s="56" t="s">
        <v>21</v>
      </c>
      <c r="C63" s="56" t="s">
        <v>29</v>
      </c>
      <c r="D63" s="56">
        <f t="shared" si="47"/>
        <v>55</v>
      </c>
      <c r="E63" s="10" t="s">
        <v>39</v>
      </c>
      <c r="F63" s="164" t="s">
        <v>166</v>
      </c>
      <c r="G63" s="61">
        <v>44741997.439180553</v>
      </c>
      <c r="H63" s="61">
        <v>16410352.080974372</v>
      </c>
      <c r="I63" s="61">
        <f t="shared" si="4"/>
        <v>28331645.358206183</v>
      </c>
      <c r="J63" s="60">
        <v>42429</v>
      </c>
      <c r="K63" s="60">
        <v>42460</v>
      </c>
      <c r="L63" s="60">
        <v>42460</v>
      </c>
      <c r="M63" s="60">
        <v>45443</v>
      </c>
      <c r="N63" s="83">
        <f t="shared" si="5"/>
        <v>33</v>
      </c>
      <c r="O63" s="83">
        <f t="shared" si="6"/>
        <v>33</v>
      </c>
      <c r="P63" s="61">
        <f t="shared" si="7"/>
        <v>28331645.358206183</v>
      </c>
      <c r="Q63" s="61">
        <f t="shared" si="8"/>
        <v>24365215.008057315</v>
      </c>
      <c r="R63" s="61">
        <f t="shared" si="9"/>
        <v>3966430.3501488678</v>
      </c>
      <c r="S63" s="61">
        <f t="shared" si="10"/>
        <v>396643.03501488682</v>
      </c>
      <c r="T63" s="61">
        <f t="shared" si="11"/>
        <v>39664.303501488685</v>
      </c>
      <c r="U63" s="61">
        <f t="shared" si="12"/>
        <v>792492.78395974368</v>
      </c>
      <c r="V63" s="84">
        <v>0.1</v>
      </c>
      <c r="W63" s="84">
        <v>0.1</v>
      </c>
      <c r="X63" s="84">
        <v>0.18</v>
      </c>
      <c r="Y63" s="56">
        <f t="shared" si="13"/>
        <v>4</v>
      </c>
      <c r="Z63" s="56">
        <f t="shared" si="14"/>
        <v>4</v>
      </c>
      <c r="AA63" s="56">
        <f t="shared" si="15"/>
        <v>4</v>
      </c>
      <c r="AB63" s="56">
        <f t="shared" si="16"/>
        <v>4</v>
      </c>
      <c r="AC63" s="56">
        <f t="shared" si="17"/>
        <v>4</v>
      </c>
      <c r="AD63" s="83">
        <f t="shared" si="18"/>
        <v>13</v>
      </c>
      <c r="AE63" s="14">
        <f t="shared" si="19"/>
        <v>86</v>
      </c>
      <c r="AF63" s="14">
        <f t="shared" si="20"/>
        <v>0</v>
      </c>
      <c r="AG63" s="61">
        <f t="shared" si="21"/>
        <v>1228800.1224761191</v>
      </c>
      <c r="AH63" s="51"/>
      <c r="AI63" s="111" t="s">
        <v>203</v>
      </c>
      <c r="AJ63" t="e">
        <f>VLOOKUP(A63,'[19]Building Sheet FAR WPI &amp; CII'!A$6:T$264,3,FALSE)</f>
        <v>#N/A</v>
      </c>
      <c r="AK63" t="e">
        <v>#N/A</v>
      </c>
      <c r="AL63" s="104">
        <f t="shared" si="22"/>
        <v>8.3166666666666664</v>
      </c>
      <c r="AM63" s="104">
        <v>20</v>
      </c>
      <c r="AN63" s="109">
        <v>0.05</v>
      </c>
      <c r="AO63" s="136">
        <f>(1-AN63)/AM63</f>
        <v>4.7500000000000001E-2</v>
      </c>
      <c r="AP63" s="102">
        <f>I63*((1-AN63)/AM63)*IF(AL63&gt;AM63,AM63,AL63)</f>
        <v>11192180.401714701</v>
      </c>
      <c r="AQ63" s="102">
        <f>I63-AP63</f>
        <v>17139464.956491482</v>
      </c>
      <c r="AR63" s="114" t="s">
        <v>217</v>
      </c>
      <c r="AS63" s="125">
        <v>0.15</v>
      </c>
      <c r="AT63" s="125">
        <f>VLOOKUP(AR63,Bifurcation!$B$5:$L$12,MATCH($AT$5,Bifurcation!$B$5:$L$5,0),FALSE)</f>
        <v>0</v>
      </c>
      <c r="AU63" s="125">
        <f>VLOOKUP(AR63,Bifurcation!$B$5:$L$12,MATCH($AU$5,Bifurcation!$B$5:$L$5,0),FALSE)</f>
        <v>0</v>
      </c>
      <c r="AV63" s="125">
        <v>0.25</v>
      </c>
      <c r="AW63" s="125">
        <f>VLOOKUP(AR63,Bifurcation!$B$5:$L$12,MATCH($AW$5,Bifurcation!$B$5:$L$5,0),FALSE)</f>
        <v>0</v>
      </c>
      <c r="AX63" s="125">
        <f>VLOOKUP(AR63,Bifurcation!$B$5:$L$12,MATCH($AX$5,Bifurcation!$B$5:$L$5,0),FALSE)</f>
        <v>0.2</v>
      </c>
      <c r="AY63" s="125">
        <f>VLOOKUP(AR63,Bifurcation!$B$5:$L$12,MATCH($AY$5,Bifurcation!$B$5:$L$5,0),FALSE)</f>
        <v>0.17</v>
      </c>
      <c r="AZ63" s="125">
        <f>VLOOKUP(AR63,Bifurcation!$B$5:$L$12,MATCH($AZ$5,Bifurcation!$B$5:$L$5,0),FALSE)</f>
        <v>0</v>
      </c>
      <c r="BA63" s="125">
        <v>0.15</v>
      </c>
      <c r="BB63" s="125">
        <f>VLOOKUP(AR63,Bifurcation!$B$5:$L$12,MATCH($BB$5,Bifurcation!$B$5:$L$5,0),FALSE)</f>
        <v>0.08</v>
      </c>
      <c r="BC63" s="123">
        <f t="shared" si="23"/>
        <v>1.0000000000000002</v>
      </c>
      <c r="BD63" s="165">
        <f t="shared" si="33"/>
        <v>25.70919743473722</v>
      </c>
      <c r="BE63" s="165">
        <f t="shared" si="34"/>
        <v>0</v>
      </c>
      <c r="BF63" s="165">
        <f t="shared" si="35"/>
        <v>0</v>
      </c>
      <c r="BG63" s="165">
        <f t="shared" si="36"/>
        <v>42.848662391228707</v>
      </c>
      <c r="BH63" s="165">
        <f t="shared" si="37"/>
        <v>0</v>
      </c>
      <c r="BI63" s="165">
        <f t="shared" si="38"/>
        <v>34.278929912982967</v>
      </c>
      <c r="BJ63" s="165">
        <f t="shared" si="39"/>
        <v>29.13709042603552</v>
      </c>
      <c r="BK63" s="165">
        <f t="shared" si="40"/>
        <v>0</v>
      </c>
      <c r="BL63" s="165">
        <f t="shared" si="41"/>
        <v>25.70919743473722</v>
      </c>
      <c r="BM63" s="165">
        <f t="shared" si="42"/>
        <v>13.711571965193185</v>
      </c>
      <c r="BN63" s="102">
        <f t="shared" si="24"/>
        <v>5713.1549854971599</v>
      </c>
      <c r="BO63" s="102">
        <f t="shared" si="25"/>
        <v>0</v>
      </c>
      <c r="BP63" s="102">
        <f t="shared" si="26"/>
        <v>0</v>
      </c>
      <c r="BQ63" s="102">
        <f t="shared" si="27"/>
        <v>5356.0827989035879</v>
      </c>
      <c r="BR63" s="102">
        <f t="shared" si="28"/>
        <v>0</v>
      </c>
      <c r="BS63" s="102">
        <f t="shared" si="29"/>
        <v>52736.81525074302</v>
      </c>
      <c r="BT63" s="102">
        <f t="shared" si="30"/>
        <v>8829.4213412228837</v>
      </c>
      <c r="BU63" s="102">
        <f t="shared" si="31"/>
        <v>0</v>
      </c>
      <c r="BV63" s="102">
        <f t="shared" si="32"/>
        <v>3150.6369405315222</v>
      </c>
      <c r="BW63" s="102">
        <f>Valuation!BM63*10^5</f>
        <v>1371157.1965193185</v>
      </c>
      <c r="BX63" s="102"/>
      <c r="BY63" s="102"/>
      <c r="BZ63" s="102"/>
      <c r="CA63" s="102"/>
      <c r="CB63" s="102"/>
      <c r="CC63" s="102"/>
      <c r="CD63" s="102"/>
      <c r="CE63" s="102"/>
      <c r="CF63" s="102"/>
    </row>
    <row r="64" spans="1:84">
      <c r="A64" s="56">
        <v>9010000004</v>
      </c>
      <c r="B64" s="56" t="s">
        <v>22</v>
      </c>
      <c r="C64" s="56" t="s">
        <v>28</v>
      </c>
      <c r="D64" s="56">
        <f t="shared" si="47"/>
        <v>56</v>
      </c>
      <c r="E64" s="10" t="s">
        <v>39</v>
      </c>
      <c r="F64" s="164" t="s">
        <v>163</v>
      </c>
      <c r="G64" s="61">
        <v>45026860.643674284</v>
      </c>
      <c r="H64" s="61">
        <v>18532617.270772342</v>
      </c>
      <c r="I64" s="61">
        <f t="shared" si="4"/>
        <v>26494243.372901943</v>
      </c>
      <c r="J64" s="60">
        <v>42461</v>
      </c>
      <c r="K64" s="60">
        <v>42490</v>
      </c>
      <c r="L64" s="60">
        <f>+K64</f>
        <v>42490</v>
      </c>
      <c r="M64" s="60">
        <v>45443</v>
      </c>
      <c r="N64" s="83">
        <f t="shared" si="5"/>
        <v>32.666666666666664</v>
      </c>
      <c r="O64" s="83">
        <f t="shared" si="6"/>
        <v>33</v>
      </c>
      <c r="P64" s="61">
        <f t="shared" si="7"/>
        <v>26494243.372901943</v>
      </c>
      <c r="Q64" s="61">
        <f t="shared" si="8"/>
        <v>22785049.300695669</v>
      </c>
      <c r="R64" s="61">
        <f t="shared" si="9"/>
        <v>3709194.0722062737</v>
      </c>
      <c r="S64" s="61">
        <f t="shared" si="10"/>
        <v>370919.40722062741</v>
      </c>
      <c r="T64" s="61">
        <f t="shared" si="11"/>
        <v>37091.94072206274</v>
      </c>
      <c r="U64" s="61">
        <f t="shared" si="12"/>
        <v>741096.97562681336</v>
      </c>
      <c r="V64" s="84">
        <v>0.1</v>
      </c>
      <c r="W64" s="84">
        <v>0.1</v>
      </c>
      <c r="X64" s="84">
        <v>0.18</v>
      </c>
      <c r="Y64" s="56">
        <f t="shared" si="13"/>
        <v>4</v>
      </c>
      <c r="Z64" s="56">
        <f t="shared" si="14"/>
        <v>4</v>
      </c>
      <c r="AA64" s="56">
        <f t="shared" si="15"/>
        <v>4</v>
      </c>
      <c r="AB64" s="56">
        <f t="shared" si="16"/>
        <v>4</v>
      </c>
      <c r="AC64" s="56">
        <f t="shared" si="17"/>
        <v>4</v>
      </c>
      <c r="AD64" s="83">
        <f t="shared" si="18"/>
        <v>13</v>
      </c>
      <c r="AE64" s="14">
        <f t="shared" si="19"/>
        <v>86</v>
      </c>
      <c r="AF64" s="14">
        <f t="shared" si="20"/>
        <v>0</v>
      </c>
      <c r="AG64" s="61">
        <f t="shared" si="21"/>
        <v>1149108.3235695036</v>
      </c>
      <c r="AH64" s="51"/>
      <c r="AI64" s="111" t="s">
        <v>203</v>
      </c>
      <c r="AJ64" t="e">
        <f>VLOOKUP(A64,'[19]Building Sheet FAR WPI &amp; CII'!A$6:T$264,3,FALSE)</f>
        <v>#N/A</v>
      </c>
      <c r="AK64" t="e">
        <v>#N/A</v>
      </c>
      <c r="AL64" s="104">
        <f t="shared" si="22"/>
        <v>8.2305555555555561</v>
      </c>
      <c r="AM64" s="104">
        <v>45</v>
      </c>
      <c r="AN64" s="109">
        <v>0.05</v>
      </c>
      <c r="AO64" s="136">
        <f>(1-AN64)/AM64</f>
        <v>2.1111111111111112E-2</v>
      </c>
      <c r="AP64" s="102">
        <f>I64*((1-AN64)/AM64)*IF(AL64&gt;AM64,AM64,AL64)</f>
        <v>4603538.3307538917</v>
      </c>
      <c r="AQ64" s="102">
        <f>I64-AP64</f>
        <v>21890705.04214805</v>
      </c>
      <c r="AR64" s="114" t="s">
        <v>216</v>
      </c>
      <c r="AS64" s="125">
        <v>0.05</v>
      </c>
      <c r="AT64" s="125">
        <f>VLOOKUP(AR64,Bifurcation!$B$5:$L$12,MATCH($AT$5,Bifurcation!$B$5:$L$5,0),FALSE)</f>
        <v>0</v>
      </c>
      <c r="AU64" s="125">
        <f>VLOOKUP(AR64,Bifurcation!$B$5:$L$12,MATCH($AU$5,Bifurcation!$B$5:$L$5,0),FALSE)</f>
        <v>0</v>
      </c>
      <c r="AV64" s="125">
        <v>0.15</v>
      </c>
      <c r="AW64" s="125">
        <f>VLOOKUP(AR64,Bifurcation!$B$5:$L$12,MATCH($AW$5,Bifurcation!$B$5:$L$5,0),FALSE)</f>
        <v>0</v>
      </c>
      <c r="AX64" s="125">
        <v>0.17</v>
      </c>
      <c r="AY64" s="125">
        <f>VLOOKUP(AR64,Bifurcation!$B$5:$L$12,MATCH($AY$5,Bifurcation!$B$5:$L$5,0),FALSE)</f>
        <v>0.20468671467173591</v>
      </c>
      <c r="AZ64" s="125">
        <v>0.11</v>
      </c>
      <c r="BA64" s="125">
        <v>0.17</v>
      </c>
      <c r="BB64" s="125">
        <f>VLOOKUP(AR64,Bifurcation!$B$5:$L$12,MATCH($BB$5,Bifurcation!$B$5:$L$5,0),FALSE)</f>
        <v>0.15</v>
      </c>
      <c r="BC64" s="123">
        <f t="shared" si="23"/>
        <v>1.004686714671736</v>
      </c>
      <c r="BD64" s="165">
        <f t="shared" si="33"/>
        <v>10.945352521074025</v>
      </c>
      <c r="BE64" s="165">
        <f t="shared" si="34"/>
        <v>0</v>
      </c>
      <c r="BF64" s="165">
        <f t="shared" si="35"/>
        <v>0</v>
      </c>
      <c r="BG64" s="165">
        <f t="shared" si="36"/>
        <v>32.836057563222077</v>
      </c>
      <c r="BH64" s="165">
        <f t="shared" si="37"/>
        <v>0</v>
      </c>
      <c r="BI64" s="165">
        <f t="shared" si="38"/>
        <v>37.214198571651693</v>
      </c>
      <c r="BJ64" s="165">
        <f t="shared" si="39"/>
        <v>44.807364969252887</v>
      </c>
      <c r="BK64" s="165">
        <f t="shared" si="40"/>
        <v>24.079775546362857</v>
      </c>
      <c r="BL64" s="165">
        <f t="shared" si="41"/>
        <v>37.214198571651693</v>
      </c>
      <c r="BM64" s="165">
        <f t="shared" si="42"/>
        <v>32.836057563222077</v>
      </c>
      <c r="BN64" s="102">
        <f t="shared" si="24"/>
        <v>2432.3005602386725</v>
      </c>
      <c r="BO64" s="102">
        <f t="shared" si="25"/>
        <v>0</v>
      </c>
      <c r="BP64" s="102">
        <f t="shared" si="26"/>
        <v>0</v>
      </c>
      <c r="BQ64" s="102">
        <f t="shared" si="27"/>
        <v>4104.5071954027599</v>
      </c>
      <c r="BR64" s="102">
        <f t="shared" si="28"/>
        <v>0</v>
      </c>
      <c r="BS64" s="102">
        <f t="shared" si="29"/>
        <v>57252.61318715645</v>
      </c>
      <c r="BT64" s="102">
        <f t="shared" si="30"/>
        <v>13577.989384622088</v>
      </c>
      <c r="BU64" s="102">
        <f t="shared" si="31"/>
        <v>321063.67395150475</v>
      </c>
      <c r="BV64" s="102">
        <f t="shared" si="32"/>
        <v>4560.5635504475113</v>
      </c>
      <c r="BW64" s="102">
        <f>Valuation!BM64*10^5</f>
        <v>3283605.7563222079</v>
      </c>
      <c r="BX64" s="102"/>
      <c r="BY64" s="102"/>
      <c r="BZ64" s="102"/>
      <c r="CA64" s="102"/>
      <c r="CB64" s="102"/>
      <c r="CC64" s="102"/>
      <c r="CD64" s="102"/>
      <c r="CE64" s="102"/>
      <c r="CF64" s="102"/>
    </row>
    <row r="65" spans="1:84">
      <c r="A65" s="56">
        <v>2010000060</v>
      </c>
      <c r="B65" s="56" t="s">
        <v>23</v>
      </c>
      <c r="C65" s="56" t="s">
        <v>30</v>
      </c>
      <c r="D65" s="56">
        <f t="shared" si="47"/>
        <v>57</v>
      </c>
      <c r="E65" s="10" t="s">
        <v>39</v>
      </c>
      <c r="F65" s="164" t="s">
        <v>133</v>
      </c>
      <c r="G65" s="61">
        <v>44767076</v>
      </c>
      <c r="H65" s="61">
        <v>18309915.106490325</v>
      </c>
      <c r="I65" s="61">
        <f t="shared" si="4"/>
        <v>26457160.893509675</v>
      </c>
      <c r="J65" s="60">
        <v>43090</v>
      </c>
      <c r="K65" s="60">
        <v>43100</v>
      </c>
      <c r="L65" s="60">
        <f>+K65</f>
        <v>43100</v>
      </c>
      <c r="M65" s="60">
        <v>45443</v>
      </c>
      <c r="N65" s="83">
        <f t="shared" si="5"/>
        <v>26</v>
      </c>
      <c r="O65" s="83">
        <f t="shared" si="6"/>
        <v>26</v>
      </c>
      <c r="P65" s="61">
        <f t="shared" si="7"/>
        <v>26457160.893509675</v>
      </c>
      <c r="Q65" s="61">
        <f t="shared" si="8"/>
        <v>19049155.843326963</v>
      </c>
      <c r="R65" s="61">
        <f t="shared" si="9"/>
        <v>7408005.0501827113</v>
      </c>
      <c r="S65" s="61">
        <f t="shared" si="10"/>
        <v>740800.50501827116</v>
      </c>
      <c r="T65" s="61">
        <f t="shared" si="11"/>
        <v>74080.050501827121</v>
      </c>
      <c r="U65" s="61">
        <f t="shared" si="12"/>
        <v>1480119.4090265057</v>
      </c>
      <c r="V65" s="84">
        <v>0.1</v>
      </c>
      <c r="W65" s="84">
        <v>0.1</v>
      </c>
      <c r="X65" s="84">
        <v>0.18</v>
      </c>
      <c r="Y65" s="56">
        <f t="shared" si="13"/>
        <v>4</v>
      </c>
      <c r="Z65" s="56">
        <f t="shared" si="14"/>
        <v>4</v>
      </c>
      <c r="AA65" s="56">
        <f t="shared" si="15"/>
        <v>4</v>
      </c>
      <c r="AB65" s="56">
        <f t="shared" si="16"/>
        <v>4</v>
      </c>
      <c r="AC65" s="56">
        <f t="shared" si="17"/>
        <v>4</v>
      </c>
      <c r="AD65" s="83">
        <f t="shared" si="18"/>
        <v>6</v>
      </c>
      <c r="AE65" s="14">
        <f t="shared" si="19"/>
        <v>72</v>
      </c>
      <c r="AF65" s="14">
        <f t="shared" si="20"/>
        <v>0</v>
      </c>
      <c r="AG65" s="61">
        <f t="shared" si="21"/>
        <v>2294999.9645466041</v>
      </c>
      <c r="AH65" s="51" t="s">
        <v>100</v>
      </c>
      <c r="AI65" s="111" t="s">
        <v>203</v>
      </c>
      <c r="AJ65" t="str">
        <f>VLOOKUP(A65,'[19]Building Sheet FAR WPI &amp; CII'!A$6:T$264,3,FALSE)</f>
        <v>CHEMICAL BUILDING /SHED</v>
      </c>
      <c r="AK65" t="s">
        <v>216</v>
      </c>
      <c r="AL65" s="104">
        <f t="shared" si="22"/>
        <v>6.5083333333333337</v>
      </c>
      <c r="AM65" s="104">
        <v>30</v>
      </c>
      <c r="AN65" s="109">
        <f>VLOOKUP(A65,'[19]Building Sheet FAR WPI &amp; CII'!A$6:AK$243,36,FALSE)</f>
        <v>0.05</v>
      </c>
      <c r="AO65" s="136">
        <f>(1-AN65)/AM65</f>
        <v>3.1666666666666662E-2</v>
      </c>
      <c r="AP65" s="102">
        <f>I65*((1-AN65)/AM65)*IF(AL65&gt;AM65,AM65,AL65)</f>
        <v>5452747.3680387503</v>
      </c>
      <c r="AQ65" s="102">
        <f>I65-AP65</f>
        <v>21004413.525470924</v>
      </c>
      <c r="AR65" t="s">
        <v>216</v>
      </c>
      <c r="AS65" s="125">
        <v>0.05</v>
      </c>
      <c r="AT65" s="125">
        <f>VLOOKUP(AR65,Bifurcation!$B$5:$L$12,MATCH($AT$5,Bifurcation!$B$5:$L$5,0),FALSE)</f>
        <v>0</v>
      </c>
      <c r="AU65" s="125">
        <f>VLOOKUP(AR65,Bifurcation!$B$5:$L$12,MATCH($AU$5,Bifurcation!$B$5:$L$5,0),FALSE)</f>
        <v>0</v>
      </c>
      <c r="AV65" s="125">
        <v>0.15</v>
      </c>
      <c r="AW65" s="125">
        <f>VLOOKUP(AR65,Bifurcation!$B$5:$L$12,MATCH($AW$5,Bifurcation!$B$5:$L$5,0),FALSE)</f>
        <v>0</v>
      </c>
      <c r="AX65" s="125">
        <v>0.17</v>
      </c>
      <c r="AY65" s="125">
        <f>VLOOKUP(AR65,Bifurcation!$B$5:$L$12,MATCH($AY$5,Bifurcation!$B$5:$L$5,0),FALSE)</f>
        <v>0.20468671467173591</v>
      </c>
      <c r="AZ65" s="125">
        <v>0.11</v>
      </c>
      <c r="BA65" s="125">
        <v>0.17</v>
      </c>
      <c r="BB65" s="125">
        <f>VLOOKUP(AR65,Bifurcation!$B$5:$L$12,MATCH($BB$5,Bifurcation!$B$5:$L$5,0),FALSE)</f>
        <v>0.15</v>
      </c>
      <c r="BC65" s="123">
        <f t="shared" si="23"/>
        <v>1.004686714671736</v>
      </c>
      <c r="BD65" s="165">
        <f t="shared" si="33"/>
        <v>10.502206762735462</v>
      </c>
      <c r="BE65" s="165">
        <f t="shared" si="34"/>
        <v>0</v>
      </c>
      <c r="BF65" s="165">
        <f t="shared" si="35"/>
        <v>0</v>
      </c>
      <c r="BG65" s="165">
        <f t="shared" si="36"/>
        <v>31.506620288206385</v>
      </c>
      <c r="BH65" s="165">
        <f t="shared" si="37"/>
        <v>0</v>
      </c>
      <c r="BI65" s="165">
        <f t="shared" si="38"/>
        <v>35.707502993300572</v>
      </c>
      <c r="BJ65" s="165">
        <f t="shared" si="39"/>
        <v>42.99324398135218</v>
      </c>
      <c r="BK65" s="165">
        <f t="shared" si="40"/>
        <v>23.104854878018013</v>
      </c>
      <c r="BL65" s="165">
        <f t="shared" si="41"/>
        <v>35.707502993300572</v>
      </c>
      <c r="BM65" s="165">
        <f t="shared" si="42"/>
        <v>31.506620288206385</v>
      </c>
      <c r="BN65" s="102">
        <f t="shared" si="24"/>
        <v>2333.8237250523248</v>
      </c>
      <c r="BO65" s="102">
        <f t="shared" si="25"/>
        <v>0</v>
      </c>
      <c r="BP65" s="102">
        <f t="shared" si="26"/>
        <v>0</v>
      </c>
      <c r="BQ65" s="102">
        <f t="shared" si="27"/>
        <v>3938.3275360257981</v>
      </c>
      <c r="BR65" s="102">
        <f t="shared" si="28"/>
        <v>0</v>
      </c>
      <c r="BS65" s="102">
        <f t="shared" si="29"/>
        <v>54934.619989693187</v>
      </c>
      <c r="BT65" s="102">
        <f t="shared" si="30"/>
        <v>13028.255751924902</v>
      </c>
      <c r="BU65" s="102">
        <f t="shared" si="31"/>
        <v>308064.73170690687</v>
      </c>
      <c r="BV65" s="102">
        <f t="shared" si="32"/>
        <v>4375.9194844731092</v>
      </c>
      <c r="BW65" s="102">
        <f>Valuation!BM65*10^5</f>
        <v>3150662.0288206385</v>
      </c>
      <c r="BX65" s="102"/>
      <c r="BY65" s="102"/>
      <c r="BZ65" s="102"/>
      <c r="CA65" s="102"/>
      <c r="CB65" s="102"/>
      <c r="CC65" s="102"/>
      <c r="CD65" s="102"/>
      <c r="CE65" s="102"/>
      <c r="CF65" s="102"/>
    </row>
    <row r="66" spans="1:84">
      <c r="A66" s="56">
        <v>9010000000</v>
      </c>
      <c r="B66" s="56" t="s">
        <v>22</v>
      </c>
      <c r="C66" s="56" t="s">
        <v>29</v>
      </c>
      <c r="D66" s="56">
        <f t="shared" si="47"/>
        <v>58</v>
      </c>
      <c r="E66" s="10" t="s">
        <v>39</v>
      </c>
      <c r="F66" s="164" t="s">
        <v>161</v>
      </c>
      <c r="G66" s="61">
        <v>44098257.140611507</v>
      </c>
      <c r="H66" s="61">
        <v>18150413.113685969</v>
      </c>
      <c r="I66" s="61">
        <f t="shared" si="4"/>
        <v>25947844.026925538</v>
      </c>
      <c r="J66" s="60">
        <v>42754</v>
      </c>
      <c r="K66" s="60">
        <v>42825</v>
      </c>
      <c r="L66" s="60">
        <f>+K66</f>
        <v>42825</v>
      </c>
      <c r="M66" s="60">
        <v>45443</v>
      </c>
      <c r="N66" s="83">
        <f t="shared" si="5"/>
        <v>29</v>
      </c>
      <c r="O66" s="83">
        <f t="shared" si="6"/>
        <v>29</v>
      </c>
      <c r="P66" s="61">
        <f t="shared" si="7"/>
        <v>25947844.026925538</v>
      </c>
      <c r="Q66" s="61">
        <f t="shared" si="8"/>
        <v>20239318.34100192</v>
      </c>
      <c r="R66" s="61">
        <f t="shared" si="9"/>
        <v>5708525.6859236173</v>
      </c>
      <c r="S66" s="61">
        <f t="shared" si="10"/>
        <v>570852.56859236176</v>
      </c>
      <c r="T66" s="61">
        <f t="shared" si="11"/>
        <v>57085.256859236179</v>
      </c>
      <c r="U66" s="61">
        <f t="shared" si="12"/>
        <v>1140563.4320475387</v>
      </c>
      <c r="V66" s="84">
        <v>0.1</v>
      </c>
      <c r="W66" s="84">
        <v>0.1</v>
      </c>
      <c r="X66" s="84">
        <v>0.18</v>
      </c>
      <c r="Y66" s="56">
        <f t="shared" si="13"/>
        <v>4</v>
      </c>
      <c r="Z66" s="56">
        <f t="shared" si="14"/>
        <v>4</v>
      </c>
      <c r="AA66" s="56">
        <f t="shared" si="15"/>
        <v>4</v>
      </c>
      <c r="AB66" s="56">
        <f t="shared" si="16"/>
        <v>4</v>
      </c>
      <c r="AC66" s="56">
        <f t="shared" si="17"/>
        <v>4</v>
      </c>
      <c r="AD66" s="83">
        <f t="shared" si="18"/>
        <v>9</v>
      </c>
      <c r="AE66" s="14">
        <f t="shared" si="19"/>
        <v>78</v>
      </c>
      <c r="AF66" s="14">
        <f t="shared" si="20"/>
        <v>0</v>
      </c>
      <c r="AG66" s="61">
        <f t="shared" si="21"/>
        <v>1768501.2574991365</v>
      </c>
      <c r="AH66" s="51"/>
      <c r="AI66" s="111" t="s">
        <v>181</v>
      </c>
      <c r="AJ66" t="e">
        <f>VLOOKUP(A66,'[19]Building Sheet FAR WPI &amp; CII'!A$6:T$264,3,FALSE)</f>
        <v>#N/A</v>
      </c>
      <c r="AK66" t="e">
        <v>#N/A</v>
      </c>
      <c r="AL66" s="104">
        <f t="shared" si="22"/>
        <v>7.4305555555555554</v>
      </c>
      <c r="AM66" s="104">
        <v>30</v>
      </c>
      <c r="AN66" s="109">
        <v>0.05</v>
      </c>
      <c r="AO66" s="136">
        <f>(1-AN66)/AM66</f>
        <v>3.1666666666666662E-2</v>
      </c>
      <c r="AP66" s="102">
        <f>I66*((1-AN66)/AM66)*IF(AL66&gt;AM66,AM66,AL66)</f>
        <v>6105551.7253170842</v>
      </c>
      <c r="AQ66" s="102">
        <f>I66-AP66</f>
        <v>19842292.301608454</v>
      </c>
      <c r="AR66" s="114" t="s">
        <v>218</v>
      </c>
      <c r="AS66" s="125">
        <f>VLOOKUP(AR66,Bifurcation!$B$5:$L$12,MATCH($AS$5,Bifurcation!$B$5:$L$5,0),FALSE)</f>
        <v>0</v>
      </c>
      <c r="AT66" s="125">
        <f>VLOOKUP(AR66,Bifurcation!$B$5:$L$12,MATCH($AT$5,Bifurcation!$B$5:$L$5,0),FALSE)</f>
        <v>0</v>
      </c>
      <c r="AU66" s="125">
        <f>VLOOKUP(AR66,Bifurcation!$B$5:$L$12,MATCH($AU$5,Bifurcation!$B$5:$L$5,0),FALSE)</f>
        <v>0</v>
      </c>
      <c r="AV66" s="125">
        <v>0.05</v>
      </c>
      <c r="AW66" s="125">
        <f>VLOOKUP(AR66,Bifurcation!$B$5:$L$12,MATCH($AW$5,Bifurcation!$B$5:$L$5,0),FALSE)</f>
        <v>0.15</v>
      </c>
      <c r="AX66" s="125">
        <v>0.37</v>
      </c>
      <c r="AY66" s="125">
        <v>0.08</v>
      </c>
      <c r="AZ66" s="125">
        <f>VLOOKUP(AR66,Bifurcation!$B$5:$L$12,MATCH($AZ$5,Bifurcation!$B$5:$L$5,0),FALSE)</f>
        <v>0</v>
      </c>
      <c r="BA66" s="125">
        <v>0.25</v>
      </c>
      <c r="BB66" s="125">
        <f>VLOOKUP(AR66,Bifurcation!$B$5:$L$12,MATCH($BB$5,Bifurcation!$B$5:$L$5,0),FALSE)</f>
        <v>0.1</v>
      </c>
      <c r="BC66" s="123">
        <f t="shared" si="23"/>
        <v>1</v>
      </c>
      <c r="BD66" s="165">
        <f t="shared" si="33"/>
        <v>0</v>
      </c>
      <c r="BE66" s="165">
        <f t="shared" si="34"/>
        <v>0</v>
      </c>
      <c r="BF66" s="165">
        <f t="shared" si="35"/>
        <v>0</v>
      </c>
      <c r="BG66" s="165">
        <f t="shared" si="36"/>
        <v>9.921146150804228</v>
      </c>
      <c r="BH66" s="165">
        <f t="shared" si="37"/>
        <v>29.763438452412682</v>
      </c>
      <c r="BI66" s="165">
        <f t="shared" si="38"/>
        <v>73.416481515951276</v>
      </c>
      <c r="BJ66" s="165">
        <f t="shared" si="39"/>
        <v>15.873833841286764</v>
      </c>
      <c r="BK66" s="165">
        <f t="shared" si="40"/>
        <v>0</v>
      </c>
      <c r="BL66" s="165">
        <f t="shared" si="41"/>
        <v>49.605730754021138</v>
      </c>
      <c r="BM66" s="165">
        <f t="shared" si="42"/>
        <v>19.842292301608456</v>
      </c>
      <c r="BN66" s="102">
        <f t="shared" si="24"/>
        <v>0</v>
      </c>
      <c r="BO66" s="102">
        <f t="shared" si="25"/>
        <v>0</v>
      </c>
      <c r="BP66" s="102">
        <f t="shared" si="26"/>
        <v>0</v>
      </c>
      <c r="BQ66" s="102">
        <f t="shared" si="27"/>
        <v>1240.1432688505286</v>
      </c>
      <c r="BR66" s="102">
        <f t="shared" si="28"/>
        <v>33070.487169347427</v>
      </c>
      <c r="BS66" s="102">
        <f t="shared" si="29"/>
        <v>112948.43310146351</v>
      </c>
      <c r="BT66" s="102">
        <f t="shared" si="30"/>
        <v>4810.2526791778073</v>
      </c>
      <c r="BU66" s="102">
        <f t="shared" si="31"/>
        <v>0</v>
      </c>
      <c r="BV66" s="102">
        <f t="shared" si="32"/>
        <v>6079.1336708359231</v>
      </c>
      <c r="BW66" s="102">
        <f>Valuation!BM66*10^5</f>
        <v>1984229.2301608457</v>
      </c>
      <c r="BX66" s="102"/>
      <c r="BY66" s="102"/>
      <c r="BZ66" s="102"/>
      <c r="CA66" s="102"/>
      <c r="CB66" s="102"/>
      <c r="CC66" s="102"/>
      <c r="CD66" s="102"/>
      <c r="CE66" s="102"/>
      <c r="CF66" s="102"/>
    </row>
    <row r="67" spans="1:84">
      <c r="A67" s="56" t="s">
        <v>197</v>
      </c>
      <c r="B67" s="56" t="s">
        <v>21</v>
      </c>
      <c r="C67" s="56" t="s">
        <v>29</v>
      </c>
      <c r="D67" s="56">
        <f t="shared" si="47"/>
        <v>59</v>
      </c>
      <c r="E67" s="10" t="s">
        <v>39</v>
      </c>
      <c r="F67" s="164" t="s">
        <v>172</v>
      </c>
      <c r="G67" s="61">
        <v>40538441.069900803</v>
      </c>
      <c r="H67" s="61">
        <v>14868582.73762146</v>
      </c>
      <c r="I67" s="61">
        <f t="shared" si="4"/>
        <v>25669858.332279343</v>
      </c>
      <c r="J67" s="60">
        <v>42429</v>
      </c>
      <c r="K67" s="60">
        <v>42460</v>
      </c>
      <c r="L67" s="60">
        <v>42460</v>
      </c>
      <c r="M67" s="60">
        <v>45443</v>
      </c>
      <c r="N67" s="83">
        <f t="shared" si="5"/>
        <v>33</v>
      </c>
      <c r="O67" s="83">
        <f t="shared" si="6"/>
        <v>33</v>
      </c>
      <c r="P67" s="61">
        <f t="shared" si="7"/>
        <v>25669858.332279343</v>
      </c>
      <c r="Q67" s="61">
        <f t="shared" si="8"/>
        <v>22076078.165760234</v>
      </c>
      <c r="R67" s="61">
        <f t="shared" si="9"/>
        <v>3593780.1665191092</v>
      </c>
      <c r="S67" s="61">
        <f t="shared" si="10"/>
        <v>359378.01665191096</v>
      </c>
      <c r="T67" s="61">
        <f t="shared" si="11"/>
        <v>35937.801665191095</v>
      </c>
      <c r="U67" s="61">
        <f t="shared" si="12"/>
        <v>718037.27727051789</v>
      </c>
      <c r="V67" s="84">
        <v>0.1</v>
      </c>
      <c r="W67" s="84">
        <v>0.1</v>
      </c>
      <c r="X67" s="84">
        <v>0.18</v>
      </c>
      <c r="Y67" s="56">
        <f t="shared" si="13"/>
        <v>4</v>
      </c>
      <c r="Z67" s="56">
        <f t="shared" si="14"/>
        <v>4</v>
      </c>
      <c r="AA67" s="56">
        <f t="shared" si="15"/>
        <v>4</v>
      </c>
      <c r="AB67" s="56">
        <f t="shared" si="16"/>
        <v>4</v>
      </c>
      <c r="AC67" s="56">
        <f t="shared" si="17"/>
        <v>4</v>
      </c>
      <c r="AD67" s="83">
        <f t="shared" si="18"/>
        <v>13</v>
      </c>
      <c r="AE67" s="14">
        <f t="shared" si="19"/>
        <v>86</v>
      </c>
      <c r="AF67" s="14">
        <f t="shared" si="20"/>
        <v>0</v>
      </c>
      <c r="AG67" s="61">
        <f t="shared" si="21"/>
        <v>1113353.09558762</v>
      </c>
      <c r="AH67" s="51"/>
      <c r="AI67" s="111" t="s">
        <v>203</v>
      </c>
      <c r="AJ67" t="e">
        <f>VLOOKUP(A67,'[19]Building Sheet FAR WPI &amp; CII'!A$6:T$264,3,FALSE)</f>
        <v>#N/A</v>
      </c>
      <c r="AK67" t="e">
        <v>#N/A</v>
      </c>
      <c r="AL67" s="104">
        <f t="shared" si="22"/>
        <v>8.3166666666666664</v>
      </c>
      <c r="AM67" s="104">
        <v>20</v>
      </c>
      <c r="AN67" s="109">
        <v>0.05</v>
      </c>
      <c r="AO67" s="136">
        <f>(1-AN67)/AM67</f>
        <v>4.7500000000000001E-2</v>
      </c>
      <c r="AP67" s="102">
        <f>I67*((1-AN67)/AM67)*IF(AL67&gt;AM67,AM67,AL67)</f>
        <v>10140663.618680852</v>
      </c>
      <c r="AQ67" s="102">
        <f>I67-AP67</f>
        <v>15529194.713598492</v>
      </c>
      <c r="AR67" s="114" t="s">
        <v>217</v>
      </c>
      <c r="AS67" s="125">
        <v>0.15</v>
      </c>
      <c r="AT67" s="125">
        <f>VLOOKUP(AR67,Bifurcation!$B$5:$L$12,MATCH($AT$5,Bifurcation!$B$5:$L$5,0),FALSE)</f>
        <v>0</v>
      </c>
      <c r="AU67" s="125">
        <f>VLOOKUP(AR67,Bifurcation!$B$5:$L$12,MATCH($AU$5,Bifurcation!$B$5:$L$5,0),FALSE)</f>
        <v>0</v>
      </c>
      <c r="AV67" s="125">
        <v>0.25</v>
      </c>
      <c r="AW67" s="125">
        <f>VLOOKUP(AR67,Bifurcation!$B$5:$L$12,MATCH($AW$5,Bifurcation!$B$5:$L$5,0),FALSE)</f>
        <v>0</v>
      </c>
      <c r="AX67" s="125">
        <f>VLOOKUP(AR67,Bifurcation!$B$5:$L$12,MATCH($AX$5,Bifurcation!$B$5:$L$5,0),FALSE)</f>
        <v>0.2</v>
      </c>
      <c r="AY67" s="125">
        <f>VLOOKUP(AR67,Bifurcation!$B$5:$L$12,MATCH($AY$5,Bifurcation!$B$5:$L$5,0),FALSE)</f>
        <v>0.17</v>
      </c>
      <c r="AZ67" s="125">
        <f>VLOOKUP(AR67,Bifurcation!$B$5:$L$12,MATCH($AZ$5,Bifurcation!$B$5:$L$5,0),FALSE)</f>
        <v>0</v>
      </c>
      <c r="BA67" s="125">
        <v>0.15</v>
      </c>
      <c r="BB67" s="125">
        <f>VLOOKUP(AR67,Bifurcation!$B$5:$L$12,MATCH($BB$5,Bifurcation!$B$5:$L$5,0),FALSE)</f>
        <v>0.08</v>
      </c>
      <c r="BC67" s="123">
        <f t="shared" si="23"/>
        <v>1.0000000000000002</v>
      </c>
      <c r="BD67" s="165">
        <f t="shared" si="33"/>
        <v>23.293792070397735</v>
      </c>
      <c r="BE67" s="165">
        <f t="shared" si="34"/>
        <v>0</v>
      </c>
      <c r="BF67" s="165">
        <f t="shared" si="35"/>
        <v>0</v>
      </c>
      <c r="BG67" s="165">
        <f t="shared" si="36"/>
        <v>38.822986783996228</v>
      </c>
      <c r="BH67" s="165">
        <f t="shared" si="37"/>
        <v>0</v>
      </c>
      <c r="BI67" s="165">
        <f t="shared" si="38"/>
        <v>31.058389427196985</v>
      </c>
      <c r="BJ67" s="165">
        <f t="shared" si="39"/>
        <v>26.399631013117439</v>
      </c>
      <c r="BK67" s="165">
        <f t="shared" si="40"/>
        <v>0</v>
      </c>
      <c r="BL67" s="165">
        <f t="shared" si="41"/>
        <v>23.293792070397735</v>
      </c>
      <c r="BM67" s="165">
        <f t="shared" si="42"/>
        <v>12.423355770878795</v>
      </c>
      <c r="BN67" s="102">
        <f t="shared" si="24"/>
        <v>5176.3982378661631</v>
      </c>
      <c r="BO67" s="102">
        <f t="shared" si="25"/>
        <v>0</v>
      </c>
      <c r="BP67" s="102">
        <f t="shared" si="26"/>
        <v>0</v>
      </c>
      <c r="BQ67" s="102">
        <f t="shared" si="27"/>
        <v>4852.873347999529</v>
      </c>
      <c r="BR67" s="102">
        <f t="shared" si="28"/>
        <v>0</v>
      </c>
      <c r="BS67" s="102">
        <f t="shared" si="29"/>
        <v>47782.137580303053</v>
      </c>
      <c r="BT67" s="102">
        <f t="shared" si="30"/>
        <v>7999.8881857931628</v>
      </c>
      <c r="BU67" s="102">
        <f t="shared" si="31"/>
        <v>0</v>
      </c>
      <c r="BV67" s="102">
        <f t="shared" si="32"/>
        <v>2854.6313811761929</v>
      </c>
      <c r="BW67" s="102">
        <f>Valuation!BM67*10^5</f>
        <v>1242335.5770878794</v>
      </c>
      <c r="BX67" s="102"/>
      <c r="BY67" s="102"/>
      <c r="BZ67" s="102"/>
      <c r="CA67" s="102"/>
      <c r="CB67" s="102"/>
      <c r="CC67" s="102"/>
      <c r="CD67" s="102"/>
      <c r="CE67" s="102"/>
      <c r="CF67" s="102"/>
    </row>
    <row r="68" spans="1:84">
      <c r="A68" s="56">
        <v>2010000159</v>
      </c>
      <c r="B68" s="56" t="s">
        <v>23</v>
      </c>
      <c r="C68" s="56" t="s">
        <v>28</v>
      </c>
      <c r="D68" s="56">
        <f t="shared" si="47"/>
        <v>60</v>
      </c>
      <c r="E68" s="10" t="s">
        <v>39</v>
      </c>
      <c r="F68" s="164" t="s">
        <v>103</v>
      </c>
      <c r="G68" s="61">
        <v>42566600</v>
      </c>
      <c r="H68" s="61">
        <v>17409911.524530463</v>
      </c>
      <c r="I68" s="61">
        <f t="shared" si="4"/>
        <v>25156688.475469537</v>
      </c>
      <c r="J68" s="60">
        <v>42572</v>
      </c>
      <c r="K68" s="60">
        <v>42916</v>
      </c>
      <c r="L68" s="60">
        <f t="shared" ref="L68:L98" si="48">+K68</f>
        <v>42916</v>
      </c>
      <c r="M68" s="60">
        <v>45443</v>
      </c>
      <c r="N68" s="83">
        <f t="shared" si="5"/>
        <v>28</v>
      </c>
      <c r="O68" s="83">
        <f t="shared" si="6"/>
        <v>28</v>
      </c>
      <c r="P68" s="61">
        <f t="shared" si="7"/>
        <v>25156688.475469537</v>
      </c>
      <c r="Q68" s="61">
        <f t="shared" si="8"/>
        <v>19119083.24135685</v>
      </c>
      <c r="R68" s="61">
        <f t="shared" si="9"/>
        <v>6037605.2341126874</v>
      </c>
      <c r="S68" s="61">
        <f t="shared" si="10"/>
        <v>603760.52341126872</v>
      </c>
      <c r="T68" s="61">
        <f t="shared" si="11"/>
        <v>60376.052341126873</v>
      </c>
      <c r="U68" s="61">
        <f t="shared" si="12"/>
        <v>1206313.5257757148</v>
      </c>
      <c r="V68" s="84">
        <v>0.1</v>
      </c>
      <c r="W68" s="84">
        <v>0.1</v>
      </c>
      <c r="X68" s="84">
        <v>0.18</v>
      </c>
      <c r="Y68" s="56">
        <f t="shared" si="13"/>
        <v>4</v>
      </c>
      <c r="Z68" s="56">
        <f t="shared" si="14"/>
        <v>4</v>
      </c>
      <c r="AA68" s="56">
        <f t="shared" si="15"/>
        <v>4</v>
      </c>
      <c r="AB68" s="56">
        <f t="shared" si="16"/>
        <v>4</v>
      </c>
      <c r="AC68" s="56">
        <f t="shared" si="17"/>
        <v>4</v>
      </c>
      <c r="AD68" s="83">
        <f t="shared" si="18"/>
        <v>8</v>
      </c>
      <c r="AE68" s="14">
        <f t="shared" si="19"/>
        <v>76</v>
      </c>
      <c r="AF68" s="14">
        <f t="shared" si="20"/>
        <v>0</v>
      </c>
      <c r="AG68" s="61">
        <f t="shared" si="21"/>
        <v>1870450.1015281104</v>
      </c>
      <c r="AH68" s="51" t="s">
        <v>103</v>
      </c>
      <c r="AI68" s="111" t="s">
        <v>203</v>
      </c>
      <c r="AJ68" t="str">
        <f>VLOOKUP(A68,'[19]Building Sheet FAR WPI &amp; CII'!A$6:T$264,3,FALSE)</f>
        <v>CENTRAL WAREHOUSE</v>
      </c>
      <c r="AK68" t="s">
        <v>217</v>
      </c>
      <c r="AL68" s="104">
        <f t="shared" si="22"/>
        <v>7.9249999999999998</v>
      </c>
      <c r="AM68" s="104">
        <v>45</v>
      </c>
      <c r="AN68" s="109">
        <f>VLOOKUP(A68,'[19]Building Sheet FAR WPI &amp; CII'!A$6:AK$243,36,FALSE)</f>
        <v>0.05</v>
      </c>
      <c r="AO68" s="136">
        <f>(1-AN68)/AM68</f>
        <v>2.1111111111111112E-2</v>
      </c>
      <c r="AP68" s="102">
        <f>I68*((1-AN68)/AM68)*IF(AL68&gt;AM68,AM68,AL68)</f>
        <v>4208853.7413264727</v>
      </c>
      <c r="AQ68" s="102">
        <f>I68-AP68</f>
        <v>20947834.734143063</v>
      </c>
      <c r="AR68" s="112" t="s">
        <v>216</v>
      </c>
      <c r="AS68" s="125">
        <v>0.05</v>
      </c>
      <c r="AT68" s="125">
        <f>VLOOKUP(AR68,Bifurcation!$B$5:$L$12,MATCH($AT$5,Bifurcation!$B$5:$L$5,0),FALSE)</f>
        <v>0</v>
      </c>
      <c r="AU68" s="125">
        <f>VLOOKUP(AR68,Bifurcation!$B$5:$L$12,MATCH($AU$5,Bifurcation!$B$5:$L$5,0),FALSE)</f>
        <v>0</v>
      </c>
      <c r="AV68" s="125">
        <v>0.15</v>
      </c>
      <c r="AW68" s="125">
        <f>VLOOKUP(AR68,Bifurcation!$B$5:$L$12,MATCH($AW$5,Bifurcation!$B$5:$L$5,0),FALSE)</f>
        <v>0</v>
      </c>
      <c r="AX68" s="125">
        <v>0.17</v>
      </c>
      <c r="AY68" s="125">
        <f>VLOOKUP(AR68,Bifurcation!$B$5:$L$12,MATCH($AY$5,Bifurcation!$B$5:$L$5,0),FALSE)</f>
        <v>0.20468671467173591</v>
      </c>
      <c r="AZ68" s="125">
        <v>0.11</v>
      </c>
      <c r="BA68" s="125">
        <v>0.17</v>
      </c>
      <c r="BB68" s="125">
        <f>VLOOKUP(AR68,Bifurcation!$B$5:$L$12,MATCH($BB$5,Bifurcation!$B$5:$L$5,0),FALSE)</f>
        <v>0.15</v>
      </c>
      <c r="BC68" s="123">
        <f t="shared" si="23"/>
        <v>1.004686714671736</v>
      </c>
      <c r="BD68" s="165">
        <f t="shared" si="33"/>
        <v>10.473917367071532</v>
      </c>
      <c r="BE68" s="165">
        <f t="shared" si="34"/>
        <v>0</v>
      </c>
      <c r="BF68" s="165">
        <f t="shared" si="35"/>
        <v>0</v>
      </c>
      <c r="BG68" s="165">
        <f t="shared" si="36"/>
        <v>31.421752101214594</v>
      </c>
      <c r="BH68" s="165">
        <f t="shared" si="37"/>
        <v>0</v>
      </c>
      <c r="BI68" s="165">
        <f t="shared" si="38"/>
        <v>35.611319048043207</v>
      </c>
      <c r="BJ68" s="165">
        <f t="shared" si="39"/>
        <v>42.8774347121822</v>
      </c>
      <c r="BK68" s="165">
        <f t="shared" si="40"/>
        <v>23.042618207557368</v>
      </c>
      <c r="BL68" s="165">
        <f t="shared" si="41"/>
        <v>35.611319048043207</v>
      </c>
      <c r="BM68" s="165">
        <f t="shared" si="42"/>
        <v>31.421752101214594</v>
      </c>
      <c r="BN68" s="102">
        <f t="shared" si="24"/>
        <v>2327.5371926825628</v>
      </c>
      <c r="BO68" s="102">
        <f t="shared" si="25"/>
        <v>0</v>
      </c>
      <c r="BP68" s="102">
        <f t="shared" si="26"/>
        <v>0</v>
      </c>
      <c r="BQ68" s="102">
        <f t="shared" si="27"/>
        <v>3927.719012651824</v>
      </c>
      <c r="BR68" s="102">
        <f t="shared" si="28"/>
        <v>0</v>
      </c>
      <c r="BS68" s="102">
        <f t="shared" si="29"/>
        <v>54786.644689297238</v>
      </c>
      <c r="BT68" s="102">
        <f t="shared" si="30"/>
        <v>12993.162033994606</v>
      </c>
      <c r="BU68" s="102">
        <f t="shared" si="31"/>
        <v>307234.90943409823</v>
      </c>
      <c r="BV68" s="102">
        <f t="shared" si="32"/>
        <v>4364.1322362798046</v>
      </c>
      <c r="BW68" s="102">
        <f>Valuation!BM68*10^5</f>
        <v>3142175.2101214593</v>
      </c>
      <c r="BX68" s="102"/>
      <c r="BY68" s="102"/>
      <c r="BZ68" s="102"/>
      <c r="CA68" s="102"/>
      <c r="CB68" s="102"/>
      <c r="CC68" s="102"/>
      <c r="CD68" s="102"/>
      <c r="CE68" s="102"/>
      <c r="CF68" s="102"/>
    </row>
    <row r="69" spans="1:84">
      <c r="A69" s="56">
        <v>9010000000</v>
      </c>
      <c r="B69" s="56" t="s">
        <v>22</v>
      </c>
      <c r="C69" s="56" t="s">
        <v>29</v>
      </c>
      <c r="D69" s="56">
        <f t="shared" si="47"/>
        <v>61</v>
      </c>
      <c r="E69" s="10" t="s">
        <v>39</v>
      </c>
      <c r="F69" s="164" t="s">
        <v>161</v>
      </c>
      <c r="G69" s="61">
        <v>40354547.205463812</v>
      </c>
      <c r="H69" s="61">
        <v>16609538.568824109</v>
      </c>
      <c r="I69" s="61">
        <f t="shared" si="4"/>
        <v>23745008.636639703</v>
      </c>
      <c r="J69" s="60">
        <v>42754</v>
      </c>
      <c r="K69" s="60">
        <v>42825</v>
      </c>
      <c r="L69" s="60">
        <f t="shared" si="48"/>
        <v>42825</v>
      </c>
      <c r="M69" s="60">
        <v>45443</v>
      </c>
      <c r="N69" s="83">
        <f t="shared" si="5"/>
        <v>29</v>
      </c>
      <c r="O69" s="83">
        <f t="shared" si="6"/>
        <v>29</v>
      </c>
      <c r="P69" s="61">
        <f t="shared" si="7"/>
        <v>23745008.636639703</v>
      </c>
      <c r="Q69" s="61">
        <f t="shared" si="8"/>
        <v>18521106.736578967</v>
      </c>
      <c r="R69" s="61">
        <f t="shared" si="9"/>
        <v>5223901.9000607356</v>
      </c>
      <c r="S69" s="61">
        <f t="shared" si="10"/>
        <v>522390.19000607356</v>
      </c>
      <c r="T69" s="61">
        <f t="shared" si="11"/>
        <v>52239.019000607361</v>
      </c>
      <c r="U69" s="61">
        <f t="shared" si="12"/>
        <v>1043735.599632135</v>
      </c>
      <c r="V69" s="84">
        <v>0.1</v>
      </c>
      <c r="W69" s="84">
        <v>0.1</v>
      </c>
      <c r="X69" s="84">
        <v>0.18</v>
      </c>
      <c r="Y69" s="56">
        <f t="shared" si="13"/>
        <v>4</v>
      </c>
      <c r="Z69" s="56">
        <f t="shared" si="14"/>
        <v>4</v>
      </c>
      <c r="AA69" s="56">
        <f t="shared" si="15"/>
        <v>4</v>
      </c>
      <c r="AB69" s="56">
        <f t="shared" si="16"/>
        <v>4</v>
      </c>
      <c r="AC69" s="56">
        <f t="shared" si="17"/>
        <v>4</v>
      </c>
      <c r="AD69" s="83">
        <f t="shared" si="18"/>
        <v>9</v>
      </c>
      <c r="AE69" s="14">
        <f t="shared" si="19"/>
        <v>78</v>
      </c>
      <c r="AF69" s="14">
        <f t="shared" si="20"/>
        <v>0</v>
      </c>
      <c r="AG69" s="61">
        <f t="shared" si="21"/>
        <v>1618364.8086388158</v>
      </c>
      <c r="AH69" s="51"/>
      <c r="AI69" s="111" t="s">
        <v>203</v>
      </c>
      <c r="AJ69" t="e">
        <f>VLOOKUP(A69,'[19]Building Sheet FAR WPI &amp; CII'!A$6:T$264,3,FALSE)</f>
        <v>#N/A</v>
      </c>
      <c r="AK69" t="e">
        <v>#N/A</v>
      </c>
      <c r="AL69" s="104">
        <f t="shared" si="22"/>
        <v>7.4305555555555554</v>
      </c>
      <c r="AM69" s="104">
        <v>30</v>
      </c>
      <c r="AN69" s="109">
        <v>0.05</v>
      </c>
      <c r="AO69" s="136">
        <f>(1-AN69)/AM69</f>
        <v>3.1666666666666662E-2</v>
      </c>
      <c r="AP69" s="102">
        <f>I69*((1-AN69)/AM69)*IF(AL69&gt;AM69,AM69,AL69)</f>
        <v>5587222.5183204291</v>
      </c>
      <c r="AQ69" s="102">
        <f>I69-AP69</f>
        <v>18157786.118319273</v>
      </c>
      <c r="AR69" s="114" t="s">
        <v>218</v>
      </c>
      <c r="AS69" s="125">
        <f>VLOOKUP(AR69,Bifurcation!$B$5:$L$12,MATCH($AS$5,Bifurcation!$B$5:$L$5,0),FALSE)</f>
        <v>0</v>
      </c>
      <c r="AT69" s="125">
        <f>VLOOKUP(AR69,Bifurcation!$B$5:$L$12,MATCH($AT$5,Bifurcation!$B$5:$L$5,0),FALSE)</f>
        <v>0</v>
      </c>
      <c r="AU69" s="125">
        <f>VLOOKUP(AR69,Bifurcation!$B$5:$L$12,MATCH($AU$5,Bifurcation!$B$5:$L$5,0),FALSE)</f>
        <v>0</v>
      </c>
      <c r="AV69" s="125">
        <v>0.05</v>
      </c>
      <c r="AW69" s="125">
        <f>VLOOKUP(AR69,Bifurcation!$B$5:$L$12,MATCH($AW$5,Bifurcation!$B$5:$L$5,0),FALSE)</f>
        <v>0.15</v>
      </c>
      <c r="AX69" s="125">
        <v>0.37</v>
      </c>
      <c r="AY69" s="125">
        <v>0.08</v>
      </c>
      <c r="AZ69" s="125">
        <f>VLOOKUP(AR69,Bifurcation!$B$5:$L$12,MATCH($AZ$5,Bifurcation!$B$5:$L$5,0),FALSE)</f>
        <v>0</v>
      </c>
      <c r="BA69" s="125">
        <v>0.25</v>
      </c>
      <c r="BB69" s="125">
        <f>VLOOKUP(AR69,Bifurcation!$B$5:$L$12,MATCH($BB$5,Bifurcation!$B$5:$L$5,0),FALSE)</f>
        <v>0.1</v>
      </c>
      <c r="BC69" s="123">
        <f t="shared" si="23"/>
        <v>1</v>
      </c>
      <c r="BD69" s="165">
        <f t="shared" si="33"/>
        <v>0</v>
      </c>
      <c r="BE69" s="165">
        <f t="shared" si="34"/>
        <v>0</v>
      </c>
      <c r="BF69" s="165">
        <f t="shared" si="35"/>
        <v>0</v>
      </c>
      <c r="BG69" s="165">
        <f t="shared" si="36"/>
        <v>9.078893059159638</v>
      </c>
      <c r="BH69" s="165">
        <f t="shared" si="37"/>
        <v>27.236679177478912</v>
      </c>
      <c r="BI69" s="165">
        <f t="shared" si="38"/>
        <v>67.183808637781311</v>
      </c>
      <c r="BJ69" s="165">
        <f t="shared" si="39"/>
        <v>14.526228894655418</v>
      </c>
      <c r="BK69" s="165">
        <f t="shared" si="40"/>
        <v>0</v>
      </c>
      <c r="BL69" s="165">
        <f t="shared" si="41"/>
        <v>45.394465295798184</v>
      </c>
      <c r="BM69" s="165">
        <f t="shared" si="42"/>
        <v>18.157786118319276</v>
      </c>
      <c r="BN69" s="102">
        <f t="shared" si="24"/>
        <v>0</v>
      </c>
      <c r="BO69" s="102">
        <f t="shared" si="25"/>
        <v>0</v>
      </c>
      <c r="BP69" s="102">
        <f t="shared" si="26"/>
        <v>0</v>
      </c>
      <c r="BQ69" s="102">
        <f t="shared" si="27"/>
        <v>1134.8616323949548</v>
      </c>
      <c r="BR69" s="102">
        <f t="shared" si="28"/>
        <v>30262.976863865457</v>
      </c>
      <c r="BS69" s="102">
        <f t="shared" si="29"/>
        <v>103359.70559658663</v>
      </c>
      <c r="BT69" s="102">
        <f t="shared" si="30"/>
        <v>4401.8875438349751</v>
      </c>
      <c r="BU69" s="102">
        <f t="shared" si="31"/>
        <v>0</v>
      </c>
      <c r="BV69" s="102">
        <f t="shared" si="32"/>
        <v>5563.0472176223266</v>
      </c>
      <c r="BW69" s="102">
        <f>Valuation!BM69*10^5</f>
        <v>1815778.6118319277</v>
      </c>
      <c r="BX69" s="102"/>
      <c r="BY69" s="102"/>
      <c r="BZ69" s="102"/>
      <c r="CA69" s="102"/>
      <c r="CB69" s="102"/>
      <c r="CC69" s="102"/>
      <c r="CD69" s="102"/>
      <c r="CE69" s="102"/>
      <c r="CF69" s="102"/>
    </row>
    <row r="70" spans="1:84">
      <c r="A70" s="56">
        <v>9010000011</v>
      </c>
      <c r="B70" s="56" t="s">
        <v>22</v>
      </c>
      <c r="C70" s="56" t="s">
        <v>29</v>
      </c>
      <c r="D70" s="56">
        <f t="shared" si="47"/>
        <v>62</v>
      </c>
      <c r="E70" s="10" t="s">
        <v>39</v>
      </c>
      <c r="F70" s="164" t="s">
        <v>132</v>
      </c>
      <c r="G70" s="61">
        <v>38912326.244910307</v>
      </c>
      <c r="H70" s="61">
        <v>16015934.468966022</v>
      </c>
      <c r="I70" s="61">
        <f t="shared" ref="I70:I133" si="49">+G70-H70</f>
        <v>22896391.775944285</v>
      </c>
      <c r="J70" s="60">
        <v>42778</v>
      </c>
      <c r="K70" s="60">
        <v>42825</v>
      </c>
      <c r="L70" s="60">
        <f t="shared" si="48"/>
        <v>42825</v>
      </c>
      <c r="M70" s="60">
        <v>45443</v>
      </c>
      <c r="N70" s="83">
        <f t="shared" ref="N70:N133" si="50">(+(YEAR(M70)-YEAR(L70))*12+MONTH(M70)-MONTH(L70)+1)/3</f>
        <v>29</v>
      </c>
      <c r="O70" s="83">
        <f t="shared" ref="O70:O133" si="51">ROUNDUP(N70,0)</f>
        <v>29</v>
      </c>
      <c r="P70" s="61">
        <f t="shared" ref="P70:P133" si="52">+I70</f>
        <v>22896391.775944285</v>
      </c>
      <c r="Q70" s="61">
        <f t="shared" ref="Q70:Q133" si="53">IFERROR(P70*AE70%,0)</f>
        <v>17859185.585236542</v>
      </c>
      <c r="R70" s="61">
        <f t="shared" ref="R70:R133" si="54">+P70-Q70</f>
        <v>5037206.1907077432</v>
      </c>
      <c r="S70" s="61">
        <f t="shared" ref="S70:S133" si="55">+R70*V70</f>
        <v>503720.61907077435</v>
      </c>
      <c r="T70" s="61">
        <f t="shared" ref="T70:T133" si="56">+S70*W70</f>
        <v>50372.061907077441</v>
      </c>
      <c r="U70" s="61">
        <f t="shared" ref="U70:U133" si="57">(R70+S70+T70)*X70</f>
        <v>1006433.796903407</v>
      </c>
      <c r="V70" s="84">
        <v>0.1</v>
      </c>
      <c r="W70" s="84">
        <v>0.1</v>
      </c>
      <c r="X70" s="84">
        <v>0.18</v>
      </c>
      <c r="Y70" s="56">
        <f t="shared" ref="Y70:Y133" si="58">IF(O70&gt;4,4,O70)</f>
        <v>4</v>
      </c>
      <c r="Z70" s="56">
        <f t="shared" ref="Z70:Z133" si="59">IF((O70-Y70)&gt;4,4,O70-Y70)</f>
        <v>4</v>
      </c>
      <c r="AA70" s="56">
        <f t="shared" ref="AA70:AA133" si="60">IF((O70-Y70-Z70)&gt;4,4,(O70-Y70-Z70))</f>
        <v>4</v>
      </c>
      <c r="AB70" s="56">
        <f t="shared" ref="AB70:AB133" si="61">IF((O70-Y70-Z70-AA70)&gt;4,4,(O70-Y70-Z70-AA70))</f>
        <v>4</v>
      </c>
      <c r="AC70" s="56">
        <f t="shared" ref="AC70:AC133" si="62">IF((O70-Y70-Z70-AA70-AB70)&gt;4,4,(O70-Y70-Z70-AA70-AB70))</f>
        <v>4</v>
      </c>
      <c r="AD70" s="83">
        <f t="shared" ref="AD70:AD133" si="63">O70-Y70-Z70-AA70-AB70-AC70</f>
        <v>9</v>
      </c>
      <c r="AE70" s="14">
        <f t="shared" ref="AE70:AE133" si="64">(Y70*$Y$5*100)+(Z70*$Z$5*100)+(AA70*$AA$5*100)+(AB70*$AB$5*100)+(AC70*$AC$5*100)+(AD70*$AD$5*100)</f>
        <v>78</v>
      </c>
      <c r="AF70" s="14">
        <f t="shared" ref="AF70:AF133" si="65">SUM(Y70:AD70)-O70</f>
        <v>0</v>
      </c>
      <c r="AG70" s="61">
        <f t="shared" ref="AG70:AG133" si="66">+S70+T70+U70</f>
        <v>1560526.4778812588</v>
      </c>
      <c r="AH70" s="51"/>
      <c r="AI70" s="111" t="s">
        <v>203</v>
      </c>
      <c r="AJ70" t="e">
        <f>VLOOKUP(A70,'[19]Building Sheet FAR WPI &amp; CII'!A$6:T$264,3,FALSE)</f>
        <v>#N/A</v>
      </c>
      <c r="AK70" t="e">
        <v>#N/A</v>
      </c>
      <c r="AL70" s="104">
        <f t="shared" ref="AL70:AL133" si="67">YEARFRAC(J70,$AL$4)</f>
        <v>7.3666666666666663</v>
      </c>
      <c r="AM70" s="104">
        <v>30</v>
      </c>
      <c r="AN70" s="109">
        <v>0.05</v>
      </c>
      <c r="AO70" s="136">
        <f>(1-AN70)/AM70</f>
        <v>3.1666666666666662E-2</v>
      </c>
      <c r="AP70" s="102">
        <f>I70*((1-AN70)/AM70)*IF(AL70&gt;AM70,AM70,AL70)</f>
        <v>5341219.392621669</v>
      </c>
      <c r="AQ70" s="102">
        <f>I70-AP70</f>
        <v>17555172.383322615</v>
      </c>
      <c r="AR70" s="114" t="s">
        <v>218</v>
      </c>
      <c r="AS70" s="125">
        <f>VLOOKUP(AR70,Bifurcation!$B$5:$L$12,MATCH($AS$5,Bifurcation!$B$5:$L$5,0),FALSE)</f>
        <v>0</v>
      </c>
      <c r="AT70" s="125">
        <f>VLOOKUP(AR70,Bifurcation!$B$5:$L$12,MATCH($AT$5,Bifurcation!$B$5:$L$5,0),FALSE)</f>
        <v>0</v>
      </c>
      <c r="AU70" s="125">
        <f>VLOOKUP(AR70,Bifurcation!$B$5:$L$12,MATCH($AU$5,Bifurcation!$B$5:$L$5,0),FALSE)</f>
        <v>0</v>
      </c>
      <c r="AV70" s="125">
        <v>0.05</v>
      </c>
      <c r="AW70" s="125">
        <f>VLOOKUP(AR70,Bifurcation!$B$5:$L$12,MATCH($AW$5,Bifurcation!$B$5:$L$5,0),FALSE)</f>
        <v>0.15</v>
      </c>
      <c r="AX70" s="125">
        <v>0.37</v>
      </c>
      <c r="AY70" s="125">
        <v>0.08</v>
      </c>
      <c r="AZ70" s="125">
        <f>VLOOKUP(AR70,Bifurcation!$B$5:$L$12,MATCH($AZ$5,Bifurcation!$B$5:$L$5,0),FALSE)</f>
        <v>0</v>
      </c>
      <c r="BA70" s="125">
        <v>0.25</v>
      </c>
      <c r="BB70" s="125">
        <f>VLOOKUP(AR70,Bifurcation!$B$5:$L$12,MATCH($BB$5,Bifurcation!$B$5:$L$5,0),FALSE)</f>
        <v>0.1</v>
      </c>
      <c r="BC70" s="123">
        <f t="shared" ref="BC70:BC133" si="68">SUM(AS70:BB70)</f>
        <v>1</v>
      </c>
      <c r="BD70" s="165">
        <f t="shared" si="33"/>
        <v>0</v>
      </c>
      <c r="BE70" s="165">
        <f t="shared" si="34"/>
        <v>0</v>
      </c>
      <c r="BF70" s="165">
        <f t="shared" si="35"/>
        <v>0</v>
      </c>
      <c r="BG70" s="165">
        <f t="shared" si="36"/>
        <v>8.7775861916613085</v>
      </c>
      <c r="BH70" s="165">
        <f t="shared" si="37"/>
        <v>26.33275857498392</v>
      </c>
      <c r="BI70" s="165">
        <f t="shared" si="38"/>
        <v>64.954137818293674</v>
      </c>
      <c r="BJ70" s="165">
        <f t="shared" si="39"/>
        <v>14.044137906658094</v>
      </c>
      <c r="BK70" s="165">
        <f t="shared" si="40"/>
        <v>0</v>
      </c>
      <c r="BL70" s="165">
        <f t="shared" si="41"/>
        <v>43.887930958306541</v>
      </c>
      <c r="BM70" s="165">
        <f t="shared" si="42"/>
        <v>17.555172383322617</v>
      </c>
      <c r="BN70" s="102">
        <f t="shared" ref="BN70:BN133" si="69">BD70*10^5/$BN$1</f>
        <v>0</v>
      </c>
      <c r="BO70" s="102">
        <f t="shared" ref="BO70:BO133" si="70">BE70*10^5/$BO$1</f>
        <v>0</v>
      </c>
      <c r="BP70" s="102">
        <f t="shared" ref="BP70:BP133" si="71">BF70*10^5/$BP$1</f>
        <v>0</v>
      </c>
      <c r="BQ70" s="102">
        <f t="shared" ref="BQ70:BQ133" si="72">BG70*10^5/$BQ$1</f>
        <v>1097.1982739576636</v>
      </c>
      <c r="BR70" s="102">
        <f t="shared" ref="BR70:BR133" si="73">BH70*10^5/$BR$1</f>
        <v>29258.620638871023</v>
      </c>
      <c r="BS70" s="102">
        <f t="shared" ref="BS70:BS133" si="74">BI70*10^5/$BS$1</f>
        <v>99929.442797374883</v>
      </c>
      <c r="BT70" s="102">
        <f t="shared" ref="BT70:BT133" si="75">BJ70*10^5/$BT$1</f>
        <v>4255.7993656539675</v>
      </c>
      <c r="BU70" s="102">
        <f t="shared" ref="BU70:BU133" si="76">BK70*10^5/$BU$1</f>
        <v>0</v>
      </c>
      <c r="BV70" s="102">
        <f t="shared" ref="BV70:BV133" si="77">BL70*10^5/$BV$1</f>
        <v>5378.4229115571734</v>
      </c>
      <c r="BW70" s="102">
        <f>Valuation!BM70*10^5</f>
        <v>1755517.2383322618</v>
      </c>
    </row>
    <row r="71" spans="1:84">
      <c r="A71" s="56">
        <v>2010000251</v>
      </c>
      <c r="B71" s="56" t="s">
        <v>32</v>
      </c>
      <c r="C71" s="56" t="s">
        <v>28</v>
      </c>
      <c r="D71" s="56">
        <f t="shared" si="47"/>
        <v>63</v>
      </c>
      <c r="E71" s="10" t="s">
        <v>39</v>
      </c>
      <c r="F71" s="164" t="s">
        <v>110</v>
      </c>
      <c r="G71" s="61">
        <v>51450000</v>
      </c>
      <c r="H71" s="61">
        <v>28626460.031987198</v>
      </c>
      <c r="I71" s="61">
        <f t="shared" si="49"/>
        <v>22823539.968012802</v>
      </c>
      <c r="J71" s="60">
        <v>43952</v>
      </c>
      <c r="K71" s="60">
        <v>44012</v>
      </c>
      <c r="L71" s="60">
        <f t="shared" si="48"/>
        <v>44012</v>
      </c>
      <c r="M71" s="60">
        <v>45443</v>
      </c>
      <c r="N71" s="83">
        <f t="shared" si="50"/>
        <v>16</v>
      </c>
      <c r="O71" s="83">
        <f t="shared" si="51"/>
        <v>16</v>
      </c>
      <c r="P71" s="61">
        <f t="shared" si="52"/>
        <v>22823539.968012802</v>
      </c>
      <c r="Q71" s="61">
        <f t="shared" si="53"/>
        <v>11411769.984006401</v>
      </c>
      <c r="R71" s="61">
        <f t="shared" si="54"/>
        <v>11411769.984006401</v>
      </c>
      <c r="S71" s="61">
        <f t="shared" si="55"/>
        <v>1141176.9984006402</v>
      </c>
      <c r="T71" s="61">
        <f t="shared" si="56"/>
        <v>114117.69984006403</v>
      </c>
      <c r="U71" s="61">
        <f t="shared" si="57"/>
        <v>2280071.6428044788</v>
      </c>
      <c r="V71" s="84">
        <v>0.1</v>
      </c>
      <c r="W71" s="84">
        <v>0.1</v>
      </c>
      <c r="X71" s="84">
        <v>0.18</v>
      </c>
      <c r="Y71" s="56">
        <f t="shared" si="58"/>
        <v>4</v>
      </c>
      <c r="Z71" s="56">
        <f t="shared" si="59"/>
        <v>4</v>
      </c>
      <c r="AA71" s="56">
        <f t="shared" si="60"/>
        <v>4</v>
      </c>
      <c r="AB71" s="56">
        <f t="shared" si="61"/>
        <v>4</v>
      </c>
      <c r="AC71" s="56">
        <f t="shared" si="62"/>
        <v>0</v>
      </c>
      <c r="AD71" s="83">
        <f t="shared" si="63"/>
        <v>0</v>
      </c>
      <c r="AE71" s="14">
        <f t="shared" si="64"/>
        <v>50</v>
      </c>
      <c r="AF71" s="14">
        <f t="shared" si="65"/>
        <v>0</v>
      </c>
      <c r="AG71" s="61">
        <f t="shared" si="66"/>
        <v>3535366.3410451831</v>
      </c>
      <c r="AH71" s="51"/>
      <c r="AI71" s="111" t="s">
        <v>181</v>
      </c>
      <c r="AJ71" t="str">
        <f>VLOOKUP(A71,'[19]Building Sheet FAR WPI &amp; CII'!A$6:T$264,3,FALSE)</f>
        <v>Transport Management Building</v>
      </c>
      <c r="AK71" t="s">
        <v>216</v>
      </c>
      <c r="AL71" s="104">
        <f t="shared" si="67"/>
        <v>4.1472222222222221</v>
      </c>
      <c r="AM71" s="104">
        <v>45</v>
      </c>
      <c r="AN71" s="109">
        <f>VLOOKUP(A71,'[19]Building Sheet FAR WPI &amp; CII'!A$6:AK$243,36,FALSE)</f>
        <v>0.05</v>
      </c>
      <c r="AO71" s="136">
        <f>(1-AN71)/AM71</f>
        <v>2.1111111111111112E-2</v>
      </c>
      <c r="AP71" s="102">
        <f>I71*((1-AN71)/AM71)*IF(AL71&gt;AM71,AM71,AL71)</f>
        <v>1998257.2786191949</v>
      </c>
      <c r="AQ71" s="102">
        <f>I71-AP71</f>
        <v>20825282.689393606</v>
      </c>
      <c r="AR71" t="s">
        <v>216</v>
      </c>
      <c r="AS71" s="125">
        <v>0.05</v>
      </c>
      <c r="AT71" s="125">
        <f>VLOOKUP(AR71,Bifurcation!$B$5:$L$12,MATCH($AT$5,Bifurcation!$B$5:$L$5,0),FALSE)</f>
        <v>0</v>
      </c>
      <c r="AU71" s="125">
        <f>VLOOKUP(AR71,Bifurcation!$B$5:$L$12,MATCH($AU$5,Bifurcation!$B$5:$L$5,0),FALSE)</f>
        <v>0</v>
      </c>
      <c r="AV71" s="125">
        <v>0.15</v>
      </c>
      <c r="AW71" s="125">
        <f>VLOOKUP(AR71,Bifurcation!$B$5:$L$12,MATCH($AW$5,Bifurcation!$B$5:$L$5,0),FALSE)</f>
        <v>0</v>
      </c>
      <c r="AX71" s="125">
        <v>0.17</v>
      </c>
      <c r="AY71" s="125">
        <f>VLOOKUP(AR71,Bifurcation!$B$5:$L$12,MATCH($AY$5,Bifurcation!$B$5:$L$5,0),FALSE)</f>
        <v>0.20468671467173591</v>
      </c>
      <c r="AZ71" s="125">
        <v>0.11</v>
      </c>
      <c r="BA71" s="125">
        <v>0.17</v>
      </c>
      <c r="BB71" s="125">
        <f>VLOOKUP(AR71,Bifurcation!$B$5:$L$12,MATCH($BB$5,Bifurcation!$B$5:$L$5,0),FALSE)</f>
        <v>0.15</v>
      </c>
      <c r="BC71" s="123">
        <f t="shared" si="68"/>
        <v>1.004686714671736</v>
      </c>
      <c r="BD71" s="165">
        <f t="shared" ref="BD71:BD134" si="78">AQ71*AS71/10^5</f>
        <v>10.412641344696803</v>
      </c>
      <c r="BE71" s="165">
        <f t="shared" ref="BE71:BE134" si="79">AQ71*AT71/10^5</f>
        <v>0</v>
      </c>
      <c r="BF71" s="165">
        <f t="shared" ref="BF71:BF134" si="80">AQ71*AU71/10^5</f>
        <v>0</v>
      </c>
      <c r="BG71" s="165">
        <f t="shared" ref="BG71:BG134" si="81">AQ71*AV71/10^5</f>
        <v>31.237924034090408</v>
      </c>
      <c r="BH71" s="165">
        <f t="shared" ref="BH71:BH134" si="82">AQ71*AW71/10^5</f>
        <v>0</v>
      </c>
      <c r="BI71" s="165">
        <f t="shared" ref="BI71:BI134" si="83">AQ71*AX71/10^5</f>
        <v>35.402980571969131</v>
      </c>
      <c r="BJ71" s="165">
        <f t="shared" ref="BJ71:BJ134" si="84">AQ71*AY71/10^5</f>
        <v>42.626586958021505</v>
      </c>
      <c r="BK71" s="165">
        <f t="shared" ref="BK71:BK134" si="85">AQ71*AZ71/10^5</f>
        <v>22.90781095833297</v>
      </c>
      <c r="BL71" s="165">
        <f t="shared" ref="BL71:BL134" si="86">AQ71*BA71/10^5</f>
        <v>35.402980571969131</v>
      </c>
      <c r="BM71" s="165">
        <f t="shared" ref="BM71:BM134" si="87">AQ71*BB71/10^5</f>
        <v>31.237924034090408</v>
      </c>
      <c r="BN71" s="102">
        <f t="shared" si="69"/>
        <v>2313.920298821512</v>
      </c>
      <c r="BO71" s="102">
        <f t="shared" si="70"/>
        <v>0</v>
      </c>
      <c r="BP71" s="102">
        <f t="shared" si="71"/>
        <v>0</v>
      </c>
      <c r="BQ71" s="102">
        <f t="shared" si="72"/>
        <v>3904.7405042613013</v>
      </c>
      <c r="BR71" s="102">
        <f t="shared" si="73"/>
        <v>0</v>
      </c>
      <c r="BS71" s="102">
        <f t="shared" si="74"/>
        <v>54466.123956875592</v>
      </c>
      <c r="BT71" s="102">
        <f t="shared" si="75"/>
        <v>12917.147563036819</v>
      </c>
      <c r="BU71" s="102">
        <f t="shared" si="76"/>
        <v>305437.47944443958</v>
      </c>
      <c r="BV71" s="102">
        <f t="shared" si="77"/>
        <v>4338.6005602903351</v>
      </c>
      <c r="BW71" s="102">
        <f>Valuation!BM71*10^5</f>
        <v>3123792.403409041</v>
      </c>
    </row>
    <row r="72" spans="1:84">
      <c r="A72" s="56">
        <v>9010000012</v>
      </c>
      <c r="B72" s="56" t="s">
        <v>22</v>
      </c>
      <c r="C72" s="56" t="s">
        <v>27</v>
      </c>
      <c r="D72" s="56">
        <f t="shared" si="47"/>
        <v>64</v>
      </c>
      <c r="E72" s="10" t="s">
        <v>39</v>
      </c>
      <c r="F72" s="164" t="s">
        <v>103</v>
      </c>
      <c r="G72" s="61">
        <v>35279747.129023589</v>
      </c>
      <c r="H72" s="61">
        <v>14520800.286876716</v>
      </c>
      <c r="I72" s="61">
        <f t="shared" si="49"/>
        <v>20758946.842146873</v>
      </c>
      <c r="J72" s="60">
        <v>42572</v>
      </c>
      <c r="K72" s="60">
        <v>42643</v>
      </c>
      <c r="L72" s="60">
        <f t="shared" si="48"/>
        <v>42643</v>
      </c>
      <c r="M72" s="60">
        <v>45443</v>
      </c>
      <c r="N72" s="83">
        <f t="shared" si="50"/>
        <v>31</v>
      </c>
      <c r="O72" s="83">
        <f t="shared" si="51"/>
        <v>31</v>
      </c>
      <c r="P72" s="61">
        <f t="shared" si="52"/>
        <v>20758946.842146873</v>
      </c>
      <c r="Q72" s="61">
        <f t="shared" si="53"/>
        <v>17022336.410560437</v>
      </c>
      <c r="R72" s="61">
        <f t="shared" si="54"/>
        <v>3736610.4315864369</v>
      </c>
      <c r="S72" s="61">
        <f t="shared" si="55"/>
        <v>373661.0431586437</v>
      </c>
      <c r="T72" s="61">
        <f t="shared" si="56"/>
        <v>37366.104315864373</v>
      </c>
      <c r="U72" s="61">
        <f t="shared" si="57"/>
        <v>746574.76423097006</v>
      </c>
      <c r="V72" s="84">
        <v>0.1</v>
      </c>
      <c r="W72" s="84">
        <v>0.1</v>
      </c>
      <c r="X72" s="84">
        <v>0.18</v>
      </c>
      <c r="Y72" s="56">
        <f t="shared" si="58"/>
        <v>4</v>
      </c>
      <c r="Z72" s="56">
        <f t="shared" si="59"/>
        <v>4</v>
      </c>
      <c r="AA72" s="56">
        <f t="shared" si="60"/>
        <v>4</v>
      </c>
      <c r="AB72" s="56">
        <f t="shared" si="61"/>
        <v>4</v>
      </c>
      <c r="AC72" s="56">
        <f t="shared" si="62"/>
        <v>4</v>
      </c>
      <c r="AD72" s="83">
        <f t="shared" si="63"/>
        <v>11</v>
      </c>
      <c r="AE72" s="14">
        <f t="shared" si="64"/>
        <v>82</v>
      </c>
      <c r="AF72" s="14">
        <f t="shared" si="65"/>
        <v>0</v>
      </c>
      <c r="AG72" s="61">
        <f t="shared" si="66"/>
        <v>1157601.9117054781</v>
      </c>
      <c r="AH72" s="51"/>
      <c r="AI72" s="111" t="s">
        <v>203</v>
      </c>
      <c r="AJ72" t="e">
        <f>VLOOKUP(A72,'[19]Building Sheet FAR WPI &amp; CII'!A$6:T$264,3,FALSE)</f>
        <v>#N/A</v>
      </c>
      <c r="AK72" t="e">
        <v>#N/A</v>
      </c>
      <c r="AL72" s="104">
        <f t="shared" si="67"/>
        <v>7.9249999999999998</v>
      </c>
      <c r="AM72" s="104">
        <v>30</v>
      </c>
      <c r="AN72" s="109">
        <v>0.05</v>
      </c>
      <c r="AO72" s="136">
        <f>(1-AN72)/AM72</f>
        <v>3.1666666666666662E-2</v>
      </c>
      <c r="AP72" s="102">
        <f>I72*((1-AN72)/AM72)*IF(AL72&gt;AM72,AM72,AL72)</f>
        <v>5209630.7012604419</v>
      </c>
      <c r="AQ72" s="102">
        <f>I72-AP72</f>
        <v>15549316.140886432</v>
      </c>
      <c r="AR72" s="114" t="s">
        <v>218</v>
      </c>
      <c r="AS72" s="125">
        <f>VLOOKUP(AR72,Bifurcation!$B$5:$L$12,MATCH($AS$5,Bifurcation!$B$5:$L$5,0),FALSE)</f>
        <v>0</v>
      </c>
      <c r="AT72" s="125">
        <f>VLOOKUP(AR72,Bifurcation!$B$5:$L$12,MATCH($AT$5,Bifurcation!$B$5:$L$5,0),FALSE)</f>
        <v>0</v>
      </c>
      <c r="AU72" s="125">
        <f>VLOOKUP(AR72,Bifurcation!$B$5:$L$12,MATCH($AU$5,Bifurcation!$B$5:$L$5,0),FALSE)</f>
        <v>0</v>
      </c>
      <c r="AV72" s="125">
        <v>0.05</v>
      </c>
      <c r="AW72" s="125">
        <f>VLOOKUP(AR72,Bifurcation!$B$5:$L$12,MATCH($AW$5,Bifurcation!$B$5:$L$5,0),FALSE)</f>
        <v>0.15</v>
      </c>
      <c r="AX72" s="125">
        <v>0.37</v>
      </c>
      <c r="AY72" s="125">
        <v>0.08</v>
      </c>
      <c r="AZ72" s="125">
        <f>VLOOKUP(AR72,Bifurcation!$B$5:$L$12,MATCH($AZ$5,Bifurcation!$B$5:$L$5,0),FALSE)</f>
        <v>0</v>
      </c>
      <c r="BA72" s="125">
        <v>0.25</v>
      </c>
      <c r="BB72" s="125">
        <f>VLOOKUP(AR72,Bifurcation!$B$5:$L$12,MATCH($BB$5,Bifurcation!$B$5:$L$5,0),FALSE)</f>
        <v>0.1</v>
      </c>
      <c r="BC72" s="123">
        <f t="shared" si="68"/>
        <v>1</v>
      </c>
      <c r="BD72" s="165">
        <f t="shared" si="78"/>
        <v>0</v>
      </c>
      <c r="BE72" s="165">
        <f t="shared" si="79"/>
        <v>0</v>
      </c>
      <c r="BF72" s="165">
        <f t="shared" si="80"/>
        <v>0</v>
      </c>
      <c r="BG72" s="165">
        <f t="shared" si="81"/>
        <v>7.7746580704432171</v>
      </c>
      <c r="BH72" s="165">
        <f t="shared" si="82"/>
        <v>23.323974211329645</v>
      </c>
      <c r="BI72" s="165">
        <f t="shared" si="83"/>
        <v>57.532469721279796</v>
      </c>
      <c r="BJ72" s="165">
        <f t="shared" si="84"/>
        <v>12.439452912709145</v>
      </c>
      <c r="BK72" s="165">
        <f t="shared" si="85"/>
        <v>0</v>
      </c>
      <c r="BL72" s="165">
        <f t="shared" si="86"/>
        <v>38.873290352216081</v>
      </c>
      <c r="BM72" s="165">
        <f t="shared" si="87"/>
        <v>15.549316140886434</v>
      </c>
      <c r="BN72" s="102">
        <f t="shared" si="69"/>
        <v>0</v>
      </c>
      <c r="BO72" s="102">
        <f t="shared" si="70"/>
        <v>0</v>
      </c>
      <c r="BP72" s="102">
        <f t="shared" si="71"/>
        <v>0</v>
      </c>
      <c r="BQ72" s="102">
        <f t="shared" si="72"/>
        <v>971.83225880540203</v>
      </c>
      <c r="BR72" s="102">
        <f t="shared" si="73"/>
        <v>25915.526901477384</v>
      </c>
      <c r="BS72" s="102">
        <f t="shared" si="74"/>
        <v>88511.491878891989</v>
      </c>
      <c r="BT72" s="102">
        <f t="shared" si="75"/>
        <v>3769.5311856694379</v>
      </c>
      <c r="BU72" s="102">
        <f t="shared" si="76"/>
        <v>0</v>
      </c>
      <c r="BV72" s="102">
        <f t="shared" si="77"/>
        <v>4763.8836215951078</v>
      </c>
      <c r="BW72" s="102">
        <f>Valuation!BM72*10^5</f>
        <v>1554931.6140886433</v>
      </c>
    </row>
    <row r="73" spans="1:84">
      <c r="A73" s="56">
        <v>9010000003</v>
      </c>
      <c r="B73" s="56" t="s">
        <v>22</v>
      </c>
      <c r="C73" s="56" t="s">
        <v>29</v>
      </c>
      <c r="D73" s="56">
        <f t="shared" si="47"/>
        <v>65</v>
      </c>
      <c r="E73" s="10" t="s">
        <v>39</v>
      </c>
      <c r="F73" s="164" t="s">
        <v>162</v>
      </c>
      <c r="G73" s="61">
        <v>34680467.815419614</v>
      </c>
      <c r="H73" s="61">
        <v>14274142.758491514</v>
      </c>
      <c r="I73" s="61">
        <f t="shared" si="49"/>
        <v>20406325.056928098</v>
      </c>
      <c r="J73" s="60">
        <v>42791</v>
      </c>
      <c r="K73" s="60">
        <v>42825</v>
      </c>
      <c r="L73" s="60">
        <f t="shared" si="48"/>
        <v>42825</v>
      </c>
      <c r="M73" s="60">
        <v>45443</v>
      </c>
      <c r="N73" s="83">
        <f t="shared" si="50"/>
        <v>29</v>
      </c>
      <c r="O73" s="83">
        <f t="shared" si="51"/>
        <v>29</v>
      </c>
      <c r="P73" s="61">
        <f t="shared" si="52"/>
        <v>20406325.056928098</v>
      </c>
      <c r="Q73" s="61">
        <f t="shared" si="53"/>
        <v>15916933.544403916</v>
      </c>
      <c r="R73" s="61">
        <f t="shared" si="54"/>
        <v>4489391.512524182</v>
      </c>
      <c r="S73" s="61">
        <f t="shared" si="55"/>
        <v>448939.15125241823</v>
      </c>
      <c r="T73" s="61">
        <f t="shared" si="56"/>
        <v>44893.915125241823</v>
      </c>
      <c r="U73" s="61">
        <f t="shared" si="57"/>
        <v>896980.42420233146</v>
      </c>
      <c r="V73" s="84">
        <v>0.1</v>
      </c>
      <c r="W73" s="84">
        <v>0.1</v>
      </c>
      <c r="X73" s="84">
        <v>0.18</v>
      </c>
      <c r="Y73" s="56">
        <f t="shared" si="58"/>
        <v>4</v>
      </c>
      <c r="Z73" s="56">
        <f t="shared" si="59"/>
        <v>4</v>
      </c>
      <c r="AA73" s="56">
        <f t="shared" si="60"/>
        <v>4</v>
      </c>
      <c r="AB73" s="56">
        <f t="shared" si="61"/>
        <v>4</v>
      </c>
      <c r="AC73" s="56">
        <f t="shared" si="62"/>
        <v>4</v>
      </c>
      <c r="AD73" s="83">
        <f t="shared" si="63"/>
        <v>9</v>
      </c>
      <c r="AE73" s="14">
        <f t="shared" si="64"/>
        <v>78</v>
      </c>
      <c r="AF73" s="14">
        <f t="shared" si="65"/>
        <v>0</v>
      </c>
      <c r="AG73" s="61">
        <f t="shared" si="66"/>
        <v>1390813.4905799916</v>
      </c>
      <c r="AH73" s="51"/>
      <c r="AI73" s="111" t="s">
        <v>203</v>
      </c>
      <c r="AJ73" t="e">
        <f>VLOOKUP(A73,'[19]Building Sheet FAR WPI &amp; CII'!A$6:T$264,3,FALSE)</f>
        <v>#N/A</v>
      </c>
      <c r="AK73" t="e">
        <v>#N/A</v>
      </c>
      <c r="AL73" s="104">
        <f t="shared" si="67"/>
        <v>7.3305555555555557</v>
      </c>
      <c r="AM73" s="104">
        <v>30</v>
      </c>
      <c r="AN73" s="109">
        <v>0.05</v>
      </c>
      <c r="AO73" s="136">
        <f>(1-AN73)/AM73</f>
        <v>3.1666666666666662E-2</v>
      </c>
      <c r="AP73" s="102">
        <f>I73*((1-AN73)/AM73)*IF(AL73&gt;AM73,AM73,AL73)</f>
        <v>4737007.1512936652</v>
      </c>
      <c r="AQ73" s="102">
        <f>I73-AP73</f>
        <v>15669317.905634433</v>
      </c>
      <c r="AR73" s="114" t="s">
        <v>218</v>
      </c>
      <c r="AS73" s="125">
        <f>VLOOKUP(AR73,Bifurcation!$B$5:$L$12,MATCH($AS$5,Bifurcation!$B$5:$L$5,0),FALSE)</f>
        <v>0</v>
      </c>
      <c r="AT73" s="125">
        <f>VLOOKUP(AR73,Bifurcation!$B$5:$L$12,MATCH($AT$5,Bifurcation!$B$5:$L$5,0),FALSE)</f>
        <v>0</v>
      </c>
      <c r="AU73" s="125">
        <f>VLOOKUP(AR73,Bifurcation!$B$5:$L$12,MATCH($AU$5,Bifurcation!$B$5:$L$5,0),FALSE)</f>
        <v>0</v>
      </c>
      <c r="AV73" s="125">
        <v>0.05</v>
      </c>
      <c r="AW73" s="125">
        <f>VLOOKUP(AR73,Bifurcation!$B$5:$L$12,MATCH($AW$5,Bifurcation!$B$5:$L$5,0),FALSE)</f>
        <v>0.15</v>
      </c>
      <c r="AX73" s="125">
        <v>0.37</v>
      </c>
      <c r="AY73" s="125">
        <v>0.08</v>
      </c>
      <c r="AZ73" s="125">
        <f>VLOOKUP(AR73,Bifurcation!$B$5:$L$12,MATCH($AZ$5,Bifurcation!$B$5:$L$5,0),FALSE)</f>
        <v>0</v>
      </c>
      <c r="BA73" s="125">
        <v>0.25</v>
      </c>
      <c r="BB73" s="125">
        <f>VLOOKUP(AR73,Bifurcation!$B$5:$L$12,MATCH($BB$5,Bifurcation!$B$5:$L$5,0),FALSE)</f>
        <v>0.1</v>
      </c>
      <c r="BC73" s="123">
        <f t="shared" si="68"/>
        <v>1</v>
      </c>
      <c r="BD73" s="165">
        <f t="shared" si="78"/>
        <v>0</v>
      </c>
      <c r="BE73" s="165">
        <f t="shared" si="79"/>
        <v>0</v>
      </c>
      <c r="BF73" s="165">
        <f t="shared" si="80"/>
        <v>0</v>
      </c>
      <c r="BG73" s="165">
        <f t="shared" si="81"/>
        <v>7.8346589528172172</v>
      </c>
      <c r="BH73" s="165">
        <f t="shared" si="82"/>
        <v>23.503976858451651</v>
      </c>
      <c r="BI73" s="165">
        <f t="shared" si="83"/>
        <v>57.976476250847398</v>
      </c>
      <c r="BJ73" s="165">
        <f t="shared" si="84"/>
        <v>12.535454324507546</v>
      </c>
      <c r="BK73" s="165">
        <f t="shared" si="85"/>
        <v>0</v>
      </c>
      <c r="BL73" s="165">
        <f t="shared" si="86"/>
        <v>39.17329476408608</v>
      </c>
      <c r="BM73" s="165">
        <f t="shared" si="87"/>
        <v>15.669317905634434</v>
      </c>
      <c r="BN73" s="102">
        <f t="shared" si="69"/>
        <v>0</v>
      </c>
      <c r="BO73" s="102">
        <f t="shared" si="70"/>
        <v>0</v>
      </c>
      <c r="BP73" s="102">
        <f t="shared" si="71"/>
        <v>0</v>
      </c>
      <c r="BQ73" s="102">
        <f t="shared" si="72"/>
        <v>979.33236910215214</v>
      </c>
      <c r="BR73" s="102">
        <f t="shared" si="73"/>
        <v>26115.529842724056</v>
      </c>
      <c r="BS73" s="102">
        <f t="shared" si="74"/>
        <v>89194.578847457538</v>
      </c>
      <c r="BT73" s="102">
        <f t="shared" si="75"/>
        <v>3798.622522578044</v>
      </c>
      <c r="BU73" s="102">
        <f t="shared" si="76"/>
        <v>0</v>
      </c>
      <c r="BV73" s="102">
        <f t="shared" si="77"/>
        <v>4800.648868147804</v>
      </c>
      <c r="BW73" s="102">
        <f>Valuation!BM73*10^5</f>
        <v>1566931.7905634434</v>
      </c>
    </row>
    <row r="74" spans="1:84">
      <c r="A74" s="56">
        <v>2010000038</v>
      </c>
      <c r="B74" s="56" t="s">
        <v>23</v>
      </c>
      <c r="C74" s="56" t="s">
        <v>28</v>
      </c>
      <c r="D74" s="56">
        <f t="shared" ref="D74:D105" si="88">+D73+1</f>
        <v>66</v>
      </c>
      <c r="E74" s="10" t="s">
        <v>39</v>
      </c>
      <c r="F74" s="164" t="s">
        <v>131</v>
      </c>
      <c r="G74" s="61">
        <v>33793183.359999999</v>
      </c>
      <c r="H74" s="61">
        <v>13821548.64212399</v>
      </c>
      <c r="I74" s="61">
        <f t="shared" si="49"/>
        <v>19971634.71787601</v>
      </c>
      <c r="J74" s="60">
        <v>42839</v>
      </c>
      <c r="K74" s="60">
        <v>42916</v>
      </c>
      <c r="L74" s="60">
        <f t="shared" si="48"/>
        <v>42916</v>
      </c>
      <c r="M74" s="60">
        <v>45443</v>
      </c>
      <c r="N74" s="83">
        <f t="shared" si="50"/>
        <v>28</v>
      </c>
      <c r="O74" s="83">
        <f t="shared" si="51"/>
        <v>28</v>
      </c>
      <c r="P74" s="61">
        <f t="shared" si="52"/>
        <v>19971634.71787601</v>
      </c>
      <c r="Q74" s="61">
        <f t="shared" si="53"/>
        <v>15178442.385585768</v>
      </c>
      <c r="R74" s="61">
        <f t="shared" si="54"/>
        <v>4793192.3322902415</v>
      </c>
      <c r="S74" s="61">
        <f t="shared" si="55"/>
        <v>479319.23322902416</v>
      </c>
      <c r="T74" s="61">
        <f t="shared" si="56"/>
        <v>47931.923322902418</v>
      </c>
      <c r="U74" s="61">
        <f t="shared" si="57"/>
        <v>957679.82799159014</v>
      </c>
      <c r="V74" s="84">
        <v>0.1</v>
      </c>
      <c r="W74" s="84">
        <v>0.1</v>
      </c>
      <c r="X74" s="84">
        <v>0.18</v>
      </c>
      <c r="Y74" s="56">
        <f t="shared" si="58"/>
        <v>4</v>
      </c>
      <c r="Z74" s="56">
        <f t="shared" si="59"/>
        <v>4</v>
      </c>
      <c r="AA74" s="56">
        <f t="shared" si="60"/>
        <v>4</v>
      </c>
      <c r="AB74" s="56">
        <f t="shared" si="61"/>
        <v>4</v>
      </c>
      <c r="AC74" s="56">
        <f t="shared" si="62"/>
        <v>4</v>
      </c>
      <c r="AD74" s="83">
        <f t="shared" si="63"/>
        <v>8</v>
      </c>
      <c r="AE74" s="14">
        <f t="shared" si="64"/>
        <v>76</v>
      </c>
      <c r="AF74" s="14">
        <f t="shared" si="65"/>
        <v>0</v>
      </c>
      <c r="AG74" s="61">
        <f t="shared" si="66"/>
        <v>1484930.9845435168</v>
      </c>
      <c r="AH74" s="51" t="s">
        <v>151</v>
      </c>
      <c r="AI74" s="111" t="s">
        <v>203</v>
      </c>
      <c r="AJ74" t="str">
        <f>VLOOKUP(A74,'[19]Building Sheet FAR WPI &amp; CII'!A$6:T$264,3,FALSE)</f>
        <v>Catalyst Storage Building</v>
      </c>
      <c r="AK74" t="s">
        <v>216</v>
      </c>
      <c r="AL74" s="104">
        <f t="shared" si="67"/>
        <v>7.1944444444444446</v>
      </c>
      <c r="AM74" s="104">
        <v>30</v>
      </c>
      <c r="AN74" s="109">
        <f>VLOOKUP(A74,'[19]Building Sheet FAR WPI &amp; CII'!A$6:AK$243,36,FALSE)</f>
        <v>0.05</v>
      </c>
      <c r="AO74" s="136">
        <f>(1-AN74)/AM74</f>
        <v>3.1666666666666662E-2</v>
      </c>
      <c r="AP74" s="102">
        <f>I74*((1-AN74)/AM74)*IF(AL74&gt;AM74,AM74,AL74)</f>
        <v>4550019.1873457329</v>
      </c>
      <c r="AQ74" s="102">
        <f>I74-AP74</f>
        <v>15421615.530530278</v>
      </c>
      <c r="AR74" t="s">
        <v>218</v>
      </c>
      <c r="AS74" s="125">
        <f>VLOOKUP(AR74,Bifurcation!$B$5:$L$12,MATCH($AS$5,Bifurcation!$B$5:$L$5,0),FALSE)</f>
        <v>0</v>
      </c>
      <c r="AT74" s="125">
        <f>VLOOKUP(AR74,Bifurcation!$B$5:$L$12,MATCH($AT$5,Bifurcation!$B$5:$L$5,0),FALSE)</f>
        <v>0</v>
      </c>
      <c r="AU74" s="125">
        <f>VLOOKUP(AR74,Bifurcation!$B$5:$L$12,MATCH($AU$5,Bifurcation!$B$5:$L$5,0),FALSE)</f>
        <v>0</v>
      </c>
      <c r="AV74" s="125">
        <v>0.05</v>
      </c>
      <c r="AW74" s="125">
        <f>VLOOKUP(AR74,Bifurcation!$B$5:$L$12,MATCH($AW$5,Bifurcation!$B$5:$L$5,0),FALSE)</f>
        <v>0.15</v>
      </c>
      <c r="AX74" s="125">
        <v>0.37</v>
      </c>
      <c r="AY74" s="125">
        <v>0.08</v>
      </c>
      <c r="AZ74" s="125">
        <f>VLOOKUP(AR74,Bifurcation!$B$5:$L$12,MATCH($AZ$5,Bifurcation!$B$5:$L$5,0),FALSE)</f>
        <v>0</v>
      </c>
      <c r="BA74" s="125">
        <v>0.25</v>
      </c>
      <c r="BB74" s="125">
        <f>VLOOKUP(AR74,Bifurcation!$B$5:$L$12,MATCH($BB$5,Bifurcation!$B$5:$L$5,0),FALSE)</f>
        <v>0.1</v>
      </c>
      <c r="BC74" s="123">
        <f t="shared" si="68"/>
        <v>1</v>
      </c>
      <c r="BD74" s="165">
        <f t="shared" si="78"/>
        <v>0</v>
      </c>
      <c r="BE74" s="165">
        <f t="shared" si="79"/>
        <v>0</v>
      </c>
      <c r="BF74" s="165">
        <f t="shared" si="80"/>
        <v>0</v>
      </c>
      <c r="BG74" s="165">
        <f t="shared" si="81"/>
        <v>7.7108077652651401</v>
      </c>
      <c r="BH74" s="165">
        <f t="shared" si="82"/>
        <v>23.132423295795416</v>
      </c>
      <c r="BI74" s="165">
        <f t="shared" si="83"/>
        <v>57.059977462962024</v>
      </c>
      <c r="BJ74" s="165">
        <f t="shared" si="84"/>
        <v>12.337292424424223</v>
      </c>
      <c r="BK74" s="165">
        <f t="shared" si="85"/>
        <v>0</v>
      </c>
      <c r="BL74" s="165">
        <f t="shared" si="86"/>
        <v>38.554038826325694</v>
      </c>
      <c r="BM74" s="165">
        <f t="shared" si="87"/>
        <v>15.42161553053028</v>
      </c>
      <c r="BN74" s="102">
        <f t="shared" si="69"/>
        <v>0</v>
      </c>
      <c r="BO74" s="102">
        <f t="shared" si="70"/>
        <v>0</v>
      </c>
      <c r="BP74" s="102">
        <f t="shared" si="71"/>
        <v>0</v>
      </c>
      <c r="BQ74" s="102">
        <f t="shared" si="72"/>
        <v>963.8509706581425</v>
      </c>
      <c r="BR74" s="102">
        <f t="shared" si="73"/>
        <v>25702.692550883796</v>
      </c>
      <c r="BS74" s="102">
        <f t="shared" si="74"/>
        <v>87784.58071224927</v>
      </c>
      <c r="BT74" s="102">
        <f t="shared" si="75"/>
        <v>3738.5734619467344</v>
      </c>
      <c r="BU74" s="102">
        <f t="shared" si="76"/>
        <v>0</v>
      </c>
      <c r="BV74" s="102">
        <f t="shared" si="77"/>
        <v>4724.7596600889328</v>
      </c>
      <c r="BW74" s="102">
        <f>Valuation!BM74*10^5</f>
        <v>1542161.553053028</v>
      </c>
    </row>
    <row r="75" spans="1:84">
      <c r="A75" s="56">
        <v>2010000255</v>
      </c>
      <c r="B75" s="56" t="s">
        <v>32</v>
      </c>
      <c r="C75" s="56" t="s">
        <v>30</v>
      </c>
      <c r="D75" s="56">
        <f t="shared" si="88"/>
        <v>67</v>
      </c>
      <c r="E75" s="10" t="s">
        <v>39</v>
      </c>
      <c r="F75" s="164" t="s">
        <v>114</v>
      </c>
      <c r="G75" s="61">
        <v>44297097</v>
      </c>
      <c r="H75" s="61">
        <v>24646629.286755297</v>
      </c>
      <c r="I75" s="61">
        <f t="shared" si="49"/>
        <v>19650467.713244703</v>
      </c>
      <c r="J75" s="60">
        <v>44186</v>
      </c>
      <c r="K75" s="60">
        <v>44196</v>
      </c>
      <c r="L75" s="60">
        <f t="shared" si="48"/>
        <v>44196</v>
      </c>
      <c r="M75" s="60">
        <v>45443</v>
      </c>
      <c r="N75" s="83">
        <f t="shared" si="50"/>
        <v>14</v>
      </c>
      <c r="O75" s="83">
        <f t="shared" si="51"/>
        <v>14</v>
      </c>
      <c r="P75" s="61">
        <f t="shared" si="52"/>
        <v>19650467.713244703</v>
      </c>
      <c r="Q75" s="61">
        <f t="shared" si="53"/>
        <v>8842710.470960116</v>
      </c>
      <c r="R75" s="61">
        <f t="shared" si="54"/>
        <v>10807757.242284587</v>
      </c>
      <c r="S75" s="61">
        <f t="shared" si="55"/>
        <v>1080775.7242284587</v>
      </c>
      <c r="T75" s="61">
        <f t="shared" si="56"/>
        <v>108077.57242284587</v>
      </c>
      <c r="U75" s="61">
        <f t="shared" si="57"/>
        <v>2159389.89700846</v>
      </c>
      <c r="V75" s="84">
        <v>0.1</v>
      </c>
      <c r="W75" s="84">
        <v>0.1</v>
      </c>
      <c r="X75" s="84">
        <v>0.18</v>
      </c>
      <c r="Y75" s="56">
        <f t="shared" si="58"/>
        <v>4</v>
      </c>
      <c r="Z75" s="56">
        <f t="shared" si="59"/>
        <v>4</v>
      </c>
      <c r="AA75" s="56">
        <f t="shared" si="60"/>
        <v>4</v>
      </c>
      <c r="AB75" s="56">
        <f t="shared" si="61"/>
        <v>2</v>
      </c>
      <c r="AC75" s="56">
        <f t="shared" si="62"/>
        <v>0</v>
      </c>
      <c r="AD75" s="83">
        <f t="shared" si="63"/>
        <v>0</v>
      </c>
      <c r="AE75" s="14">
        <f t="shared" si="64"/>
        <v>45</v>
      </c>
      <c r="AF75" s="14">
        <f t="shared" si="65"/>
        <v>0</v>
      </c>
      <c r="AG75" s="61">
        <f t="shared" si="66"/>
        <v>3348243.1936597647</v>
      </c>
      <c r="AH75" s="51"/>
      <c r="AI75" s="111" t="s">
        <v>179</v>
      </c>
      <c r="AJ75" t="str">
        <f>VLOOKUP(A75,'[19]Building Sheet FAR WPI &amp; CII'!A$6:T$264,3,FALSE)</f>
        <v>WMM (75 mm thk)</v>
      </c>
      <c r="AK75" t="s">
        <v>215</v>
      </c>
      <c r="AL75" s="104">
        <f t="shared" si="67"/>
        <v>3.5083333333333333</v>
      </c>
      <c r="AM75" s="104">
        <v>10</v>
      </c>
      <c r="AN75" s="109">
        <v>0</v>
      </c>
      <c r="AO75" s="136">
        <f>(1-AN75)/AM75</f>
        <v>0.1</v>
      </c>
      <c r="AP75" s="102">
        <f>I75*((1-AN75)/AM75)*IF(AL75&gt;AM75,AM75,AL75)</f>
        <v>6894039.0893966835</v>
      </c>
      <c r="AQ75" s="102">
        <f>I75-AP75</f>
        <v>12756428.623848019</v>
      </c>
      <c r="AR75" t="s">
        <v>215</v>
      </c>
      <c r="AS75" s="125">
        <f>VLOOKUP(AR75,Bifurcation!$B$5:$L$12,MATCH($AS$5,Bifurcation!$B$5:$L$5,0),FALSE)</f>
        <v>0</v>
      </c>
      <c r="AT75" s="125">
        <f>VLOOKUP(AR75,Bifurcation!$B$5:$L$12,MATCH($AT$5,Bifurcation!$B$5:$L$5,0),FALSE)</f>
        <v>0.35</v>
      </c>
      <c r="AU75" s="125">
        <f>VLOOKUP(AR75,Bifurcation!$B$5:$L$12,MATCH($AU$5,Bifurcation!$B$5:$L$5,0),FALSE)</f>
        <v>0.23</v>
      </c>
      <c r="AV75" s="125">
        <f>VLOOKUP(AR75,Bifurcation!$B$5:$L$12,MATCH($AV$5,Bifurcation!$B$5:$L$5,0),FALSE)</f>
        <v>0</v>
      </c>
      <c r="AW75" s="125">
        <f>VLOOKUP(AR75,Bifurcation!$B$5:$L$12,MATCH($AW$5,Bifurcation!$B$5:$L$5,0),FALSE)</f>
        <v>0</v>
      </c>
      <c r="AX75" s="125">
        <f>VLOOKUP(AR75,Bifurcation!$B$5:$L$12,MATCH($AX$5,Bifurcation!$B$5:$L$5,0),FALSE)</f>
        <v>0</v>
      </c>
      <c r="AY75" s="125">
        <f>VLOOKUP(AR75,Bifurcation!$B$5:$L$12,MATCH($AY$5,Bifurcation!$B$5:$L$5,0),FALSE)</f>
        <v>0</v>
      </c>
      <c r="AZ75" s="125">
        <f>VLOOKUP(AR75,Bifurcation!$B$5:$L$12,MATCH($AZ$5,Bifurcation!$B$5:$L$5,0),FALSE)</f>
        <v>0</v>
      </c>
      <c r="BA75" s="125">
        <f>VLOOKUP(AR75,Bifurcation!$B$5:$L$12,MATCH($BA$5,Bifurcation!$B$5:$L$5,0),FALSE)</f>
        <v>0.35</v>
      </c>
      <c r="BB75" s="125">
        <f>VLOOKUP(AR75,Bifurcation!$B$5:$L$12,MATCH($BB$5,Bifurcation!$B$5:$L$5,0),FALSE)</f>
        <v>7.0000000000000007E-2</v>
      </c>
      <c r="BC75" s="123">
        <f t="shared" si="68"/>
        <v>1</v>
      </c>
      <c r="BD75" s="165">
        <f t="shared" si="78"/>
        <v>0</v>
      </c>
      <c r="BE75" s="165">
        <f t="shared" si="79"/>
        <v>44.647500183468061</v>
      </c>
      <c r="BF75" s="165">
        <f t="shared" si="80"/>
        <v>29.339785834850446</v>
      </c>
      <c r="BG75" s="165">
        <f t="shared" si="81"/>
        <v>0</v>
      </c>
      <c r="BH75" s="165">
        <f t="shared" si="82"/>
        <v>0</v>
      </c>
      <c r="BI75" s="165">
        <f t="shared" si="83"/>
        <v>0</v>
      </c>
      <c r="BJ75" s="165">
        <f t="shared" si="84"/>
        <v>0</v>
      </c>
      <c r="BK75" s="165">
        <f t="shared" si="85"/>
        <v>0</v>
      </c>
      <c r="BL75" s="165">
        <f t="shared" si="86"/>
        <v>44.647500183468061</v>
      </c>
      <c r="BM75" s="165">
        <f t="shared" si="87"/>
        <v>8.9295000366936144</v>
      </c>
      <c r="BN75" s="102">
        <f t="shared" si="69"/>
        <v>0</v>
      </c>
      <c r="BO75" s="102">
        <f t="shared" si="70"/>
        <v>6378.2143119240091</v>
      </c>
      <c r="BP75" s="102">
        <f t="shared" si="71"/>
        <v>651.99524077445437</v>
      </c>
      <c r="BQ75" s="102">
        <f t="shared" si="72"/>
        <v>0</v>
      </c>
      <c r="BR75" s="102">
        <f t="shared" si="73"/>
        <v>0</v>
      </c>
      <c r="BS75" s="102">
        <f t="shared" si="74"/>
        <v>0</v>
      </c>
      <c r="BT75" s="102">
        <f t="shared" si="75"/>
        <v>0</v>
      </c>
      <c r="BU75" s="102">
        <f t="shared" si="76"/>
        <v>0</v>
      </c>
      <c r="BV75" s="102">
        <f t="shared" si="77"/>
        <v>5471.507375425007</v>
      </c>
      <c r="BW75" s="102">
        <f>Valuation!BM75*10^5</f>
        <v>892950.00366936147</v>
      </c>
    </row>
    <row r="76" spans="1:84">
      <c r="A76" s="56">
        <v>2010000059</v>
      </c>
      <c r="B76" s="56" t="s">
        <v>23</v>
      </c>
      <c r="C76" s="56" t="s">
        <v>30</v>
      </c>
      <c r="D76" s="56">
        <f t="shared" si="88"/>
        <v>68</v>
      </c>
      <c r="E76" s="10" t="s">
        <v>39</v>
      </c>
      <c r="F76" s="164" t="s">
        <v>133</v>
      </c>
      <c r="G76" s="61">
        <v>33158668</v>
      </c>
      <c r="H76" s="61">
        <v>13562029.294124488</v>
      </c>
      <c r="I76" s="61">
        <f t="shared" si="49"/>
        <v>19596638.705875512</v>
      </c>
      <c r="J76" s="60">
        <v>43090</v>
      </c>
      <c r="K76" s="60">
        <v>43100</v>
      </c>
      <c r="L76" s="60">
        <f t="shared" si="48"/>
        <v>43100</v>
      </c>
      <c r="M76" s="60">
        <v>45443</v>
      </c>
      <c r="N76" s="83">
        <f t="shared" si="50"/>
        <v>26</v>
      </c>
      <c r="O76" s="83">
        <f t="shared" si="51"/>
        <v>26</v>
      </c>
      <c r="P76" s="61">
        <f t="shared" si="52"/>
        <v>19596638.705875512</v>
      </c>
      <c r="Q76" s="61">
        <f t="shared" si="53"/>
        <v>14109579.868230369</v>
      </c>
      <c r="R76" s="61">
        <f t="shared" si="54"/>
        <v>5487058.8376451433</v>
      </c>
      <c r="S76" s="61">
        <f t="shared" si="55"/>
        <v>548705.88376451435</v>
      </c>
      <c r="T76" s="61">
        <f t="shared" si="56"/>
        <v>54870.588376451436</v>
      </c>
      <c r="U76" s="61">
        <f t="shared" si="57"/>
        <v>1096314.3557614996</v>
      </c>
      <c r="V76" s="84">
        <v>0.1</v>
      </c>
      <c r="W76" s="84">
        <v>0.1</v>
      </c>
      <c r="X76" s="84">
        <v>0.18</v>
      </c>
      <c r="Y76" s="56">
        <f t="shared" si="58"/>
        <v>4</v>
      </c>
      <c r="Z76" s="56">
        <f t="shared" si="59"/>
        <v>4</v>
      </c>
      <c r="AA76" s="56">
        <f t="shared" si="60"/>
        <v>4</v>
      </c>
      <c r="AB76" s="56">
        <f t="shared" si="61"/>
        <v>4</v>
      </c>
      <c r="AC76" s="56">
        <f t="shared" si="62"/>
        <v>4</v>
      </c>
      <c r="AD76" s="83">
        <f t="shared" si="63"/>
        <v>6</v>
      </c>
      <c r="AE76" s="14">
        <f t="shared" si="64"/>
        <v>72</v>
      </c>
      <c r="AF76" s="14">
        <f t="shared" si="65"/>
        <v>0</v>
      </c>
      <c r="AG76" s="61">
        <f t="shared" si="66"/>
        <v>1699890.8279024654</v>
      </c>
      <c r="AH76" s="51" t="s">
        <v>100</v>
      </c>
      <c r="AI76" s="111" t="s">
        <v>203</v>
      </c>
      <c r="AJ76" t="str">
        <f>VLOOKUP(A76,'[19]Building Sheet FAR WPI &amp; CII'!A$6:T$264,3,FALSE)</f>
        <v>ELECTRICAL MCC ROOM / SUBSTATION BUILDING</v>
      </c>
      <c r="AK76" t="s">
        <v>216</v>
      </c>
      <c r="AL76" s="104">
        <f t="shared" si="67"/>
        <v>6.5083333333333337</v>
      </c>
      <c r="AM76" s="104">
        <v>30</v>
      </c>
      <c r="AN76" s="109">
        <f>VLOOKUP(A76,'[19]Building Sheet FAR WPI &amp; CII'!A$6:AK$243,36,FALSE)</f>
        <v>0.05</v>
      </c>
      <c r="AO76" s="136">
        <f>(1-AN76)/AM76</f>
        <v>3.1666666666666662E-2</v>
      </c>
      <c r="AP76" s="102">
        <f>I76*((1-AN76)/AM76)*IF(AL76&gt;AM76,AM76,AL76)</f>
        <v>4038812.8021734264</v>
      </c>
      <c r="AQ76" s="102">
        <f>I76-AP76</f>
        <v>15557825.903702086</v>
      </c>
      <c r="AR76" t="s">
        <v>216</v>
      </c>
      <c r="AS76" s="125">
        <v>0.05</v>
      </c>
      <c r="AT76" s="125">
        <f>VLOOKUP(AR76,Bifurcation!$B$5:$L$12,MATCH($AT$5,Bifurcation!$B$5:$L$5,0),FALSE)</f>
        <v>0</v>
      </c>
      <c r="AU76" s="125">
        <f>VLOOKUP(AR76,Bifurcation!$B$5:$L$12,MATCH($AU$5,Bifurcation!$B$5:$L$5,0),FALSE)</f>
        <v>0</v>
      </c>
      <c r="AV76" s="125">
        <v>0.15</v>
      </c>
      <c r="AW76" s="125">
        <f>VLOOKUP(AR76,Bifurcation!$B$5:$L$12,MATCH($AW$5,Bifurcation!$B$5:$L$5,0),FALSE)</f>
        <v>0</v>
      </c>
      <c r="AX76" s="125">
        <v>0.17</v>
      </c>
      <c r="AY76" s="125">
        <f>VLOOKUP(AR76,Bifurcation!$B$5:$L$12,MATCH($AY$5,Bifurcation!$B$5:$L$5,0),FALSE)</f>
        <v>0.20468671467173591</v>
      </c>
      <c r="AZ76" s="125">
        <v>0.11</v>
      </c>
      <c r="BA76" s="125">
        <v>0.17</v>
      </c>
      <c r="BB76" s="125">
        <f>VLOOKUP(AR76,Bifurcation!$B$5:$L$12,MATCH($BB$5,Bifurcation!$B$5:$L$5,0),FALSE)</f>
        <v>0.15</v>
      </c>
      <c r="BC76" s="123">
        <f t="shared" si="68"/>
        <v>1.004686714671736</v>
      </c>
      <c r="BD76" s="165">
        <f t="shared" si="78"/>
        <v>7.7789129518510434</v>
      </c>
      <c r="BE76" s="165">
        <f t="shared" si="79"/>
        <v>0</v>
      </c>
      <c r="BF76" s="165">
        <f t="shared" si="80"/>
        <v>0</v>
      </c>
      <c r="BG76" s="165">
        <f t="shared" si="81"/>
        <v>23.336738855553129</v>
      </c>
      <c r="BH76" s="165">
        <f t="shared" si="82"/>
        <v>0</v>
      </c>
      <c r="BI76" s="165">
        <f t="shared" si="83"/>
        <v>26.448304036293546</v>
      </c>
      <c r="BJ76" s="165">
        <f t="shared" si="84"/>
        <v>31.844802716636107</v>
      </c>
      <c r="BK76" s="165">
        <f t="shared" si="85"/>
        <v>17.113608494072292</v>
      </c>
      <c r="BL76" s="165">
        <f t="shared" si="86"/>
        <v>26.448304036293546</v>
      </c>
      <c r="BM76" s="165">
        <f t="shared" si="87"/>
        <v>23.336738855553129</v>
      </c>
      <c r="BN76" s="102">
        <f t="shared" si="69"/>
        <v>1728.6473226335652</v>
      </c>
      <c r="BO76" s="102">
        <f t="shared" si="70"/>
        <v>0</v>
      </c>
      <c r="BP76" s="102">
        <f t="shared" si="71"/>
        <v>0</v>
      </c>
      <c r="BQ76" s="102">
        <f t="shared" si="72"/>
        <v>2917.0923569441411</v>
      </c>
      <c r="BR76" s="102">
        <f t="shared" si="73"/>
        <v>0</v>
      </c>
      <c r="BS76" s="102">
        <f t="shared" si="74"/>
        <v>40689.698517374687</v>
      </c>
      <c r="BT76" s="102">
        <f t="shared" si="75"/>
        <v>9649.940217162457</v>
      </c>
      <c r="BU76" s="102">
        <f t="shared" si="76"/>
        <v>228181.44658763055</v>
      </c>
      <c r="BV76" s="102">
        <f t="shared" si="77"/>
        <v>3241.2137299379347</v>
      </c>
      <c r="BW76" s="102">
        <f>Valuation!BM76*10^5</f>
        <v>2333673.885555313</v>
      </c>
    </row>
    <row r="77" spans="1:84">
      <c r="A77" s="56">
        <v>3030001238</v>
      </c>
      <c r="B77" s="56" t="s">
        <v>36</v>
      </c>
      <c r="C77" s="56" t="s">
        <v>30</v>
      </c>
      <c r="D77" s="56">
        <f t="shared" si="88"/>
        <v>69</v>
      </c>
      <c r="E77" s="10" t="s">
        <v>39</v>
      </c>
      <c r="F77" s="164" t="s">
        <v>94</v>
      </c>
      <c r="G77" s="61">
        <v>40143566.079999998</v>
      </c>
      <c r="H77" s="61">
        <v>20926780.637800984</v>
      </c>
      <c r="I77" s="61">
        <f t="shared" si="49"/>
        <v>19216785.442199014</v>
      </c>
      <c r="J77" s="60">
        <v>44926</v>
      </c>
      <c r="K77" s="60">
        <v>44926</v>
      </c>
      <c r="L77" s="60">
        <f t="shared" si="48"/>
        <v>44926</v>
      </c>
      <c r="M77" s="60">
        <v>45443</v>
      </c>
      <c r="N77" s="83">
        <f t="shared" si="50"/>
        <v>6</v>
      </c>
      <c r="O77" s="83">
        <f t="shared" si="51"/>
        <v>6</v>
      </c>
      <c r="P77" s="61">
        <f t="shared" si="52"/>
        <v>19216785.442199014</v>
      </c>
      <c r="Q77" s="61">
        <f t="shared" si="53"/>
        <v>4227692.7972837836</v>
      </c>
      <c r="R77" s="61">
        <f t="shared" si="54"/>
        <v>14989092.644915231</v>
      </c>
      <c r="S77" s="61">
        <f t="shared" si="55"/>
        <v>1498909.2644915232</v>
      </c>
      <c r="T77" s="61">
        <f t="shared" si="56"/>
        <v>149890.92644915232</v>
      </c>
      <c r="U77" s="61">
        <f t="shared" si="57"/>
        <v>2994820.7104540626</v>
      </c>
      <c r="V77" s="84">
        <v>0.1</v>
      </c>
      <c r="W77" s="84">
        <v>0.1</v>
      </c>
      <c r="X77" s="84">
        <v>0.18</v>
      </c>
      <c r="Y77" s="56">
        <f t="shared" si="58"/>
        <v>4</v>
      </c>
      <c r="Z77" s="56">
        <f t="shared" si="59"/>
        <v>2</v>
      </c>
      <c r="AA77" s="56">
        <f t="shared" si="60"/>
        <v>0</v>
      </c>
      <c r="AB77" s="56">
        <f t="shared" si="61"/>
        <v>0</v>
      </c>
      <c r="AC77" s="56">
        <f t="shared" si="62"/>
        <v>0</v>
      </c>
      <c r="AD77" s="83">
        <f t="shared" si="63"/>
        <v>0</v>
      </c>
      <c r="AE77" s="14">
        <f t="shared" si="64"/>
        <v>22</v>
      </c>
      <c r="AF77" s="14">
        <f t="shared" si="65"/>
        <v>0</v>
      </c>
      <c r="AG77" s="61">
        <f t="shared" si="66"/>
        <v>4643620.9013947379</v>
      </c>
      <c r="AH77" s="51" t="s">
        <v>97</v>
      </c>
      <c r="AI77" s="111" t="s">
        <v>203</v>
      </c>
      <c r="AJ77" t="e">
        <f>VLOOKUP(A77,'[19]Building Sheet FAR WPI &amp; CII'!A$6:T$264,3,FALSE)</f>
        <v>#N/A</v>
      </c>
      <c r="AK77" t="e">
        <v>#N/A</v>
      </c>
      <c r="AL77" s="104">
        <f t="shared" si="67"/>
        <v>1.4833333333333334</v>
      </c>
      <c r="AM77" s="104">
        <v>30</v>
      </c>
      <c r="AN77" s="143">
        <v>0.05</v>
      </c>
      <c r="AO77" s="136">
        <f>(1-AN77)/AM77</f>
        <v>3.1666666666666662E-2</v>
      </c>
      <c r="AP77" s="102">
        <f>I77*((1-AN77)/AM77)*IF(AL77&gt;AM77,AM77,AL77)</f>
        <v>902655.11618773697</v>
      </c>
      <c r="AQ77" s="102">
        <f>I77-AP77</f>
        <v>18314130.326011278</v>
      </c>
      <c r="AR77" s="114" t="s">
        <v>218</v>
      </c>
      <c r="AS77" s="125">
        <f>VLOOKUP(AR77,Bifurcation!$B$5:$L$12,MATCH($AS$5,Bifurcation!$B$5:$L$5,0),FALSE)</f>
        <v>0</v>
      </c>
      <c r="AT77" s="125">
        <f>VLOOKUP(AR77,Bifurcation!$B$5:$L$12,MATCH($AT$5,Bifurcation!$B$5:$L$5,0),FALSE)</f>
        <v>0</v>
      </c>
      <c r="AU77" s="125">
        <f>VLOOKUP(AR77,Bifurcation!$B$5:$L$12,MATCH($AU$5,Bifurcation!$B$5:$L$5,0),FALSE)</f>
        <v>0</v>
      </c>
      <c r="AV77" s="125">
        <v>0.05</v>
      </c>
      <c r="AW77" s="125">
        <f>VLOOKUP(AR77,Bifurcation!$B$5:$L$12,MATCH($AW$5,Bifurcation!$B$5:$L$5,0),FALSE)</f>
        <v>0.15</v>
      </c>
      <c r="AX77" s="125">
        <v>0.37</v>
      </c>
      <c r="AY77" s="125">
        <v>0.08</v>
      </c>
      <c r="AZ77" s="125">
        <f>VLOOKUP(AR77,Bifurcation!$B$5:$L$12,MATCH($AZ$5,Bifurcation!$B$5:$L$5,0),FALSE)</f>
        <v>0</v>
      </c>
      <c r="BA77" s="125">
        <v>0.25</v>
      </c>
      <c r="BB77" s="125">
        <f>VLOOKUP(AR77,Bifurcation!$B$5:$L$12,MATCH($BB$5,Bifurcation!$B$5:$L$5,0),FALSE)</f>
        <v>0.1</v>
      </c>
      <c r="BC77" s="123">
        <f t="shared" si="68"/>
        <v>1</v>
      </c>
      <c r="BD77" s="165">
        <f t="shared" si="78"/>
        <v>0</v>
      </c>
      <c r="BE77" s="165">
        <f t="shared" si="79"/>
        <v>0</v>
      </c>
      <c r="BF77" s="165">
        <f t="shared" si="80"/>
        <v>0</v>
      </c>
      <c r="BG77" s="165">
        <f t="shared" si="81"/>
        <v>9.1570651630056386</v>
      </c>
      <c r="BH77" s="165">
        <f t="shared" si="82"/>
        <v>27.471195489016917</v>
      </c>
      <c r="BI77" s="165">
        <f t="shared" si="83"/>
        <v>67.762282206241736</v>
      </c>
      <c r="BJ77" s="165">
        <f t="shared" si="84"/>
        <v>14.651304260809024</v>
      </c>
      <c r="BK77" s="165">
        <f t="shared" si="85"/>
        <v>0</v>
      </c>
      <c r="BL77" s="165">
        <f t="shared" si="86"/>
        <v>45.785325815028195</v>
      </c>
      <c r="BM77" s="165">
        <f t="shared" si="87"/>
        <v>18.314130326011277</v>
      </c>
      <c r="BN77" s="102">
        <f t="shared" si="69"/>
        <v>0</v>
      </c>
      <c r="BO77" s="102">
        <f t="shared" si="70"/>
        <v>0</v>
      </c>
      <c r="BP77" s="102">
        <f t="shared" si="71"/>
        <v>0</v>
      </c>
      <c r="BQ77" s="102">
        <f t="shared" si="72"/>
        <v>1144.6331453757048</v>
      </c>
      <c r="BR77" s="102">
        <f t="shared" si="73"/>
        <v>30523.550543352128</v>
      </c>
      <c r="BS77" s="102">
        <f t="shared" si="74"/>
        <v>104249.6649326796</v>
      </c>
      <c r="BT77" s="102">
        <f t="shared" si="75"/>
        <v>4439.789169942128</v>
      </c>
      <c r="BU77" s="102">
        <f t="shared" si="76"/>
        <v>0</v>
      </c>
      <c r="BV77" s="102">
        <f t="shared" si="77"/>
        <v>5610.9467910573767</v>
      </c>
      <c r="BW77" s="102">
        <f>Valuation!BM77*10^5</f>
        <v>1831413.0326011276</v>
      </c>
    </row>
    <row r="78" spans="1:84">
      <c r="A78" s="56">
        <v>2010000032</v>
      </c>
      <c r="B78" s="56" t="s">
        <v>22</v>
      </c>
      <c r="C78" s="56" t="s">
        <v>30</v>
      </c>
      <c r="D78" s="56">
        <f t="shared" si="88"/>
        <v>70</v>
      </c>
      <c r="E78" s="10" t="s">
        <v>96</v>
      </c>
      <c r="F78" s="164" t="s">
        <v>105</v>
      </c>
      <c r="G78" s="61">
        <v>31315555</v>
      </c>
      <c r="H78" s="61">
        <v>12889177.418553928</v>
      </c>
      <c r="I78" s="61">
        <f t="shared" si="49"/>
        <v>18426377.581446074</v>
      </c>
      <c r="J78" s="60">
        <v>42702</v>
      </c>
      <c r="K78" s="60">
        <v>42735</v>
      </c>
      <c r="L78" s="60">
        <f t="shared" si="48"/>
        <v>42735</v>
      </c>
      <c r="M78" s="60">
        <v>45443</v>
      </c>
      <c r="N78" s="83">
        <f t="shared" si="50"/>
        <v>30</v>
      </c>
      <c r="O78" s="83">
        <f t="shared" si="51"/>
        <v>30</v>
      </c>
      <c r="P78" s="61">
        <f t="shared" si="52"/>
        <v>18426377.581446074</v>
      </c>
      <c r="Q78" s="61">
        <f t="shared" si="53"/>
        <v>14741102.06515686</v>
      </c>
      <c r="R78" s="61">
        <f t="shared" si="54"/>
        <v>3685275.5162892137</v>
      </c>
      <c r="S78" s="61">
        <f t="shared" si="55"/>
        <v>368527.55162892141</v>
      </c>
      <c r="T78" s="61">
        <f t="shared" si="56"/>
        <v>36852.755162892143</v>
      </c>
      <c r="U78" s="61">
        <f t="shared" si="57"/>
        <v>736318.04815458483</v>
      </c>
      <c r="V78" s="84">
        <v>0.1</v>
      </c>
      <c r="W78" s="84">
        <v>0.1</v>
      </c>
      <c r="X78" s="84">
        <v>0.18</v>
      </c>
      <c r="Y78" s="56">
        <f t="shared" si="58"/>
        <v>4</v>
      </c>
      <c r="Z78" s="56">
        <f t="shared" si="59"/>
        <v>4</v>
      </c>
      <c r="AA78" s="56">
        <f t="shared" si="60"/>
        <v>4</v>
      </c>
      <c r="AB78" s="56">
        <f t="shared" si="61"/>
        <v>4</v>
      </c>
      <c r="AC78" s="56">
        <f t="shared" si="62"/>
        <v>4</v>
      </c>
      <c r="AD78" s="83">
        <f t="shared" si="63"/>
        <v>10</v>
      </c>
      <c r="AE78" s="14">
        <f t="shared" si="64"/>
        <v>80</v>
      </c>
      <c r="AF78" s="14">
        <f t="shared" si="65"/>
        <v>0</v>
      </c>
      <c r="AG78" s="61">
        <f t="shared" si="66"/>
        <v>1141698.3549463984</v>
      </c>
      <c r="AH78" s="51"/>
      <c r="AI78" s="111" t="s">
        <v>203</v>
      </c>
      <c r="AJ78" t="str">
        <f>VLOOKUP(A78,'[19]Building Sheet FAR WPI &amp; CII'!A$6:T$264,3,FALSE)</f>
        <v>PARC - Building</v>
      </c>
      <c r="AK78" t="s">
        <v>216</v>
      </c>
      <c r="AL78" s="104">
        <f t="shared" si="67"/>
        <v>7.572222222222222</v>
      </c>
      <c r="AM78" s="104">
        <v>45</v>
      </c>
      <c r="AN78" s="109">
        <f>VLOOKUP(A78,'[19]Building Sheet FAR WPI &amp; CII'!A$6:AK$243,36,FALSE)</f>
        <v>0.05</v>
      </c>
      <c r="AO78" s="136">
        <f>(1-AN78)/AM78</f>
        <v>2.1111111111111112E-2</v>
      </c>
      <c r="AP78" s="102">
        <f>I78*((1-AN78)/AM78)*IF(AL78&gt;AM78,AM78,AL78)</f>
        <v>2945604.3223870923</v>
      </c>
      <c r="AQ78" s="102">
        <f>I78-AP78</f>
        <v>15480773.259058982</v>
      </c>
      <c r="AR78" t="s">
        <v>216</v>
      </c>
      <c r="AS78" s="125">
        <v>0.05</v>
      </c>
      <c r="AT78" s="125">
        <f>VLOOKUP(AR78,Bifurcation!$B$5:$L$12,MATCH($AT$5,Bifurcation!$B$5:$L$5,0),FALSE)</f>
        <v>0</v>
      </c>
      <c r="AU78" s="125">
        <f>VLOOKUP(AR78,Bifurcation!$B$5:$L$12,MATCH($AU$5,Bifurcation!$B$5:$L$5,0),FALSE)</f>
        <v>0</v>
      </c>
      <c r="AV78" s="125">
        <v>0.15</v>
      </c>
      <c r="AW78" s="125">
        <f>VLOOKUP(AR78,Bifurcation!$B$5:$L$12,MATCH($AW$5,Bifurcation!$B$5:$L$5,0),FALSE)</f>
        <v>0</v>
      </c>
      <c r="AX78" s="125">
        <v>0.17</v>
      </c>
      <c r="AY78" s="125">
        <f>VLOOKUP(AR78,Bifurcation!$B$5:$L$12,MATCH($AY$5,Bifurcation!$B$5:$L$5,0),FALSE)</f>
        <v>0.20468671467173591</v>
      </c>
      <c r="AZ78" s="125">
        <v>0.11</v>
      </c>
      <c r="BA78" s="125">
        <v>0.17</v>
      </c>
      <c r="BB78" s="125">
        <f>VLOOKUP(AR78,Bifurcation!$B$5:$L$12,MATCH($BB$5,Bifurcation!$B$5:$L$5,0),FALSE)</f>
        <v>0.15</v>
      </c>
      <c r="BC78" s="123">
        <f t="shared" si="68"/>
        <v>1.004686714671736</v>
      </c>
      <c r="BD78" s="165">
        <f t="shared" si="78"/>
        <v>7.7403866295294916</v>
      </c>
      <c r="BE78" s="165">
        <f t="shared" si="79"/>
        <v>0</v>
      </c>
      <c r="BF78" s="165">
        <f t="shared" si="80"/>
        <v>0</v>
      </c>
      <c r="BG78" s="165">
        <f t="shared" si="81"/>
        <v>23.221159888588474</v>
      </c>
      <c r="BH78" s="165">
        <f t="shared" si="82"/>
        <v>0</v>
      </c>
      <c r="BI78" s="165">
        <f t="shared" si="83"/>
        <v>26.317314540400272</v>
      </c>
      <c r="BJ78" s="165">
        <f t="shared" si="84"/>
        <v>31.687086189748449</v>
      </c>
      <c r="BK78" s="165">
        <f t="shared" si="85"/>
        <v>17.028850584964879</v>
      </c>
      <c r="BL78" s="165">
        <f t="shared" si="86"/>
        <v>26.317314540400272</v>
      </c>
      <c r="BM78" s="165">
        <f t="shared" si="87"/>
        <v>23.221159888588474</v>
      </c>
      <c r="BN78" s="102">
        <f t="shared" si="69"/>
        <v>1720.0859176732204</v>
      </c>
      <c r="BO78" s="102">
        <f t="shared" si="70"/>
        <v>0</v>
      </c>
      <c r="BP78" s="102">
        <f t="shared" si="71"/>
        <v>0</v>
      </c>
      <c r="BQ78" s="102">
        <f t="shared" si="72"/>
        <v>2902.6449860735593</v>
      </c>
      <c r="BR78" s="102">
        <f t="shared" si="73"/>
        <v>0</v>
      </c>
      <c r="BS78" s="102">
        <f t="shared" si="74"/>
        <v>40488.176216000422</v>
      </c>
      <c r="BT78" s="102">
        <f t="shared" si="75"/>
        <v>9602.1473302268023</v>
      </c>
      <c r="BU78" s="102">
        <f t="shared" si="76"/>
        <v>227051.34113286503</v>
      </c>
      <c r="BV78" s="102">
        <f t="shared" si="77"/>
        <v>3225.1610956372883</v>
      </c>
      <c r="BW78" s="102">
        <f>Valuation!BM78*10^5</f>
        <v>2322115.9888588474</v>
      </c>
    </row>
    <row r="79" spans="1:84">
      <c r="A79" s="56">
        <v>2010000061</v>
      </c>
      <c r="B79" s="56" t="s">
        <v>23</v>
      </c>
      <c r="C79" s="56" t="s">
        <v>28</v>
      </c>
      <c r="D79" s="56">
        <f t="shared" si="88"/>
        <v>71</v>
      </c>
      <c r="E79" s="10" t="s">
        <v>39</v>
      </c>
      <c r="F79" s="164" t="s">
        <v>134</v>
      </c>
      <c r="G79" s="61">
        <v>31151043</v>
      </c>
      <c r="H79" s="61">
        <v>12740902.550987016</v>
      </c>
      <c r="I79" s="61">
        <f t="shared" si="49"/>
        <v>18410140.449012984</v>
      </c>
      <c r="J79" s="60">
        <v>42562</v>
      </c>
      <c r="K79" s="60">
        <v>42916</v>
      </c>
      <c r="L79" s="60">
        <f t="shared" si="48"/>
        <v>42916</v>
      </c>
      <c r="M79" s="60">
        <v>45443</v>
      </c>
      <c r="N79" s="83">
        <f t="shared" si="50"/>
        <v>28</v>
      </c>
      <c r="O79" s="83">
        <f t="shared" si="51"/>
        <v>28</v>
      </c>
      <c r="P79" s="61">
        <f t="shared" si="52"/>
        <v>18410140.449012984</v>
      </c>
      <c r="Q79" s="61">
        <f t="shared" si="53"/>
        <v>13991706.741249867</v>
      </c>
      <c r="R79" s="61">
        <f t="shared" si="54"/>
        <v>4418433.7077631168</v>
      </c>
      <c r="S79" s="61">
        <f t="shared" si="55"/>
        <v>441843.37077631173</v>
      </c>
      <c r="T79" s="61">
        <f t="shared" si="56"/>
        <v>44184.337077631179</v>
      </c>
      <c r="U79" s="61">
        <f t="shared" si="57"/>
        <v>882803.05481107079</v>
      </c>
      <c r="V79" s="84">
        <v>0.1</v>
      </c>
      <c r="W79" s="84">
        <v>0.1</v>
      </c>
      <c r="X79" s="84">
        <v>0.18</v>
      </c>
      <c r="Y79" s="56">
        <f t="shared" si="58"/>
        <v>4</v>
      </c>
      <c r="Z79" s="56">
        <f t="shared" si="59"/>
        <v>4</v>
      </c>
      <c r="AA79" s="56">
        <f t="shared" si="60"/>
        <v>4</v>
      </c>
      <c r="AB79" s="56">
        <f t="shared" si="61"/>
        <v>4</v>
      </c>
      <c r="AC79" s="56">
        <f t="shared" si="62"/>
        <v>4</v>
      </c>
      <c r="AD79" s="83">
        <f t="shared" si="63"/>
        <v>8</v>
      </c>
      <c r="AE79" s="14">
        <f t="shared" si="64"/>
        <v>76</v>
      </c>
      <c r="AF79" s="14">
        <f t="shared" si="65"/>
        <v>0</v>
      </c>
      <c r="AG79" s="61">
        <f t="shared" si="66"/>
        <v>1368830.7626650138</v>
      </c>
      <c r="AH79" s="51" t="s">
        <v>152</v>
      </c>
      <c r="AI79" s="111" t="s">
        <v>203</v>
      </c>
      <c r="AJ79" t="str">
        <f>VLOOKUP(A79,'[19]Building Sheet FAR WPI &amp; CII'!A$6:T$264,3,FALSE)</f>
        <v>LABORATORY  BUILDING</v>
      </c>
      <c r="AK79" t="s">
        <v>216</v>
      </c>
      <c r="AL79" s="104">
        <f t="shared" si="67"/>
        <v>7.9527777777777775</v>
      </c>
      <c r="AM79" s="104">
        <v>45</v>
      </c>
      <c r="AN79" s="109">
        <f>VLOOKUP(A79,'[19]Building Sheet FAR WPI &amp; CII'!A$6:AK$243,36,FALSE)</f>
        <v>0.05</v>
      </c>
      <c r="AO79" s="136">
        <f>(1-AN79)/AM79</f>
        <v>2.1111111111111112E-2</v>
      </c>
      <c r="AP79" s="102">
        <f>I79*((1-AN79)/AM79)*IF(AL79&gt;AM79,AM79,AL79)</f>
        <v>3090914.8456943189</v>
      </c>
      <c r="AQ79" s="102">
        <f>I79-AP79</f>
        <v>15319225.603318665</v>
      </c>
      <c r="AR79" t="s">
        <v>216</v>
      </c>
      <c r="AS79" s="125">
        <v>0.05</v>
      </c>
      <c r="AT79" s="125">
        <f>VLOOKUP(AR79,Bifurcation!$B$5:$L$12,MATCH($AT$5,Bifurcation!$B$5:$L$5,0),FALSE)</f>
        <v>0</v>
      </c>
      <c r="AU79" s="125">
        <f>VLOOKUP(AR79,Bifurcation!$B$5:$L$12,MATCH($AU$5,Bifurcation!$B$5:$L$5,0),FALSE)</f>
        <v>0</v>
      </c>
      <c r="AV79" s="125">
        <v>0.15</v>
      </c>
      <c r="AW79" s="125">
        <f>VLOOKUP(AR79,Bifurcation!$B$5:$L$12,MATCH($AW$5,Bifurcation!$B$5:$L$5,0),FALSE)</f>
        <v>0</v>
      </c>
      <c r="AX79" s="125">
        <v>0.17</v>
      </c>
      <c r="AY79" s="125">
        <f>VLOOKUP(AR79,Bifurcation!$B$5:$L$12,MATCH($AY$5,Bifurcation!$B$5:$L$5,0),FALSE)</f>
        <v>0.20468671467173591</v>
      </c>
      <c r="AZ79" s="125">
        <v>0.11</v>
      </c>
      <c r="BA79" s="125">
        <v>0.17</v>
      </c>
      <c r="BB79" s="125">
        <f>VLOOKUP(AR79,Bifurcation!$B$5:$L$12,MATCH($BB$5,Bifurcation!$B$5:$L$5,0),FALSE)</f>
        <v>0.15</v>
      </c>
      <c r="BC79" s="123">
        <f t="shared" si="68"/>
        <v>1.004686714671736</v>
      </c>
      <c r="BD79" s="165">
        <f t="shared" si="78"/>
        <v>7.6596128016593328</v>
      </c>
      <c r="BE79" s="165">
        <f t="shared" si="79"/>
        <v>0</v>
      </c>
      <c r="BF79" s="165">
        <f t="shared" si="80"/>
        <v>0</v>
      </c>
      <c r="BG79" s="165">
        <f t="shared" si="81"/>
        <v>22.978838404977996</v>
      </c>
      <c r="BH79" s="165">
        <f t="shared" si="82"/>
        <v>0</v>
      </c>
      <c r="BI79" s="165">
        <f t="shared" si="83"/>
        <v>26.042683525641731</v>
      </c>
      <c r="BJ79" s="165">
        <f t="shared" si="84"/>
        <v>31.356419600584392</v>
      </c>
      <c r="BK79" s="165">
        <f t="shared" si="85"/>
        <v>16.851148163650532</v>
      </c>
      <c r="BL79" s="165">
        <f t="shared" si="86"/>
        <v>26.042683525641731</v>
      </c>
      <c r="BM79" s="165">
        <f t="shared" si="87"/>
        <v>22.978838404977996</v>
      </c>
      <c r="BN79" s="102">
        <f t="shared" si="69"/>
        <v>1702.1361781465184</v>
      </c>
      <c r="BO79" s="102">
        <f t="shared" si="70"/>
        <v>0</v>
      </c>
      <c r="BP79" s="102">
        <f t="shared" si="71"/>
        <v>0</v>
      </c>
      <c r="BQ79" s="102">
        <f t="shared" si="72"/>
        <v>2872.3548006222495</v>
      </c>
      <c r="BR79" s="102">
        <f t="shared" si="73"/>
        <v>0</v>
      </c>
      <c r="BS79" s="102">
        <f t="shared" si="74"/>
        <v>40065.666962525742</v>
      </c>
      <c r="BT79" s="102">
        <f t="shared" si="75"/>
        <v>9501.9453335104208</v>
      </c>
      <c r="BU79" s="102">
        <f t="shared" si="76"/>
        <v>224681.97551534043</v>
      </c>
      <c r="BV79" s="102">
        <f t="shared" si="77"/>
        <v>3191.5053340247223</v>
      </c>
      <c r="BW79" s="102">
        <f>Valuation!BM79*10^5</f>
        <v>2297883.8404977997</v>
      </c>
    </row>
    <row r="80" spans="1:84">
      <c r="A80" s="56">
        <v>9010000000</v>
      </c>
      <c r="B80" s="56" t="s">
        <v>22</v>
      </c>
      <c r="C80" s="56" t="s">
        <v>29</v>
      </c>
      <c r="D80" s="56">
        <f t="shared" si="88"/>
        <v>72</v>
      </c>
      <c r="E80" s="10" t="s">
        <v>39</v>
      </c>
      <c r="F80" s="164" t="s">
        <v>161</v>
      </c>
      <c r="G80" s="61">
        <v>30172491.72778682</v>
      </c>
      <c r="H80" s="61">
        <v>12418703.709364086</v>
      </c>
      <c r="I80" s="61">
        <f t="shared" si="49"/>
        <v>17753788.018422734</v>
      </c>
      <c r="J80" s="60">
        <v>42754</v>
      </c>
      <c r="K80" s="60">
        <v>42825</v>
      </c>
      <c r="L80" s="60">
        <f t="shared" si="48"/>
        <v>42825</v>
      </c>
      <c r="M80" s="60">
        <v>45443</v>
      </c>
      <c r="N80" s="83">
        <f t="shared" si="50"/>
        <v>29</v>
      </c>
      <c r="O80" s="83">
        <f t="shared" si="51"/>
        <v>29</v>
      </c>
      <c r="P80" s="61">
        <f t="shared" si="52"/>
        <v>17753788.018422734</v>
      </c>
      <c r="Q80" s="61">
        <f t="shared" si="53"/>
        <v>13847954.654369732</v>
      </c>
      <c r="R80" s="61">
        <f t="shared" si="54"/>
        <v>3905833.3640530016</v>
      </c>
      <c r="S80" s="61">
        <f t="shared" si="55"/>
        <v>390583.33640530019</v>
      </c>
      <c r="T80" s="61">
        <f t="shared" si="56"/>
        <v>39058.333640530022</v>
      </c>
      <c r="U80" s="61">
        <f t="shared" si="57"/>
        <v>780385.50613778969</v>
      </c>
      <c r="V80" s="84">
        <v>0.1</v>
      </c>
      <c r="W80" s="84">
        <v>0.1</v>
      </c>
      <c r="X80" s="84">
        <v>0.18</v>
      </c>
      <c r="Y80" s="56">
        <f t="shared" si="58"/>
        <v>4</v>
      </c>
      <c r="Z80" s="56">
        <f t="shared" si="59"/>
        <v>4</v>
      </c>
      <c r="AA80" s="56">
        <f t="shared" si="60"/>
        <v>4</v>
      </c>
      <c r="AB80" s="56">
        <f t="shared" si="61"/>
        <v>4</v>
      </c>
      <c r="AC80" s="56">
        <f t="shared" si="62"/>
        <v>4</v>
      </c>
      <c r="AD80" s="83">
        <f t="shared" si="63"/>
        <v>9</v>
      </c>
      <c r="AE80" s="14">
        <f t="shared" si="64"/>
        <v>78</v>
      </c>
      <c r="AF80" s="14">
        <f t="shared" si="65"/>
        <v>0</v>
      </c>
      <c r="AG80" s="61">
        <f t="shared" si="66"/>
        <v>1210027.17618362</v>
      </c>
      <c r="AH80" s="51"/>
      <c r="AI80" s="111" t="s">
        <v>203</v>
      </c>
      <c r="AJ80" t="e">
        <f>VLOOKUP(A80,'[19]Building Sheet FAR WPI &amp; CII'!A$6:T$264,3,FALSE)</f>
        <v>#N/A</v>
      </c>
      <c r="AK80" t="e">
        <v>#N/A</v>
      </c>
      <c r="AL80" s="104">
        <f t="shared" si="67"/>
        <v>7.4305555555555554</v>
      </c>
      <c r="AM80" s="104">
        <v>30</v>
      </c>
      <c r="AN80" s="109">
        <v>0.05</v>
      </c>
      <c r="AO80" s="136">
        <f>(1-AN80)/AM80</f>
        <v>3.1666666666666662E-2</v>
      </c>
      <c r="AP80" s="102">
        <f>I80*((1-AN80)/AM80)*IF(AL80&gt;AM80,AM80,AL80)</f>
        <v>4177482.7594274781</v>
      </c>
      <c r="AQ80" s="102">
        <f>I80-AP80</f>
        <v>13576305.258995255</v>
      </c>
      <c r="AR80" s="114" t="s">
        <v>218</v>
      </c>
      <c r="AS80" s="125">
        <f>VLOOKUP(AR80,Bifurcation!$B$5:$L$12,MATCH($AS$5,Bifurcation!$B$5:$L$5,0),FALSE)</f>
        <v>0</v>
      </c>
      <c r="AT80" s="125">
        <f>VLOOKUP(AR80,Bifurcation!$B$5:$L$12,MATCH($AT$5,Bifurcation!$B$5:$L$5,0),FALSE)</f>
        <v>0</v>
      </c>
      <c r="AU80" s="125">
        <f>VLOOKUP(AR80,Bifurcation!$B$5:$L$12,MATCH($AU$5,Bifurcation!$B$5:$L$5,0),FALSE)</f>
        <v>0</v>
      </c>
      <c r="AV80" s="125">
        <v>0.05</v>
      </c>
      <c r="AW80" s="125">
        <f>VLOOKUP(AR80,Bifurcation!$B$5:$L$12,MATCH($AW$5,Bifurcation!$B$5:$L$5,0),FALSE)</f>
        <v>0.15</v>
      </c>
      <c r="AX80" s="125">
        <v>0.37</v>
      </c>
      <c r="AY80" s="125">
        <v>0.08</v>
      </c>
      <c r="AZ80" s="125">
        <f>VLOOKUP(AR80,Bifurcation!$B$5:$L$12,MATCH($AZ$5,Bifurcation!$B$5:$L$5,0),FALSE)</f>
        <v>0</v>
      </c>
      <c r="BA80" s="125">
        <v>0.25</v>
      </c>
      <c r="BB80" s="125">
        <f>VLOOKUP(AR80,Bifurcation!$B$5:$L$12,MATCH($BB$5,Bifurcation!$B$5:$L$5,0),FALSE)</f>
        <v>0.1</v>
      </c>
      <c r="BC80" s="123">
        <f t="shared" si="68"/>
        <v>1</v>
      </c>
      <c r="BD80" s="165">
        <f t="shared" si="78"/>
        <v>0</v>
      </c>
      <c r="BE80" s="165">
        <f t="shared" si="79"/>
        <v>0</v>
      </c>
      <c r="BF80" s="165">
        <f t="shared" si="80"/>
        <v>0</v>
      </c>
      <c r="BG80" s="165">
        <f t="shared" si="81"/>
        <v>6.7881526294976284</v>
      </c>
      <c r="BH80" s="165">
        <f t="shared" si="82"/>
        <v>20.364457888492883</v>
      </c>
      <c r="BI80" s="165">
        <f t="shared" si="83"/>
        <v>50.232329458282443</v>
      </c>
      <c r="BJ80" s="165">
        <f t="shared" si="84"/>
        <v>10.861044207196205</v>
      </c>
      <c r="BK80" s="165">
        <f t="shared" si="85"/>
        <v>0</v>
      </c>
      <c r="BL80" s="165">
        <f t="shared" si="86"/>
        <v>33.940763147488141</v>
      </c>
      <c r="BM80" s="165">
        <f t="shared" si="87"/>
        <v>13.576305258995257</v>
      </c>
      <c r="BN80" s="102">
        <f t="shared" si="69"/>
        <v>0</v>
      </c>
      <c r="BO80" s="102">
        <f t="shared" si="70"/>
        <v>0</v>
      </c>
      <c r="BP80" s="102">
        <f t="shared" si="71"/>
        <v>0</v>
      </c>
      <c r="BQ80" s="102">
        <f t="shared" si="72"/>
        <v>848.51907868720355</v>
      </c>
      <c r="BR80" s="102">
        <f t="shared" si="73"/>
        <v>22627.175431658761</v>
      </c>
      <c r="BS80" s="102">
        <f t="shared" si="74"/>
        <v>77280.506858896057</v>
      </c>
      <c r="BT80" s="102">
        <f t="shared" si="75"/>
        <v>3291.2255173321832</v>
      </c>
      <c r="BU80" s="102">
        <f t="shared" si="76"/>
        <v>0</v>
      </c>
      <c r="BV80" s="102">
        <f t="shared" si="77"/>
        <v>4159.407248466684</v>
      </c>
      <c r="BW80" s="102">
        <f>Valuation!BM80*10^5</f>
        <v>1357630.5258995257</v>
      </c>
    </row>
    <row r="81" spans="1:75">
      <c r="A81" s="142">
        <v>1020000010</v>
      </c>
      <c r="B81" s="56" t="s">
        <v>22</v>
      </c>
      <c r="C81" s="56" t="s">
        <v>29</v>
      </c>
      <c r="D81" s="56">
        <f t="shared" si="88"/>
        <v>73</v>
      </c>
      <c r="E81" s="10" t="s">
        <v>96</v>
      </c>
      <c r="F81" s="164" t="s">
        <v>158</v>
      </c>
      <c r="G81" s="61">
        <v>30060581</v>
      </c>
      <c r="H81" s="61">
        <v>12372642.343838749</v>
      </c>
      <c r="I81" s="61">
        <f t="shared" si="49"/>
        <v>17687938.656161249</v>
      </c>
      <c r="J81" s="60">
        <v>42825</v>
      </c>
      <c r="K81" s="60">
        <v>42825</v>
      </c>
      <c r="L81" s="60">
        <f t="shared" si="48"/>
        <v>42825</v>
      </c>
      <c r="M81" s="60">
        <v>45443</v>
      </c>
      <c r="N81" s="83">
        <f t="shared" si="50"/>
        <v>29</v>
      </c>
      <c r="O81" s="83">
        <f t="shared" si="51"/>
        <v>29</v>
      </c>
      <c r="P81" s="61">
        <f t="shared" si="52"/>
        <v>17687938.656161249</v>
      </c>
      <c r="Q81" s="61">
        <f t="shared" si="53"/>
        <v>13796592.151805775</v>
      </c>
      <c r="R81" s="61">
        <f t="shared" si="54"/>
        <v>3891346.5043554734</v>
      </c>
      <c r="S81" s="61">
        <f t="shared" si="55"/>
        <v>389134.65043554734</v>
      </c>
      <c r="T81" s="61">
        <f t="shared" si="56"/>
        <v>38913.465043554737</v>
      </c>
      <c r="U81" s="61">
        <f t="shared" si="57"/>
        <v>777491.03157022363</v>
      </c>
      <c r="V81" s="84">
        <v>0.1</v>
      </c>
      <c r="W81" s="84">
        <v>0.1</v>
      </c>
      <c r="X81" s="84">
        <v>0.18</v>
      </c>
      <c r="Y81" s="56">
        <f t="shared" si="58"/>
        <v>4</v>
      </c>
      <c r="Z81" s="56">
        <f t="shared" si="59"/>
        <v>4</v>
      </c>
      <c r="AA81" s="56">
        <f t="shared" si="60"/>
        <v>4</v>
      </c>
      <c r="AB81" s="56">
        <f t="shared" si="61"/>
        <v>4</v>
      </c>
      <c r="AC81" s="56">
        <f t="shared" si="62"/>
        <v>4</v>
      </c>
      <c r="AD81" s="83">
        <f t="shared" si="63"/>
        <v>9</v>
      </c>
      <c r="AE81" s="14">
        <f t="shared" si="64"/>
        <v>78</v>
      </c>
      <c r="AF81" s="14">
        <f t="shared" si="65"/>
        <v>0</v>
      </c>
      <c r="AG81" s="61">
        <f t="shared" si="66"/>
        <v>1205539.1470493258</v>
      </c>
      <c r="AH81" s="51"/>
      <c r="AI81" s="111" t="s">
        <v>177</v>
      </c>
      <c r="AJ81" t="str">
        <f>VLOOKUP(A81,'[19]Building Sheet FAR WPI &amp; CII'!A$6:T$264,3,FALSE)</f>
        <v>Site Clearance and Vegitation Landscaping</v>
      </c>
      <c r="AK81" t="s">
        <v>214</v>
      </c>
      <c r="AL81" s="104">
        <f t="shared" si="67"/>
        <v>7.2333333333333334</v>
      </c>
      <c r="AM81" s="104">
        <v>15</v>
      </c>
      <c r="AN81" s="109">
        <v>0</v>
      </c>
      <c r="AO81" s="136">
        <f>(1-AN81)/AM81</f>
        <v>6.6666666666666666E-2</v>
      </c>
      <c r="AP81" s="102">
        <f>I81*((1-AN81)/AM81)*IF(AL81&gt;AM81,AM81,AL81)</f>
        <v>8529517.0853044242</v>
      </c>
      <c r="AQ81" s="102">
        <f>I81-AP81</f>
        <v>9158421.5708568245</v>
      </c>
      <c r="AR81" t="s">
        <v>214</v>
      </c>
      <c r="AS81" s="125">
        <f>VLOOKUP(AR81,Bifurcation!$B$5:$L$12,MATCH($AS$5,Bifurcation!$B$5:$L$5,0),FALSE)</f>
        <v>0</v>
      </c>
      <c r="AT81" s="125">
        <f>VLOOKUP(AR81,Bifurcation!$B$5:$L$12,MATCH($AT$5,Bifurcation!$B$5:$L$5,0),FALSE)</f>
        <v>0</v>
      </c>
      <c r="AU81" s="125">
        <f>VLOOKUP(AR81,Bifurcation!$B$5:$L$12,MATCH($AU$5,Bifurcation!$B$5:$L$5,0),FALSE)</f>
        <v>0</v>
      </c>
      <c r="AV81" s="125">
        <f>VLOOKUP(AR81,Bifurcation!$B$5:$L$12,MATCH($AV$5,Bifurcation!$B$5:$L$5,0),FALSE)</f>
        <v>0</v>
      </c>
      <c r="AW81" s="125">
        <f>VLOOKUP(AR81,Bifurcation!$B$5:$L$12,MATCH($AW$5,Bifurcation!$B$5:$L$5,0),FALSE)</f>
        <v>0</v>
      </c>
      <c r="AX81" s="125">
        <f>VLOOKUP(AR81,Bifurcation!$B$5:$L$12,MATCH($AX$5,Bifurcation!$B$5:$L$5,0),FALSE)</f>
        <v>0</v>
      </c>
      <c r="AY81" s="125">
        <f>VLOOKUP(AR81,Bifurcation!$B$5:$L$12,MATCH($AY$5,Bifurcation!$B$5:$L$5,0),FALSE)</f>
        <v>0</v>
      </c>
      <c r="AZ81" s="125">
        <f>VLOOKUP(AR81,Bifurcation!$B$5:$L$12,MATCH($AZ$5,Bifurcation!$B$5:$L$5,0),FALSE)</f>
        <v>0</v>
      </c>
      <c r="BA81" s="125">
        <f>VLOOKUP(AR81,Bifurcation!$B$5:$L$12,MATCH($BA$5,Bifurcation!$B$5:$L$5,0),FALSE)</f>
        <v>1</v>
      </c>
      <c r="BB81" s="125">
        <f>VLOOKUP(AR81,Bifurcation!$B$5:$L$12,MATCH($BB$5,Bifurcation!$B$5:$L$5,0),FALSE)</f>
        <v>0</v>
      </c>
      <c r="BC81" s="123">
        <f t="shared" si="68"/>
        <v>1</v>
      </c>
      <c r="BD81" s="165">
        <f t="shared" si="78"/>
        <v>0</v>
      </c>
      <c r="BE81" s="165">
        <f t="shared" si="79"/>
        <v>0</v>
      </c>
      <c r="BF81" s="165">
        <f t="shared" si="80"/>
        <v>0</v>
      </c>
      <c r="BG81" s="165">
        <f t="shared" si="81"/>
        <v>0</v>
      </c>
      <c r="BH81" s="165">
        <f t="shared" si="82"/>
        <v>0</v>
      </c>
      <c r="BI81" s="165">
        <f t="shared" si="83"/>
        <v>0</v>
      </c>
      <c r="BJ81" s="165">
        <f t="shared" si="84"/>
        <v>0</v>
      </c>
      <c r="BK81" s="165">
        <f t="shared" si="85"/>
        <v>0</v>
      </c>
      <c r="BL81" s="165">
        <f t="shared" si="86"/>
        <v>91.584215708568252</v>
      </c>
      <c r="BM81" s="165">
        <f t="shared" si="87"/>
        <v>0</v>
      </c>
      <c r="BN81" s="102">
        <f t="shared" si="69"/>
        <v>0</v>
      </c>
      <c r="BO81" s="102">
        <f t="shared" si="70"/>
        <v>0</v>
      </c>
      <c r="BP81" s="102">
        <f t="shared" si="71"/>
        <v>0</v>
      </c>
      <c r="BQ81" s="102">
        <f t="shared" si="72"/>
        <v>0</v>
      </c>
      <c r="BR81" s="102">
        <f t="shared" si="73"/>
        <v>0</v>
      </c>
      <c r="BS81" s="102">
        <f t="shared" si="74"/>
        <v>0</v>
      </c>
      <c r="BT81" s="102">
        <f t="shared" si="75"/>
        <v>0</v>
      </c>
      <c r="BU81" s="102">
        <f t="shared" si="76"/>
        <v>0</v>
      </c>
      <c r="BV81" s="102">
        <f t="shared" si="77"/>
        <v>11223.555846638264</v>
      </c>
      <c r="BW81" s="102">
        <f>Valuation!BM81*10^5</f>
        <v>0</v>
      </c>
    </row>
    <row r="82" spans="1:75">
      <c r="A82" s="56">
        <v>9010000011</v>
      </c>
      <c r="B82" s="56" t="s">
        <v>22</v>
      </c>
      <c r="C82" s="56" t="s">
        <v>29</v>
      </c>
      <c r="D82" s="56">
        <f t="shared" si="88"/>
        <v>74</v>
      </c>
      <c r="E82" s="10" t="s">
        <v>39</v>
      </c>
      <c r="F82" s="164" t="s">
        <v>132</v>
      </c>
      <c r="G82" s="61">
        <v>29905950.113840856</v>
      </c>
      <c r="H82" s="61">
        <v>12308997.777229808</v>
      </c>
      <c r="I82" s="61">
        <f t="shared" si="49"/>
        <v>17596952.336611047</v>
      </c>
      <c r="J82" s="60">
        <v>42778</v>
      </c>
      <c r="K82" s="60">
        <v>42825</v>
      </c>
      <c r="L82" s="60">
        <f t="shared" si="48"/>
        <v>42825</v>
      </c>
      <c r="M82" s="60">
        <v>45443</v>
      </c>
      <c r="N82" s="83">
        <f t="shared" si="50"/>
        <v>29</v>
      </c>
      <c r="O82" s="83">
        <f t="shared" si="51"/>
        <v>29</v>
      </c>
      <c r="P82" s="61">
        <f t="shared" si="52"/>
        <v>17596952.336611047</v>
      </c>
      <c r="Q82" s="61">
        <f t="shared" si="53"/>
        <v>13725622.822556617</v>
      </c>
      <c r="R82" s="61">
        <f t="shared" si="54"/>
        <v>3871329.5140544306</v>
      </c>
      <c r="S82" s="61">
        <f t="shared" si="55"/>
        <v>387132.95140544308</v>
      </c>
      <c r="T82" s="61">
        <f t="shared" si="56"/>
        <v>38713.295140544309</v>
      </c>
      <c r="U82" s="61">
        <f t="shared" si="57"/>
        <v>773491.63690807519</v>
      </c>
      <c r="V82" s="84">
        <v>0.1</v>
      </c>
      <c r="W82" s="84">
        <v>0.1</v>
      </c>
      <c r="X82" s="84">
        <v>0.18</v>
      </c>
      <c r="Y82" s="56">
        <f t="shared" si="58"/>
        <v>4</v>
      </c>
      <c r="Z82" s="56">
        <f t="shared" si="59"/>
        <v>4</v>
      </c>
      <c r="AA82" s="56">
        <f t="shared" si="60"/>
        <v>4</v>
      </c>
      <c r="AB82" s="56">
        <f t="shared" si="61"/>
        <v>4</v>
      </c>
      <c r="AC82" s="56">
        <f t="shared" si="62"/>
        <v>4</v>
      </c>
      <c r="AD82" s="83">
        <f t="shared" si="63"/>
        <v>9</v>
      </c>
      <c r="AE82" s="14">
        <f t="shared" si="64"/>
        <v>78</v>
      </c>
      <c r="AF82" s="14">
        <f t="shared" si="65"/>
        <v>0</v>
      </c>
      <c r="AG82" s="61">
        <f t="shared" si="66"/>
        <v>1199337.8834540625</v>
      </c>
      <c r="AH82" s="51"/>
      <c r="AI82" s="111" t="s">
        <v>203</v>
      </c>
      <c r="AJ82" t="e">
        <f>VLOOKUP(A82,'[19]Building Sheet FAR WPI &amp; CII'!A$6:T$264,3,FALSE)</f>
        <v>#N/A</v>
      </c>
      <c r="AK82" t="e">
        <v>#N/A</v>
      </c>
      <c r="AL82" s="104">
        <f t="shared" si="67"/>
        <v>7.3666666666666663</v>
      </c>
      <c r="AM82" s="104">
        <v>30</v>
      </c>
      <c r="AN82" s="109">
        <v>0.05</v>
      </c>
      <c r="AO82" s="136">
        <f>(1-AN82)/AM82</f>
        <v>3.1666666666666662E-2</v>
      </c>
      <c r="AP82" s="102">
        <f>I82*((1-AN82)/AM82)*IF(AL82&gt;AM82,AM82,AL82)</f>
        <v>4104977.9367460986</v>
      </c>
      <c r="AQ82" s="102">
        <f>I82-AP82</f>
        <v>13491974.399864949</v>
      </c>
      <c r="AR82" s="114" t="s">
        <v>218</v>
      </c>
      <c r="AS82" s="125">
        <f>VLOOKUP(AR82,Bifurcation!$B$5:$L$12,MATCH($AS$5,Bifurcation!$B$5:$L$5,0),FALSE)</f>
        <v>0</v>
      </c>
      <c r="AT82" s="125">
        <f>VLOOKUP(AR82,Bifurcation!$B$5:$L$12,MATCH($AT$5,Bifurcation!$B$5:$L$5,0),FALSE)</f>
        <v>0</v>
      </c>
      <c r="AU82" s="125">
        <f>VLOOKUP(AR82,Bifurcation!$B$5:$L$12,MATCH($AU$5,Bifurcation!$B$5:$L$5,0),FALSE)</f>
        <v>0</v>
      </c>
      <c r="AV82" s="125">
        <v>0.05</v>
      </c>
      <c r="AW82" s="125">
        <f>VLOOKUP(AR82,Bifurcation!$B$5:$L$12,MATCH($AW$5,Bifurcation!$B$5:$L$5,0),FALSE)</f>
        <v>0.15</v>
      </c>
      <c r="AX82" s="125">
        <v>0.37</v>
      </c>
      <c r="AY82" s="125">
        <v>0.08</v>
      </c>
      <c r="AZ82" s="125">
        <f>VLOOKUP(AR82,Bifurcation!$B$5:$L$12,MATCH($AZ$5,Bifurcation!$B$5:$L$5,0),FALSE)</f>
        <v>0</v>
      </c>
      <c r="BA82" s="125">
        <v>0.25</v>
      </c>
      <c r="BB82" s="125">
        <f>VLOOKUP(AR82,Bifurcation!$B$5:$L$12,MATCH($BB$5,Bifurcation!$B$5:$L$5,0),FALSE)</f>
        <v>0.1</v>
      </c>
      <c r="BC82" s="123">
        <f t="shared" si="68"/>
        <v>1</v>
      </c>
      <c r="BD82" s="165">
        <f t="shared" si="78"/>
        <v>0</v>
      </c>
      <c r="BE82" s="165">
        <f t="shared" si="79"/>
        <v>0</v>
      </c>
      <c r="BF82" s="165">
        <f t="shared" si="80"/>
        <v>0</v>
      </c>
      <c r="BG82" s="165">
        <f t="shared" si="81"/>
        <v>6.7459871999324754</v>
      </c>
      <c r="BH82" s="165">
        <f t="shared" si="82"/>
        <v>20.237961599797423</v>
      </c>
      <c r="BI82" s="165">
        <f t="shared" si="83"/>
        <v>49.920305279500305</v>
      </c>
      <c r="BJ82" s="165">
        <f t="shared" si="84"/>
        <v>10.79357951989196</v>
      </c>
      <c r="BK82" s="165">
        <f t="shared" si="85"/>
        <v>0</v>
      </c>
      <c r="BL82" s="165">
        <f t="shared" si="86"/>
        <v>33.729935999662374</v>
      </c>
      <c r="BM82" s="165">
        <f t="shared" si="87"/>
        <v>13.491974399864951</v>
      </c>
      <c r="BN82" s="102">
        <f t="shared" si="69"/>
        <v>0</v>
      </c>
      <c r="BO82" s="102">
        <f t="shared" si="70"/>
        <v>0</v>
      </c>
      <c r="BP82" s="102">
        <f t="shared" si="71"/>
        <v>0</v>
      </c>
      <c r="BQ82" s="102">
        <f t="shared" si="72"/>
        <v>843.24839999155938</v>
      </c>
      <c r="BR82" s="102">
        <f t="shared" si="73"/>
        <v>22486.623999774914</v>
      </c>
      <c r="BS82" s="102">
        <f t="shared" si="74"/>
        <v>76800.469660769697</v>
      </c>
      <c r="BT82" s="102">
        <f t="shared" si="75"/>
        <v>3270.7816726945334</v>
      </c>
      <c r="BU82" s="102">
        <f t="shared" si="76"/>
        <v>0</v>
      </c>
      <c r="BV82" s="102">
        <f t="shared" si="77"/>
        <v>4133.5705881939184</v>
      </c>
      <c r="BW82" s="102">
        <f>Valuation!BM82*10^5</f>
        <v>1349197.4399864951</v>
      </c>
    </row>
    <row r="83" spans="1:75">
      <c r="A83" s="56">
        <v>9010000011</v>
      </c>
      <c r="B83" s="56" t="s">
        <v>22</v>
      </c>
      <c r="C83" s="56" t="s">
        <v>29</v>
      </c>
      <c r="D83" s="56">
        <f t="shared" si="88"/>
        <v>75</v>
      </c>
      <c r="E83" s="10" t="s">
        <v>39</v>
      </c>
      <c r="F83" s="164" t="s">
        <v>132</v>
      </c>
      <c r="G83" s="61">
        <v>29069544.566407844</v>
      </c>
      <c r="H83" s="61">
        <v>11964741.400655076</v>
      </c>
      <c r="I83" s="61">
        <f t="shared" si="49"/>
        <v>17104803.165752769</v>
      </c>
      <c r="J83" s="60">
        <v>42778</v>
      </c>
      <c r="K83" s="60">
        <v>42825</v>
      </c>
      <c r="L83" s="60">
        <f t="shared" si="48"/>
        <v>42825</v>
      </c>
      <c r="M83" s="60">
        <v>45443</v>
      </c>
      <c r="N83" s="83">
        <f t="shared" si="50"/>
        <v>29</v>
      </c>
      <c r="O83" s="83">
        <f t="shared" si="51"/>
        <v>29</v>
      </c>
      <c r="P83" s="61">
        <f t="shared" si="52"/>
        <v>17104803.165752769</v>
      </c>
      <c r="Q83" s="61">
        <f t="shared" si="53"/>
        <v>13341746.469287161</v>
      </c>
      <c r="R83" s="61">
        <f t="shared" si="54"/>
        <v>3763056.6964656077</v>
      </c>
      <c r="S83" s="61">
        <f t="shared" si="55"/>
        <v>376305.6696465608</v>
      </c>
      <c r="T83" s="61">
        <f t="shared" si="56"/>
        <v>37630.566964656078</v>
      </c>
      <c r="U83" s="61">
        <f t="shared" si="57"/>
        <v>751858.72795382841</v>
      </c>
      <c r="V83" s="84">
        <v>0.1</v>
      </c>
      <c r="W83" s="84">
        <v>0.1</v>
      </c>
      <c r="X83" s="84">
        <v>0.18</v>
      </c>
      <c r="Y83" s="56">
        <f t="shared" si="58"/>
        <v>4</v>
      </c>
      <c r="Z83" s="56">
        <f t="shared" si="59"/>
        <v>4</v>
      </c>
      <c r="AA83" s="56">
        <f t="shared" si="60"/>
        <v>4</v>
      </c>
      <c r="AB83" s="56">
        <f t="shared" si="61"/>
        <v>4</v>
      </c>
      <c r="AC83" s="56">
        <f t="shared" si="62"/>
        <v>4</v>
      </c>
      <c r="AD83" s="83">
        <f t="shared" si="63"/>
        <v>9</v>
      </c>
      <c r="AE83" s="14">
        <f t="shared" si="64"/>
        <v>78</v>
      </c>
      <c r="AF83" s="14">
        <f t="shared" si="65"/>
        <v>0</v>
      </c>
      <c r="AG83" s="61">
        <f t="shared" si="66"/>
        <v>1165794.9645650452</v>
      </c>
      <c r="AH83" s="51"/>
      <c r="AI83" s="111" t="s">
        <v>203</v>
      </c>
      <c r="AJ83" t="e">
        <f>VLOOKUP(A83,'[19]Building Sheet FAR WPI &amp; CII'!A$6:T$264,3,FALSE)</f>
        <v>#N/A</v>
      </c>
      <c r="AK83" t="e">
        <v>#N/A</v>
      </c>
      <c r="AL83" s="104">
        <f t="shared" si="67"/>
        <v>7.3666666666666663</v>
      </c>
      <c r="AM83" s="104">
        <v>30</v>
      </c>
      <c r="AN83" s="109">
        <v>0.05</v>
      </c>
      <c r="AO83" s="136">
        <f>(1-AN83)/AM83</f>
        <v>3.1666666666666662E-2</v>
      </c>
      <c r="AP83" s="102">
        <f>I83*((1-AN83)/AM83)*IF(AL83&gt;AM83,AM83,AL83)</f>
        <v>3990170.4718331033</v>
      </c>
      <c r="AQ83" s="102">
        <f>I83-AP83</f>
        <v>13114632.693919666</v>
      </c>
      <c r="AR83" s="114" t="s">
        <v>218</v>
      </c>
      <c r="AS83" s="125">
        <f>VLOOKUP(AR83,Bifurcation!$B$5:$L$12,MATCH($AS$5,Bifurcation!$B$5:$L$5,0),FALSE)</f>
        <v>0</v>
      </c>
      <c r="AT83" s="125">
        <f>VLOOKUP(AR83,Bifurcation!$B$5:$L$12,MATCH($AT$5,Bifurcation!$B$5:$L$5,0),FALSE)</f>
        <v>0</v>
      </c>
      <c r="AU83" s="125">
        <f>VLOOKUP(AR83,Bifurcation!$B$5:$L$12,MATCH($AU$5,Bifurcation!$B$5:$L$5,0),FALSE)</f>
        <v>0</v>
      </c>
      <c r="AV83" s="125">
        <v>0.05</v>
      </c>
      <c r="AW83" s="125">
        <f>VLOOKUP(AR83,Bifurcation!$B$5:$L$12,MATCH($AW$5,Bifurcation!$B$5:$L$5,0),FALSE)</f>
        <v>0.15</v>
      </c>
      <c r="AX83" s="125">
        <v>0.37</v>
      </c>
      <c r="AY83" s="125">
        <v>0.08</v>
      </c>
      <c r="AZ83" s="125">
        <f>VLOOKUP(AR83,Bifurcation!$B$5:$L$12,MATCH($AZ$5,Bifurcation!$B$5:$L$5,0),FALSE)</f>
        <v>0</v>
      </c>
      <c r="BA83" s="125">
        <v>0.25</v>
      </c>
      <c r="BB83" s="125">
        <f>VLOOKUP(AR83,Bifurcation!$B$5:$L$12,MATCH($BB$5,Bifurcation!$B$5:$L$5,0),FALSE)</f>
        <v>0.1</v>
      </c>
      <c r="BC83" s="123">
        <f t="shared" si="68"/>
        <v>1</v>
      </c>
      <c r="BD83" s="165">
        <f t="shared" si="78"/>
        <v>0</v>
      </c>
      <c r="BE83" s="165">
        <f t="shared" si="79"/>
        <v>0</v>
      </c>
      <c r="BF83" s="165">
        <f t="shared" si="80"/>
        <v>0</v>
      </c>
      <c r="BG83" s="165">
        <f t="shared" si="81"/>
        <v>6.5573163469598335</v>
      </c>
      <c r="BH83" s="165">
        <f t="shared" si="82"/>
        <v>19.671949040879497</v>
      </c>
      <c r="BI83" s="165">
        <f t="shared" si="83"/>
        <v>48.52414096750276</v>
      </c>
      <c r="BJ83" s="165">
        <f t="shared" si="84"/>
        <v>10.491706155135734</v>
      </c>
      <c r="BK83" s="165">
        <f t="shared" si="85"/>
        <v>0</v>
      </c>
      <c r="BL83" s="165">
        <f t="shared" si="86"/>
        <v>32.786581734799164</v>
      </c>
      <c r="BM83" s="165">
        <f t="shared" si="87"/>
        <v>13.114632693919667</v>
      </c>
      <c r="BN83" s="102">
        <f t="shared" si="69"/>
        <v>0</v>
      </c>
      <c r="BO83" s="102">
        <f t="shared" si="70"/>
        <v>0</v>
      </c>
      <c r="BP83" s="102">
        <f t="shared" si="71"/>
        <v>0</v>
      </c>
      <c r="BQ83" s="102">
        <f t="shared" si="72"/>
        <v>819.66454336997924</v>
      </c>
      <c r="BR83" s="102">
        <f t="shared" si="73"/>
        <v>21857.721156532774</v>
      </c>
      <c r="BS83" s="102">
        <f t="shared" si="74"/>
        <v>74652.524565388871</v>
      </c>
      <c r="BT83" s="102">
        <f t="shared" si="75"/>
        <v>3179.3048954956771</v>
      </c>
      <c r="BU83" s="102">
        <f t="shared" si="76"/>
        <v>0</v>
      </c>
      <c r="BV83" s="102">
        <f t="shared" si="77"/>
        <v>4017.9634478920548</v>
      </c>
      <c r="BW83" s="102">
        <f>Valuation!BM83*10^5</f>
        <v>1311463.2693919668</v>
      </c>
    </row>
    <row r="84" spans="1:75">
      <c r="A84" s="56">
        <v>9010000012</v>
      </c>
      <c r="B84" s="56" t="s">
        <v>22</v>
      </c>
      <c r="C84" s="56" t="s">
        <v>27</v>
      </c>
      <c r="D84" s="56">
        <f t="shared" si="88"/>
        <v>76</v>
      </c>
      <c r="E84" s="10" t="s">
        <v>39</v>
      </c>
      <c r="F84" s="164" t="s">
        <v>103</v>
      </c>
      <c r="G84" s="61">
        <v>28187836.815819077</v>
      </c>
      <c r="H84" s="61">
        <v>11601839.078513483</v>
      </c>
      <c r="I84" s="61">
        <f t="shared" si="49"/>
        <v>16585997.737305595</v>
      </c>
      <c r="J84" s="60">
        <v>42572</v>
      </c>
      <c r="K84" s="60">
        <v>42643</v>
      </c>
      <c r="L84" s="60">
        <f t="shared" si="48"/>
        <v>42643</v>
      </c>
      <c r="M84" s="60">
        <v>45443</v>
      </c>
      <c r="N84" s="83">
        <f t="shared" si="50"/>
        <v>31</v>
      </c>
      <c r="O84" s="83">
        <f t="shared" si="51"/>
        <v>31</v>
      </c>
      <c r="P84" s="61">
        <f t="shared" si="52"/>
        <v>16585997.737305595</v>
      </c>
      <c r="Q84" s="61">
        <f t="shared" si="53"/>
        <v>13600518.144590586</v>
      </c>
      <c r="R84" s="61">
        <f t="shared" si="54"/>
        <v>2985479.5927150082</v>
      </c>
      <c r="S84" s="61">
        <f t="shared" si="55"/>
        <v>298547.95927150082</v>
      </c>
      <c r="T84" s="61">
        <f t="shared" si="56"/>
        <v>29854.795927150084</v>
      </c>
      <c r="U84" s="61">
        <f t="shared" si="57"/>
        <v>596498.82262445858</v>
      </c>
      <c r="V84" s="84">
        <v>0.1</v>
      </c>
      <c r="W84" s="84">
        <v>0.1</v>
      </c>
      <c r="X84" s="84">
        <v>0.18</v>
      </c>
      <c r="Y84" s="56">
        <f t="shared" si="58"/>
        <v>4</v>
      </c>
      <c r="Z84" s="56">
        <f t="shared" si="59"/>
        <v>4</v>
      </c>
      <c r="AA84" s="56">
        <f t="shared" si="60"/>
        <v>4</v>
      </c>
      <c r="AB84" s="56">
        <f t="shared" si="61"/>
        <v>4</v>
      </c>
      <c r="AC84" s="56">
        <f t="shared" si="62"/>
        <v>4</v>
      </c>
      <c r="AD84" s="83">
        <f t="shared" si="63"/>
        <v>11</v>
      </c>
      <c r="AE84" s="14">
        <f t="shared" si="64"/>
        <v>82</v>
      </c>
      <c r="AF84" s="14">
        <f t="shared" si="65"/>
        <v>0</v>
      </c>
      <c r="AG84" s="61">
        <f t="shared" si="66"/>
        <v>924901.57782310946</v>
      </c>
      <c r="AH84" s="51"/>
      <c r="AI84" s="111" t="s">
        <v>181</v>
      </c>
      <c r="AJ84" t="e">
        <f>VLOOKUP(A84,'[19]Building Sheet FAR WPI &amp; CII'!A$6:T$264,3,FALSE)</f>
        <v>#N/A</v>
      </c>
      <c r="AK84" t="e">
        <v>#N/A</v>
      </c>
      <c r="AL84" s="104">
        <f t="shared" si="67"/>
        <v>7.9249999999999998</v>
      </c>
      <c r="AM84" s="104">
        <v>30</v>
      </c>
      <c r="AN84" s="109">
        <v>0.05</v>
      </c>
      <c r="AO84" s="136">
        <f>(1-AN84)/AM84</f>
        <v>3.1666666666666662E-2</v>
      </c>
      <c r="AP84" s="102">
        <f>I84*((1-AN84)/AM84)*IF(AL84&gt;AM84,AM84,AL84)</f>
        <v>4162394.3488246491</v>
      </c>
      <c r="AQ84" s="102">
        <f>I84-AP84</f>
        <v>12423603.388480946</v>
      </c>
      <c r="AR84" s="114" t="s">
        <v>218</v>
      </c>
      <c r="AS84" s="125">
        <f>VLOOKUP(AR84,Bifurcation!$B$5:$L$12,MATCH($AS$5,Bifurcation!$B$5:$L$5,0),FALSE)</f>
        <v>0</v>
      </c>
      <c r="AT84" s="125">
        <f>VLOOKUP(AR84,Bifurcation!$B$5:$L$12,MATCH($AT$5,Bifurcation!$B$5:$L$5,0),FALSE)</f>
        <v>0</v>
      </c>
      <c r="AU84" s="125">
        <f>VLOOKUP(AR84,Bifurcation!$B$5:$L$12,MATCH($AU$5,Bifurcation!$B$5:$L$5,0),FALSE)</f>
        <v>0</v>
      </c>
      <c r="AV84" s="125">
        <v>0.05</v>
      </c>
      <c r="AW84" s="125">
        <f>VLOOKUP(AR84,Bifurcation!$B$5:$L$12,MATCH($AW$5,Bifurcation!$B$5:$L$5,0),FALSE)</f>
        <v>0.15</v>
      </c>
      <c r="AX84" s="125">
        <v>0.37</v>
      </c>
      <c r="AY84" s="125">
        <v>0.08</v>
      </c>
      <c r="AZ84" s="125">
        <f>VLOOKUP(AR84,Bifurcation!$B$5:$L$12,MATCH($AZ$5,Bifurcation!$B$5:$L$5,0),FALSE)</f>
        <v>0</v>
      </c>
      <c r="BA84" s="125">
        <v>0.25</v>
      </c>
      <c r="BB84" s="125">
        <f>VLOOKUP(AR84,Bifurcation!$B$5:$L$12,MATCH($BB$5,Bifurcation!$B$5:$L$5,0),FALSE)</f>
        <v>0.1</v>
      </c>
      <c r="BC84" s="123">
        <f t="shared" si="68"/>
        <v>1</v>
      </c>
      <c r="BD84" s="165">
        <f t="shared" si="78"/>
        <v>0</v>
      </c>
      <c r="BE84" s="165">
        <f t="shared" si="79"/>
        <v>0</v>
      </c>
      <c r="BF84" s="165">
        <f t="shared" si="80"/>
        <v>0</v>
      </c>
      <c r="BG84" s="165">
        <f t="shared" si="81"/>
        <v>6.2118016942404735</v>
      </c>
      <c r="BH84" s="165">
        <f t="shared" si="82"/>
        <v>18.635405082721419</v>
      </c>
      <c r="BI84" s="165">
        <f t="shared" si="83"/>
        <v>45.967332537379498</v>
      </c>
      <c r="BJ84" s="165">
        <f t="shared" si="84"/>
        <v>9.9388827107847568</v>
      </c>
      <c r="BK84" s="165">
        <f t="shared" si="85"/>
        <v>0</v>
      </c>
      <c r="BL84" s="165">
        <f t="shared" si="86"/>
        <v>31.059008471202365</v>
      </c>
      <c r="BM84" s="165">
        <f t="shared" si="87"/>
        <v>12.423603388480947</v>
      </c>
      <c r="BN84" s="102">
        <f t="shared" si="69"/>
        <v>0</v>
      </c>
      <c r="BO84" s="102">
        <f t="shared" si="70"/>
        <v>0</v>
      </c>
      <c r="BP84" s="102">
        <f t="shared" si="71"/>
        <v>0</v>
      </c>
      <c r="BQ84" s="102">
        <f t="shared" si="72"/>
        <v>776.47521178005923</v>
      </c>
      <c r="BR84" s="102">
        <f t="shared" si="73"/>
        <v>20706.005647468242</v>
      </c>
      <c r="BS84" s="102">
        <f t="shared" si="74"/>
        <v>70718.973134429994</v>
      </c>
      <c r="BT84" s="102">
        <f t="shared" si="75"/>
        <v>3011.7826396317441</v>
      </c>
      <c r="BU84" s="102">
        <f t="shared" si="76"/>
        <v>0</v>
      </c>
      <c r="BV84" s="102">
        <f t="shared" si="77"/>
        <v>3806.251038137545</v>
      </c>
      <c r="BW84" s="102">
        <f>Valuation!BM84*10^5</f>
        <v>1242360.3388480947</v>
      </c>
    </row>
    <row r="85" spans="1:75">
      <c r="A85" s="56">
        <v>2010000039</v>
      </c>
      <c r="B85" s="56" t="s">
        <v>23</v>
      </c>
      <c r="C85" s="56" t="s">
        <v>28</v>
      </c>
      <c r="D85" s="56">
        <f t="shared" si="88"/>
        <v>77</v>
      </c>
      <c r="E85" s="10" t="s">
        <v>39</v>
      </c>
      <c r="F85" s="164" t="s">
        <v>131</v>
      </c>
      <c r="G85" s="61">
        <f>29917703.04-523220-498951-291274-378993-283129.210000001</f>
        <v>27942135.829999998</v>
      </c>
      <c r="H85" s="61">
        <f>12236461.520149-213999.095719762-204072.976584364-119132.243810783-155009.66951592-115800.991766085</f>
        <v>11428446.542752085</v>
      </c>
      <c r="I85" s="61">
        <f t="shared" si="49"/>
        <v>16513689.287247913</v>
      </c>
      <c r="J85" s="60">
        <v>42839</v>
      </c>
      <c r="K85" s="60">
        <v>42916</v>
      </c>
      <c r="L85" s="60">
        <f t="shared" si="48"/>
        <v>42916</v>
      </c>
      <c r="M85" s="60">
        <v>45443</v>
      </c>
      <c r="N85" s="83">
        <f t="shared" si="50"/>
        <v>28</v>
      </c>
      <c r="O85" s="83">
        <f t="shared" si="51"/>
        <v>28</v>
      </c>
      <c r="P85" s="61">
        <f t="shared" si="52"/>
        <v>16513689.287247913</v>
      </c>
      <c r="Q85" s="61">
        <f t="shared" si="53"/>
        <v>12550403.858308414</v>
      </c>
      <c r="R85" s="61">
        <f t="shared" si="54"/>
        <v>3963285.428939499</v>
      </c>
      <c r="S85" s="61">
        <f t="shared" si="55"/>
        <v>396328.5428939499</v>
      </c>
      <c r="T85" s="61">
        <f t="shared" si="56"/>
        <v>39632.854289394993</v>
      </c>
      <c r="U85" s="61">
        <f t="shared" si="57"/>
        <v>791864.42870211182</v>
      </c>
      <c r="V85" s="84">
        <v>0.1</v>
      </c>
      <c r="W85" s="84">
        <v>0.1</v>
      </c>
      <c r="X85" s="84">
        <v>0.18</v>
      </c>
      <c r="Y85" s="56">
        <f t="shared" si="58"/>
        <v>4</v>
      </c>
      <c r="Z85" s="56">
        <f t="shared" si="59"/>
        <v>4</v>
      </c>
      <c r="AA85" s="56">
        <f t="shared" si="60"/>
        <v>4</v>
      </c>
      <c r="AB85" s="56">
        <f t="shared" si="61"/>
        <v>4</v>
      </c>
      <c r="AC85" s="56">
        <f t="shared" si="62"/>
        <v>4</v>
      </c>
      <c r="AD85" s="83">
        <f t="shared" si="63"/>
        <v>8</v>
      </c>
      <c r="AE85" s="14">
        <f t="shared" si="64"/>
        <v>76</v>
      </c>
      <c r="AF85" s="14">
        <f t="shared" si="65"/>
        <v>0</v>
      </c>
      <c r="AG85" s="61">
        <f t="shared" si="66"/>
        <v>1227825.8258854568</v>
      </c>
      <c r="AH85" s="51" t="s">
        <v>151</v>
      </c>
      <c r="AI85" s="111" t="s">
        <v>203</v>
      </c>
      <c r="AJ85" t="str">
        <f>VLOOKUP(A85,'[19]Building Sheet FAR WPI &amp; CII'!A$6:T$264,3,FALSE)</f>
        <v>Addtive Storage Building</v>
      </c>
      <c r="AK85" t="s">
        <v>216</v>
      </c>
      <c r="AL85" s="104">
        <f t="shared" si="67"/>
        <v>7.1944444444444446</v>
      </c>
      <c r="AM85" s="104">
        <v>30</v>
      </c>
      <c r="AN85" s="109">
        <f>VLOOKUP(A85,'[19]Building Sheet FAR WPI &amp; CII'!A$6:AK$243,36,FALSE)</f>
        <v>0.05</v>
      </c>
      <c r="AO85" s="136">
        <f>(1-AN85)/AM85</f>
        <v>3.1666666666666662E-2</v>
      </c>
      <c r="AP85" s="102">
        <f>I85*((1-AN85)/AM85)*IF(AL85&gt;AM85,AM85,AL85)</f>
        <v>3762215.9714142117</v>
      </c>
      <c r="AQ85" s="102">
        <f>I85-AP85</f>
        <v>12751473.315833701</v>
      </c>
      <c r="AR85" t="s">
        <v>218</v>
      </c>
      <c r="AS85" s="125">
        <f>VLOOKUP(AR85,Bifurcation!$B$5:$L$12,MATCH($AS$5,Bifurcation!$B$5:$L$5,0),FALSE)</f>
        <v>0</v>
      </c>
      <c r="AT85" s="125">
        <f>VLOOKUP(AR85,Bifurcation!$B$5:$L$12,MATCH($AT$5,Bifurcation!$B$5:$L$5,0),FALSE)</f>
        <v>0</v>
      </c>
      <c r="AU85" s="125">
        <f>VLOOKUP(AR85,Bifurcation!$B$5:$L$12,MATCH($AU$5,Bifurcation!$B$5:$L$5,0),FALSE)</f>
        <v>0</v>
      </c>
      <c r="AV85" s="125">
        <v>0.05</v>
      </c>
      <c r="AW85" s="125">
        <f>VLOOKUP(AR85,Bifurcation!$B$5:$L$12,MATCH($AW$5,Bifurcation!$B$5:$L$5,0),FALSE)</f>
        <v>0.15</v>
      </c>
      <c r="AX85" s="125">
        <v>0.37</v>
      </c>
      <c r="AY85" s="125">
        <v>0.08</v>
      </c>
      <c r="AZ85" s="125">
        <f>VLOOKUP(AR85,Bifurcation!$B$5:$L$12,MATCH($AZ$5,Bifurcation!$B$5:$L$5,0),FALSE)</f>
        <v>0</v>
      </c>
      <c r="BA85" s="125">
        <v>0.25</v>
      </c>
      <c r="BB85" s="125">
        <f>VLOOKUP(AR85,Bifurcation!$B$5:$L$12,MATCH($BB$5,Bifurcation!$B$5:$L$5,0),FALSE)</f>
        <v>0.1</v>
      </c>
      <c r="BC85" s="123">
        <f t="shared" si="68"/>
        <v>1</v>
      </c>
      <c r="BD85" s="165">
        <f t="shared" si="78"/>
        <v>0</v>
      </c>
      <c r="BE85" s="165">
        <f t="shared" si="79"/>
        <v>0</v>
      </c>
      <c r="BF85" s="165">
        <f t="shared" si="80"/>
        <v>0</v>
      </c>
      <c r="BG85" s="165">
        <f t="shared" si="81"/>
        <v>6.3757366579168515</v>
      </c>
      <c r="BH85" s="165">
        <f t="shared" si="82"/>
        <v>19.127209973750549</v>
      </c>
      <c r="BI85" s="165">
        <f t="shared" si="83"/>
        <v>47.18045126858469</v>
      </c>
      <c r="BJ85" s="165">
        <f t="shared" si="84"/>
        <v>10.201178652666961</v>
      </c>
      <c r="BK85" s="165">
        <f t="shared" si="85"/>
        <v>0</v>
      </c>
      <c r="BL85" s="165">
        <f t="shared" si="86"/>
        <v>31.878683289584252</v>
      </c>
      <c r="BM85" s="165">
        <f t="shared" si="87"/>
        <v>12.751473315833703</v>
      </c>
      <c r="BN85" s="102">
        <f t="shared" si="69"/>
        <v>0</v>
      </c>
      <c r="BO85" s="102">
        <f t="shared" si="70"/>
        <v>0</v>
      </c>
      <c r="BP85" s="102">
        <f t="shared" si="71"/>
        <v>0</v>
      </c>
      <c r="BQ85" s="102">
        <f t="shared" si="72"/>
        <v>796.96708223960638</v>
      </c>
      <c r="BR85" s="102">
        <f t="shared" si="73"/>
        <v>21252.455526389498</v>
      </c>
      <c r="BS85" s="102">
        <f t="shared" si="74"/>
        <v>72585.309643976449</v>
      </c>
      <c r="BT85" s="102">
        <f t="shared" si="75"/>
        <v>3091.2662583839274</v>
      </c>
      <c r="BU85" s="102">
        <f t="shared" si="76"/>
        <v>0</v>
      </c>
      <c r="BV85" s="102">
        <f t="shared" si="77"/>
        <v>3906.701383527482</v>
      </c>
      <c r="BW85" s="102">
        <f>Valuation!BM85*10^5</f>
        <v>1275147.3315833702</v>
      </c>
    </row>
    <row r="86" spans="1:75">
      <c r="A86" s="56">
        <v>2010000031</v>
      </c>
      <c r="B86" s="56" t="s">
        <v>22</v>
      </c>
      <c r="C86" s="56" t="s">
        <v>28</v>
      </c>
      <c r="D86" s="56">
        <f t="shared" si="88"/>
        <v>78</v>
      </c>
      <c r="E86" s="10" t="s">
        <v>96</v>
      </c>
      <c r="F86" s="164" t="s">
        <v>159</v>
      </c>
      <c r="G86" s="61">
        <v>23955242</v>
      </c>
      <c r="H86" s="61">
        <v>9859744.2785987537</v>
      </c>
      <c r="I86" s="61">
        <f t="shared" si="49"/>
        <v>14095497.721401246</v>
      </c>
      <c r="J86" s="60">
        <v>42490</v>
      </c>
      <c r="K86" s="60">
        <v>42490</v>
      </c>
      <c r="L86" s="60">
        <f t="shared" si="48"/>
        <v>42490</v>
      </c>
      <c r="M86" s="60">
        <v>45443</v>
      </c>
      <c r="N86" s="83">
        <f t="shared" si="50"/>
        <v>32.666666666666664</v>
      </c>
      <c r="O86" s="83">
        <f t="shared" si="51"/>
        <v>33</v>
      </c>
      <c r="P86" s="61">
        <f t="shared" si="52"/>
        <v>14095497.721401246</v>
      </c>
      <c r="Q86" s="61">
        <f t="shared" si="53"/>
        <v>12122128.040405072</v>
      </c>
      <c r="R86" s="61">
        <f t="shared" si="54"/>
        <v>1973369.680996174</v>
      </c>
      <c r="S86" s="61">
        <f t="shared" si="55"/>
        <v>197336.9680996174</v>
      </c>
      <c r="T86" s="61">
        <f t="shared" si="56"/>
        <v>19733.696809961741</v>
      </c>
      <c r="U86" s="61">
        <f t="shared" si="57"/>
        <v>394279.26226303558</v>
      </c>
      <c r="V86" s="84">
        <v>0.1</v>
      </c>
      <c r="W86" s="84">
        <v>0.1</v>
      </c>
      <c r="X86" s="84">
        <v>0.18</v>
      </c>
      <c r="Y86" s="56">
        <f t="shared" si="58"/>
        <v>4</v>
      </c>
      <c r="Z86" s="56">
        <f t="shared" si="59"/>
        <v>4</v>
      </c>
      <c r="AA86" s="56">
        <f t="shared" si="60"/>
        <v>4</v>
      </c>
      <c r="AB86" s="56">
        <f t="shared" si="61"/>
        <v>4</v>
      </c>
      <c r="AC86" s="56">
        <f t="shared" si="62"/>
        <v>4</v>
      </c>
      <c r="AD86" s="83">
        <f t="shared" si="63"/>
        <v>13</v>
      </c>
      <c r="AE86" s="14">
        <f t="shared" si="64"/>
        <v>86</v>
      </c>
      <c r="AF86" s="14">
        <f t="shared" si="65"/>
        <v>0</v>
      </c>
      <c r="AG86" s="61">
        <f t="shared" si="66"/>
        <v>611349.92717261473</v>
      </c>
      <c r="AH86" s="51"/>
      <c r="AI86" s="111" t="s">
        <v>181</v>
      </c>
      <c r="AJ86" t="str">
        <f>VLOOKUP(A86,'[19]Building Sheet FAR WPI &amp; CII'!A$6:T$264,3,FALSE)</f>
        <v>Building - Warehouse with cold storage and labour</v>
      </c>
      <c r="AK86" t="s">
        <v>218</v>
      </c>
      <c r="AL86" s="104">
        <f t="shared" si="67"/>
        <v>8.15</v>
      </c>
      <c r="AM86" s="104">
        <v>30</v>
      </c>
      <c r="AN86" s="109">
        <f>VLOOKUP(A86,'[19]Building Sheet FAR WPI &amp; CII'!A$6:AK$243,36,FALSE)</f>
        <v>0.05</v>
      </c>
      <c r="AO86" s="136">
        <f>(1-AN86)/AM86</f>
        <v>3.1666666666666662E-2</v>
      </c>
      <c r="AP86" s="102">
        <f>I86*((1-AN86)/AM86)*IF(AL86&gt;AM86,AM86,AL86)</f>
        <v>3637813.0369316381</v>
      </c>
      <c r="AQ86" s="102">
        <f>I86-AP86</f>
        <v>10457684.684469609</v>
      </c>
      <c r="AR86" t="s">
        <v>218</v>
      </c>
      <c r="AS86" s="125">
        <f>VLOOKUP(AR86,Bifurcation!$B$5:$L$12,MATCH($AS$5,Bifurcation!$B$5:$L$5,0),FALSE)</f>
        <v>0</v>
      </c>
      <c r="AT86" s="125">
        <f>VLOOKUP(AR86,Bifurcation!$B$5:$L$12,MATCH($AT$5,Bifurcation!$B$5:$L$5,0),FALSE)</f>
        <v>0</v>
      </c>
      <c r="AU86" s="125">
        <f>VLOOKUP(AR86,Bifurcation!$B$5:$L$12,MATCH($AU$5,Bifurcation!$B$5:$L$5,0),FALSE)</f>
        <v>0</v>
      </c>
      <c r="AV86" s="125">
        <v>0.05</v>
      </c>
      <c r="AW86" s="125">
        <f>VLOOKUP(AR86,Bifurcation!$B$5:$L$12,MATCH($AW$5,Bifurcation!$B$5:$L$5,0),FALSE)</f>
        <v>0.15</v>
      </c>
      <c r="AX86" s="125">
        <v>0.37</v>
      </c>
      <c r="AY86" s="125">
        <v>0.08</v>
      </c>
      <c r="AZ86" s="125">
        <f>VLOOKUP(AR86,Bifurcation!$B$5:$L$12,MATCH($AZ$5,Bifurcation!$B$5:$L$5,0),FALSE)</f>
        <v>0</v>
      </c>
      <c r="BA86" s="125">
        <v>0.25</v>
      </c>
      <c r="BB86" s="125">
        <f>VLOOKUP(AR86,Bifurcation!$B$5:$L$12,MATCH($BB$5,Bifurcation!$B$5:$L$5,0),FALSE)</f>
        <v>0.1</v>
      </c>
      <c r="BC86" s="123">
        <f t="shared" si="68"/>
        <v>1</v>
      </c>
      <c r="BD86" s="165">
        <f t="shared" si="78"/>
        <v>0</v>
      </c>
      <c r="BE86" s="165">
        <f t="shared" si="79"/>
        <v>0</v>
      </c>
      <c r="BF86" s="165">
        <f t="shared" si="80"/>
        <v>0</v>
      </c>
      <c r="BG86" s="165">
        <f t="shared" si="81"/>
        <v>5.2288423422348043</v>
      </c>
      <c r="BH86" s="165">
        <f t="shared" si="82"/>
        <v>15.686527026704413</v>
      </c>
      <c r="BI86" s="165">
        <f t="shared" si="83"/>
        <v>38.693433332537552</v>
      </c>
      <c r="BJ86" s="165">
        <f t="shared" si="84"/>
        <v>8.3661477475756865</v>
      </c>
      <c r="BK86" s="165">
        <f t="shared" si="85"/>
        <v>0</v>
      </c>
      <c r="BL86" s="165">
        <f t="shared" si="86"/>
        <v>26.144211711174023</v>
      </c>
      <c r="BM86" s="165">
        <f t="shared" si="87"/>
        <v>10.457684684469609</v>
      </c>
      <c r="BN86" s="102">
        <f t="shared" si="69"/>
        <v>0</v>
      </c>
      <c r="BO86" s="102">
        <f t="shared" si="70"/>
        <v>0</v>
      </c>
      <c r="BP86" s="102">
        <f t="shared" si="71"/>
        <v>0</v>
      </c>
      <c r="BQ86" s="102">
        <f t="shared" si="72"/>
        <v>653.60529277935052</v>
      </c>
      <c r="BR86" s="102">
        <f t="shared" si="73"/>
        <v>17429.474474116014</v>
      </c>
      <c r="BS86" s="102">
        <f t="shared" si="74"/>
        <v>59528.358973134695</v>
      </c>
      <c r="BT86" s="102">
        <f t="shared" si="75"/>
        <v>2535.1962871441474</v>
      </c>
      <c r="BU86" s="102">
        <f t="shared" si="76"/>
        <v>0</v>
      </c>
      <c r="BV86" s="102">
        <f t="shared" si="77"/>
        <v>3203.9475136242672</v>
      </c>
      <c r="BW86" s="102">
        <f>Valuation!BM86*10^5</f>
        <v>1045768.4684469609</v>
      </c>
    </row>
    <row r="87" spans="1:75">
      <c r="A87" s="56">
        <v>2010000058</v>
      </c>
      <c r="B87" s="56" t="s">
        <v>23</v>
      </c>
      <c r="C87" s="56" t="s">
        <v>30</v>
      </c>
      <c r="D87" s="56">
        <f t="shared" si="88"/>
        <v>79</v>
      </c>
      <c r="E87" s="10" t="s">
        <v>39</v>
      </c>
      <c r="F87" s="164" t="s">
        <v>133</v>
      </c>
      <c r="G87" s="61">
        <v>23376190</v>
      </c>
      <c r="H87" s="61">
        <v>9560956.2351847161</v>
      </c>
      <c r="I87" s="61">
        <f t="shared" si="49"/>
        <v>13815233.764815284</v>
      </c>
      <c r="J87" s="60">
        <v>43090</v>
      </c>
      <c r="K87" s="60">
        <v>43100</v>
      </c>
      <c r="L87" s="60">
        <f t="shared" si="48"/>
        <v>43100</v>
      </c>
      <c r="M87" s="60">
        <v>45443</v>
      </c>
      <c r="N87" s="83">
        <f t="shared" si="50"/>
        <v>26</v>
      </c>
      <c r="O87" s="83">
        <f t="shared" si="51"/>
        <v>26</v>
      </c>
      <c r="P87" s="61">
        <f t="shared" si="52"/>
        <v>13815233.764815284</v>
      </c>
      <c r="Q87" s="61">
        <f t="shared" si="53"/>
        <v>9946968.3106670044</v>
      </c>
      <c r="R87" s="61">
        <f t="shared" si="54"/>
        <v>3868265.4541482795</v>
      </c>
      <c r="S87" s="61">
        <f t="shared" si="55"/>
        <v>386826.545414828</v>
      </c>
      <c r="T87" s="61">
        <f t="shared" si="56"/>
        <v>38682.6545414828</v>
      </c>
      <c r="U87" s="61">
        <f t="shared" si="57"/>
        <v>772879.43773882627</v>
      </c>
      <c r="V87" s="84">
        <v>0.1</v>
      </c>
      <c r="W87" s="84">
        <v>0.1</v>
      </c>
      <c r="X87" s="84">
        <v>0.18</v>
      </c>
      <c r="Y87" s="56">
        <f t="shared" si="58"/>
        <v>4</v>
      </c>
      <c r="Z87" s="56">
        <f t="shared" si="59"/>
        <v>4</v>
      </c>
      <c r="AA87" s="56">
        <f t="shared" si="60"/>
        <v>4</v>
      </c>
      <c r="AB87" s="56">
        <f t="shared" si="61"/>
        <v>4</v>
      </c>
      <c r="AC87" s="56">
        <f t="shared" si="62"/>
        <v>4</v>
      </c>
      <c r="AD87" s="83">
        <f t="shared" si="63"/>
        <v>6</v>
      </c>
      <c r="AE87" s="14">
        <f t="shared" si="64"/>
        <v>72</v>
      </c>
      <c r="AF87" s="14">
        <f t="shared" si="65"/>
        <v>0</v>
      </c>
      <c r="AG87" s="61">
        <f t="shared" si="66"/>
        <v>1198388.6376951369</v>
      </c>
      <c r="AH87" s="51" t="s">
        <v>100</v>
      </c>
      <c r="AI87" s="111" t="s">
        <v>203</v>
      </c>
      <c r="AJ87" t="str">
        <f>VLOOKUP(A87,'[19]Building Sheet FAR WPI &amp; CII'!A$6:T$264,3,FALSE)</f>
        <v>CONTROL ROOM BUILDING</v>
      </c>
      <c r="AK87" t="s">
        <v>216</v>
      </c>
      <c r="AL87" s="104">
        <f t="shared" si="67"/>
        <v>6.5083333333333337</v>
      </c>
      <c r="AM87" s="104">
        <v>30</v>
      </c>
      <c r="AN87" s="109">
        <f>VLOOKUP(A87,'[19]Building Sheet FAR WPI &amp; CII'!A$6:AK$243,36,FALSE)</f>
        <v>0.05</v>
      </c>
      <c r="AO87" s="136">
        <f>(1-AN87)/AM87</f>
        <v>3.1666666666666662E-2</v>
      </c>
      <c r="AP87" s="102">
        <f>I87*((1-AN87)/AM87)*IF(AL87&gt;AM87,AM87,AL87)</f>
        <v>2847281.3032790832</v>
      </c>
      <c r="AQ87" s="102">
        <f>I87-AP87</f>
        <v>10967952.461536201</v>
      </c>
      <c r="AR87" t="s">
        <v>216</v>
      </c>
      <c r="AS87" s="125">
        <v>0.05</v>
      </c>
      <c r="AT87" s="125">
        <f>VLOOKUP(AR87,Bifurcation!$B$5:$L$12,MATCH($AT$5,Bifurcation!$B$5:$L$5,0),FALSE)</f>
        <v>0</v>
      </c>
      <c r="AU87" s="125">
        <f>VLOOKUP(AR87,Bifurcation!$B$5:$L$12,MATCH($AU$5,Bifurcation!$B$5:$L$5,0),FALSE)</f>
        <v>0</v>
      </c>
      <c r="AV87" s="125">
        <v>0.15</v>
      </c>
      <c r="AW87" s="125">
        <f>VLOOKUP(AR87,Bifurcation!$B$5:$L$12,MATCH($AW$5,Bifurcation!$B$5:$L$5,0),FALSE)</f>
        <v>0</v>
      </c>
      <c r="AX87" s="125">
        <v>0.17</v>
      </c>
      <c r="AY87" s="125">
        <f>VLOOKUP(AR87,Bifurcation!$B$5:$L$12,MATCH($AY$5,Bifurcation!$B$5:$L$5,0),FALSE)</f>
        <v>0.20468671467173591</v>
      </c>
      <c r="AZ87" s="125">
        <v>0.11</v>
      </c>
      <c r="BA87" s="125">
        <v>0.17</v>
      </c>
      <c r="BB87" s="125">
        <f>VLOOKUP(AR87,Bifurcation!$B$5:$L$12,MATCH($BB$5,Bifurcation!$B$5:$L$5,0),FALSE)</f>
        <v>0.15</v>
      </c>
      <c r="BC87" s="123">
        <f t="shared" si="68"/>
        <v>1.004686714671736</v>
      </c>
      <c r="BD87" s="165">
        <f t="shared" si="78"/>
        <v>5.4839762307680999</v>
      </c>
      <c r="BE87" s="165">
        <f t="shared" si="79"/>
        <v>0</v>
      </c>
      <c r="BF87" s="165">
        <f t="shared" si="80"/>
        <v>0</v>
      </c>
      <c r="BG87" s="165">
        <f t="shared" si="81"/>
        <v>16.4519286923043</v>
      </c>
      <c r="BH87" s="165">
        <f t="shared" si="82"/>
        <v>0</v>
      </c>
      <c r="BI87" s="165">
        <f t="shared" si="83"/>
        <v>18.64551918461154</v>
      </c>
      <c r="BJ87" s="165">
        <f t="shared" si="84"/>
        <v>22.44994156027624</v>
      </c>
      <c r="BK87" s="165">
        <f t="shared" si="85"/>
        <v>12.064747707689822</v>
      </c>
      <c r="BL87" s="165">
        <f t="shared" si="86"/>
        <v>18.64551918461154</v>
      </c>
      <c r="BM87" s="165">
        <f t="shared" si="87"/>
        <v>16.4519286923043</v>
      </c>
      <c r="BN87" s="102">
        <f t="shared" si="69"/>
        <v>1218.6613846151333</v>
      </c>
      <c r="BO87" s="102">
        <f t="shared" si="70"/>
        <v>0</v>
      </c>
      <c r="BP87" s="102">
        <f t="shared" si="71"/>
        <v>0</v>
      </c>
      <c r="BQ87" s="102">
        <f t="shared" si="72"/>
        <v>2056.4910865380375</v>
      </c>
      <c r="BR87" s="102">
        <f t="shared" si="73"/>
        <v>0</v>
      </c>
      <c r="BS87" s="102">
        <f t="shared" si="74"/>
        <v>28685.414130171601</v>
      </c>
      <c r="BT87" s="102">
        <f t="shared" si="75"/>
        <v>6803.0125940231028</v>
      </c>
      <c r="BU87" s="102">
        <f t="shared" si="76"/>
        <v>160863.30276919762</v>
      </c>
      <c r="BV87" s="102">
        <f t="shared" si="77"/>
        <v>2284.9900961533749</v>
      </c>
      <c r="BW87" s="102">
        <f>Valuation!BM87*10^5</f>
        <v>1645192.8692304299</v>
      </c>
    </row>
    <row r="88" spans="1:75">
      <c r="A88" s="56">
        <v>2010000037</v>
      </c>
      <c r="B88" s="56" t="s">
        <v>23</v>
      </c>
      <c r="C88" s="56" t="s">
        <v>28</v>
      </c>
      <c r="D88" s="56">
        <f t="shared" si="88"/>
        <v>80</v>
      </c>
      <c r="E88" s="10" t="s">
        <v>39</v>
      </c>
      <c r="F88" s="164" t="s">
        <v>131</v>
      </c>
      <c r="G88" s="61">
        <v>21821241.579999998</v>
      </c>
      <c r="H88" s="61">
        <v>8924976.0437339433</v>
      </c>
      <c r="I88" s="61">
        <f t="shared" si="49"/>
        <v>12896265.536266055</v>
      </c>
      <c r="J88" s="60">
        <v>42839</v>
      </c>
      <c r="K88" s="60">
        <v>42916</v>
      </c>
      <c r="L88" s="60">
        <f t="shared" si="48"/>
        <v>42916</v>
      </c>
      <c r="M88" s="60">
        <v>45443</v>
      </c>
      <c r="N88" s="83">
        <f t="shared" si="50"/>
        <v>28</v>
      </c>
      <c r="O88" s="83">
        <f t="shared" si="51"/>
        <v>28</v>
      </c>
      <c r="P88" s="61">
        <f t="shared" si="52"/>
        <v>12896265.536266055</v>
      </c>
      <c r="Q88" s="61">
        <f t="shared" si="53"/>
        <v>9801161.8075622022</v>
      </c>
      <c r="R88" s="61">
        <f t="shared" si="54"/>
        <v>3095103.7287038527</v>
      </c>
      <c r="S88" s="61">
        <f t="shared" si="55"/>
        <v>309510.3728703853</v>
      </c>
      <c r="T88" s="61">
        <f t="shared" si="56"/>
        <v>30951.037287038533</v>
      </c>
      <c r="U88" s="61">
        <f t="shared" si="57"/>
        <v>618401.72499502974</v>
      </c>
      <c r="V88" s="84">
        <v>0.1</v>
      </c>
      <c r="W88" s="84">
        <v>0.1</v>
      </c>
      <c r="X88" s="84">
        <v>0.18</v>
      </c>
      <c r="Y88" s="56">
        <f t="shared" si="58"/>
        <v>4</v>
      </c>
      <c r="Z88" s="56">
        <f t="shared" si="59"/>
        <v>4</v>
      </c>
      <c r="AA88" s="56">
        <f t="shared" si="60"/>
        <v>4</v>
      </c>
      <c r="AB88" s="56">
        <f t="shared" si="61"/>
        <v>4</v>
      </c>
      <c r="AC88" s="56">
        <f t="shared" si="62"/>
        <v>4</v>
      </c>
      <c r="AD88" s="83">
        <f t="shared" si="63"/>
        <v>8</v>
      </c>
      <c r="AE88" s="14">
        <f t="shared" si="64"/>
        <v>76</v>
      </c>
      <c r="AF88" s="14">
        <f t="shared" si="65"/>
        <v>0</v>
      </c>
      <c r="AG88" s="61">
        <f t="shared" si="66"/>
        <v>958863.13515245356</v>
      </c>
      <c r="AH88" s="51" t="s">
        <v>151</v>
      </c>
      <c r="AI88" s="111" t="s">
        <v>203</v>
      </c>
      <c r="AJ88" t="str">
        <f>VLOOKUP(A88,'[19]Building Sheet FAR WPI &amp; CII'!A$6:T$264,3,FALSE)</f>
        <v>Teal Building</v>
      </c>
      <c r="AK88" t="s">
        <v>216</v>
      </c>
      <c r="AL88" s="104">
        <f t="shared" si="67"/>
        <v>7.1944444444444446</v>
      </c>
      <c r="AM88" s="104">
        <v>30</v>
      </c>
      <c r="AN88" s="109">
        <f>VLOOKUP(A88,'[19]Building Sheet FAR WPI &amp; CII'!A$6:AK$243,36,FALSE)</f>
        <v>0.05</v>
      </c>
      <c r="AO88" s="136">
        <f>(1-AN88)/AM88</f>
        <v>3.1666666666666662E-2</v>
      </c>
      <c r="AP88" s="102">
        <f>I88*((1-AN88)/AM88)*IF(AL88&gt;AM88,AM88,AL88)</f>
        <v>2938079.7548132059</v>
      </c>
      <c r="AQ88" s="102">
        <f>I88-AP88</f>
        <v>9958185.7814528495</v>
      </c>
      <c r="AR88" t="s">
        <v>218</v>
      </c>
      <c r="AS88" s="125">
        <f>VLOOKUP(AR88,Bifurcation!$B$5:$L$12,MATCH($AS$5,Bifurcation!$B$5:$L$5,0),FALSE)</f>
        <v>0</v>
      </c>
      <c r="AT88" s="125">
        <f>VLOOKUP(AR88,Bifurcation!$B$5:$L$12,MATCH($AT$5,Bifurcation!$B$5:$L$5,0),FALSE)</f>
        <v>0</v>
      </c>
      <c r="AU88" s="125">
        <f>VLOOKUP(AR88,Bifurcation!$B$5:$L$12,MATCH($AU$5,Bifurcation!$B$5:$L$5,0),FALSE)</f>
        <v>0</v>
      </c>
      <c r="AV88" s="125">
        <v>0.05</v>
      </c>
      <c r="AW88" s="125">
        <f>VLOOKUP(AR88,Bifurcation!$B$5:$L$12,MATCH($AW$5,Bifurcation!$B$5:$L$5,0),FALSE)</f>
        <v>0.15</v>
      </c>
      <c r="AX88" s="125">
        <v>0.37</v>
      </c>
      <c r="AY88" s="125">
        <v>0.08</v>
      </c>
      <c r="AZ88" s="125">
        <f>VLOOKUP(AR88,Bifurcation!$B$5:$L$12,MATCH($AZ$5,Bifurcation!$B$5:$L$5,0),FALSE)</f>
        <v>0</v>
      </c>
      <c r="BA88" s="125">
        <v>0.25</v>
      </c>
      <c r="BB88" s="125">
        <f>VLOOKUP(AR88,Bifurcation!$B$5:$L$12,MATCH($BB$5,Bifurcation!$B$5:$L$5,0),FALSE)</f>
        <v>0.1</v>
      </c>
      <c r="BC88" s="123">
        <f t="shared" si="68"/>
        <v>1</v>
      </c>
      <c r="BD88" s="165">
        <f t="shared" si="78"/>
        <v>0</v>
      </c>
      <c r="BE88" s="165">
        <f t="shared" si="79"/>
        <v>0</v>
      </c>
      <c r="BF88" s="165">
        <f t="shared" si="80"/>
        <v>0</v>
      </c>
      <c r="BG88" s="165">
        <f t="shared" si="81"/>
        <v>4.9790928907264247</v>
      </c>
      <c r="BH88" s="165">
        <f t="shared" si="82"/>
        <v>14.937278672179275</v>
      </c>
      <c r="BI88" s="165">
        <f t="shared" si="83"/>
        <v>36.845287391375543</v>
      </c>
      <c r="BJ88" s="165">
        <f t="shared" si="84"/>
        <v>7.9665486251622797</v>
      </c>
      <c r="BK88" s="165">
        <f t="shared" si="85"/>
        <v>0</v>
      </c>
      <c r="BL88" s="165">
        <f t="shared" si="86"/>
        <v>24.895464453632123</v>
      </c>
      <c r="BM88" s="165">
        <f t="shared" si="87"/>
        <v>9.9581857814528494</v>
      </c>
      <c r="BN88" s="102">
        <f t="shared" si="69"/>
        <v>0</v>
      </c>
      <c r="BO88" s="102">
        <f t="shared" si="70"/>
        <v>0</v>
      </c>
      <c r="BP88" s="102">
        <f t="shared" si="71"/>
        <v>0</v>
      </c>
      <c r="BQ88" s="102">
        <f t="shared" si="72"/>
        <v>622.38661134080303</v>
      </c>
      <c r="BR88" s="102">
        <f t="shared" si="73"/>
        <v>16596.976302421415</v>
      </c>
      <c r="BS88" s="102">
        <f t="shared" si="74"/>
        <v>56685.057525193137</v>
      </c>
      <c r="BT88" s="102">
        <f t="shared" si="75"/>
        <v>2414.1056439885697</v>
      </c>
      <c r="BU88" s="102">
        <f t="shared" si="76"/>
        <v>0</v>
      </c>
      <c r="BV88" s="102">
        <f t="shared" si="77"/>
        <v>3050.9147614745248</v>
      </c>
      <c r="BW88" s="102">
        <f>Valuation!BM88*10^5</f>
        <v>995818.5781452849</v>
      </c>
    </row>
    <row r="89" spans="1:75">
      <c r="A89" s="56">
        <v>2010000264</v>
      </c>
      <c r="B89" s="56" t="s">
        <v>32</v>
      </c>
      <c r="C89" s="56" t="s">
        <v>29</v>
      </c>
      <c r="D89" s="56">
        <f t="shared" si="88"/>
        <v>81</v>
      </c>
      <c r="E89" s="10" t="s">
        <v>39</v>
      </c>
      <c r="F89" s="164" t="s">
        <v>123</v>
      </c>
      <c r="G89" s="61">
        <v>25559962</v>
      </c>
      <c r="H89" s="61">
        <v>14221403.899166405</v>
      </c>
      <c r="I89" s="61">
        <f t="shared" si="49"/>
        <v>11338558.100833595</v>
      </c>
      <c r="J89" s="60">
        <v>44255</v>
      </c>
      <c r="K89" s="60">
        <v>44286</v>
      </c>
      <c r="L89" s="60">
        <f t="shared" si="48"/>
        <v>44286</v>
      </c>
      <c r="M89" s="60">
        <v>45443</v>
      </c>
      <c r="N89" s="83">
        <f t="shared" si="50"/>
        <v>13</v>
      </c>
      <c r="O89" s="83">
        <f t="shared" si="51"/>
        <v>13</v>
      </c>
      <c r="P89" s="61">
        <f t="shared" si="52"/>
        <v>11338558.100833595</v>
      </c>
      <c r="Q89" s="61">
        <f t="shared" si="53"/>
        <v>4818887.1928542778</v>
      </c>
      <c r="R89" s="61">
        <f t="shared" si="54"/>
        <v>6519670.907979317</v>
      </c>
      <c r="S89" s="61">
        <f t="shared" si="55"/>
        <v>651967.09079793177</v>
      </c>
      <c r="T89" s="61">
        <f t="shared" si="56"/>
        <v>65196.709079793181</v>
      </c>
      <c r="U89" s="61">
        <f t="shared" si="57"/>
        <v>1302630.2474142674</v>
      </c>
      <c r="V89" s="84">
        <v>0.1</v>
      </c>
      <c r="W89" s="84">
        <v>0.1</v>
      </c>
      <c r="X89" s="84">
        <v>0.18</v>
      </c>
      <c r="Y89" s="56">
        <f t="shared" si="58"/>
        <v>4</v>
      </c>
      <c r="Z89" s="56">
        <f t="shared" si="59"/>
        <v>4</v>
      </c>
      <c r="AA89" s="56">
        <f t="shared" si="60"/>
        <v>4</v>
      </c>
      <c r="AB89" s="56">
        <f t="shared" si="61"/>
        <v>1</v>
      </c>
      <c r="AC89" s="56">
        <f t="shared" si="62"/>
        <v>0</v>
      </c>
      <c r="AD89" s="83">
        <f t="shared" si="63"/>
        <v>0</v>
      </c>
      <c r="AE89" s="14">
        <f t="shared" si="64"/>
        <v>42.5</v>
      </c>
      <c r="AF89" s="14">
        <f t="shared" si="65"/>
        <v>0</v>
      </c>
      <c r="AG89" s="61">
        <f t="shared" si="66"/>
        <v>2019794.0472919922</v>
      </c>
      <c r="AH89" s="51"/>
      <c r="AI89" s="111" t="s">
        <v>203</v>
      </c>
      <c r="AJ89" t="str">
        <f>VLOOKUP(A89,'[19]Building Sheet FAR WPI &amp; CII'!A$6:T$264,3,FALSE)</f>
        <v>Car Parking</v>
      </c>
      <c r="AK89" t="s">
        <v>218</v>
      </c>
      <c r="AL89" s="104">
        <f t="shared" si="67"/>
        <v>3.3166666666666669</v>
      </c>
      <c r="AM89" s="104">
        <v>15</v>
      </c>
      <c r="AN89" s="109">
        <v>0</v>
      </c>
      <c r="AO89" s="136">
        <f>(1-AN89)/AM89</f>
        <v>6.6666666666666666E-2</v>
      </c>
      <c r="AP89" s="102">
        <f>I89*((1-AN89)/AM89)*IF(AL89&gt;AM89,AM89,AL89)</f>
        <v>2507081.1800732063</v>
      </c>
      <c r="AQ89" s="102">
        <f>I89-AP89</f>
        <v>8831476.9207603894</v>
      </c>
      <c r="AR89" s="112" t="s">
        <v>217</v>
      </c>
      <c r="AS89" s="125">
        <v>0.15</v>
      </c>
      <c r="AT89" s="125">
        <f>VLOOKUP(AR89,Bifurcation!$B$5:$L$12,MATCH($AT$5,Bifurcation!$B$5:$L$5,0),FALSE)</f>
        <v>0</v>
      </c>
      <c r="AU89" s="125">
        <f>VLOOKUP(AR89,Bifurcation!$B$5:$L$12,MATCH($AU$5,Bifurcation!$B$5:$L$5,0),FALSE)</f>
        <v>0</v>
      </c>
      <c r="AV89" s="125">
        <v>0.25</v>
      </c>
      <c r="AW89" s="125">
        <f>VLOOKUP(AR89,Bifurcation!$B$5:$L$12,MATCH($AW$5,Bifurcation!$B$5:$L$5,0),FALSE)</f>
        <v>0</v>
      </c>
      <c r="AX89" s="125">
        <f>VLOOKUP(AR89,Bifurcation!$B$5:$L$12,MATCH($AX$5,Bifurcation!$B$5:$L$5,0),FALSE)</f>
        <v>0.2</v>
      </c>
      <c r="AY89" s="125">
        <f>VLOOKUP(AR89,Bifurcation!$B$5:$L$12,MATCH($AY$5,Bifurcation!$B$5:$L$5,0),FALSE)</f>
        <v>0.17</v>
      </c>
      <c r="AZ89" s="125">
        <f>VLOOKUP(AR89,Bifurcation!$B$5:$L$12,MATCH($AZ$5,Bifurcation!$B$5:$L$5,0),FALSE)</f>
        <v>0</v>
      </c>
      <c r="BA89" s="125">
        <v>0.15</v>
      </c>
      <c r="BB89" s="125">
        <f>VLOOKUP(AR89,Bifurcation!$B$5:$L$12,MATCH($BB$5,Bifurcation!$B$5:$L$5,0),FALSE)</f>
        <v>0.08</v>
      </c>
      <c r="BC89" s="123">
        <f t="shared" si="68"/>
        <v>1.0000000000000002</v>
      </c>
      <c r="BD89" s="165">
        <f t="shared" si="78"/>
        <v>13.247215381140583</v>
      </c>
      <c r="BE89" s="165">
        <f t="shared" si="79"/>
        <v>0</v>
      </c>
      <c r="BF89" s="165">
        <f t="shared" si="80"/>
        <v>0</v>
      </c>
      <c r="BG89" s="165">
        <f t="shared" si="81"/>
        <v>22.078692301900972</v>
      </c>
      <c r="BH89" s="165">
        <f t="shared" si="82"/>
        <v>0</v>
      </c>
      <c r="BI89" s="165">
        <f t="shared" si="83"/>
        <v>17.662953841520782</v>
      </c>
      <c r="BJ89" s="165">
        <f t="shared" si="84"/>
        <v>15.013510765292663</v>
      </c>
      <c r="BK89" s="165">
        <f t="shared" si="85"/>
        <v>0</v>
      </c>
      <c r="BL89" s="165">
        <f t="shared" si="86"/>
        <v>13.247215381140583</v>
      </c>
      <c r="BM89" s="165">
        <f t="shared" si="87"/>
        <v>7.0651815366083115</v>
      </c>
      <c r="BN89" s="102">
        <f t="shared" si="69"/>
        <v>2943.825640253463</v>
      </c>
      <c r="BO89" s="102">
        <f t="shared" si="70"/>
        <v>0</v>
      </c>
      <c r="BP89" s="102">
        <f t="shared" si="71"/>
        <v>0</v>
      </c>
      <c r="BQ89" s="102">
        <f t="shared" si="72"/>
        <v>2759.8365377376217</v>
      </c>
      <c r="BR89" s="102">
        <f t="shared" si="73"/>
        <v>0</v>
      </c>
      <c r="BS89" s="102">
        <f t="shared" si="74"/>
        <v>27173.775140801201</v>
      </c>
      <c r="BT89" s="102">
        <f t="shared" si="75"/>
        <v>4549.5487167553529</v>
      </c>
      <c r="BU89" s="102">
        <f t="shared" si="76"/>
        <v>0</v>
      </c>
      <c r="BV89" s="102">
        <f t="shared" si="77"/>
        <v>1623.4332574927184</v>
      </c>
      <c r="BW89" s="102">
        <f>Valuation!BM89*10^5</f>
        <v>706518.15366083116</v>
      </c>
    </row>
    <row r="90" spans="1:75">
      <c r="A90" s="142">
        <v>2040000010</v>
      </c>
      <c r="B90" s="56" t="s">
        <v>22</v>
      </c>
      <c r="C90" s="56" t="s">
        <v>29</v>
      </c>
      <c r="D90" s="56">
        <f t="shared" si="88"/>
        <v>82</v>
      </c>
      <c r="E90" s="10" t="s">
        <v>96</v>
      </c>
      <c r="F90" s="164" t="s">
        <v>143</v>
      </c>
      <c r="G90" s="61">
        <v>17356819</v>
      </c>
      <c r="H90" s="61">
        <v>7143897.6416904554</v>
      </c>
      <c r="I90" s="61">
        <f t="shared" si="49"/>
        <v>10212921.358309545</v>
      </c>
      <c r="J90" s="60">
        <v>42799</v>
      </c>
      <c r="K90" s="60">
        <v>42825</v>
      </c>
      <c r="L90" s="60">
        <f t="shared" si="48"/>
        <v>42825</v>
      </c>
      <c r="M90" s="60">
        <v>45443</v>
      </c>
      <c r="N90" s="83">
        <f t="shared" si="50"/>
        <v>29</v>
      </c>
      <c r="O90" s="83">
        <f t="shared" si="51"/>
        <v>29</v>
      </c>
      <c r="P90" s="61">
        <f t="shared" si="52"/>
        <v>10212921.358309545</v>
      </c>
      <c r="Q90" s="61">
        <f t="shared" si="53"/>
        <v>7966078.6594814453</v>
      </c>
      <c r="R90" s="61">
        <f t="shared" si="54"/>
        <v>2246842.6988280993</v>
      </c>
      <c r="S90" s="61">
        <f t="shared" si="55"/>
        <v>224684.26988280995</v>
      </c>
      <c r="T90" s="61">
        <f t="shared" si="56"/>
        <v>22468.426988280997</v>
      </c>
      <c r="U90" s="61">
        <f t="shared" si="57"/>
        <v>448919.1712258542</v>
      </c>
      <c r="V90" s="84">
        <v>0.1</v>
      </c>
      <c r="W90" s="84">
        <v>0.1</v>
      </c>
      <c r="X90" s="84">
        <v>0.18</v>
      </c>
      <c r="Y90" s="56">
        <f t="shared" si="58"/>
        <v>4</v>
      </c>
      <c r="Z90" s="56">
        <f t="shared" si="59"/>
        <v>4</v>
      </c>
      <c r="AA90" s="56">
        <f t="shared" si="60"/>
        <v>4</v>
      </c>
      <c r="AB90" s="56">
        <f t="shared" si="61"/>
        <v>4</v>
      </c>
      <c r="AC90" s="56">
        <f t="shared" si="62"/>
        <v>4</v>
      </c>
      <c r="AD90" s="83">
        <f t="shared" si="63"/>
        <v>9</v>
      </c>
      <c r="AE90" s="14">
        <f t="shared" si="64"/>
        <v>78</v>
      </c>
      <c r="AF90" s="14">
        <f t="shared" si="65"/>
        <v>0</v>
      </c>
      <c r="AG90" s="61">
        <f t="shared" si="66"/>
        <v>696071.86809694511</v>
      </c>
      <c r="AH90" s="51"/>
      <c r="AI90" s="111" t="s">
        <v>181</v>
      </c>
      <c r="AJ90" t="str">
        <f>VLOOKUP(A90,'[19]Building Sheet FAR WPI &amp; CII'!A$6:T$264,3,FALSE)</f>
        <v>Helipad for PM Visit</v>
      </c>
      <c r="AK90" t="s">
        <v>214</v>
      </c>
      <c r="AL90" s="104">
        <f t="shared" si="67"/>
        <v>7.302777777777778</v>
      </c>
      <c r="AM90" s="104">
        <v>20</v>
      </c>
      <c r="AN90" s="109">
        <v>0</v>
      </c>
      <c r="AO90" s="136">
        <f>(1-AN90)/AM90</f>
        <v>0.05</v>
      </c>
      <c r="AP90" s="102">
        <f>I90*((1-AN90)/AM90)*IF(AL90&gt;AM90,AM90,AL90)</f>
        <v>3729134.7570827492</v>
      </c>
      <c r="AQ90" s="102">
        <f>I90-AP90</f>
        <v>6483786.6012267955</v>
      </c>
      <c r="AR90" s="112" t="s">
        <v>217</v>
      </c>
      <c r="AS90" s="125">
        <v>0.15</v>
      </c>
      <c r="AT90" s="125">
        <f>VLOOKUP(AR90,Bifurcation!$B$5:$L$12,MATCH($AT$5,Bifurcation!$B$5:$L$5,0),FALSE)</f>
        <v>0</v>
      </c>
      <c r="AU90" s="125">
        <f>VLOOKUP(AR90,Bifurcation!$B$5:$L$12,MATCH($AU$5,Bifurcation!$B$5:$L$5,0),FALSE)</f>
        <v>0</v>
      </c>
      <c r="AV90" s="125">
        <v>0.25</v>
      </c>
      <c r="AW90" s="125">
        <f>VLOOKUP(AR90,Bifurcation!$B$5:$L$12,MATCH($AW$5,Bifurcation!$B$5:$L$5,0),FALSE)</f>
        <v>0</v>
      </c>
      <c r="AX90" s="125">
        <f>VLOOKUP(AR90,Bifurcation!$B$5:$L$12,MATCH($AX$5,Bifurcation!$B$5:$L$5,0),FALSE)</f>
        <v>0.2</v>
      </c>
      <c r="AY90" s="125">
        <f>VLOOKUP(AR90,Bifurcation!$B$5:$L$12,MATCH($AY$5,Bifurcation!$B$5:$L$5,0),FALSE)</f>
        <v>0.17</v>
      </c>
      <c r="AZ90" s="125">
        <f>VLOOKUP(AR90,Bifurcation!$B$5:$L$12,MATCH($AZ$5,Bifurcation!$B$5:$L$5,0),FALSE)</f>
        <v>0</v>
      </c>
      <c r="BA90" s="125">
        <v>0.15</v>
      </c>
      <c r="BB90" s="125">
        <f>VLOOKUP(AR90,Bifurcation!$B$5:$L$12,MATCH($BB$5,Bifurcation!$B$5:$L$5,0),FALSE)</f>
        <v>0.08</v>
      </c>
      <c r="BC90" s="123">
        <f t="shared" si="68"/>
        <v>1.0000000000000002</v>
      </c>
      <c r="BD90" s="165">
        <f t="shared" si="78"/>
        <v>9.7256799018401932</v>
      </c>
      <c r="BE90" s="165">
        <f t="shared" si="79"/>
        <v>0</v>
      </c>
      <c r="BF90" s="165">
        <f t="shared" si="80"/>
        <v>0</v>
      </c>
      <c r="BG90" s="165">
        <f t="shared" si="81"/>
        <v>16.209466503066988</v>
      </c>
      <c r="BH90" s="165">
        <f t="shared" si="82"/>
        <v>0</v>
      </c>
      <c r="BI90" s="165">
        <f t="shared" si="83"/>
        <v>12.967573202453591</v>
      </c>
      <c r="BJ90" s="165">
        <f t="shared" si="84"/>
        <v>11.022437222085554</v>
      </c>
      <c r="BK90" s="165">
        <f t="shared" si="85"/>
        <v>0</v>
      </c>
      <c r="BL90" s="165">
        <f t="shared" si="86"/>
        <v>9.7256799018401932</v>
      </c>
      <c r="BM90" s="165">
        <f t="shared" si="87"/>
        <v>5.1870292809814362</v>
      </c>
      <c r="BN90" s="102">
        <f t="shared" si="69"/>
        <v>2161.2622004089317</v>
      </c>
      <c r="BO90" s="102">
        <f t="shared" si="70"/>
        <v>0</v>
      </c>
      <c r="BP90" s="102">
        <f t="shared" si="71"/>
        <v>0</v>
      </c>
      <c r="BQ90" s="102">
        <f t="shared" si="72"/>
        <v>2026.1833128833737</v>
      </c>
      <c r="BR90" s="102">
        <f t="shared" si="73"/>
        <v>0</v>
      </c>
      <c r="BS90" s="102">
        <f t="shared" si="74"/>
        <v>19950.112619159372</v>
      </c>
      <c r="BT90" s="102">
        <f t="shared" si="75"/>
        <v>3340.1324915410769</v>
      </c>
      <c r="BU90" s="102">
        <f t="shared" si="76"/>
        <v>0</v>
      </c>
      <c r="BV90" s="102">
        <f t="shared" si="77"/>
        <v>1191.8725369902197</v>
      </c>
      <c r="BW90" s="102">
        <f>Valuation!BM90*10^5</f>
        <v>518702.9280981436</v>
      </c>
    </row>
    <row r="91" spans="1:75">
      <c r="A91" s="56">
        <v>3020000444</v>
      </c>
      <c r="B91" s="56" t="s">
        <v>36</v>
      </c>
      <c r="C91" s="56" t="s">
        <v>27</v>
      </c>
      <c r="D91" s="56">
        <f t="shared" si="88"/>
        <v>83</v>
      </c>
      <c r="E91" s="10" t="s">
        <v>39</v>
      </c>
      <c r="F91" s="164" t="s">
        <v>93</v>
      </c>
      <c r="G91" s="61">
        <v>20439857</v>
      </c>
      <c r="H91" s="61">
        <v>10655266.72081398</v>
      </c>
      <c r="I91" s="61">
        <f t="shared" si="49"/>
        <v>9784590.2791860197</v>
      </c>
      <c r="J91" s="60">
        <v>44773</v>
      </c>
      <c r="K91" s="60">
        <v>44834</v>
      </c>
      <c r="L91" s="60">
        <f t="shared" si="48"/>
        <v>44834</v>
      </c>
      <c r="M91" s="60">
        <v>45443</v>
      </c>
      <c r="N91" s="83">
        <f t="shared" si="50"/>
        <v>7</v>
      </c>
      <c r="O91" s="83">
        <f t="shared" si="51"/>
        <v>7</v>
      </c>
      <c r="P91" s="61">
        <f t="shared" si="52"/>
        <v>9784590.2791860197</v>
      </c>
      <c r="Q91" s="61">
        <f t="shared" si="53"/>
        <v>2446147.5697965049</v>
      </c>
      <c r="R91" s="61">
        <f t="shared" si="54"/>
        <v>7338442.7093895152</v>
      </c>
      <c r="S91" s="61">
        <f t="shared" si="55"/>
        <v>733844.27093895152</v>
      </c>
      <c r="T91" s="61">
        <f t="shared" si="56"/>
        <v>73384.427093895152</v>
      </c>
      <c r="U91" s="61">
        <f t="shared" si="57"/>
        <v>1466220.853336025</v>
      </c>
      <c r="V91" s="84">
        <v>0.1</v>
      </c>
      <c r="W91" s="84">
        <v>0.1</v>
      </c>
      <c r="X91" s="84">
        <v>0.18</v>
      </c>
      <c r="Y91" s="56">
        <f t="shared" si="58"/>
        <v>4</v>
      </c>
      <c r="Z91" s="56">
        <f t="shared" si="59"/>
        <v>3</v>
      </c>
      <c r="AA91" s="56">
        <f t="shared" si="60"/>
        <v>0</v>
      </c>
      <c r="AB91" s="56">
        <f t="shared" si="61"/>
        <v>0</v>
      </c>
      <c r="AC91" s="56">
        <f t="shared" si="62"/>
        <v>0</v>
      </c>
      <c r="AD91" s="83">
        <f t="shared" si="63"/>
        <v>0</v>
      </c>
      <c r="AE91" s="14">
        <f t="shared" si="64"/>
        <v>25</v>
      </c>
      <c r="AF91" s="14">
        <f t="shared" si="65"/>
        <v>0</v>
      </c>
      <c r="AG91" s="61">
        <f t="shared" si="66"/>
        <v>2273449.5513688717</v>
      </c>
      <c r="AH91" s="51" t="s">
        <v>99</v>
      </c>
      <c r="AI91" s="111" t="s">
        <v>203</v>
      </c>
      <c r="AJ91" t="e">
        <f>VLOOKUP(A91,'[19]Building Sheet FAR WPI &amp; CII'!A$6:T$264,3,FALSE)</f>
        <v>#N/A</v>
      </c>
      <c r="AK91" t="e">
        <v>#N/A</v>
      </c>
      <c r="AL91" s="104">
        <f t="shared" si="67"/>
        <v>1.9</v>
      </c>
      <c r="AM91" s="104">
        <v>30</v>
      </c>
      <c r="AN91" s="143">
        <v>0.05</v>
      </c>
      <c r="AO91" s="136">
        <f>(1-AN91)/AM91</f>
        <v>3.1666666666666662E-2</v>
      </c>
      <c r="AP91" s="102">
        <f>I91*((1-AN91)/AM91)*IF(AL91&gt;AM91,AM91,AL91)</f>
        <v>588706.18179769209</v>
      </c>
      <c r="AQ91" s="102">
        <f>I91-AP91</f>
        <v>9195884.0973883271</v>
      </c>
      <c r="AR91" s="114" t="s">
        <v>218</v>
      </c>
      <c r="AS91" s="125">
        <f>VLOOKUP(AR91,Bifurcation!$B$5:$L$12,MATCH($AS$5,Bifurcation!$B$5:$L$5,0),FALSE)</f>
        <v>0</v>
      </c>
      <c r="AT91" s="125">
        <f>VLOOKUP(AR91,Bifurcation!$B$5:$L$12,MATCH($AT$5,Bifurcation!$B$5:$L$5,0),FALSE)</f>
        <v>0</v>
      </c>
      <c r="AU91" s="125">
        <f>VLOOKUP(AR91,Bifurcation!$B$5:$L$12,MATCH($AU$5,Bifurcation!$B$5:$L$5,0),FALSE)</f>
        <v>0</v>
      </c>
      <c r="AV91" s="125">
        <v>0.05</v>
      </c>
      <c r="AW91" s="125">
        <f>VLOOKUP(AR91,Bifurcation!$B$5:$L$12,MATCH($AW$5,Bifurcation!$B$5:$L$5,0),FALSE)</f>
        <v>0.15</v>
      </c>
      <c r="AX91" s="125">
        <v>0.37</v>
      </c>
      <c r="AY91" s="125">
        <v>0.08</v>
      </c>
      <c r="AZ91" s="125">
        <f>VLOOKUP(AR91,Bifurcation!$B$5:$L$12,MATCH($AZ$5,Bifurcation!$B$5:$L$5,0),FALSE)</f>
        <v>0</v>
      </c>
      <c r="BA91" s="125">
        <v>0.25</v>
      </c>
      <c r="BB91" s="125">
        <f>VLOOKUP(AR91,Bifurcation!$B$5:$L$12,MATCH($BB$5,Bifurcation!$B$5:$L$5,0),FALSE)</f>
        <v>0.1</v>
      </c>
      <c r="BC91" s="123">
        <f t="shared" si="68"/>
        <v>1</v>
      </c>
      <c r="BD91" s="165">
        <f t="shared" si="78"/>
        <v>0</v>
      </c>
      <c r="BE91" s="165">
        <f t="shared" si="79"/>
        <v>0</v>
      </c>
      <c r="BF91" s="165">
        <f t="shared" si="80"/>
        <v>0</v>
      </c>
      <c r="BG91" s="165">
        <f t="shared" si="81"/>
        <v>4.597942048694164</v>
      </c>
      <c r="BH91" s="165">
        <f t="shared" si="82"/>
        <v>13.793826146082489</v>
      </c>
      <c r="BI91" s="165">
        <f t="shared" si="83"/>
        <v>34.024771160336812</v>
      </c>
      <c r="BJ91" s="165">
        <f t="shared" si="84"/>
        <v>7.3567072779106617</v>
      </c>
      <c r="BK91" s="165">
        <f t="shared" si="85"/>
        <v>0</v>
      </c>
      <c r="BL91" s="165">
        <f t="shared" si="86"/>
        <v>22.989710243470817</v>
      </c>
      <c r="BM91" s="165">
        <f t="shared" si="87"/>
        <v>9.195884097388328</v>
      </c>
      <c r="BN91" s="102">
        <f t="shared" si="69"/>
        <v>0</v>
      </c>
      <c r="BO91" s="102">
        <f t="shared" si="70"/>
        <v>0</v>
      </c>
      <c r="BP91" s="102">
        <f t="shared" si="71"/>
        <v>0</v>
      </c>
      <c r="BQ91" s="102">
        <f t="shared" si="72"/>
        <v>574.74275608677056</v>
      </c>
      <c r="BR91" s="102">
        <f t="shared" si="73"/>
        <v>15326.473495647211</v>
      </c>
      <c r="BS91" s="102">
        <f t="shared" si="74"/>
        <v>52345.801785133553</v>
      </c>
      <c r="BT91" s="102">
        <f t="shared" si="75"/>
        <v>2229.3052357305037</v>
      </c>
      <c r="BU91" s="102">
        <f t="shared" si="76"/>
        <v>0</v>
      </c>
      <c r="BV91" s="102">
        <f t="shared" si="77"/>
        <v>2817.3664514057373</v>
      </c>
      <c r="BW91" s="102">
        <f>Valuation!BM91*10^5</f>
        <v>919588.40973883285</v>
      </c>
    </row>
    <row r="92" spans="1:75">
      <c r="A92" s="56">
        <v>9010000003</v>
      </c>
      <c r="B92" s="56" t="s">
        <v>22</v>
      </c>
      <c r="C92" s="56" t="s">
        <v>29</v>
      </c>
      <c r="D92" s="56">
        <f t="shared" si="88"/>
        <v>84</v>
      </c>
      <c r="E92" s="10" t="s">
        <v>39</v>
      </c>
      <c r="F92" s="164" t="s">
        <v>162</v>
      </c>
      <c r="G92" s="61">
        <v>15230555.962048866</v>
      </c>
      <c r="H92" s="61">
        <v>6268748.4854750978</v>
      </c>
      <c r="I92" s="61">
        <f t="shared" si="49"/>
        <v>8961807.476573769</v>
      </c>
      <c r="J92" s="60">
        <v>42791</v>
      </c>
      <c r="K92" s="60">
        <v>42825</v>
      </c>
      <c r="L92" s="60">
        <f t="shared" si="48"/>
        <v>42825</v>
      </c>
      <c r="M92" s="60">
        <v>45443</v>
      </c>
      <c r="N92" s="83">
        <f t="shared" si="50"/>
        <v>29</v>
      </c>
      <c r="O92" s="83">
        <f t="shared" si="51"/>
        <v>29</v>
      </c>
      <c r="P92" s="61">
        <f t="shared" si="52"/>
        <v>8961807.476573769</v>
      </c>
      <c r="Q92" s="61">
        <f t="shared" si="53"/>
        <v>6990209.8317275401</v>
      </c>
      <c r="R92" s="61">
        <f t="shared" si="54"/>
        <v>1971597.6448462289</v>
      </c>
      <c r="S92" s="61">
        <f t="shared" si="55"/>
        <v>197159.76448462289</v>
      </c>
      <c r="T92" s="61">
        <f t="shared" si="56"/>
        <v>19715.97644846229</v>
      </c>
      <c r="U92" s="61">
        <f t="shared" si="57"/>
        <v>393925.20944027655</v>
      </c>
      <c r="V92" s="84">
        <v>0.1</v>
      </c>
      <c r="W92" s="84">
        <v>0.1</v>
      </c>
      <c r="X92" s="84">
        <v>0.18</v>
      </c>
      <c r="Y92" s="56">
        <f t="shared" si="58"/>
        <v>4</v>
      </c>
      <c r="Z92" s="56">
        <f t="shared" si="59"/>
        <v>4</v>
      </c>
      <c r="AA92" s="56">
        <f t="shared" si="60"/>
        <v>4</v>
      </c>
      <c r="AB92" s="56">
        <f t="shared" si="61"/>
        <v>4</v>
      </c>
      <c r="AC92" s="56">
        <f t="shared" si="62"/>
        <v>4</v>
      </c>
      <c r="AD92" s="83">
        <f t="shared" si="63"/>
        <v>9</v>
      </c>
      <c r="AE92" s="14">
        <f t="shared" si="64"/>
        <v>78</v>
      </c>
      <c r="AF92" s="14">
        <f t="shared" si="65"/>
        <v>0</v>
      </c>
      <c r="AG92" s="61">
        <f t="shared" si="66"/>
        <v>610800.9503733617</v>
      </c>
      <c r="AH92" s="51"/>
      <c r="AI92" s="111" t="s">
        <v>203</v>
      </c>
      <c r="AJ92" t="e">
        <f>VLOOKUP(A92,'[19]Building Sheet FAR WPI &amp; CII'!A$6:T$264,3,FALSE)</f>
        <v>#N/A</v>
      </c>
      <c r="AK92" t="e">
        <v>#N/A</v>
      </c>
      <c r="AL92" s="104">
        <f t="shared" si="67"/>
        <v>7.3305555555555557</v>
      </c>
      <c r="AM92" s="104">
        <v>30</v>
      </c>
      <c r="AN92" s="109">
        <v>0.05</v>
      </c>
      <c r="AO92" s="136">
        <f>(1-AN92)/AM92</f>
        <v>3.1666666666666662E-2</v>
      </c>
      <c r="AP92" s="102">
        <f>I92*((1-AN92)/AM92)*IF(AL92&gt;AM92,AM92,AL92)</f>
        <v>2080342.5401985429</v>
      </c>
      <c r="AQ92" s="102">
        <f>I92-AP92</f>
        <v>6881464.9363752259</v>
      </c>
      <c r="AR92" s="114" t="s">
        <v>218</v>
      </c>
      <c r="AS92" s="125">
        <f>VLOOKUP(AR92,Bifurcation!$B$5:$L$12,MATCH($AS$5,Bifurcation!$B$5:$L$5,0),FALSE)</f>
        <v>0</v>
      </c>
      <c r="AT92" s="125">
        <f>VLOOKUP(AR92,Bifurcation!$B$5:$L$12,MATCH($AT$5,Bifurcation!$B$5:$L$5,0),FALSE)</f>
        <v>0</v>
      </c>
      <c r="AU92" s="125">
        <f>VLOOKUP(AR92,Bifurcation!$B$5:$L$12,MATCH($AU$5,Bifurcation!$B$5:$L$5,0),FALSE)</f>
        <v>0</v>
      </c>
      <c r="AV92" s="125">
        <v>0.05</v>
      </c>
      <c r="AW92" s="125">
        <f>VLOOKUP(AR92,Bifurcation!$B$5:$L$12,MATCH($AW$5,Bifurcation!$B$5:$L$5,0),FALSE)</f>
        <v>0.15</v>
      </c>
      <c r="AX92" s="125">
        <v>0.37</v>
      </c>
      <c r="AY92" s="125">
        <v>0.08</v>
      </c>
      <c r="AZ92" s="125">
        <f>VLOOKUP(AR92,Bifurcation!$B$5:$L$12,MATCH($AZ$5,Bifurcation!$B$5:$L$5,0),FALSE)</f>
        <v>0</v>
      </c>
      <c r="BA92" s="125">
        <v>0.25</v>
      </c>
      <c r="BB92" s="125">
        <f>VLOOKUP(AR92,Bifurcation!$B$5:$L$12,MATCH($BB$5,Bifurcation!$B$5:$L$5,0),FALSE)</f>
        <v>0.1</v>
      </c>
      <c r="BC92" s="123">
        <f t="shared" si="68"/>
        <v>1</v>
      </c>
      <c r="BD92" s="165">
        <f t="shared" si="78"/>
        <v>0</v>
      </c>
      <c r="BE92" s="165">
        <f t="shared" si="79"/>
        <v>0</v>
      </c>
      <c r="BF92" s="165">
        <f t="shared" si="80"/>
        <v>0</v>
      </c>
      <c r="BG92" s="165">
        <f t="shared" si="81"/>
        <v>3.4407324681876132</v>
      </c>
      <c r="BH92" s="165">
        <f t="shared" si="82"/>
        <v>10.322197404562838</v>
      </c>
      <c r="BI92" s="165">
        <f t="shared" si="83"/>
        <v>25.461420264588334</v>
      </c>
      <c r="BJ92" s="165">
        <f t="shared" si="84"/>
        <v>5.5051719491001814</v>
      </c>
      <c r="BK92" s="165">
        <f t="shared" si="85"/>
        <v>0</v>
      </c>
      <c r="BL92" s="165">
        <f t="shared" si="86"/>
        <v>17.203662340938063</v>
      </c>
      <c r="BM92" s="165">
        <f t="shared" si="87"/>
        <v>6.8814649363752265</v>
      </c>
      <c r="BN92" s="102">
        <f t="shared" si="69"/>
        <v>0</v>
      </c>
      <c r="BO92" s="102">
        <f t="shared" si="70"/>
        <v>0</v>
      </c>
      <c r="BP92" s="102">
        <f t="shared" si="71"/>
        <v>0</v>
      </c>
      <c r="BQ92" s="102">
        <f t="shared" si="72"/>
        <v>430.09155852345168</v>
      </c>
      <c r="BR92" s="102">
        <f t="shared" si="73"/>
        <v>11469.108227292043</v>
      </c>
      <c r="BS92" s="102">
        <f t="shared" si="74"/>
        <v>39171.415791674357</v>
      </c>
      <c r="BT92" s="102">
        <f t="shared" si="75"/>
        <v>1668.2339239697519</v>
      </c>
      <c r="BU92" s="102">
        <f t="shared" si="76"/>
        <v>0</v>
      </c>
      <c r="BV92" s="102">
        <f t="shared" si="77"/>
        <v>2108.2919535463311</v>
      </c>
      <c r="BW92" s="102">
        <f>Valuation!BM92*10^5</f>
        <v>688146.49363752268</v>
      </c>
    </row>
    <row r="93" spans="1:75">
      <c r="A93" s="56">
        <v>9010000003</v>
      </c>
      <c r="B93" s="56" t="s">
        <v>22</v>
      </c>
      <c r="C93" s="56" t="s">
        <v>29</v>
      </c>
      <c r="D93" s="56">
        <f t="shared" si="88"/>
        <v>85</v>
      </c>
      <c r="E93" s="10" t="s">
        <v>39</v>
      </c>
      <c r="F93" s="164" t="s">
        <v>162</v>
      </c>
      <c r="G93" s="61">
        <v>15000298.70744575</v>
      </c>
      <c r="H93" s="61">
        <v>6173976.8422297938</v>
      </c>
      <c r="I93" s="61">
        <f t="shared" si="49"/>
        <v>8826321.8652159572</v>
      </c>
      <c r="J93" s="60">
        <v>42791</v>
      </c>
      <c r="K93" s="60">
        <v>42825</v>
      </c>
      <c r="L93" s="60">
        <f t="shared" si="48"/>
        <v>42825</v>
      </c>
      <c r="M93" s="60">
        <v>45443</v>
      </c>
      <c r="N93" s="83">
        <f t="shared" si="50"/>
        <v>29</v>
      </c>
      <c r="O93" s="83">
        <f t="shared" si="51"/>
        <v>29</v>
      </c>
      <c r="P93" s="61">
        <f t="shared" si="52"/>
        <v>8826321.8652159572</v>
      </c>
      <c r="Q93" s="61">
        <f t="shared" si="53"/>
        <v>6884531.0548684467</v>
      </c>
      <c r="R93" s="61">
        <f t="shared" si="54"/>
        <v>1941790.8103475105</v>
      </c>
      <c r="S93" s="61">
        <f t="shared" si="55"/>
        <v>194179.08103475106</v>
      </c>
      <c r="T93" s="61">
        <f t="shared" si="56"/>
        <v>19417.908103475107</v>
      </c>
      <c r="U93" s="61">
        <f t="shared" si="57"/>
        <v>387969.80390743254</v>
      </c>
      <c r="V93" s="84">
        <v>0.1</v>
      </c>
      <c r="W93" s="84">
        <v>0.1</v>
      </c>
      <c r="X93" s="84">
        <v>0.18</v>
      </c>
      <c r="Y93" s="56">
        <f t="shared" si="58"/>
        <v>4</v>
      </c>
      <c r="Z93" s="56">
        <f t="shared" si="59"/>
        <v>4</v>
      </c>
      <c r="AA93" s="56">
        <f t="shared" si="60"/>
        <v>4</v>
      </c>
      <c r="AB93" s="56">
        <f t="shared" si="61"/>
        <v>4</v>
      </c>
      <c r="AC93" s="56">
        <f t="shared" si="62"/>
        <v>4</v>
      </c>
      <c r="AD93" s="83">
        <f t="shared" si="63"/>
        <v>9</v>
      </c>
      <c r="AE93" s="14">
        <f t="shared" si="64"/>
        <v>78</v>
      </c>
      <c r="AF93" s="14">
        <f t="shared" si="65"/>
        <v>0</v>
      </c>
      <c r="AG93" s="61">
        <f t="shared" si="66"/>
        <v>601566.79304565873</v>
      </c>
      <c r="AH93" s="51"/>
      <c r="AI93" s="111" t="s">
        <v>181</v>
      </c>
      <c r="AJ93" t="e">
        <f>VLOOKUP(A93,'[19]Building Sheet FAR WPI &amp; CII'!A$6:T$264,3,FALSE)</f>
        <v>#N/A</v>
      </c>
      <c r="AK93" t="e">
        <v>#N/A</v>
      </c>
      <c r="AL93" s="104">
        <f t="shared" si="67"/>
        <v>7.3305555555555557</v>
      </c>
      <c r="AM93" s="104">
        <v>30</v>
      </c>
      <c r="AN93" s="109">
        <v>0.05</v>
      </c>
      <c r="AO93" s="136">
        <f>(1-AN93)/AM93</f>
        <v>3.1666666666666662E-2</v>
      </c>
      <c r="AP93" s="102">
        <f>I93*((1-AN93)/AM93)*IF(AL93&gt;AM93,AM93,AL93)</f>
        <v>2048891.6881657096</v>
      </c>
      <c r="AQ93" s="102">
        <f>I93-AP93</f>
        <v>6777430.1770502478</v>
      </c>
      <c r="AR93" s="114" t="s">
        <v>218</v>
      </c>
      <c r="AS93" s="125">
        <f>VLOOKUP(AR93,Bifurcation!$B$5:$L$12,MATCH($AS$5,Bifurcation!$B$5:$L$5,0),FALSE)</f>
        <v>0</v>
      </c>
      <c r="AT93" s="125">
        <f>VLOOKUP(AR93,Bifurcation!$B$5:$L$12,MATCH($AT$5,Bifurcation!$B$5:$L$5,0),FALSE)</f>
        <v>0</v>
      </c>
      <c r="AU93" s="125">
        <f>VLOOKUP(AR93,Bifurcation!$B$5:$L$12,MATCH($AU$5,Bifurcation!$B$5:$L$5,0),FALSE)</f>
        <v>0</v>
      </c>
      <c r="AV93" s="125">
        <v>0.05</v>
      </c>
      <c r="AW93" s="125">
        <f>VLOOKUP(AR93,Bifurcation!$B$5:$L$12,MATCH($AW$5,Bifurcation!$B$5:$L$5,0),FALSE)</f>
        <v>0.15</v>
      </c>
      <c r="AX93" s="125">
        <v>0.37</v>
      </c>
      <c r="AY93" s="125">
        <v>0.08</v>
      </c>
      <c r="AZ93" s="125">
        <f>VLOOKUP(AR93,Bifurcation!$B$5:$L$12,MATCH($AZ$5,Bifurcation!$B$5:$L$5,0),FALSE)</f>
        <v>0</v>
      </c>
      <c r="BA93" s="125">
        <v>0.25</v>
      </c>
      <c r="BB93" s="125">
        <f>VLOOKUP(AR93,Bifurcation!$B$5:$L$12,MATCH($BB$5,Bifurcation!$B$5:$L$5,0),FALSE)</f>
        <v>0.1</v>
      </c>
      <c r="BC93" s="123">
        <f t="shared" si="68"/>
        <v>1</v>
      </c>
      <c r="BD93" s="165">
        <f t="shared" si="78"/>
        <v>0</v>
      </c>
      <c r="BE93" s="165">
        <f t="shared" si="79"/>
        <v>0</v>
      </c>
      <c r="BF93" s="165">
        <f t="shared" si="80"/>
        <v>0</v>
      </c>
      <c r="BG93" s="165">
        <f t="shared" si="81"/>
        <v>3.388715088525124</v>
      </c>
      <c r="BH93" s="165">
        <f t="shared" si="82"/>
        <v>10.166145265575372</v>
      </c>
      <c r="BI93" s="165">
        <f t="shared" si="83"/>
        <v>25.076491655085917</v>
      </c>
      <c r="BJ93" s="165">
        <f t="shared" si="84"/>
        <v>5.421944141640199</v>
      </c>
      <c r="BK93" s="165">
        <f t="shared" si="85"/>
        <v>0</v>
      </c>
      <c r="BL93" s="165">
        <f t="shared" si="86"/>
        <v>16.943575442625619</v>
      </c>
      <c r="BM93" s="165">
        <f t="shared" si="87"/>
        <v>6.7774301770502481</v>
      </c>
      <c r="BN93" s="102">
        <f t="shared" si="69"/>
        <v>0</v>
      </c>
      <c r="BO93" s="102">
        <f t="shared" si="70"/>
        <v>0</v>
      </c>
      <c r="BP93" s="102">
        <f t="shared" si="71"/>
        <v>0</v>
      </c>
      <c r="BQ93" s="102">
        <f t="shared" si="72"/>
        <v>423.5893860656405</v>
      </c>
      <c r="BR93" s="102">
        <f t="shared" si="73"/>
        <v>11295.716961750413</v>
      </c>
      <c r="BS93" s="102">
        <f t="shared" si="74"/>
        <v>38579.21793090141</v>
      </c>
      <c r="BT93" s="102">
        <f t="shared" si="75"/>
        <v>1643.0133762546056</v>
      </c>
      <c r="BU93" s="102">
        <f t="shared" si="76"/>
        <v>0</v>
      </c>
      <c r="BV93" s="102">
        <f t="shared" si="77"/>
        <v>2076.4185591452965</v>
      </c>
      <c r="BW93" s="102">
        <f>Valuation!BM93*10^5</f>
        <v>677743.0177050248</v>
      </c>
    </row>
    <row r="94" spans="1:75">
      <c r="A94" s="56">
        <v>9010000003</v>
      </c>
      <c r="B94" s="56" t="s">
        <v>22</v>
      </c>
      <c r="C94" s="56" t="s">
        <v>29</v>
      </c>
      <c r="D94" s="56">
        <f t="shared" si="88"/>
        <v>86</v>
      </c>
      <c r="E94" s="10" t="s">
        <v>39</v>
      </c>
      <c r="F94" s="164" t="s">
        <v>162</v>
      </c>
      <c r="G94" s="61">
        <v>13845961.413882805</v>
      </c>
      <c r="H94" s="61">
        <v>5698862.8556634961</v>
      </c>
      <c r="I94" s="61">
        <f t="shared" si="49"/>
        <v>8147098.558219309</v>
      </c>
      <c r="J94" s="60">
        <v>42791</v>
      </c>
      <c r="K94" s="60">
        <v>42825</v>
      </c>
      <c r="L94" s="60">
        <f t="shared" si="48"/>
        <v>42825</v>
      </c>
      <c r="M94" s="60">
        <v>45443</v>
      </c>
      <c r="N94" s="83">
        <f t="shared" si="50"/>
        <v>29</v>
      </c>
      <c r="O94" s="83">
        <f t="shared" si="51"/>
        <v>29</v>
      </c>
      <c r="P94" s="61">
        <f t="shared" si="52"/>
        <v>8147098.558219309</v>
      </c>
      <c r="Q94" s="61">
        <f t="shared" si="53"/>
        <v>6354736.8754110616</v>
      </c>
      <c r="R94" s="61">
        <f t="shared" si="54"/>
        <v>1792361.6828082474</v>
      </c>
      <c r="S94" s="61">
        <f t="shared" si="55"/>
        <v>179236.16828082476</v>
      </c>
      <c r="T94" s="61">
        <f t="shared" si="56"/>
        <v>17923.616828082475</v>
      </c>
      <c r="U94" s="61">
        <f t="shared" si="57"/>
        <v>358113.8642250878</v>
      </c>
      <c r="V94" s="84">
        <v>0.1</v>
      </c>
      <c r="W94" s="84">
        <v>0.1</v>
      </c>
      <c r="X94" s="84">
        <v>0.18</v>
      </c>
      <c r="Y94" s="56">
        <f t="shared" si="58"/>
        <v>4</v>
      </c>
      <c r="Z94" s="56">
        <f t="shared" si="59"/>
        <v>4</v>
      </c>
      <c r="AA94" s="56">
        <f t="shared" si="60"/>
        <v>4</v>
      </c>
      <c r="AB94" s="56">
        <f t="shared" si="61"/>
        <v>4</v>
      </c>
      <c r="AC94" s="56">
        <f t="shared" si="62"/>
        <v>4</v>
      </c>
      <c r="AD94" s="83">
        <f t="shared" si="63"/>
        <v>9</v>
      </c>
      <c r="AE94" s="14">
        <f t="shared" si="64"/>
        <v>78</v>
      </c>
      <c r="AF94" s="14">
        <f t="shared" si="65"/>
        <v>0</v>
      </c>
      <c r="AG94" s="61">
        <f t="shared" si="66"/>
        <v>555273.64933399507</v>
      </c>
      <c r="AH94" s="51"/>
      <c r="AI94" s="111" t="s">
        <v>203</v>
      </c>
      <c r="AJ94" t="e">
        <f>VLOOKUP(A94,'[19]Building Sheet FAR WPI &amp; CII'!A$6:T$264,3,FALSE)</f>
        <v>#N/A</v>
      </c>
      <c r="AK94" t="e">
        <v>#N/A</v>
      </c>
      <c r="AL94" s="104">
        <f t="shared" si="67"/>
        <v>7.3305555555555557</v>
      </c>
      <c r="AM94" s="104">
        <v>30</v>
      </c>
      <c r="AN94" s="109">
        <v>0.05</v>
      </c>
      <c r="AO94" s="136">
        <f>(1-AN94)/AM94</f>
        <v>3.1666666666666662E-2</v>
      </c>
      <c r="AP94" s="102">
        <f>I94*((1-AN94)/AM94)*IF(AL94&gt;AM94,AM94,AL94)</f>
        <v>1891220.6889244181</v>
      </c>
      <c r="AQ94" s="102">
        <f>I94-AP94</f>
        <v>6255877.8692948911</v>
      </c>
      <c r="AR94" s="114" t="s">
        <v>218</v>
      </c>
      <c r="AS94" s="125">
        <f>VLOOKUP(AR94,Bifurcation!$B$5:$L$12,MATCH($AS$5,Bifurcation!$B$5:$L$5,0),FALSE)</f>
        <v>0</v>
      </c>
      <c r="AT94" s="125">
        <f>VLOOKUP(AR94,Bifurcation!$B$5:$L$12,MATCH($AT$5,Bifurcation!$B$5:$L$5,0),FALSE)</f>
        <v>0</v>
      </c>
      <c r="AU94" s="125">
        <f>VLOOKUP(AR94,Bifurcation!$B$5:$L$12,MATCH($AU$5,Bifurcation!$B$5:$L$5,0),FALSE)</f>
        <v>0</v>
      </c>
      <c r="AV94" s="125">
        <v>0.05</v>
      </c>
      <c r="AW94" s="125">
        <f>VLOOKUP(AR94,Bifurcation!$B$5:$L$12,MATCH($AW$5,Bifurcation!$B$5:$L$5,0),FALSE)</f>
        <v>0.15</v>
      </c>
      <c r="AX94" s="125">
        <v>0.37</v>
      </c>
      <c r="AY94" s="125">
        <v>0.08</v>
      </c>
      <c r="AZ94" s="125">
        <f>VLOOKUP(AR94,Bifurcation!$B$5:$L$12,MATCH($AZ$5,Bifurcation!$B$5:$L$5,0),FALSE)</f>
        <v>0</v>
      </c>
      <c r="BA94" s="125">
        <v>0.25</v>
      </c>
      <c r="BB94" s="125">
        <f>VLOOKUP(AR94,Bifurcation!$B$5:$L$12,MATCH($BB$5,Bifurcation!$B$5:$L$5,0),FALSE)</f>
        <v>0.1</v>
      </c>
      <c r="BC94" s="123">
        <f t="shared" si="68"/>
        <v>1</v>
      </c>
      <c r="BD94" s="165">
        <f t="shared" si="78"/>
        <v>0</v>
      </c>
      <c r="BE94" s="165">
        <f t="shared" si="79"/>
        <v>0</v>
      </c>
      <c r="BF94" s="165">
        <f t="shared" si="80"/>
        <v>0</v>
      </c>
      <c r="BG94" s="165">
        <f t="shared" si="81"/>
        <v>3.1279389346474455</v>
      </c>
      <c r="BH94" s="165">
        <f t="shared" si="82"/>
        <v>9.3838168039423362</v>
      </c>
      <c r="BI94" s="165">
        <f t="shared" si="83"/>
        <v>23.146748116391095</v>
      </c>
      <c r="BJ94" s="165">
        <f t="shared" si="84"/>
        <v>5.0047022954359131</v>
      </c>
      <c r="BK94" s="165">
        <f t="shared" si="85"/>
        <v>0</v>
      </c>
      <c r="BL94" s="165">
        <f t="shared" si="86"/>
        <v>15.639694673237228</v>
      </c>
      <c r="BM94" s="165">
        <f t="shared" si="87"/>
        <v>6.2558778692948911</v>
      </c>
      <c r="BN94" s="102">
        <f t="shared" si="69"/>
        <v>0</v>
      </c>
      <c r="BO94" s="102">
        <f t="shared" si="70"/>
        <v>0</v>
      </c>
      <c r="BP94" s="102">
        <f t="shared" si="71"/>
        <v>0</v>
      </c>
      <c r="BQ94" s="102">
        <f t="shared" si="72"/>
        <v>390.99236683093068</v>
      </c>
      <c r="BR94" s="102">
        <f t="shared" si="73"/>
        <v>10426.463115491486</v>
      </c>
      <c r="BS94" s="102">
        <f t="shared" si="74"/>
        <v>35610.38171752476</v>
      </c>
      <c r="BT94" s="102">
        <f t="shared" si="75"/>
        <v>1516.5764531623979</v>
      </c>
      <c r="BU94" s="102">
        <f t="shared" si="76"/>
        <v>0</v>
      </c>
      <c r="BV94" s="102">
        <f t="shared" si="77"/>
        <v>1916.6292491712288</v>
      </c>
      <c r="BW94" s="102">
        <f>Valuation!BM94*10^5</f>
        <v>625587.78692948911</v>
      </c>
    </row>
    <row r="95" spans="1:75">
      <c r="A95" s="56">
        <v>2010000218</v>
      </c>
      <c r="B95" s="56" t="s">
        <v>23</v>
      </c>
      <c r="C95" s="56" t="s">
        <v>28</v>
      </c>
      <c r="D95" s="56">
        <f t="shared" si="88"/>
        <v>87</v>
      </c>
      <c r="E95" s="10" t="s">
        <v>39</v>
      </c>
      <c r="F95" s="164" t="s">
        <v>139</v>
      </c>
      <c r="G95" s="61">
        <v>13278833.51</v>
      </c>
      <c r="H95" s="61">
        <v>5431096.6005758103</v>
      </c>
      <c r="I95" s="61">
        <f t="shared" si="49"/>
        <v>7847736.9094241895</v>
      </c>
      <c r="J95" s="60">
        <v>42839</v>
      </c>
      <c r="K95" s="60">
        <v>42916</v>
      </c>
      <c r="L95" s="60">
        <f t="shared" si="48"/>
        <v>42916</v>
      </c>
      <c r="M95" s="60">
        <v>45443</v>
      </c>
      <c r="N95" s="83">
        <f t="shared" si="50"/>
        <v>28</v>
      </c>
      <c r="O95" s="83">
        <f t="shared" si="51"/>
        <v>28</v>
      </c>
      <c r="P95" s="61">
        <f t="shared" si="52"/>
        <v>7847736.9094241895</v>
      </c>
      <c r="Q95" s="61">
        <f t="shared" si="53"/>
        <v>5964280.0511623845</v>
      </c>
      <c r="R95" s="61">
        <f t="shared" si="54"/>
        <v>1883456.858261805</v>
      </c>
      <c r="S95" s="61">
        <f t="shared" si="55"/>
        <v>188345.6858261805</v>
      </c>
      <c r="T95" s="61">
        <f t="shared" si="56"/>
        <v>18834.568582618052</v>
      </c>
      <c r="U95" s="61">
        <f t="shared" si="57"/>
        <v>376314.68028070865</v>
      </c>
      <c r="V95" s="84">
        <v>0.1</v>
      </c>
      <c r="W95" s="84">
        <v>0.1</v>
      </c>
      <c r="X95" s="84">
        <v>0.18</v>
      </c>
      <c r="Y95" s="56">
        <f t="shared" si="58"/>
        <v>4</v>
      </c>
      <c r="Z95" s="56">
        <f t="shared" si="59"/>
        <v>4</v>
      </c>
      <c r="AA95" s="56">
        <f t="shared" si="60"/>
        <v>4</v>
      </c>
      <c r="AB95" s="56">
        <f t="shared" si="61"/>
        <v>4</v>
      </c>
      <c r="AC95" s="56">
        <f t="shared" si="62"/>
        <v>4</v>
      </c>
      <c r="AD95" s="83">
        <f t="shared" si="63"/>
        <v>8</v>
      </c>
      <c r="AE95" s="14">
        <f t="shared" si="64"/>
        <v>76</v>
      </c>
      <c r="AF95" s="14">
        <f t="shared" si="65"/>
        <v>0</v>
      </c>
      <c r="AG95" s="61">
        <f t="shared" si="66"/>
        <v>583494.93468950724</v>
      </c>
      <c r="AH95" s="51" t="s">
        <v>151</v>
      </c>
      <c r="AI95" s="111" t="s">
        <v>203</v>
      </c>
      <c r="AJ95" t="str">
        <f>VLOOKUP(A95,'[19]Building Sheet FAR WPI &amp; CII'!A$6:T$264,3,FALSE)</f>
        <v>Compressor Shed</v>
      </c>
      <c r="AK95" t="s">
        <v>218</v>
      </c>
      <c r="AL95" s="104">
        <f t="shared" si="67"/>
        <v>7.1944444444444446</v>
      </c>
      <c r="AM95" s="104">
        <v>30</v>
      </c>
      <c r="AN95" s="109">
        <f>VLOOKUP(A95,'[19]Building Sheet FAR WPI &amp; CII'!A$6:AK$243,36,FALSE)</f>
        <v>0.05</v>
      </c>
      <c r="AO95" s="136">
        <f>(1-AN95)/AM95</f>
        <v>3.1666666666666662E-2</v>
      </c>
      <c r="AP95" s="102">
        <f>I95*((1-AN95)/AM95)*IF(AL95&gt;AM95,AM95,AL95)</f>
        <v>1787903.3949665015</v>
      </c>
      <c r="AQ95" s="102">
        <f>I95-AP95</f>
        <v>6059833.5144576877</v>
      </c>
      <c r="AR95" t="s">
        <v>218</v>
      </c>
      <c r="AS95" s="125">
        <f>VLOOKUP(AR95,Bifurcation!$B$5:$L$12,MATCH($AS$5,Bifurcation!$B$5:$L$5,0),FALSE)</f>
        <v>0</v>
      </c>
      <c r="AT95" s="125">
        <f>VLOOKUP(AR95,Bifurcation!$B$5:$L$12,MATCH($AT$5,Bifurcation!$B$5:$L$5,0),FALSE)</f>
        <v>0</v>
      </c>
      <c r="AU95" s="125">
        <f>VLOOKUP(AR95,Bifurcation!$B$5:$L$12,MATCH($AU$5,Bifurcation!$B$5:$L$5,0),FALSE)</f>
        <v>0</v>
      </c>
      <c r="AV95" s="125">
        <v>0.05</v>
      </c>
      <c r="AW95" s="125">
        <f>VLOOKUP(AR95,Bifurcation!$B$5:$L$12,MATCH($AW$5,Bifurcation!$B$5:$L$5,0),FALSE)</f>
        <v>0.15</v>
      </c>
      <c r="AX95" s="125">
        <v>0.37</v>
      </c>
      <c r="AY95" s="125">
        <v>0.08</v>
      </c>
      <c r="AZ95" s="125">
        <f>VLOOKUP(AR95,Bifurcation!$B$5:$L$12,MATCH($AZ$5,Bifurcation!$B$5:$L$5,0),FALSE)</f>
        <v>0</v>
      </c>
      <c r="BA95" s="125">
        <v>0.25</v>
      </c>
      <c r="BB95" s="125">
        <f>VLOOKUP(AR95,Bifurcation!$B$5:$L$12,MATCH($BB$5,Bifurcation!$B$5:$L$5,0),FALSE)</f>
        <v>0.1</v>
      </c>
      <c r="BC95" s="123">
        <f t="shared" si="68"/>
        <v>1</v>
      </c>
      <c r="BD95" s="165">
        <f t="shared" si="78"/>
        <v>0</v>
      </c>
      <c r="BE95" s="165">
        <f t="shared" si="79"/>
        <v>0</v>
      </c>
      <c r="BF95" s="165">
        <f t="shared" si="80"/>
        <v>0</v>
      </c>
      <c r="BG95" s="165">
        <f t="shared" si="81"/>
        <v>3.0299167572288441</v>
      </c>
      <c r="BH95" s="165">
        <f t="shared" si="82"/>
        <v>9.0897502716865315</v>
      </c>
      <c r="BI95" s="165">
        <f t="shared" si="83"/>
        <v>22.421384003493447</v>
      </c>
      <c r="BJ95" s="165">
        <f t="shared" si="84"/>
        <v>4.8478668115661501</v>
      </c>
      <c r="BK95" s="165">
        <f t="shared" si="85"/>
        <v>0</v>
      </c>
      <c r="BL95" s="165">
        <f t="shared" si="86"/>
        <v>15.14958378614422</v>
      </c>
      <c r="BM95" s="165">
        <f t="shared" si="87"/>
        <v>6.0598335144576883</v>
      </c>
      <c r="BN95" s="102">
        <f t="shared" si="69"/>
        <v>0</v>
      </c>
      <c r="BO95" s="102">
        <f t="shared" si="70"/>
        <v>0</v>
      </c>
      <c r="BP95" s="102">
        <f t="shared" si="71"/>
        <v>0</v>
      </c>
      <c r="BQ95" s="102">
        <f t="shared" si="72"/>
        <v>378.73959465360554</v>
      </c>
      <c r="BR95" s="102">
        <f t="shared" si="73"/>
        <v>10099.722524096147</v>
      </c>
      <c r="BS95" s="102">
        <f t="shared" si="74"/>
        <v>34494.436928451454</v>
      </c>
      <c r="BT95" s="102">
        <f t="shared" si="75"/>
        <v>1469.0505489594395</v>
      </c>
      <c r="BU95" s="102">
        <f t="shared" si="76"/>
        <v>0</v>
      </c>
      <c r="BV95" s="102">
        <f t="shared" si="77"/>
        <v>1856.5666404588503</v>
      </c>
      <c r="BW95" s="102">
        <f>Valuation!BM95*10^5</f>
        <v>605983.35144576884</v>
      </c>
    </row>
    <row r="96" spans="1:75">
      <c r="A96" s="56">
        <v>9010000154</v>
      </c>
      <c r="B96" s="56" t="s">
        <v>22</v>
      </c>
      <c r="C96" s="56" t="s">
        <v>29</v>
      </c>
      <c r="D96" s="56">
        <f t="shared" si="88"/>
        <v>88</v>
      </c>
      <c r="E96" s="10" t="s">
        <v>39</v>
      </c>
      <c r="F96" s="164" t="s">
        <v>160</v>
      </c>
      <c r="G96" s="61">
        <v>11749599.471384319</v>
      </c>
      <c r="H96" s="61">
        <v>4836020.6990941055</v>
      </c>
      <c r="I96" s="61">
        <f t="shared" si="49"/>
        <v>6913578.772290213</v>
      </c>
      <c r="J96" s="60">
        <v>40816</v>
      </c>
      <c r="K96" s="60">
        <v>42825</v>
      </c>
      <c r="L96" s="60">
        <f t="shared" si="48"/>
        <v>42825</v>
      </c>
      <c r="M96" s="60">
        <v>45443</v>
      </c>
      <c r="N96" s="83">
        <f t="shared" si="50"/>
        <v>29</v>
      </c>
      <c r="O96" s="83">
        <f t="shared" si="51"/>
        <v>29</v>
      </c>
      <c r="P96" s="61">
        <f t="shared" si="52"/>
        <v>6913578.772290213</v>
      </c>
      <c r="Q96" s="61">
        <f t="shared" si="53"/>
        <v>5392591.4423863664</v>
      </c>
      <c r="R96" s="61">
        <f t="shared" si="54"/>
        <v>1520987.3299038466</v>
      </c>
      <c r="S96" s="61">
        <f t="shared" si="55"/>
        <v>152098.73299038465</v>
      </c>
      <c r="T96" s="61">
        <f t="shared" si="56"/>
        <v>15209.873299038467</v>
      </c>
      <c r="U96" s="61">
        <f t="shared" si="57"/>
        <v>303893.26851478853</v>
      </c>
      <c r="V96" s="84">
        <v>0.1</v>
      </c>
      <c r="W96" s="84">
        <v>0.1</v>
      </c>
      <c r="X96" s="84">
        <v>0.18</v>
      </c>
      <c r="Y96" s="56">
        <f t="shared" si="58"/>
        <v>4</v>
      </c>
      <c r="Z96" s="56">
        <f t="shared" si="59"/>
        <v>4</v>
      </c>
      <c r="AA96" s="56">
        <f t="shared" si="60"/>
        <v>4</v>
      </c>
      <c r="AB96" s="56">
        <f t="shared" si="61"/>
        <v>4</v>
      </c>
      <c r="AC96" s="56">
        <f t="shared" si="62"/>
        <v>4</v>
      </c>
      <c r="AD96" s="83">
        <f t="shared" si="63"/>
        <v>9</v>
      </c>
      <c r="AE96" s="14">
        <f t="shared" si="64"/>
        <v>78</v>
      </c>
      <c r="AF96" s="14">
        <f t="shared" si="65"/>
        <v>0</v>
      </c>
      <c r="AG96" s="61">
        <f t="shared" si="66"/>
        <v>471201.87480421166</v>
      </c>
      <c r="AH96" s="51"/>
      <c r="AI96" s="111" t="s">
        <v>179</v>
      </c>
      <c r="AJ96" t="e">
        <f>VLOOKUP(A96,'[19]Building Sheet FAR WPI &amp; CII'!A$6:T$264,3,FALSE)</f>
        <v>#N/A</v>
      </c>
      <c r="AK96" t="e">
        <v>#N/A</v>
      </c>
      <c r="AL96" s="104">
        <f t="shared" si="67"/>
        <v>12.733333333333333</v>
      </c>
      <c r="AM96" s="104">
        <v>30</v>
      </c>
      <c r="AN96" s="109">
        <v>0.05</v>
      </c>
      <c r="AO96" s="136">
        <f>(1-AN96)/AM96</f>
        <v>3.1666666666666662E-2</v>
      </c>
      <c r="AP96" s="102">
        <f>I96*((1-AN96)/AM96)*IF(AL96&gt;AM96,AM96,AL96)</f>
        <v>2787708.5960712419</v>
      </c>
      <c r="AQ96" s="102">
        <f>I96-AP96</f>
        <v>4125870.1762189711</v>
      </c>
      <c r="AR96" s="114" t="s">
        <v>218</v>
      </c>
      <c r="AS96" s="125">
        <f>VLOOKUP(AR96,Bifurcation!$B$5:$L$12,MATCH($AS$5,Bifurcation!$B$5:$L$5,0),FALSE)</f>
        <v>0</v>
      </c>
      <c r="AT96" s="125">
        <f>VLOOKUP(AR96,Bifurcation!$B$5:$L$12,MATCH($AT$5,Bifurcation!$B$5:$L$5,0),FALSE)</f>
        <v>0</v>
      </c>
      <c r="AU96" s="125">
        <f>VLOOKUP(AR96,Bifurcation!$B$5:$L$12,MATCH($AU$5,Bifurcation!$B$5:$L$5,0),FALSE)</f>
        <v>0</v>
      </c>
      <c r="AV96" s="125">
        <v>0.05</v>
      </c>
      <c r="AW96" s="125">
        <f>VLOOKUP(AR96,Bifurcation!$B$5:$L$12,MATCH($AW$5,Bifurcation!$B$5:$L$5,0),FALSE)</f>
        <v>0.15</v>
      </c>
      <c r="AX96" s="125">
        <v>0.37</v>
      </c>
      <c r="AY96" s="125">
        <v>0.08</v>
      </c>
      <c r="AZ96" s="125">
        <f>VLOOKUP(AR96,Bifurcation!$B$5:$L$12,MATCH($AZ$5,Bifurcation!$B$5:$L$5,0),FALSE)</f>
        <v>0</v>
      </c>
      <c r="BA96" s="125">
        <v>0.25</v>
      </c>
      <c r="BB96" s="125">
        <f>VLOOKUP(AR96,Bifurcation!$B$5:$L$12,MATCH($BB$5,Bifurcation!$B$5:$L$5,0),FALSE)</f>
        <v>0.1</v>
      </c>
      <c r="BC96" s="123">
        <f t="shared" si="68"/>
        <v>1</v>
      </c>
      <c r="BD96" s="165">
        <f t="shared" si="78"/>
        <v>0</v>
      </c>
      <c r="BE96" s="165">
        <f t="shared" si="79"/>
        <v>0</v>
      </c>
      <c r="BF96" s="165">
        <f t="shared" si="80"/>
        <v>0</v>
      </c>
      <c r="BG96" s="165">
        <f t="shared" si="81"/>
        <v>2.0629350881094859</v>
      </c>
      <c r="BH96" s="165">
        <f t="shared" si="82"/>
        <v>6.1888052643284563</v>
      </c>
      <c r="BI96" s="165">
        <f t="shared" si="83"/>
        <v>15.265719652010192</v>
      </c>
      <c r="BJ96" s="165">
        <f t="shared" si="84"/>
        <v>3.3006961409751767</v>
      </c>
      <c r="BK96" s="165">
        <f t="shared" si="85"/>
        <v>0</v>
      </c>
      <c r="BL96" s="165">
        <f t="shared" si="86"/>
        <v>10.314675440547427</v>
      </c>
      <c r="BM96" s="165">
        <f t="shared" si="87"/>
        <v>4.1258701762189718</v>
      </c>
      <c r="BN96" s="102">
        <f t="shared" si="69"/>
        <v>0</v>
      </c>
      <c r="BO96" s="102">
        <f t="shared" si="70"/>
        <v>0</v>
      </c>
      <c r="BP96" s="102">
        <f t="shared" si="71"/>
        <v>0</v>
      </c>
      <c r="BQ96" s="102">
        <f t="shared" si="72"/>
        <v>257.8668860136857</v>
      </c>
      <c r="BR96" s="102">
        <f t="shared" si="73"/>
        <v>6876.4502936982844</v>
      </c>
      <c r="BS96" s="102">
        <f t="shared" si="74"/>
        <v>23485.722541554143</v>
      </c>
      <c r="BT96" s="102">
        <f t="shared" si="75"/>
        <v>1000.2109518106596</v>
      </c>
      <c r="BU96" s="102">
        <f t="shared" si="76"/>
        <v>0</v>
      </c>
      <c r="BV96" s="102">
        <f t="shared" si="77"/>
        <v>1264.0533628121846</v>
      </c>
      <c r="BW96" s="102">
        <f>Valuation!BM96*10^5</f>
        <v>412587.01762189716</v>
      </c>
    </row>
    <row r="97" spans="1:75">
      <c r="A97" s="56">
        <v>9010000003</v>
      </c>
      <c r="B97" s="56" t="s">
        <v>22</v>
      </c>
      <c r="C97" s="56" t="s">
        <v>29</v>
      </c>
      <c r="D97" s="56">
        <f t="shared" si="88"/>
        <v>89</v>
      </c>
      <c r="E97" s="10" t="s">
        <v>39</v>
      </c>
      <c r="F97" s="164" t="s">
        <v>162</v>
      </c>
      <c r="G97" s="61">
        <v>11124040.034312475</v>
      </c>
      <c r="H97" s="61">
        <v>4578546.5278629167</v>
      </c>
      <c r="I97" s="61">
        <f t="shared" si="49"/>
        <v>6545493.5064495588</v>
      </c>
      <c r="J97" s="60">
        <v>42791</v>
      </c>
      <c r="K97" s="60">
        <v>42825</v>
      </c>
      <c r="L97" s="60">
        <f t="shared" si="48"/>
        <v>42825</v>
      </c>
      <c r="M97" s="60">
        <v>45443</v>
      </c>
      <c r="N97" s="83">
        <f t="shared" si="50"/>
        <v>29</v>
      </c>
      <c r="O97" s="83">
        <f t="shared" si="51"/>
        <v>29</v>
      </c>
      <c r="P97" s="61">
        <f t="shared" si="52"/>
        <v>6545493.5064495588</v>
      </c>
      <c r="Q97" s="61">
        <f t="shared" si="53"/>
        <v>5105484.9350306559</v>
      </c>
      <c r="R97" s="61">
        <f t="shared" si="54"/>
        <v>1440008.5714189028</v>
      </c>
      <c r="S97" s="61">
        <f t="shared" si="55"/>
        <v>144000.8571418903</v>
      </c>
      <c r="T97" s="61">
        <f t="shared" si="56"/>
        <v>14400.08571418903</v>
      </c>
      <c r="U97" s="61">
        <f t="shared" si="57"/>
        <v>287713.71256949677</v>
      </c>
      <c r="V97" s="84">
        <v>0.1</v>
      </c>
      <c r="W97" s="84">
        <v>0.1</v>
      </c>
      <c r="X97" s="84">
        <v>0.18</v>
      </c>
      <c r="Y97" s="56">
        <f t="shared" si="58"/>
        <v>4</v>
      </c>
      <c r="Z97" s="56">
        <f t="shared" si="59"/>
        <v>4</v>
      </c>
      <c r="AA97" s="56">
        <f t="shared" si="60"/>
        <v>4</v>
      </c>
      <c r="AB97" s="56">
        <f t="shared" si="61"/>
        <v>4</v>
      </c>
      <c r="AC97" s="56">
        <f t="shared" si="62"/>
        <v>4</v>
      </c>
      <c r="AD97" s="83">
        <f t="shared" si="63"/>
        <v>9</v>
      </c>
      <c r="AE97" s="14">
        <f t="shared" si="64"/>
        <v>78</v>
      </c>
      <c r="AF97" s="14">
        <f t="shared" si="65"/>
        <v>0</v>
      </c>
      <c r="AG97" s="61">
        <f t="shared" si="66"/>
        <v>446114.65542557609</v>
      </c>
      <c r="AH97" s="51"/>
      <c r="AI97" s="111" t="s">
        <v>181</v>
      </c>
      <c r="AJ97" t="e">
        <f>VLOOKUP(A97,'[19]Building Sheet FAR WPI &amp; CII'!A$6:T$264,3,FALSE)</f>
        <v>#N/A</v>
      </c>
      <c r="AK97" t="e">
        <v>#N/A</v>
      </c>
      <c r="AL97" s="104">
        <f t="shared" si="67"/>
        <v>7.3305555555555557</v>
      </c>
      <c r="AM97" s="104">
        <v>30</v>
      </c>
      <c r="AN97" s="109">
        <v>0.05</v>
      </c>
      <c r="AO97" s="136">
        <f>(1-AN97)/AM97</f>
        <v>3.1666666666666662E-2</v>
      </c>
      <c r="AP97" s="102">
        <f>I97*((1-AN97)/AM97)*IF(AL97&gt;AM97,AM97,AL97)</f>
        <v>1519433.2866059598</v>
      </c>
      <c r="AQ97" s="102">
        <f>I97-AP97</f>
        <v>5026060.219843599</v>
      </c>
      <c r="AR97" s="114" t="s">
        <v>218</v>
      </c>
      <c r="AS97" s="125">
        <f>VLOOKUP(AR97,Bifurcation!$B$5:$L$12,MATCH($AS$5,Bifurcation!$B$5:$L$5,0),FALSE)</f>
        <v>0</v>
      </c>
      <c r="AT97" s="125">
        <f>VLOOKUP(AR97,Bifurcation!$B$5:$L$12,MATCH($AT$5,Bifurcation!$B$5:$L$5,0),FALSE)</f>
        <v>0</v>
      </c>
      <c r="AU97" s="125">
        <f>VLOOKUP(AR97,Bifurcation!$B$5:$L$12,MATCH($AU$5,Bifurcation!$B$5:$L$5,0),FALSE)</f>
        <v>0</v>
      </c>
      <c r="AV97" s="125">
        <v>0.05</v>
      </c>
      <c r="AW97" s="125">
        <f>VLOOKUP(AR97,Bifurcation!$B$5:$L$12,MATCH($AW$5,Bifurcation!$B$5:$L$5,0),FALSE)</f>
        <v>0.15</v>
      </c>
      <c r="AX97" s="125">
        <v>0.37</v>
      </c>
      <c r="AY97" s="125">
        <v>0.08</v>
      </c>
      <c r="AZ97" s="125">
        <f>VLOOKUP(AR97,Bifurcation!$B$5:$L$12,MATCH($AZ$5,Bifurcation!$B$5:$L$5,0),FALSE)</f>
        <v>0</v>
      </c>
      <c r="BA97" s="125">
        <v>0.25</v>
      </c>
      <c r="BB97" s="125">
        <f>VLOOKUP(AR97,Bifurcation!$B$5:$L$12,MATCH($BB$5,Bifurcation!$B$5:$L$5,0),FALSE)</f>
        <v>0.1</v>
      </c>
      <c r="BC97" s="123">
        <f t="shared" si="68"/>
        <v>1</v>
      </c>
      <c r="BD97" s="165">
        <f t="shared" si="78"/>
        <v>0</v>
      </c>
      <c r="BE97" s="165">
        <f t="shared" si="79"/>
        <v>0</v>
      </c>
      <c r="BF97" s="165">
        <f t="shared" si="80"/>
        <v>0</v>
      </c>
      <c r="BG97" s="165">
        <f t="shared" si="81"/>
        <v>2.5130301099217998</v>
      </c>
      <c r="BH97" s="165">
        <f t="shared" si="82"/>
        <v>7.5390903297653979</v>
      </c>
      <c r="BI97" s="165">
        <f t="shared" si="83"/>
        <v>18.596422813421317</v>
      </c>
      <c r="BJ97" s="165">
        <f t="shared" si="84"/>
        <v>4.0208481758748791</v>
      </c>
      <c r="BK97" s="165">
        <f t="shared" si="85"/>
        <v>0</v>
      </c>
      <c r="BL97" s="165">
        <f t="shared" si="86"/>
        <v>12.565150549608997</v>
      </c>
      <c r="BM97" s="165">
        <f t="shared" si="87"/>
        <v>5.0260602198435995</v>
      </c>
      <c r="BN97" s="102">
        <f t="shared" si="69"/>
        <v>0</v>
      </c>
      <c r="BO97" s="102">
        <f t="shared" si="70"/>
        <v>0</v>
      </c>
      <c r="BP97" s="102">
        <f t="shared" si="71"/>
        <v>0</v>
      </c>
      <c r="BQ97" s="102">
        <f t="shared" si="72"/>
        <v>314.12876374022494</v>
      </c>
      <c r="BR97" s="102">
        <f t="shared" si="73"/>
        <v>8376.7670330726651</v>
      </c>
      <c r="BS97" s="102">
        <f t="shared" si="74"/>
        <v>28609.88125141741</v>
      </c>
      <c r="BT97" s="102">
        <f t="shared" si="75"/>
        <v>1218.4388411742059</v>
      </c>
      <c r="BU97" s="102">
        <f t="shared" si="76"/>
        <v>0</v>
      </c>
      <c r="BV97" s="102">
        <f t="shared" si="77"/>
        <v>1539.8468810795341</v>
      </c>
      <c r="BW97" s="102">
        <f>Valuation!BM97*10^5</f>
        <v>502606.02198435995</v>
      </c>
    </row>
    <row r="98" spans="1:75">
      <c r="A98" s="142">
        <v>2010000222</v>
      </c>
      <c r="B98" s="56" t="s">
        <v>23</v>
      </c>
      <c r="C98" s="56" t="s">
        <v>28</v>
      </c>
      <c r="D98" s="56">
        <f t="shared" si="88"/>
        <v>90</v>
      </c>
      <c r="E98" s="10" t="s">
        <v>39</v>
      </c>
      <c r="F98" s="164" t="s">
        <v>139</v>
      </c>
      <c r="G98" s="61">
        <v>10757771.119999999</v>
      </c>
      <c r="H98" s="61">
        <v>4399971.8887660503</v>
      </c>
      <c r="I98" s="61">
        <f t="shared" si="49"/>
        <v>6357799.2312339488</v>
      </c>
      <c r="J98" s="60">
        <v>42839</v>
      </c>
      <c r="K98" s="60">
        <v>42916</v>
      </c>
      <c r="L98" s="60">
        <f t="shared" si="48"/>
        <v>42916</v>
      </c>
      <c r="M98" s="60">
        <v>45443</v>
      </c>
      <c r="N98" s="83">
        <f t="shared" si="50"/>
        <v>28</v>
      </c>
      <c r="O98" s="83">
        <f t="shared" si="51"/>
        <v>28</v>
      </c>
      <c r="P98" s="61">
        <f t="shared" si="52"/>
        <v>6357799.2312339488</v>
      </c>
      <c r="Q98" s="61">
        <f t="shared" si="53"/>
        <v>4831927.4157378012</v>
      </c>
      <c r="R98" s="61">
        <f t="shared" si="54"/>
        <v>1525871.8154961476</v>
      </c>
      <c r="S98" s="61">
        <f t="shared" si="55"/>
        <v>152587.18154961476</v>
      </c>
      <c r="T98" s="61">
        <f t="shared" si="56"/>
        <v>15258.718154961476</v>
      </c>
      <c r="U98" s="61">
        <f t="shared" si="57"/>
        <v>304869.18873613031</v>
      </c>
      <c r="V98" s="84">
        <v>0.1</v>
      </c>
      <c r="W98" s="84">
        <v>0.1</v>
      </c>
      <c r="X98" s="84">
        <v>0.18</v>
      </c>
      <c r="Y98" s="56">
        <f t="shared" si="58"/>
        <v>4</v>
      </c>
      <c r="Z98" s="56">
        <f t="shared" si="59"/>
        <v>4</v>
      </c>
      <c r="AA98" s="56">
        <f t="shared" si="60"/>
        <v>4</v>
      </c>
      <c r="AB98" s="56">
        <f t="shared" si="61"/>
        <v>4</v>
      </c>
      <c r="AC98" s="56">
        <f t="shared" si="62"/>
        <v>4</v>
      </c>
      <c r="AD98" s="83">
        <f t="shared" si="63"/>
        <v>8</v>
      </c>
      <c r="AE98" s="14">
        <f t="shared" si="64"/>
        <v>76</v>
      </c>
      <c r="AF98" s="14">
        <f t="shared" si="65"/>
        <v>0</v>
      </c>
      <c r="AG98" s="61">
        <f t="shared" si="66"/>
        <v>472715.08844070655</v>
      </c>
      <c r="AH98" s="51" t="s">
        <v>151</v>
      </c>
      <c r="AI98" s="111" t="s">
        <v>203</v>
      </c>
      <c r="AJ98" t="str">
        <f>VLOOKUP(A98,'[19]Building Sheet FAR WPI &amp; CII'!A$6:T$264,3,FALSE)</f>
        <v>Trench</v>
      </c>
      <c r="AK98" t="s">
        <v>214</v>
      </c>
      <c r="AL98" s="104">
        <f t="shared" si="67"/>
        <v>7.1944444444444446</v>
      </c>
      <c r="AM98" s="104">
        <v>30</v>
      </c>
      <c r="AN98" s="109">
        <v>0.05</v>
      </c>
      <c r="AO98" s="136">
        <f>(1-AN98)/AM98</f>
        <v>3.1666666666666662E-2</v>
      </c>
      <c r="AP98" s="102">
        <f>I98*((1-AN98)/AM98)*IF(AL98&gt;AM98,AM98,AL98)</f>
        <v>1448459.7230047341</v>
      </c>
      <c r="AQ98" s="102">
        <f>I98-AP98</f>
        <v>4909339.5082292147</v>
      </c>
      <c r="AR98" t="s">
        <v>218</v>
      </c>
      <c r="AS98" s="125">
        <f>VLOOKUP(AR98,Bifurcation!$B$5:$L$12,MATCH($AS$5,Bifurcation!$B$5:$L$5,0),FALSE)</f>
        <v>0</v>
      </c>
      <c r="AT98" s="125">
        <f>VLOOKUP(AR98,Bifurcation!$B$5:$L$12,MATCH($AT$5,Bifurcation!$B$5:$L$5,0),FALSE)</f>
        <v>0</v>
      </c>
      <c r="AU98" s="125">
        <f>VLOOKUP(AR98,Bifurcation!$B$5:$L$12,MATCH($AU$5,Bifurcation!$B$5:$L$5,0),FALSE)</f>
        <v>0</v>
      </c>
      <c r="AV98" s="125">
        <v>0.05</v>
      </c>
      <c r="AW98" s="125">
        <f>VLOOKUP(AR98,Bifurcation!$B$5:$L$12,MATCH($AW$5,Bifurcation!$B$5:$L$5,0),FALSE)</f>
        <v>0.15</v>
      </c>
      <c r="AX98" s="125">
        <v>0.37</v>
      </c>
      <c r="AY98" s="125">
        <v>0.08</v>
      </c>
      <c r="AZ98" s="125">
        <f>VLOOKUP(AR98,Bifurcation!$B$5:$L$12,MATCH($AZ$5,Bifurcation!$B$5:$L$5,0),FALSE)</f>
        <v>0</v>
      </c>
      <c r="BA98" s="125">
        <v>0.25</v>
      </c>
      <c r="BB98" s="125">
        <f>VLOOKUP(AR98,Bifurcation!$B$5:$L$12,MATCH($BB$5,Bifurcation!$B$5:$L$5,0),FALSE)</f>
        <v>0.1</v>
      </c>
      <c r="BC98" s="123">
        <f t="shared" si="68"/>
        <v>1</v>
      </c>
      <c r="BD98" s="165">
        <f t="shared" si="78"/>
        <v>0</v>
      </c>
      <c r="BE98" s="165">
        <f t="shared" si="79"/>
        <v>0</v>
      </c>
      <c r="BF98" s="165">
        <f t="shared" si="80"/>
        <v>0</v>
      </c>
      <c r="BG98" s="165">
        <f t="shared" si="81"/>
        <v>2.4546697541146072</v>
      </c>
      <c r="BH98" s="165">
        <f t="shared" si="82"/>
        <v>7.3640092623438225</v>
      </c>
      <c r="BI98" s="165">
        <f t="shared" si="83"/>
        <v>18.164556180448095</v>
      </c>
      <c r="BJ98" s="165">
        <f t="shared" si="84"/>
        <v>3.9274716065833717</v>
      </c>
      <c r="BK98" s="165">
        <f t="shared" si="85"/>
        <v>0</v>
      </c>
      <c r="BL98" s="165">
        <f t="shared" si="86"/>
        <v>12.273348770573037</v>
      </c>
      <c r="BM98" s="165">
        <f t="shared" si="87"/>
        <v>4.9093395082292144</v>
      </c>
      <c r="BN98" s="102">
        <f t="shared" si="69"/>
        <v>0</v>
      </c>
      <c r="BO98" s="102">
        <f t="shared" si="70"/>
        <v>0</v>
      </c>
      <c r="BP98" s="102">
        <f t="shared" si="71"/>
        <v>0</v>
      </c>
      <c r="BQ98" s="102">
        <f t="shared" si="72"/>
        <v>306.83371926432591</v>
      </c>
      <c r="BR98" s="102">
        <f t="shared" si="73"/>
        <v>8182.2325137153575</v>
      </c>
      <c r="BS98" s="102">
        <f t="shared" si="74"/>
        <v>27945.47104684322</v>
      </c>
      <c r="BT98" s="102">
        <f t="shared" si="75"/>
        <v>1190.1429110858703</v>
      </c>
      <c r="BU98" s="102">
        <f t="shared" si="76"/>
        <v>0</v>
      </c>
      <c r="BV98" s="102">
        <f t="shared" si="77"/>
        <v>1504.0868591388526</v>
      </c>
      <c r="BW98" s="102">
        <f>Valuation!BM98*10^5</f>
        <v>490933.95082292141</v>
      </c>
    </row>
    <row r="99" spans="1:75">
      <c r="A99" s="56" t="s">
        <v>197</v>
      </c>
      <c r="B99" s="56" t="s">
        <v>21</v>
      </c>
      <c r="C99" s="56" t="s">
        <v>29</v>
      </c>
      <c r="D99" s="56">
        <f t="shared" si="88"/>
        <v>91</v>
      </c>
      <c r="E99" s="10" t="s">
        <v>39</v>
      </c>
      <c r="F99" s="164" t="s">
        <v>168</v>
      </c>
      <c r="G99" s="61">
        <v>9564800.4276068136</v>
      </c>
      <c r="H99" s="61">
        <v>3508152.3308083396</v>
      </c>
      <c r="I99" s="61">
        <f t="shared" si="49"/>
        <v>6056648.096798474</v>
      </c>
      <c r="J99" s="60">
        <v>42429</v>
      </c>
      <c r="K99" s="60">
        <v>42460</v>
      </c>
      <c r="L99" s="60">
        <v>42460</v>
      </c>
      <c r="M99" s="60">
        <v>45443</v>
      </c>
      <c r="N99" s="83">
        <f t="shared" si="50"/>
        <v>33</v>
      </c>
      <c r="O99" s="83">
        <f t="shared" si="51"/>
        <v>33</v>
      </c>
      <c r="P99" s="61">
        <f t="shared" si="52"/>
        <v>6056648.096798474</v>
      </c>
      <c r="Q99" s="61">
        <f t="shared" si="53"/>
        <v>5208717.3632466877</v>
      </c>
      <c r="R99" s="61">
        <f t="shared" si="54"/>
        <v>847930.73355178628</v>
      </c>
      <c r="S99" s="61">
        <f t="shared" si="55"/>
        <v>84793.07335517864</v>
      </c>
      <c r="T99" s="61">
        <f t="shared" si="56"/>
        <v>8479.307335517864</v>
      </c>
      <c r="U99" s="61">
        <f t="shared" si="57"/>
        <v>169416.56056364687</v>
      </c>
      <c r="V99" s="84">
        <v>0.1</v>
      </c>
      <c r="W99" s="84">
        <v>0.1</v>
      </c>
      <c r="X99" s="84">
        <v>0.18</v>
      </c>
      <c r="Y99" s="56">
        <f t="shared" si="58"/>
        <v>4</v>
      </c>
      <c r="Z99" s="56">
        <f t="shared" si="59"/>
        <v>4</v>
      </c>
      <c r="AA99" s="56">
        <f t="shared" si="60"/>
        <v>4</v>
      </c>
      <c r="AB99" s="56">
        <f t="shared" si="61"/>
        <v>4</v>
      </c>
      <c r="AC99" s="56">
        <f t="shared" si="62"/>
        <v>4</v>
      </c>
      <c r="AD99" s="83">
        <f t="shared" si="63"/>
        <v>13</v>
      </c>
      <c r="AE99" s="14">
        <f t="shared" si="64"/>
        <v>86</v>
      </c>
      <c r="AF99" s="14">
        <f t="shared" si="65"/>
        <v>0</v>
      </c>
      <c r="AG99" s="61">
        <f t="shared" si="66"/>
        <v>262688.94125434337</v>
      </c>
      <c r="AH99" s="51"/>
      <c r="AI99" s="111" t="s">
        <v>203</v>
      </c>
      <c r="AJ99" t="e">
        <f>VLOOKUP(A99,'[19]Building Sheet FAR WPI &amp; CII'!A$6:T$264,3,FALSE)</f>
        <v>#N/A</v>
      </c>
      <c r="AK99" t="e">
        <v>#N/A</v>
      </c>
      <c r="AL99" s="104">
        <f t="shared" si="67"/>
        <v>8.3166666666666664</v>
      </c>
      <c r="AM99" s="104">
        <v>30</v>
      </c>
      <c r="AN99" s="109">
        <v>0.05</v>
      </c>
      <c r="AO99" s="136">
        <f>(1-AN99)/AM99</f>
        <v>3.1666666666666662E-2</v>
      </c>
      <c r="AP99" s="102">
        <f>I99*((1-AN99)/AM99)*IF(AL99&gt;AM99,AM99,AL99)</f>
        <v>1595085.5723818422</v>
      </c>
      <c r="AQ99" s="102">
        <f>I99-AP99</f>
        <v>4461562.524416632</v>
      </c>
      <c r="AR99" s="114" t="s">
        <v>218</v>
      </c>
      <c r="AS99" s="125">
        <f>VLOOKUP(AR99,Bifurcation!$B$5:$L$12,MATCH($AS$5,Bifurcation!$B$5:$L$5,0),FALSE)</f>
        <v>0</v>
      </c>
      <c r="AT99" s="125">
        <f>VLOOKUP(AR99,Bifurcation!$B$5:$L$12,MATCH($AT$5,Bifurcation!$B$5:$L$5,0),FALSE)</f>
        <v>0</v>
      </c>
      <c r="AU99" s="125">
        <f>VLOOKUP(AR99,Bifurcation!$B$5:$L$12,MATCH($AU$5,Bifurcation!$B$5:$L$5,0),FALSE)</f>
        <v>0</v>
      </c>
      <c r="AV99" s="125">
        <v>0.05</v>
      </c>
      <c r="AW99" s="125">
        <f>VLOOKUP(AR99,Bifurcation!$B$5:$L$12,MATCH($AW$5,Bifurcation!$B$5:$L$5,0),FALSE)</f>
        <v>0.15</v>
      </c>
      <c r="AX99" s="125">
        <v>0.37</v>
      </c>
      <c r="AY99" s="125">
        <v>0.08</v>
      </c>
      <c r="AZ99" s="125">
        <f>VLOOKUP(AR99,Bifurcation!$B$5:$L$12,MATCH($AZ$5,Bifurcation!$B$5:$L$5,0),FALSE)</f>
        <v>0</v>
      </c>
      <c r="BA99" s="125">
        <v>0.25</v>
      </c>
      <c r="BB99" s="125">
        <f>VLOOKUP(AR99,Bifurcation!$B$5:$L$12,MATCH($BB$5,Bifurcation!$B$5:$L$5,0),FALSE)</f>
        <v>0.1</v>
      </c>
      <c r="BC99" s="123">
        <f t="shared" si="68"/>
        <v>1</v>
      </c>
      <c r="BD99" s="165">
        <f t="shared" si="78"/>
        <v>0</v>
      </c>
      <c r="BE99" s="165">
        <f t="shared" si="79"/>
        <v>0</v>
      </c>
      <c r="BF99" s="165">
        <f t="shared" si="80"/>
        <v>0</v>
      </c>
      <c r="BG99" s="165">
        <f t="shared" si="81"/>
        <v>2.2307812622083163</v>
      </c>
      <c r="BH99" s="165">
        <f t="shared" si="82"/>
        <v>6.6923437866249484</v>
      </c>
      <c r="BI99" s="165">
        <f t="shared" si="83"/>
        <v>16.507781340341538</v>
      </c>
      <c r="BJ99" s="165">
        <f t="shared" si="84"/>
        <v>3.5692500195333059</v>
      </c>
      <c r="BK99" s="165">
        <f t="shared" si="85"/>
        <v>0</v>
      </c>
      <c r="BL99" s="165">
        <f t="shared" si="86"/>
        <v>11.153906311041579</v>
      </c>
      <c r="BM99" s="165">
        <f t="shared" si="87"/>
        <v>4.4615625244166326</v>
      </c>
      <c r="BN99" s="102">
        <f t="shared" si="69"/>
        <v>0</v>
      </c>
      <c r="BO99" s="102">
        <f t="shared" si="70"/>
        <v>0</v>
      </c>
      <c r="BP99" s="102">
        <f t="shared" si="71"/>
        <v>0</v>
      </c>
      <c r="BQ99" s="102">
        <f t="shared" si="72"/>
        <v>278.84765777603951</v>
      </c>
      <c r="BR99" s="102">
        <f t="shared" si="73"/>
        <v>7435.9375406943873</v>
      </c>
      <c r="BS99" s="102">
        <f t="shared" si="74"/>
        <v>25396.586677448518</v>
      </c>
      <c r="BT99" s="102">
        <f t="shared" si="75"/>
        <v>1081.5909150100927</v>
      </c>
      <c r="BU99" s="102">
        <f t="shared" si="76"/>
        <v>0</v>
      </c>
      <c r="BV99" s="102">
        <f t="shared" si="77"/>
        <v>1366.9002832158799</v>
      </c>
      <c r="BW99" s="102">
        <f>Valuation!BM99*10^5</f>
        <v>446156.25244166324</v>
      </c>
    </row>
    <row r="100" spans="1:75">
      <c r="A100" s="56">
        <v>2010000225</v>
      </c>
      <c r="B100" s="56" t="s">
        <v>23</v>
      </c>
      <c r="C100" s="56" t="s">
        <v>28</v>
      </c>
      <c r="D100" s="56">
        <f t="shared" si="88"/>
        <v>92</v>
      </c>
      <c r="E100" s="10" t="s">
        <v>96</v>
      </c>
      <c r="F100" s="164" t="s">
        <v>140</v>
      </c>
      <c r="G100" s="61">
        <v>7449551.7999999998</v>
      </c>
      <c r="H100" s="61">
        <v>3046896.8095973521</v>
      </c>
      <c r="I100" s="61">
        <f t="shared" si="49"/>
        <v>4402654.9904026482</v>
      </c>
      <c r="J100" s="60">
        <v>42826</v>
      </c>
      <c r="K100" s="60">
        <v>42916</v>
      </c>
      <c r="L100" s="60">
        <f t="shared" ref="L100:L121" si="89">+K100</f>
        <v>42916</v>
      </c>
      <c r="M100" s="60">
        <v>45443</v>
      </c>
      <c r="N100" s="83">
        <f t="shared" si="50"/>
        <v>28</v>
      </c>
      <c r="O100" s="83">
        <f t="shared" si="51"/>
        <v>28</v>
      </c>
      <c r="P100" s="61">
        <f t="shared" si="52"/>
        <v>4402654.9904026482</v>
      </c>
      <c r="Q100" s="61">
        <f t="shared" si="53"/>
        <v>3346017.7927060127</v>
      </c>
      <c r="R100" s="61">
        <f t="shared" si="54"/>
        <v>1056637.1976966355</v>
      </c>
      <c r="S100" s="61">
        <f t="shared" si="55"/>
        <v>105663.71976966356</v>
      </c>
      <c r="T100" s="61">
        <f t="shared" si="56"/>
        <v>10566.371976966357</v>
      </c>
      <c r="U100" s="61">
        <f t="shared" si="57"/>
        <v>211116.11209978777</v>
      </c>
      <c r="V100" s="84">
        <v>0.1</v>
      </c>
      <c r="W100" s="84">
        <v>0.1</v>
      </c>
      <c r="X100" s="84">
        <v>0.18</v>
      </c>
      <c r="Y100" s="56">
        <f t="shared" si="58"/>
        <v>4</v>
      </c>
      <c r="Z100" s="56">
        <f t="shared" si="59"/>
        <v>4</v>
      </c>
      <c r="AA100" s="56">
        <f t="shared" si="60"/>
        <v>4</v>
      </c>
      <c r="AB100" s="56">
        <f t="shared" si="61"/>
        <v>4</v>
      </c>
      <c r="AC100" s="56">
        <f t="shared" si="62"/>
        <v>4</v>
      </c>
      <c r="AD100" s="83">
        <f t="shared" si="63"/>
        <v>8</v>
      </c>
      <c r="AE100" s="14">
        <f t="shared" si="64"/>
        <v>76</v>
      </c>
      <c r="AF100" s="14">
        <f t="shared" si="65"/>
        <v>0</v>
      </c>
      <c r="AG100" s="61">
        <f t="shared" si="66"/>
        <v>327346.20384641772</v>
      </c>
      <c r="AH100" s="51">
        <v>0</v>
      </c>
      <c r="AI100" s="111" t="s">
        <v>179</v>
      </c>
      <c r="AJ100" t="str">
        <f>VLOOKUP(A100,'[19]Building Sheet FAR WPI &amp; CII'!A$6:T$264,3,FALSE)</f>
        <v>Semi Permanent Approach Road Gate 3 &amp; 4</v>
      </c>
      <c r="AK100" t="s">
        <v>215</v>
      </c>
      <c r="AL100" s="104">
        <f t="shared" si="67"/>
        <v>7.2305555555555552</v>
      </c>
      <c r="AM100" s="104">
        <v>10</v>
      </c>
      <c r="AN100" s="109">
        <v>0</v>
      </c>
      <c r="AO100" s="136">
        <f>(1-AN100)/AM100</f>
        <v>0.1</v>
      </c>
      <c r="AP100" s="102">
        <f>I100*((1-AN100)/AM100)*IF(AL100&gt;AM100,AM100,AL100)</f>
        <v>3183364.1500050263</v>
      </c>
      <c r="AQ100" s="102">
        <f>I100-AP100</f>
        <v>1219290.840397622</v>
      </c>
      <c r="AR100" t="s">
        <v>215</v>
      </c>
      <c r="AS100" s="125">
        <f>VLOOKUP(AR100,Bifurcation!$B$5:$L$12,MATCH($AS$5,Bifurcation!$B$5:$L$5,0),FALSE)</f>
        <v>0</v>
      </c>
      <c r="AT100" s="125">
        <f>VLOOKUP(AR100,Bifurcation!$B$5:$L$12,MATCH($AT$5,Bifurcation!$B$5:$L$5,0),FALSE)</f>
        <v>0.35</v>
      </c>
      <c r="AU100" s="125">
        <f>VLOOKUP(AR100,Bifurcation!$B$5:$L$12,MATCH($AU$5,Bifurcation!$B$5:$L$5,0),FALSE)</f>
        <v>0.23</v>
      </c>
      <c r="AV100" s="125">
        <f>VLOOKUP(AR100,Bifurcation!$B$5:$L$12,MATCH($AV$5,Bifurcation!$B$5:$L$5,0),FALSE)</f>
        <v>0</v>
      </c>
      <c r="AW100" s="125">
        <f>VLOOKUP(AR100,Bifurcation!$B$5:$L$12,MATCH($AW$5,Bifurcation!$B$5:$L$5,0),FALSE)</f>
        <v>0</v>
      </c>
      <c r="AX100" s="125">
        <f>VLOOKUP(AR100,Bifurcation!$B$5:$L$12,MATCH($AX$5,Bifurcation!$B$5:$L$5,0),FALSE)</f>
        <v>0</v>
      </c>
      <c r="AY100" s="125">
        <f>VLOOKUP(AR100,Bifurcation!$B$5:$L$12,MATCH($AY$5,Bifurcation!$B$5:$L$5,0),FALSE)</f>
        <v>0</v>
      </c>
      <c r="AZ100" s="125">
        <f>VLOOKUP(AR100,Bifurcation!$B$5:$L$12,MATCH($AZ$5,Bifurcation!$B$5:$L$5,0),FALSE)</f>
        <v>0</v>
      </c>
      <c r="BA100" s="125">
        <f>VLOOKUP(AR100,Bifurcation!$B$5:$L$12,MATCH($BA$5,Bifurcation!$B$5:$L$5,0),FALSE)</f>
        <v>0.35</v>
      </c>
      <c r="BB100" s="125">
        <f>VLOOKUP(AR100,Bifurcation!$B$5:$L$12,MATCH($BB$5,Bifurcation!$B$5:$L$5,0),FALSE)</f>
        <v>7.0000000000000007E-2</v>
      </c>
      <c r="BC100" s="123">
        <f t="shared" si="68"/>
        <v>1</v>
      </c>
      <c r="BD100" s="165">
        <f t="shared" si="78"/>
        <v>0</v>
      </c>
      <c r="BE100" s="165">
        <f t="shared" si="79"/>
        <v>4.2675179413916764</v>
      </c>
      <c r="BF100" s="165">
        <f t="shared" si="80"/>
        <v>2.8043689329145307</v>
      </c>
      <c r="BG100" s="165">
        <f t="shared" si="81"/>
        <v>0</v>
      </c>
      <c r="BH100" s="165">
        <f t="shared" si="82"/>
        <v>0</v>
      </c>
      <c r="BI100" s="165">
        <f t="shared" si="83"/>
        <v>0</v>
      </c>
      <c r="BJ100" s="165">
        <f t="shared" si="84"/>
        <v>0</v>
      </c>
      <c r="BK100" s="165">
        <f t="shared" si="85"/>
        <v>0</v>
      </c>
      <c r="BL100" s="165">
        <f t="shared" si="86"/>
        <v>4.2675179413916764</v>
      </c>
      <c r="BM100" s="165">
        <f t="shared" si="87"/>
        <v>0.8535035882783355</v>
      </c>
      <c r="BN100" s="102">
        <f t="shared" si="69"/>
        <v>0</v>
      </c>
      <c r="BO100" s="102">
        <f t="shared" si="70"/>
        <v>609.64542019881094</v>
      </c>
      <c r="BP100" s="102">
        <f t="shared" si="71"/>
        <v>62.319309620322905</v>
      </c>
      <c r="BQ100" s="102">
        <f t="shared" si="72"/>
        <v>0</v>
      </c>
      <c r="BR100" s="102">
        <f t="shared" si="73"/>
        <v>0</v>
      </c>
      <c r="BS100" s="102">
        <f t="shared" si="74"/>
        <v>0</v>
      </c>
      <c r="BT100" s="102">
        <f t="shared" si="75"/>
        <v>0</v>
      </c>
      <c r="BU100" s="102">
        <f t="shared" si="76"/>
        <v>0</v>
      </c>
      <c r="BV100" s="102">
        <f t="shared" si="77"/>
        <v>522.98013987643094</v>
      </c>
      <c r="BW100" s="102">
        <f>Valuation!BM100*10^5</f>
        <v>85350.358827833552</v>
      </c>
    </row>
    <row r="101" spans="1:75">
      <c r="A101" s="56">
        <v>2010000248</v>
      </c>
      <c r="B101" s="56" t="s">
        <v>32</v>
      </c>
      <c r="C101" s="56" t="s">
        <v>28</v>
      </c>
      <c r="D101" s="56">
        <f t="shared" si="88"/>
        <v>93</v>
      </c>
      <c r="E101" s="10" t="s">
        <v>96</v>
      </c>
      <c r="F101" s="164" t="s">
        <v>107</v>
      </c>
      <c r="G101" s="61">
        <v>8126217.6000000006</v>
      </c>
      <c r="H101" s="61">
        <v>4521376.9356196495</v>
      </c>
      <c r="I101" s="61">
        <f t="shared" si="49"/>
        <v>3604840.6643803511</v>
      </c>
      <c r="J101" s="60">
        <v>44012</v>
      </c>
      <c r="K101" s="60">
        <v>44012</v>
      </c>
      <c r="L101" s="60">
        <f t="shared" si="89"/>
        <v>44012</v>
      </c>
      <c r="M101" s="60">
        <v>45443</v>
      </c>
      <c r="N101" s="83">
        <f t="shared" si="50"/>
        <v>16</v>
      </c>
      <c r="O101" s="83">
        <f t="shared" si="51"/>
        <v>16</v>
      </c>
      <c r="P101" s="61">
        <f t="shared" si="52"/>
        <v>3604840.6643803511</v>
      </c>
      <c r="Q101" s="61">
        <f t="shared" si="53"/>
        <v>1802420.3321901755</v>
      </c>
      <c r="R101" s="61">
        <f t="shared" si="54"/>
        <v>1802420.3321901755</v>
      </c>
      <c r="S101" s="61">
        <f t="shared" si="55"/>
        <v>180242.03321901755</v>
      </c>
      <c r="T101" s="61">
        <f t="shared" si="56"/>
        <v>18024.203321901758</v>
      </c>
      <c r="U101" s="61">
        <f t="shared" si="57"/>
        <v>360123.58237159706</v>
      </c>
      <c r="V101" s="84">
        <v>0.1</v>
      </c>
      <c r="W101" s="84">
        <v>0.1</v>
      </c>
      <c r="X101" s="84">
        <v>0.18</v>
      </c>
      <c r="Y101" s="56">
        <f t="shared" si="58"/>
        <v>4</v>
      </c>
      <c r="Z101" s="56">
        <f t="shared" si="59"/>
        <v>4</v>
      </c>
      <c r="AA101" s="56">
        <f t="shared" si="60"/>
        <v>4</v>
      </c>
      <c r="AB101" s="56">
        <f t="shared" si="61"/>
        <v>4</v>
      </c>
      <c r="AC101" s="56">
        <f t="shared" si="62"/>
        <v>0</v>
      </c>
      <c r="AD101" s="83">
        <f t="shared" si="63"/>
        <v>0</v>
      </c>
      <c r="AE101" s="14">
        <f t="shared" si="64"/>
        <v>50</v>
      </c>
      <c r="AF101" s="14">
        <f t="shared" si="65"/>
        <v>0</v>
      </c>
      <c r="AG101" s="61">
        <f t="shared" si="66"/>
        <v>558389.81891251635</v>
      </c>
      <c r="AH101" s="51"/>
      <c r="AI101" s="111" t="s">
        <v>181</v>
      </c>
      <c r="AJ101" t="str">
        <f>VLOOKUP(A101,'[19]Building Sheet FAR WPI &amp; CII'!A$6:T$264,3,FALSE)</f>
        <v>Walk Way</v>
      </c>
      <c r="AK101" t="s">
        <v>215</v>
      </c>
      <c r="AL101" s="104">
        <f t="shared" si="67"/>
        <v>3.9833333333333334</v>
      </c>
      <c r="AM101" s="104">
        <v>15</v>
      </c>
      <c r="AN101" s="109">
        <v>0</v>
      </c>
      <c r="AO101" s="136">
        <f>(1-AN101)/AM101</f>
        <v>6.6666666666666666E-2</v>
      </c>
      <c r="AP101" s="102">
        <f>I101*((1-AN101)/AM101)*IF(AL101&gt;AM101,AM101,AL101)</f>
        <v>957285.46531878214</v>
      </c>
      <c r="AQ101" s="102">
        <f>I101-AP101</f>
        <v>2647555.1990615688</v>
      </c>
      <c r="AR101" t="s">
        <v>215</v>
      </c>
      <c r="AS101" s="125">
        <f>VLOOKUP(AR101,Bifurcation!$B$5:$L$12,MATCH($AS$5,Bifurcation!$B$5:$L$5,0),FALSE)</f>
        <v>0</v>
      </c>
      <c r="AT101" s="125">
        <f>VLOOKUP(AR101,Bifurcation!$B$5:$L$12,MATCH($AT$5,Bifurcation!$B$5:$L$5,0),FALSE)</f>
        <v>0.35</v>
      </c>
      <c r="AU101" s="125">
        <f>VLOOKUP(AR101,Bifurcation!$B$5:$L$12,MATCH($AU$5,Bifurcation!$B$5:$L$5,0),FALSE)</f>
        <v>0.23</v>
      </c>
      <c r="AV101" s="125">
        <f>VLOOKUP(AR101,Bifurcation!$B$5:$L$12,MATCH($AV$5,Bifurcation!$B$5:$L$5,0),FALSE)</f>
        <v>0</v>
      </c>
      <c r="AW101" s="125">
        <f>VLOOKUP(AR101,Bifurcation!$B$5:$L$12,MATCH($AW$5,Bifurcation!$B$5:$L$5,0),FALSE)</f>
        <v>0</v>
      </c>
      <c r="AX101" s="125">
        <f>VLOOKUP(AR101,Bifurcation!$B$5:$L$12,MATCH($AX$5,Bifurcation!$B$5:$L$5,0),FALSE)</f>
        <v>0</v>
      </c>
      <c r="AY101" s="125">
        <f>VLOOKUP(AR101,Bifurcation!$B$5:$L$12,MATCH($AY$5,Bifurcation!$B$5:$L$5,0),FALSE)</f>
        <v>0</v>
      </c>
      <c r="AZ101" s="125">
        <f>VLOOKUP(AR101,Bifurcation!$B$5:$L$12,MATCH($AZ$5,Bifurcation!$B$5:$L$5,0),FALSE)</f>
        <v>0</v>
      </c>
      <c r="BA101" s="125">
        <f>VLOOKUP(AR101,Bifurcation!$B$5:$L$12,MATCH($BA$5,Bifurcation!$B$5:$L$5,0),FALSE)</f>
        <v>0.35</v>
      </c>
      <c r="BB101" s="125">
        <f>VLOOKUP(AR101,Bifurcation!$B$5:$L$12,MATCH($BB$5,Bifurcation!$B$5:$L$5,0),FALSE)</f>
        <v>7.0000000000000007E-2</v>
      </c>
      <c r="BC101" s="123">
        <f t="shared" si="68"/>
        <v>1</v>
      </c>
      <c r="BD101" s="165">
        <f t="shared" si="78"/>
        <v>0</v>
      </c>
      <c r="BE101" s="165">
        <f t="shared" si="79"/>
        <v>9.2664431967154908</v>
      </c>
      <c r="BF101" s="165">
        <f t="shared" si="80"/>
        <v>6.0893769578416084</v>
      </c>
      <c r="BG101" s="165">
        <f t="shared" si="81"/>
        <v>0</v>
      </c>
      <c r="BH101" s="165">
        <f t="shared" si="82"/>
        <v>0</v>
      </c>
      <c r="BI101" s="165">
        <f t="shared" si="83"/>
        <v>0</v>
      </c>
      <c r="BJ101" s="165">
        <f t="shared" si="84"/>
        <v>0</v>
      </c>
      <c r="BK101" s="165">
        <f t="shared" si="85"/>
        <v>0</v>
      </c>
      <c r="BL101" s="165">
        <f t="shared" si="86"/>
        <v>9.2664431967154908</v>
      </c>
      <c r="BM101" s="165">
        <f t="shared" si="87"/>
        <v>1.8532886393430983</v>
      </c>
      <c r="BN101" s="102">
        <f t="shared" si="69"/>
        <v>0</v>
      </c>
      <c r="BO101" s="102">
        <f t="shared" si="70"/>
        <v>1323.7775995307843</v>
      </c>
      <c r="BP101" s="102">
        <f t="shared" si="71"/>
        <v>135.31948795203576</v>
      </c>
      <c r="BQ101" s="102">
        <f t="shared" si="72"/>
        <v>0</v>
      </c>
      <c r="BR101" s="102">
        <f t="shared" si="73"/>
        <v>0</v>
      </c>
      <c r="BS101" s="102">
        <f t="shared" si="74"/>
        <v>0</v>
      </c>
      <c r="BT101" s="102">
        <f t="shared" si="75"/>
        <v>0</v>
      </c>
      <c r="BU101" s="102">
        <f t="shared" si="76"/>
        <v>0</v>
      </c>
      <c r="BV101" s="102">
        <f t="shared" si="77"/>
        <v>1135.5935290092511</v>
      </c>
      <c r="BW101" s="102">
        <f>Valuation!BM101*10^5</f>
        <v>185328.86393430983</v>
      </c>
    </row>
    <row r="102" spans="1:75">
      <c r="A102" s="56">
        <v>2010000164</v>
      </c>
      <c r="B102" s="56" t="s">
        <v>23</v>
      </c>
      <c r="C102" s="56" t="s">
        <v>28</v>
      </c>
      <c r="D102" s="56">
        <f t="shared" si="88"/>
        <v>94</v>
      </c>
      <c r="E102" s="10" t="s">
        <v>39</v>
      </c>
      <c r="F102" s="164" t="s">
        <v>103</v>
      </c>
      <c r="G102" s="61">
        <v>5919564</v>
      </c>
      <c r="H102" s="61">
        <v>2421125.6126586488</v>
      </c>
      <c r="I102" s="61">
        <f t="shared" si="49"/>
        <v>3498438.3873413512</v>
      </c>
      <c r="J102" s="60">
        <v>42572</v>
      </c>
      <c r="K102" s="60">
        <v>42916</v>
      </c>
      <c r="L102" s="60">
        <f t="shared" si="89"/>
        <v>42916</v>
      </c>
      <c r="M102" s="60">
        <v>45443</v>
      </c>
      <c r="N102" s="83">
        <f t="shared" si="50"/>
        <v>28</v>
      </c>
      <c r="O102" s="83">
        <f t="shared" si="51"/>
        <v>28</v>
      </c>
      <c r="P102" s="61">
        <f t="shared" si="52"/>
        <v>3498438.3873413512</v>
      </c>
      <c r="Q102" s="61">
        <f t="shared" si="53"/>
        <v>2658813.174379427</v>
      </c>
      <c r="R102" s="61">
        <f t="shared" si="54"/>
        <v>839625.21296192426</v>
      </c>
      <c r="S102" s="61">
        <f t="shared" si="55"/>
        <v>83962.521296192426</v>
      </c>
      <c r="T102" s="61">
        <f t="shared" si="56"/>
        <v>8396.2521296192426</v>
      </c>
      <c r="U102" s="61">
        <f t="shared" si="57"/>
        <v>167757.11754979246</v>
      </c>
      <c r="V102" s="84">
        <v>0.1</v>
      </c>
      <c r="W102" s="84">
        <v>0.1</v>
      </c>
      <c r="X102" s="84">
        <v>0.18</v>
      </c>
      <c r="Y102" s="56">
        <f t="shared" si="58"/>
        <v>4</v>
      </c>
      <c r="Z102" s="56">
        <f t="shared" si="59"/>
        <v>4</v>
      </c>
      <c r="AA102" s="56">
        <f t="shared" si="60"/>
        <v>4</v>
      </c>
      <c r="AB102" s="56">
        <f t="shared" si="61"/>
        <v>4</v>
      </c>
      <c r="AC102" s="56">
        <f t="shared" si="62"/>
        <v>4</v>
      </c>
      <c r="AD102" s="83">
        <f t="shared" si="63"/>
        <v>8</v>
      </c>
      <c r="AE102" s="14">
        <f t="shared" si="64"/>
        <v>76</v>
      </c>
      <c r="AF102" s="14">
        <f t="shared" si="65"/>
        <v>0</v>
      </c>
      <c r="AG102" s="61">
        <f t="shared" si="66"/>
        <v>260115.89097560412</v>
      </c>
      <c r="AH102" s="51" t="s">
        <v>103</v>
      </c>
      <c r="AI102" s="111" t="s">
        <v>203</v>
      </c>
      <c r="AJ102" t="str">
        <f>VLOOKUP(A102,'[19]Building Sheet FAR WPI &amp; CII'!A$6:T$264,3,FALSE)</f>
        <v>PAVEMENT</v>
      </c>
      <c r="AK102" t="s">
        <v>215</v>
      </c>
      <c r="AL102" s="104">
        <f t="shared" si="67"/>
        <v>7.9249999999999998</v>
      </c>
      <c r="AM102" s="104">
        <v>30</v>
      </c>
      <c r="AN102" s="109">
        <v>0</v>
      </c>
      <c r="AO102" s="136">
        <f>(1-AN102)/AM102</f>
        <v>3.3333333333333333E-2</v>
      </c>
      <c r="AP102" s="102">
        <f>I102*((1-AN102)/AM102)*IF(AL102&gt;AM102,AM102,AL102)</f>
        <v>924170.8073226735</v>
      </c>
      <c r="AQ102" s="102">
        <f>I102-AP102</f>
        <v>2574267.5800186777</v>
      </c>
      <c r="AR102" t="s">
        <v>218</v>
      </c>
      <c r="AS102" s="125">
        <f>VLOOKUP(AR102,Bifurcation!$B$5:$L$12,MATCH($AS$5,Bifurcation!$B$5:$L$5,0),FALSE)</f>
        <v>0</v>
      </c>
      <c r="AT102" s="125">
        <f>VLOOKUP(AR102,Bifurcation!$B$5:$L$12,MATCH($AT$5,Bifurcation!$B$5:$L$5,0),FALSE)</f>
        <v>0</v>
      </c>
      <c r="AU102" s="125">
        <f>VLOOKUP(AR102,Bifurcation!$B$5:$L$12,MATCH($AU$5,Bifurcation!$B$5:$L$5,0),FALSE)</f>
        <v>0</v>
      </c>
      <c r="AV102" s="125">
        <v>0.05</v>
      </c>
      <c r="AW102" s="125">
        <f>VLOOKUP(AR102,Bifurcation!$B$5:$L$12,MATCH($AW$5,Bifurcation!$B$5:$L$5,0),FALSE)</f>
        <v>0.15</v>
      </c>
      <c r="AX102" s="125">
        <v>0.37</v>
      </c>
      <c r="AY102" s="125">
        <v>0.08</v>
      </c>
      <c r="AZ102" s="125">
        <f>VLOOKUP(AR102,Bifurcation!$B$5:$L$12,MATCH($AZ$5,Bifurcation!$B$5:$L$5,0),FALSE)</f>
        <v>0</v>
      </c>
      <c r="BA102" s="125">
        <v>0.25</v>
      </c>
      <c r="BB102" s="125">
        <f>VLOOKUP(AR102,Bifurcation!$B$5:$L$12,MATCH($BB$5,Bifurcation!$B$5:$L$5,0),FALSE)</f>
        <v>0.1</v>
      </c>
      <c r="BC102" s="123">
        <f t="shared" si="68"/>
        <v>1</v>
      </c>
      <c r="BD102" s="165">
        <f t="shared" si="78"/>
        <v>0</v>
      </c>
      <c r="BE102" s="165">
        <f t="shared" si="79"/>
        <v>0</v>
      </c>
      <c r="BF102" s="165">
        <f t="shared" si="80"/>
        <v>0</v>
      </c>
      <c r="BG102" s="165">
        <f t="shared" si="81"/>
        <v>1.2871337900093389</v>
      </c>
      <c r="BH102" s="165">
        <f t="shared" si="82"/>
        <v>3.8614013700280165</v>
      </c>
      <c r="BI102" s="165">
        <f t="shared" si="83"/>
        <v>9.5247900460691071</v>
      </c>
      <c r="BJ102" s="165">
        <f t="shared" si="84"/>
        <v>2.0594140640149421</v>
      </c>
      <c r="BK102" s="165">
        <f t="shared" si="85"/>
        <v>0</v>
      </c>
      <c r="BL102" s="165">
        <f t="shared" si="86"/>
        <v>6.4356689500466944</v>
      </c>
      <c r="BM102" s="165">
        <f t="shared" si="87"/>
        <v>2.5742675800186778</v>
      </c>
      <c r="BN102" s="102">
        <f t="shared" si="69"/>
        <v>0</v>
      </c>
      <c r="BO102" s="102">
        <f t="shared" si="70"/>
        <v>0</v>
      </c>
      <c r="BP102" s="102">
        <f t="shared" si="71"/>
        <v>0</v>
      </c>
      <c r="BQ102" s="102">
        <f t="shared" si="72"/>
        <v>160.89172375116738</v>
      </c>
      <c r="BR102" s="102">
        <f t="shared" si="73"/>
        <v>4290.4459666977964</v>
      </c>
      <c r="BS102" s="102">
        <f t="shared" si="74"/>
        <v>14653.523147798627</v>
      </c>
      <c r="BT102" s="102">
        <f t="shared" si="75"/>
        <v>624.06486788331574</v>
      </c>
      <c r="BU102" s="102">
        <f t="shared" si="76"/>
        <v>0</v>
      </c>
      <c r="BV102" s="102">
        <f t="shared" si="77"/>
        <v>788.68492034885958</v>
      </c>
      <c r="BW102" s="102">
        <f>Valuation!BM102*10^5</f>
        <v>257426.7580018678</v>
      </c>
    </row>
    <row r="103" spans="1:75">
      <c r="A103" s="56">
        <v>2010000032</v>
      </c>
      <c r="B103" s="56" t="s">
        <v>32</v>
      </c>
      <c r="C103" s="56" t="s">
        <v>30</v>
      </c>
      <c r="D103" s="56">
        <f t="shared" si="88"/>
        <v>95</v>
      </c>
      <c r="E103" s="10" t="s">
        <v>96</v>
      </c>
      <c r="F103" s="164" t="s">
        <v>105</v>
      </c>
      <c r="G103" s="61">
        <v>7553303</v>
      </c>
      <c r="H103" s="61">
        <v>4202610.8151407</v>
      </c>
      <c r="I103" s="61">
        <f t="shared" si="49"/>
        <v>3350692.1848593</v>
      </c>
      <c r="J103" s="60">
        <v>44196</v>
      </c>
      <c r="K103" s="60">
        <v>44196</v>
      </c>
      <c r="L103" s="60">
        <f t="shared" si="89"/>
        <v>44196</v>
      </c>
      <c r="M103" s="60">
        <v>45443</v>
      </c>
      <c r="N103" s="83">
        <f t="shared" si="50"/>
        <v>14</v>
      </c>
      <c r="O103" s="83">
        <f t="shared" si="51"/>
        <v>14</v>
      </c>
      <c r="P103" s="61">
        <f t="shared" si="52"/>
        <v>3350692.1848593</v>
      </c>
      <c r="Q103" s="61">
        <f t="shared" si="53"/>
        <v>1507811.483186685</v>
      </c>
      <c r="R103" s="61">
        <f t="shared" si="54"/>
        <v>1842880.701672615</v>
      </c>
      <c r="S103" s="61">
        <f t="shared" si="55"/>
        <v>184288.07016726153</v>
      </c>
      <c r="T103" s="61">
        <f t="shared" si="56"/>
        <v>18428.807016726154</v>
      </c>
      <c r="U103" s="61">
        <f t="shared" si="57"/>
        <v>368207.56419418851</v>
      </c>
      <c r="V103" s="84">
        <v>0.1</v>
      </c>
      <c r="W103" s="84">
        <v>0.1</v>
      </c>
      <c r="X103" s="84">
        <v>0.18</v>
      </c>
      <c r="Y103" s="56">
        <f t="shared" si="58"/>
        <v>4</v>
      </c>
      <c r="Z103" s="56">
        <f t="shared" si="59"/>
        <v>4</v>
      </c>
      <c r="AA103" s="56">
        <f t="shared" si="60"/>
        <v>4</v>
      </c>
      <c r="AB103" s="56">
        <f t="shared" si="61"/>
        <v>2</v>
      </c>
      <c r="AC103" s="56">
        <f t="shared" si="62"/>
        <v>0</v>
      </c>
      <c r="AD103" s="83">
        <f t="shared" si="63"/>
        <v>0</v>
      </c>
      <c r="AE103" s="14">
        <f t="shared" si="64"/>
        <v>45</v>
      </c>
      <c r="AF103" s="14">
        <f t="shared" si="65"/>
        <v>0</v>
      </c>
      <c r="AG103" s="61">
        <f t="shared" si="66"/>
        <v>570924.44137817621</v>
      </c>
      <c r="AH103" s="51"/>
      <c r="AI103" s="111" t="s">
        <v>203</v>
      </c>
      <c r="AJ103" t="str">
        <f>VLOOKUP(A103,'[19]Building Sheet FAR WPI &amp; CII'!A$6:T$264,3,FALSE)</f>
        <v>PARC - Building</v>
      </c>
      <c r="AK103" t="s">
        <v>216</v>
      </c>
      <c r="AL103" s="104">
        <f t="shared" si="67"/>
        <v>3.4833333333333334</v>
      </c>
      <c r="AM103" s="104">
        <v>45</v>
      </c>
      <c r="AN103" s="109">
        <f>VLOOKUP(A103,'[19]Building Sheet FAR WPI &amp; CII'!A$6:AK$243,36,FALSE)</f>
        <v>0.05</v>
      </c>
      <c r="AO103" s="136">
        <f>(1-AN103)/AM103</f>
        <v>2.1111111111111112E-2</v>
      </c>
      <c r="AP103" s="102">
        <f>I103*((1-AN103)/AM103)*IF(AL103&gt;AM103,AM103,AL103)</f>
        <v>246399.97529770894</v>
      </c>
      <c r="AQ103" s="102">
        <f>I103-AP103</f>
        <v>3104292.209561591</v>
      </c>
      <c r="AR103" t="s">
        <v>216</v>
      </c>
      <c r="AS103" s="125">
        <v>0.05</v>
      </c>
      <c r="AT103" s="125">
        <f>VLOOKUP(AR103,Bifurcation!$B$5:$L$12,MATCH($AT$5,Bifurcation!$B$5:$L$5,0),FALSE)</f>
        <v>0</v>
      </c>
      <c r="AU103" s="125">
        <f>VLOOKUP(AR103,Bifurcation!$B$5:$L$12,MATCH($AU$5,Bifurcation!$B$5:$L$5,0),FALSE)</f>
        <v>0</v>
      </c>
      <c r="AV103" s="125">
        <v>0.15</v>
      </c>
      <c r="AW103" s="125">
        <f>VLOOKUP(AR103,Bifurcation!$B$5:$L$12,MATCH($AW$5,Bifurcation!$B$5:$L$5,0),FALSE)</f>
        <v>0</v>
      </c>
      <c r="AX103" s="125">
        <v>0.17</v>
      </c>
      <c r="AY103" s="125">
        <f>VLOOKUP(AR103,Bifurcation!$B$5:$L$12,MATCH($AY$5,Bifurcation!$B$5:$L$5,0),FALSE)</f>
        <v>0.20468671467173591</v>
      </c>
      <c r="AZ103" s="125">
        <v>0.11</v>
      </c>
      <c r="BA103" s="125">
        <v>0.17</v>
      </c>
      <c r="BB103" s="125">
        <f>VLOOKUP(AR103,Bifurcation!$B$5:$L$12,MATCH($BB$5,Bifurcation!$B$5:$L$5,0),FALSE)</f>
        <v>0.15</v>
      </c>
      <c r="BC103" s="123">
        <f t="shared" si="68"/>
        <v>1.004686714671736</v>
      </c>
      <c r="BD103" s="165">
        <f t="shared" si="78"/>
        <v>1.5521461047807956</v>
      </c>
      <c r="BE103" s="165">
        <f t="shared" si="79"/>
        <v>0</v>
      </c>
      <c r="BF103" s="165">
        <f t="shared" si="80"/>
        <v>0</v>
      </c>
      <c r="BG103" s="165">
        <f t="shared" si="81"/>
        <v>4.6564383143423864</v>
      </c>
      <c r="BH103" s="165">
        <f t="shared" si="82"/>
        <v>0</v>
      </c>
      <c r="BI103" s="165">
        <f t="shared" si="83"/>
        <v>5.2772967562547048</v>
      </c>
      <c r="BJ103" s="165">
        <f t="shared" si="84"/>
        <v>6.3540737375622607</v>
      </c>
      <c r="BK103" s="165">
        <f t="shared" si="85"/>
        <v>3.41472143051775</v>
      </c>
      <c r="BL103" s="165">
        <f t="shared" si="86"/>
        <v>5.2772967562547048</v>
      </c>
      <c r="BM103" s="165">
        <f t="shared" si="87"/>
        <v>4.6564383143423864</v>
      </c>
      <c r="BN103" s="102">
        <f t="shared" si="69"/>
        <v>344.92135661795459</v>
      </c>
      <c r="BO103" s="102">
        <f t="shared" si="70"/>
        <v>0</v>
      </c>
      <c r="BP103" s="102">
        <f t="shared" si="71"/>
        <v>0</v>
      </c>
      <c r="BQ103" s="102">
        <f t="shared" si="72"/>
        <v>582.05478929279832</v>
      </c>
      <c r="BR103" s="102">
        <f t="shared" si="73"/>
        <v>0</v>
      </c>
      <c r="BS103" s="102">
        <f t="shared" si="74"/>
        <v>8118.9180865456992</v>
      </c>
      <c r="BT103" s="102">
        <f t="shared" si="75"/>
        <v>1925.4768901703819</v>
      </c>
      <c r="BU103" s="102">
        <f t="shared" si="76"/>
        <v>45529.61907357</v>
      </c>
      <c r="BV103" s="102">
        <f t="shared" si="77"/>
        <v>646.72754365866479</v>
      </c>
      <c r="BW103" s="102">
        <f>Valuation!BM103*10^5</f>
        <v>465643.83143423864</v>
      </c>
    </row>
    <row r="104" spans="1:75">
      <c r="A104" s="56">
        <v>9010000013</v>
      </c>
      <c r="B104" s="56" t="s">
        <v>22</v>
      </c>
      <c r="C104" s="56" t="s">
        <v>27</v>
      </c>
      <c r="D104" s="56">
        <f t="shared" si="88"/>
        <v>96</v>
      </c>
      <c r="E104" s="10" t="s">
        <v>39</v>
      </c>
      <c r="F104" s="164" t="s">
        <v>152</v>
      </c>
      <c r="G104" s="61">
        <v>5657203.3692847043</v>
      </c>
      <c r="H104" s="61">
        <v>2328449.8045636299</v>
      </c>
      <c r="I104" s="61">
        <f t="shared" si="49"/>
        <v>3328753.5647210744</v>
      </c>
      <c r="J104" s="60">
        <v>42562</v>
      </c>
      <c r="K104" s="60">
        <v>42643</v>
      </c>
      <c r="L104" s="60">
        <f t="shared" si="89"/>
        <v>42643</v>
      </c>
      <c r="M104" s="60">
        <v>45443</v>
      </c>
      <c r="N104" s="83">
        <f t="shared" si="50"/>
        <v>31</v>
      </c>
      <c r="O104" s="83">
        <f t="shared" si="51"/>
        <v>31</v>
      </c>
      <c r="P104" s="61">
        <f t="shared" si="52"/>
        <v>3328753.5647210744</v>
      </c>
      <c r="Q104" s="61">
        <f t="shared" si="53"/>
        <v>2729577.9230712811</v>
      </c>
      <c r="R104" s="61">
        <f t="shared" si="54"/>
        <v>599175.64164979337</v>
      </c>
      <c r="S104" s="61">
        <f t="shared" si="55"/>
        <v>59917.56416497934</v>
      </c>
      <c r="T104" s="61">
        <f t="shared" si="56"/>
        <v>5991.756416497934</v>
      </c>
      <c r="U104" s="61">
        <f t="shared" si="57"/>
        <v>119715.29320162872</v>
      </c>
      <c r="V104" s="84">
        <v>0.1</v>
      </c>
      <c r="W104" s="84">
        <v>0.1</v>
      </c>
      <c r="X104" s="84">
        <v>0.18</v>
      </c>
      <c r="Y104" s="56">
        <f t="shared" si="58"/>
        <v>4</v>
      </c>
      <c r="Z104" s="56">
        <f t="shared" si="59"/>
        <v>4</v>
      </c>
      <c r="AA104" s="56">
        <f t="shared" si="60"/>
        <v>4</v>
      </c>
      <c r="AB104" s="56">
        <f t="shared" si="61"/>
        <v>4</v>
      </c>
      <c r="AC104" s="56">
        <f t="shared" si="62"/>
        <v>4</v>
      </c>
      <c r="AD104" s="83">
        <f t="shared" si="63"/>
        <v>11</v>
      </c>
      <c r="AE104" s="14">
        <f t="shared" si="64"/>
        <v>82</v>
      </c>
      <c r="AF104" s="14">
        <f t="shared" si="65"/>
        <v>0</v>
      </c>
      <c r="AG104" s="61">
        <f t="shared" si="66"/>
        <v>185624.613783106</v>
      </c>
      <c r="AH104" s="51"/>
      <c r="AI104" s="111" t="s">
        <v>179</v>
      </c>
      <c r="AJ104" t="e">
        <f>VLOOKUP(A104,'[19]Building Sheet FAR WPI &amp; CII'!A$6:T$264,3,FALSE)</f>
        <v>#N/A</v>
      </c>
      <c r="AK104" t="e">
        <v>#N/A</v>
      </c>
      <c r="AL104" s="104">
        <f t="shared" si="67"/>
        <v>7.9527777777777775</v>
      </c>
      <c r="AM104" s="104">
        <v>15</v>
      </c>
      <c r="AN104" s="109">
        <v>0</v>
      </c>
      <c r="AO104" s="136">
        <f>(1-AN104)/AM104</f>
        <v>6.6666666666666666E-2</v>
      </c>
      <c r="AP104" s="102">
        <f>I104*((1-AN104)/AM104)*IF(AL104&gt;AM104,AM104,AL104)</f>
        <v>1764855.8251474882</v>
      </c>
      <c r="AQ104" s="102">
        <f>I104-AP104</f>
        <v>1563897.7395735863</v>
      </c>
      <c r="AR104" s="112" t="s">
        <v>216</v>
      </c>
      <c r="AS104" s="125">
        <v>0.05</v>
      </c>
      <c r="AT104" s="125">
        <f>VLOOKUP(AR104,Bifurcation!$B$5:$L$12,MATCH($AT$5,Bifurcation!$B$5:$L$5,0),FALSE)</f>
        <v>0</v>
      </c>
      <c r="AU104" s="125">
        <f>VLOOKUP(AR104,Bifurcation!$B$5:$L$12,MATCH($AU$5,Bifurcation!$B$5:$L$5,0),FALSE)</f>
        <v>0</v>
      </c>
      <c r="AV104" s="125">
        <v>0.15</v>
      </c>
      <c r="AW104" s="125">
        <f>VLOOKUP(AR104,Bifurcation!$B$5:$L$12,MATCH($AW$5,Bifurcation!$B$5:$L$5,0),FALSE)</f>
        <v>0</v>
      </c>
      <c r="AX104" s="125">
        <v>0.17</v>
      </c>
      <c r="AY104" s="125">
        <f>VLOOKUP(AR104,Bifurcation!$B$5:$L$12,MATCH($AY$5,Bifurcation!$B$5:$L$5,0),FALSE)</f>
        <v>0.20468671467173591</v>
      </c>
      <c r="AZ104" s="125">
        <v>0.11</v>
      </c>
      <c r="BA104" s="125">
        <v>0.17</v>
      </c>
      <c r="BB104" s="125">
        <f>VLOOKUP(AR104,Bifurcation!$B$5:$L$12,MATCH($BB$5,Bifurcation!$B$5:$L$5,0),FALSE)</f>
        <v>0.15</v>
      </c>
      <c r="BC104" s="123">
        <f t="shared" si="68"/>
        <v>1.004686714671736</v>
      </c>
      <c r="BD104" s="165">
        <f t="shared" si="78"/>
        <v>0.78194886978679323</v>
      </c>
      <c r="BE104" s="165">
        <f t="shared" si="79"/>
        <v>0</v>
      </c>
      <c r="BF104" s="165">
        <f t="shared" si="80"/>
        <v>0</v>
      </c>
      <c r="BG104" s="165">
        <f t="shared" si="81"/>
        <v>2.3458466093603794</v>
      </c>
      <c r="BH104" s="165">
        <f t="shared" si="82"/>
        <v>0</v>
      </c>
      <c r="BI104" s="165">
        <f t="shared" si="83"/>
        <v>2.6586261572750964</v>
      </c>
      <c r="BJ104" s="165">
        <f t="shared" si="84"/>
        <v>3.2010909039587139</v>
      </c>
      <c r="BK104" s="165">
        <f t="shared" si="85"/>
        <v>1.720287513530945</v>
      </c>
      <c r="BL104" s="165">
        <f t="shared" si="86"/>
        <v>2.6586261572750964</v>
      </c>
      <c r="BM104" s="165">
        <f t="shared" si="87"/>
        <v>2.3458466093603794</v>
      </c>
      <c r="BN104" s="102">
        <f t="shared" si="69"/>
        <v>173.76641550817627</v>
      </c>
      <c r="BO104" s="102">
        <f t="shared" si="70"/>
        <v>0</v>
      </c>
      <c r="BP104" s="102">
        <f t="shared" si="71"/>
        <v>0</v>
      </c>
      <c r="BQ104" s="102">
        <f t="shared" si="72"/>
        <v>293.23082617004741</v>
      </c>
      <c r="BR104" s="102">
        <f t="shared" si="73"/>
        <v>0</v>
      </c>
      <c r="BS104" s="102">
        <f t="shared" si="74"/>
        <v>4090.1940881155333</v>
      </c>
      <c r="BT104" s="102">
        <f t="shared" si="75"/>
        <v>970.02754665415569</v>
      </c>
      <c r="BU104" s="102">
        <f t="shared" si="76"/>
        <v>22937.166847079268</v>
      </c>
      <c r="BV104" s="102">
        <f t="shared" si="77"/>
        <v>325.81202907783046</v>
      </c>
      <c r="BW104" s="102">
        <f>Valuation!BM104*10^5</f>
        <v>234584.66093603792</v>
      </c>
    </row>
    <row r="105" spans="1:75">
      <c r="A105" s="56">
        <v>9010000000</v>
      </c>
      <c r="B105" s="56" t="s">
        <v>22</v>
      </c>
      <c r="C105" s="56" t="s">
        <v>29</v>
      </c>
      <c r="D105" s="56">
        <f t="shared" si="88"/>
        <v>97</v>
      </c>
      <c r="E105" s="10" t="s">
        <v>39</v>
      </c>
      <c r="F105" s="164" t="s">
        <v>161</v>
      </c>
      <c r="G105" s="61">
        <v>5599318.1764065931</v>
      </c>
      <c r="H105" s="61">
        <v>2304624.8229877586</v>
      </c>
      <c r="I105" s="61">
        <f t="shared" si="49"/>
        <v>3294693.3534188345</v>
      </c>
      <c r="J105" s="60">
        <v>42754</v>
      </c>
      <c r="K105" s="60">
        <v>42825</v>
      </c>
      <c r="L105" s="60">
        <f t="shared" si="89"/>
        <v>42825</v>
      </c>
      <c r="M105" s="60">
        <v>45443</v>
      </c>
      <c r="N105" s="83">
        <f t="shared" si="50"/>
        <v>29</v>
      </c>
      <c r="O105" s="83">
        <f t="shared" si="51"/>
        <v>29</v>
      </c>
      <c r="P105" s="61">
        <f t="shared" si="52"/>
        <v>3294693.3534188345</v>
      </c>
      <c r="Q105" s="61">
        <f t="shared" si="53"/>
        <v>2569860.8156666909</v>
      </c>
      <c r="R105" s="61">
        <f t="shared" si="54"/>
        <v>724832.53775214357</v>
      </c>
      <c r="S105" s="61">
        <f t="shared" si="55"/>
        <v>72483.253775214354</v>
      </c>
      <c r="T105" s="61">
        <f t="shared" si="56"/>
        <v>7248.3253775214362</v>
      </c>
      <c r="U105" s="61">
        <f t="shared" si="57"/>
        <v>144821.54104287826</v>
      </c>
      <c r="V105" s="84">
        <v>0.1</v>
      </c>
      <c r="W105" s="84">
        <v>0.1</v>
      </c>
      <c r="X105" s="84">
        <v>0.18</v>
      </c>
      <c r="Y105" s="56">
        <f t="shared" si="58"/>
        <v>4</v>
      </c>
      <c r="Z105" s="56">
        <f t="shared" si="59"/>
        <v>4</v>
      </c>
      <c r="AA105" s="56">
        <f t="shared" si="60"/>
        <v>4</v>
      </c>
      <c r="AB105" s="56">
        <f t="shared" si="61"/>
        <v>4</v>
      </c>
      <c r="AC105" s="56">
        <f t="shared" si="62"/>
        <v>4</v>
      </c>
      <c r="AD105" s="83">
        <f t="shared" si="63"/>
        <v>9</v>
      </c>
      <c r="AE105" s="14">
        <f t="shared" si="64"/>
        <v>78</v>
      </c>
      <c r="AF105" s="14">
        <f t="shared" si="65"/>
        <v>0</v>
      </c>
      <c r="AG105" s="61">
        <f t="shared" si="66"/>
        <v>224553.12019561406</v>
      </c>
      <c r="AH105" s="51"/>
      <c r="AI105" s="111" t="s">
        <v>179</v>
      </c>
      <c r="AJ105" t="e">
        <f>VLOOKUP(A105,'[19]Building Sheet FAR WPI &amp; CII'!A$6:T$264,3,FALSE)</f>
        <v>#N/A</v>
      </c>
      <c r="AK105" t="e">
        <v>#N/A</v>
      </c>
      <c r="AL105" s="104">
        <f t="shared" si="67"/>
        <v>7.4305555555555554</v>
      </c>
      <c r="AM105" s="104">
        <v>30</v>
      </c>
      <c r="AN105" s="109">
        <v>0</v>
      </c>
      <c r="AO105" s="136">
        <f>(1-AN105)/AM105</f>
        <v>3.3333333333333333E-2</v>
      </c>
      <c r="AP105" s="102">
        <f>I105*((1-AN105)/AM105)*IF(AL105&gt;AM105,AM105,AL105)</f>
        <v>816046.73336994275</v>
      </c>
      <c r="AQ105" s="102">
        <f>I105-AP105</f>
        <v>2478646.6200488918</v>
      </c>
      <c r="AR105" t="s">
        <v>218</v>
      </c>
      <c r="AS105" s="125">
        <f>VLOOKUP(AR105,Bifurcation!$B$5:$L$12,MATCH($AS$5,Bifurcation!$B$5:$L$5,0),FALSE)</f>
        <v>0</v>
      </c>
      <c r="AT105" s="125">
        <f>VLOOKUP(AR105,Bifurcation!$B$5:$L$12,MATCH($AT$5,Bifurcation!$B$5:$L$5,0),FALSE)</f>
        <v>0</v>
      </c>
      <c r="AU105" s="125">
        <f>VLOOKUP(AR105,Bifurcation!$B$5:$L$12,MATCH($AU$5,Bifurcation!$B$5:$L$5,0),FALSE)</f>
        <v>0</v>
      </c>
      <c r="AV105" s="125">
        <v>0.05</v>
      </c>
      <c r="AW105" s="125">
        <f>VLOOKUP(AR105,Bifurcation!$B$5:$L$12,MATCH($AW$5,Bifurcation!$B$5:$L$5,0),FALSE)</f>
        <v>0.15</v>
      </c>
      <c r="AX105" s="125">
        <v>0.37</v>
      </c>
      <c r="AY105" s="125">
        <v>0.08</v>
      </c>
      <c r="AZ105" s="125">
        <f>VLOOKUP(AR105,Bifurcation!$B$5:$L$12,MATCH($AZ$5,Bifurcation!$B$5:$L$5,0),FALSE)</f>
        <v>0</v>
      </c>
      <c r="BA105" s="125">
        <v>0.25</v>
      </c>
      <c r="BB105" s="125">
        <f>VLOOKUP(AR105,Bifurcation!$B$5:$L$12,MATCH($BB$5,Bifurcation!$B$5:$L$5,0),FALSE)</f>
        <v>0.1</v>
      </c>
      <c r="BC105" s="123">
        <f t="shared" si="68"/>
        <v>1</v>
      </c>
      <c r="BD105" s="165">
        <f t="shared" si="78"/>
        <v>0</v>
      </c>
      <c r="BE105" s="165">
        <f t="shared" si="79"/>
        <v>0</v>
      </c>
      <c r="BF105" s="165">
        <f t="shared" si="80"/>
        <v>0</v>
      </c>
      <c r="BG105" s="165">
        <f t="shared" si="81"/>
        <v>1.2393233100244461</v>
      </c>
      <c r="BH105" s="165">
        <f t="shared" si="82"/>
        <v>3.7179699300733375</v>
      </c>
      <c r="BI105" s="165">
        <f t="shared" si="83"/>
        <v>9.1709924941809007</v>
      </c>
      <c r="BJ105" s="165">
        <f t="shared" si="84"/>
        <v>1.9829172960391135</v>
      </c>
      <c r="BK105" s="165">
        <f t="shared" si="85"/>
        <v>0</v>
      </c>
      <c r="BL105" s="165">
        <f t="shared" si="86"/>
        <v>6.1966165501222292</v>
      </c>
      <c r="BM105" s="165">
        <f t="shared" si="87"/>
        <v>2.4786466200488921</v>
      </c>
      <c r="BN105" s="102">
        <f t="shared" si="69"/>
        <v>0</v>
      </c>
      <c r="BO105" s="102">
        <f t="shared" si="70"/>
        <v>0</v>
      </c>
      <c r="BP105" s="102">
        <f t="shared" si="71"/>
        <v>0</v>
      </c>
      <c r="BQ105" s="102">
        <f t="shared" si="72"/>
        <v>154.91541375305576</v>
      </c>
      <c r="BR105" s="102">
        <f t="shared" si="73"/>
        <v>4131.077700081486</v>
      </c>
      <c r="BS105" s="102">
        <f t="shared" si="74"/>
        <v>14109.219221816771</v>
      </c>
      <c r="BT105" s="102">
        <f t="shared" si="75"/>
        <v>600.88402910276159</v>
      </c>
      <c r="BU105" s="102">
        <f t="shared" si="76"/>
        <v>0</v>
      </c>
      <c r="BV105" s="102">
        <f t="shared" si="77"/>
        <v>759.38928310321444</v>
      </c>
      <c r="BW105" s="102">
        <f>Valuation!BM105*10^5</f>
        <v>247864.66200488922</v>
      </c>
    </row>
    <row r="106" spans="1:75">
      <c r="A106" s="56">
        <v>9010000000</v>
      </c>
      <c r="B106" s="56" t="s">
        <v>22</v>
      </c>
      <c r="C106" s="56" t="s">
        <v>29</v>
      </c>
      <c r="D106" s="56">
        <f t="shared" ref="D106:D137" si="90">+D105+1</f>
        <v>98</v>
      </c>
      <c r="E106" s="10" t="s">
        <v>39</v>
      </c>
      <c r="F106" s="164" t="s">
        <v>161</v>
      </c>
      <c r="G106" s="61">
        <v>5599318.1764065931</v>
      </c>
      <c r="H106" s="61">
        <v>2304624.8229877586</v>
      </c>
      <c r="I106" s="61">
        <f t="shared" si="49"/>
        <v>3294693.3534188345</v>
      </c>
      <c r="J106" s="60">
        <v>42754</v>
      </c>
      <c r="K106" s="60">
        <v>42825</v>
      </c>
      <c r="L106" s="60">
        <f t="shared" si="89"/>
        <v>42825</v>
      </c>
      <c r="M106" s="60">
        <v>45443</v>
      </c>
      <c r="N106" s="83">
        <f t="shared" si="50"/>
        <v>29</v>
      </c>
      <c r="O106" s="83">
        <f t="shared" si="51"/>
        <v>29</v>
      </c>
      <c r="P106" s="61">
        <f t="shared" si="52"/>
        <v>3294693.3534188345</v>
      </c>
      <c r="Q106" s="61">
        <f t="shared" si="53"/>
        <v>2569860.8156666909</v>
      </c>
      <c r="R106" s="61">
        <f t="shared" si="54"/>
        <v>724832.53775214357</v>
      </c>
      <c r="S106" s="61">
        <f t="shared" si="55"/>
        <v>72483.253775214354</v>
      </c>
      <c r="T106" s="61">
        <f t="shared" si="56"/>
        <v>7248.3253775214362</v>
      </c>
      <c r="U106" s="61">
        <f t="shared" si="57"/>
        <v>144821.54104287826</v>
      </c>
      <c r="V106" s="84">
        <v>0.1</v>
      </c>
      <c r="W106" s="84">
        <v>0.1</v>
      </c>
      <c r="X106" s="84">
        <v>0.18</v>
      </c>
      <c r="Y106" s="56">
        <f t="shared" si="58"/>
        <v>4</v>
      </c>
      <c r="Z106" s="56">
        <f t="shared" si="59"/>
        <v>4</v>
      </c>
      <c r="AA106" s="56">
        <f t="shared" si="60"/>
        <v>4</v>
      </c>
      <c r="AB106" s="56">
        <f t="shared" si="61"/>
        <v>4</v>
      </c>
      <c r="AC106" s="56">
        <f t="shared" si="62"/>
        <v>4</v>
      </c>
      <c r="AD106" s="83">
        <f t="shared" si="63"/>
        <v>9</v>
      </c>
      <c r="AE106" s="14">
        <f t="shared" si="64"/>
        <v>78</v>
      </c>
      <c r="AF106" s="14">
        <f t="shared" si="65"/>
        <v>0</v>
      </c>
      <c r="AG106" s="61">
        <f t="shared" si="66"/>
        <v>224553.12019561406</v>
      </c>
      <c r="AH106" s="51"/>
      <c r="AI106" s="111" t="s">
        <v>179</v>
      </c>
      <c r="AJ106" t="e">
        <f>VLOOKUP(A106,'[19]Building Sheet FAR WPI &amp; CII'!A$6:T$264,3,FALSE)</f>
        <v>#N/A</v>
      </c>
      <c r="AK106" t="e">
        <v>#N/A</v>
      </c>
      <c r="AL106" s="104">
        <f t="shared" si="67"/>
        <v>7.4305555555555554</v>
      </c>
      <c r="AM106" s="104">
        <v>30</v>
      </c>
      <c r="AN106" s="109">
        <v>0</v>
      </c>
      <c r="AO106" s="136">
        <f>(1-AN106)/AM106</f>
        <v>3.3333333333333333E-2</v>
      </c>
      <c r="AP106" s="102">
        <f>I106*((1-AN106)/AM106)*IF(AL106&gt;AM106,AM106,AL106)</f>
        <v>816046.73336994275</v>
      </c>
      <c r="AQ106" s="102">
        <f>I106-AP106</f>
        <v>2478646.6200488918</v>
      </c>
      <c r="AR106" t="s">
        <v>218</v>
      </c>
      <c r="AS106" s="125">
        <f>VLOOKUP(AR106,Bifurcation!$B$5:$L$12,MATCH($AS$5,Bifurcation!$B$5:$L$5,0),FALSE)</f>
        <v>0</v>
      </c>
      <c r="AT106" s="125">
        <f>VLOOKUP(AR106,Bifurcation!$B$5:$L$12,MATCH($AT$5,Bifurcation!$B$5:$L$5,0),FALSE)</f>
        <v>0</v>
      </c>
      <c r="AU106" s="125">
        <f>VLOOKUP(AR106,Bifurcation!$B$5:$L$12,MATCH($AU$5,Bifurcation!$B$5:$L$5,0),FALSE)</f>
        <v>0</v>
      </c>
      <c r="AV106" s="125">
        <v>0.05</v>
      </c>
      <c r="AW106" s="125">
        <f>VLOOKUP(AR106,Bifurcation!$B$5:$L$12,MATCH($AW$5,Bifurcation!$B$5:$L$5,0),FALSE)</f>
        <v>0.15</v>
      </c>
      <c r="AX106" s="125">
        <v>0.37</v>
      </c>
      <c r="AY106" s="125">
        <v>0.08</v>
      </c>
      <c r="AZ106" s="125">
        <f>VLOOKUP(AR106,Bifurcation!$B$5:$L$12,MATCH($AZ$5,Bifurcation!$B$5:$L$5,0),FALSE)</f>
        <v>0</v>
      </c>
      <c r="BA106" s="125">
        <v>0.25</v>
      </c>
      <c r="BB106" s="125">
        <f>VLOOKUP(AR106,Bifurcation!$B$5:$L$12,MATCH($BB$5,Bifurcation!$B$5:$L$5,0),FALSE)</f>
        <v>0.1</v>
      </c>
      <c r="BC106" s="123">
        <f t="shared" si="68"/>
        <v>1</v>
      </c>
      <c r="BD106" s="165">
        <f t="shared" si="78"/>
        <v>0</v>
      </c>
      <c r="BE106" s="165">
        <f t="shared" si="79"/>
        <v>0</v>
      </c>
      <c r="BF106" s="165">
        <f t="shared" si="80"/>
        <v>0</v>
      </c>
      <c r="BG106" s="165">
        <f t="shared" si="81"/>
        <v>1.2393233100244461</v>
      </c>
      <c r="BH106" s="165">
        <f t="shared" si="82"/>
        <v>3.7179699300733375</v>
      </c>
      <c r="BI106" s="165">
        <f t="shared" si="83"/>
        <v>9.1709924941809007</v>
      </c>
      <c r="BJ106" s="165">
        <f t="shared" si="84"/>
        <v>1.9829172960391135</v>
      </c>
      <c r="BK106" s="165">
        <f t="shared" si="85"/>
        <v>0</v>
      </c>
      <c r="BL106" s="165">
        <f t="shared" si="86"/>
        <v>6.1966165501222292</v>
      </c>
      <c r="BM106" s="165">
        <f t="shared" si="87"/>
        <v>2.4786466200488921</v>
      </c>
      <c r="BN106" s="102">
        <f t="shared" si="69"/>
        <v>0</v>
      </c>
      <c r="BO106" s="102">
        <f t="shared" si="70"/>
        <v>0</v>
      </c>
      <c r="BP106" s="102">
        <f t="shared" si="71"/>
        <v>0</v>
      </c>
      <c r="BQ106" s="102">
        <f t="shared" si="72"/>
        <v>154.91541375305576</v>
      </c>
      <c r="BR106" s="102">
        <f t="shared" si="73"/>
        <v>4131.077700081486</v>
      </c>
      <c r="BS106" s="102">
        <f t="shared" si="74"/>
        <v>14109.219221816771</v>
      </c>
      <c r="BT106" s="102">
        <f t="shared" si="75"/>
        <v>600.88402910276159</v>
      </c>
      <c r="BU106" s="102">
        <f t="shared" si="76"/>
        <v>0</v>
      </c>
      <c r="BV106" s="102">
        <f t="shared" si="77"/>
        <v>759.38928310321444</v>
      </c>
      <c r="BW106" s="102">
        <f>Valuation!BM106*10^5</f>
        <v>247864.66200488922</v>
      </c>
    </row>
    <row r="107" spans="1:75">
      <c r="A107" s="56">
        <v>2010000162</v>
      </c>
      <c r="B107" s="56" t="s">
        <v>23</v>
      </c>
      <c r="C107" s="56" t="s">
        <v>28</v>
      </c>
      <c r="D107" s="56">
        <f t="shared" si="90"/>
        <v>99</v>
      </c>
      <c r="E107" s="10" t="s">
        <v>39</v>
      </c>
      <c r="F107" s="164" t="s">
        <v>103</v>
      </c>
      <c r="G107" s="61">
        <v>5073919</v>
      </c>
      <c r="H107" s="61">
        <v>2075253.3881642905</v>
      </c>
      <c r="I107" s="61">
        <f t="shared" si="49"/>
        <v>2998665.6118357098</v>
      </c>
      <c r="J107" s="60">
        <v>42572</v>
      </c>
      <c r="K107" s="60">
        <v>42916</v>
      </c>
      <c r="L107" s="60">
        <f t="shared" si="89"/>
        <v>42916</v>
      </c>
      <c r="M107" s="60">
        <v>45443</v>
      </c>
      <c r="N107" s="83">
        <f t="shared" si="50"/>
        <v>28</v>
      </c>
      <c r="O107" s="83">
        <f t="shared" si="51"/>
        <v>28</v>
      </c>
      <c r="P107" s="61">
        <f t="shared" si="52"/>
        <v>2998665.6118357098</v>
      </c>
      <c r="Q107" s="61">
        <f t="shared" si="53"/>
        <v>2278985.8649951397</v>
      </c>
      <c r="R107" s="61">
        <f t="shared" si="54"/>
        <v>719679.74684057012</v>
      </c>
      <c r="S107" s="61">
        <f t="shared" si="55"/>
        <v>71967.974684057015</v>
      </c>
      <c r="T107" s="61">
        <f t="shared" si="56"/>
        <v>7196.7974684057017</v>
      </c>
      <c r="U107" s="61">
        <f t="shared" si="57"/>
        <v>143792.01341874592</v>
      </c>
      <c r="V107" s="84">
        <v>0.1</v>
      </c>
      <c r="W107" s="84">
        <v>0.1</v>
      </c>
      <c r="X107" s="84">
        <v>0.18</v>
      </c>
      <c r="Y107" s="56">
        <f t="shared" si="58"/>
        <v>4</v>
      </c>
      <c r="Z107" s="56">
        <f t="shared" si="59"/>
        <v>4</v>
      </c>
      <c r="AA107" s="56">
        <f t="shared" si="60"/>
        <v>4</v>
      </c>
      <c r="AB107" s="56">
        <f t="shared" si="61"/>
        <v>4</v>
      </c>
      <c r="AC107" s="56">
        <f t="shared" si="62"/>
        <v>4</v>
      </c>
      <c r="AD107" s="83">
        <f t="shared" si="63"/>
        <v>8</v>
      </c>
      <c r="AE107" s="14">
        <f t="shared" si="64"/>
        <v>76</v>
      </c>
      <c r="AF107" s="14">
        <f t="shared" si="65"/>
        <v>0</v>
      </c>
      <c r="AG107" s="61">
        <f t="shared" si="66"/>
        <v>222956.78557120863</v>
      </c>
      <c r="AH107" s="51" t="s">
        <v>103</v>
      </c>
      <c r="AI107" s="111" t="s">
        <v>203</v>
      </c>
      <c r="AJ107" t="str">
        <f>VLOOKUP(A107,'[19]Building Sheet FAR WPI &amp; CII'!A$6:T$264,3,FALSE)</f>
        <v>ROADS</v>
      </c>
      <c r="AK107" t="s">
        <v>215</v>
      </c>
      <c r="AL107" s="104">
        <f t="shared" si="67"/>
        <v>7.9249999999999998</v>
      </c>
      <c r="AM107" s="104">
        <v>30</v>
      </c>
      <c r="AN107" s="109">
        <v>0</v>
      </c>
      <c r="AO107" s="136">
        <f>(1-AN107)/AM107</f>
        <v>3.3333333333333333E-2</v>
      </c>
      <c r="AP107" s="102">
        <f>I107*((1-AN107)/AM107)*IF(AL107&gt;AM107,AM107,AL107)</f>
        <v>792147.49912659999</v>
      </c>
      <c r="AQ107" s="102">
        <f>I107-AP107</f>
        <v>2206518.1127091097</v>
      </c>
      <c r="AR107" t="s">
        <v>218</v>
      </c>
      <c r="AS107" s="125">
        <f>VLOOKUP(AR107,Bifurcation!$B$5:$L$12,MATCH($AS$5,Bifurcation!$B$5:$L$5,0),FALSE)</f>
        <v>0</v>
      </c>
      <c r="AT107" s="125">
        <f>VLOOKUP(AR107,Bifurcation!$B$5:$L$12,MATCH($AT$5,Bifurcation!$B$5:$L$5,0),FALSE)</f>
        <v>0</v>
      </c>
      <c r="AU107" s="125">
        <f>VLOOKUP(AR107,Bifurcation!$B$5:$L$12,MATCH($AU$5,Bifurcation!$B$5:$L$5,0),FALSE)</f>
        <v>0</v>
      </c>
      <c r="AV107" s="125">
        <v>0.05</v>
      </c>
      <c r="AW107" s="125">
        <f>VLOOKUP(AR107,Bifurcation!$B$5:$L$12,MATCH($AW$5,Bifurcation!$B$5:$L$5,0),FALSE)</f>
        <v>0.15</v>
      </c>
      <c r="AX107" s="125">
        <v>0.37</v>
      </c>
      <c r="AY107" s="125">
        <v>0.08</v>
      </c>
      <c r="AZ107" s="125">
        <f>VLOOKUP(AR107,Bifurcation!$B$5:$L$12,MATCH($AZ$5,Bifurcation!$B$5:$L$5,0),FALSE)</f>
        <v>0</v>
      </c>
      <c r="BA107" s="125">
        <v>0.25</v>
      </c>
      <c r="BB107" s="125">
        <f>VLOOKUP(AR107,Bifurcation!$B$5:$L$12,MATCH($BB$5,Bifurcation!$B$5:$L$5,0),FALSE)</f>
        <v>0.1</v>
      </c>
      <c r="BC107" s="123">
        <f t="shared" si="68"/>
        <v>1</v>
      </c>
      <c r="BD107" s="165">
        <f t="shared" si="78"/>
        <v>0</v>
      </c>
      <c r="BE107" s="165">
        <f t="shared" si="79"/>
        <v>0</v>
      </c>
      <c r="BF107" s="165">
        <f t="shared" si="80"/>
        <v>0</v>
      </c>
      <c r="BG107" s="165">
        <f t="shared" si="81"/>
        <v>1.103259056354555</v>
      </c>
      <c r="BH107" s="165">
        <f t="shared" si="82"/>
        <v>3.3097771690636648</v>
      </c>
      <c r="BI107" s="165">
        <f t="shared" si="83"/>
        <v>8.1641170170237061</v>
      </c>
      <c r="BJ107" s="165">
        <f t="shared" si="84"/>
        <v>1.7652144901672879</v>
      </c>
      <c r="BK107" s="165">
        <f t="shared" si="85"/>
        <v>0</v>
      </c>
      <c r="BL107" s="165">
        <f t="shared" si="86"/>
        <v>5.5162952817727744</v>
      </c>
      <c r="BM107" s="165">
        <f t="shared" si="87"/>
        <v>2.20651811270911</v>
      </c>
      <c r="BN107" s="102">
        <f t="shared" si="69"/>
        <v>0</v>
      </c>
      <c r="BO107" s="102">
        <f t="shared" si="70"/>
        <v>0</v>
      </c>
      <c r="BP107" s="102">
        <f t="shared" si="71"/>
        <v>0</v>
      </c>
      <c r="BQ107" s="102">
        <f t="shared" si="72"/>
        <v>137.90738204431938</v>
      </c>
      <c r="BR107" s="102">
        <f t="shared" si="73"/>
        <v>3677.5301878485161</v>
      </c>
      <c r="BS107" s="102">
        <f t="shared" si="74"/>
        <v>12560.180026190317</v>
      </c>
      <c r="BT107" s="102">
        <f t="shared" si="75"/>
        <v>534.91348186887512</v>
      </c>
      <c r="BU107" s="102">
        <f t="shared" si="76"/>
        <v>0</v>
      </c>
      <c r="BV107" s="102">
        <f t="shared" si="77"/>
        <v>676.01657864862432</v>
      </c>
      <c r="BW107" s="102">
        <f>Valuation!BM107*10^5</f>
        <v>220651.81127091101</v>
      </c>
    </row>
    <row r="108" spans="1:75">
      <c r="A108" s="56">
        <v>9010000000</v>
      </c>
      <c r="B108" s="56" t="s">
        <v>22</v>
      </c>
      <c r="C108" s="56" t="s">
        <v>29</v>
      </c>
      <c r="D108" s="56">
        <f t="shared" si="90"/>
        <v>100</v>
      </c>
      <c r="E108" s="10" t="s">
        <v>39</v>
      </c>
      <c r="F108" s="164" t="s">
        <v>161</v>
      </c>
      <c r="G108" s="61">
        <v>4641921.8042748962</v>
      </c>
      <c r="H108" s="61">
        <v>1910569.8014406289</v>
      </c>
      <c r="I108" s="61">
        <f t="shared" si="49"/>
        <v>2731352.002834267</v>
      </c>
      <c r="J108" s="60">
        <v>42754</v>
      </c>
      <c r="K108" s="60">
        <v>42825</v>
      </c>
      <c r="L108" s="60">
        <f t="shared" si="89"/>
        <v>42825</v>
      </c>
      <c r="M108" s="60">
        <v>45443</v>
      </c>
      <c r="N108" s="83">
        <f t="shared" si="50"/>
        <v>29</v>
      </c>
      <c r="O108" s="83">
        <f t="shared" si="51"/>
        <v>29</v>
      </c>
      <c r="P108" s="61">
        <f t="shared" si="52"/>
        <v>2731352.002834267</v>
      </c>
      <c r="Q108" s="61">
        <f t="shared" si="53"/>
        <v>2130454.5622107284</v>
      </c>
      <c r="R108" s="61">
        <f t="shared" si="54"/>
        <v>600897.44062353857</v>
      </c>
      <c r="S108" s="61">
        <f t="shared" si="55"/>
        <v>60089.744062353857</v>
      </c>
      <c r="T108" s="61">
        <f t="shared" si="56"/>
        <v>6008.9744062353857</v>
      </c>
      <c r="U108" s="61">
        <f t="shared" si="57"/>
        <v>120059.30863658299</v>
      </c>
      <c r="V108" s="84">
        <v>0.1</v>
      </c>
      <c r="W108" s="84">
        <v>0.1</v>
      </c>
      <c r="X108" s="84">
        <v>0.18</v>
      </c>
      <c r="Y108" s="56">
        <f t="shared" si="58"/>
        <v>4</v>
      </c>
      <c r="Z108" s="56">
        <f t="shared" si="59"/>
        <v>4</v>
      </c>
      <c r="AA108" s="56">
        <f t="shared" si="60"/>
        <v>4</v>
      </c>
      <c r="AB108" s="56">
        <f t="shared" si="61"/>
        <v>4</v>
      </c>
      <c r="AC108" s="56">
        <f t="shared" si="62"/>
        <v>4</v>
      </c>
      <c r="AD108" s="83">
        <f t="shared" si="63"/>
        <v>9</v>
      </c>
      <c r="AE108" s="14">
        <f t="shared" si="64"/>
        <v>78</v>
      </c>
      <c r="AF108" s="14">
        <f t="shared" si="65"/>
        <v>0</v>
      </c>
      <c r="AG108" s="61">
        <f t="shared" si="66"/>
        <v>186158.02710517222</v>
      </c>
      <c r="AH108" s="51"/>
      <c r="AI108" s="111" t="s">
        <v>203</v>
      </c>
      <c r="AJ108" t="e">
        <f>VLOOKUP(A108,'[19]Building Sheet FAR WPI &amp; CII'!A$6:T$264,3,FALSE)</f>
        <v>#N/A</v>
      </c>
      <c r="AK108" t="e">
        <v>#N/A</v>
      </c>
      <c r="AL108" s="104">
        <f t="shared" si="67"/>
        <v>7.4305555555555554</v>
      </c>
      <c r="AM108" s="104">
        <v>30</v>
      </c>
      <c r="AN108" s="109">
        <v>0.05</v>
      </c>
      <c r="AO108" s="136">
        <f>(1-AN108)/AM108</f>
        <v>3.1666666666666662E-2</v>
      </c>
      <c r="AP108" s="102">
        <f>I108*((1-AN108)/AM108)*IF(AL108&gt;AM108,AM108,AL108)</f>
        <v>642689.65529653523</v>
      </c>
      <c r="AQ108" s="102">
        <f>I108-AP108</f>
        <v>2088662.3475377318</v>
      </c>
      <c r="AR108" s="114" t="s">
        <v>218</v>
      </c>
      <c r="AS108" s="125">
        <f>VLOOKUP(AR108,Bifurcation!$B$5:$L$12,MATCH($AS$5,Bifurcation!$B$5:$L$5,0),FALSE)</f>
        <v>0</v>
      </c>
      <c r="AT108" s="125">
        <f>VLOOKUP(AR108,Bifurcation!$B$5:$L$12,MATCH($AT$5,Bifurcation!$B$5:$L$5,0),FALSE)</f>
        <v>0</v>
      </c>
      <c r="AU108" s="125">
        <f>VLOOKUP(AR108,Bifurcation!$B$5:$L$12,MATCH($AU$5,Bifurcation!$B$5:$L$5,0),FALSE)</f>
        <v>0</v>
      </c>
      <c r="AV108" s="125">
        <v>0.05</v>
      </c>
      <c r="AW108" s="125">
        <f>VLOOKUP(AR108,Bifurcation!$B$5:$L$12,MATCH($AW$5,Bifurcation!$B$5:$L$5,0),FALSE)</f>
        <v>0.15</v>
      </c>
      <c r="AX108" s="125">
        <v>0.37</v>
      </c>
      <c r="AY108" s="125">
        <v>0.08</v>
      </c>
      <c r="AZ108" s="125">
        <f>VLOOKUP(AR108,Bifurcation!$B$5:$L$12,MATCH($AZ$5,Bifurcation!$B$5:$L$5,0),FALSE)</f>
        <v>0</v>
      </c>
      <c r="BA108" s="125">
        <v>0.25</v>
      </c>
      <c r="BB108" s="125">
        <f>VLOOKUP(AR108,Bifurcation!$B$5:$L$12,MATCH($BB$5,Bifurcation!$B$5:$L$5,0),FALSE)</f>
        <v>0.1</v>
      </c>
      <c r="BC108" s="123">
        <f t="shared" si="68"/>
        <v>1</v>
      </c>
      <c r="BD108" s="165">
        <f t="shared" si="78"/>
        <v>0</v>
      </c>
      <c r="BE108" s="165">
        <f t="shared" si="79"/>
        <v>0</v>
      </c>
      <c r="BF108" s="165">
        <f t="shared" si="80"/>
        <v>0</v>
      </c>
      <c r="BG108" s="165">
        <f t="shared" si="81"/>
        <v>1.0443311737688661</v>
      </c>
      <c r="BH108" s="165">
        <f t="shared" si="82"/>
        <v>3.1329935213065974</v>
      </c>
      <c r="BI108" s="165">
        <f t="shared" si="83"/>
        <v>7.728050685889607</v>
      </c>
      <c r="BJ108" s="165">
        <f t="shared" si="84"/>
        <v>1.6709298780301853</v>
      </c>
      <c r="BK108" s="165">
        <f t="shared" si="85"/>
        <v>0</v>
      </c>
      <c r="BL108" s="165">
        <f t="shared" si="86"/>
        <v>5.2216558688443291</v>
      </c>
      <c r="BM108" s="165">
        <f t="shared" si="87"/>
        <v>2.0886623475377322</v>
      </c>
      <c r="BN108" s="102">
        <f t="shared" si="69"/>
        <v>0</v>
      </c>
      <c r="BO108" s="102">
        <f t="shared" si="70"/>
        <v>0</v>
      </c>
      <c r="BP108" s="102">
        <f t="shared" si="71"/>
        <v>0</v>
      </c>
      <c r="BQ108" s="102">
        <f t="shared" si="72"/>
        <v>130.54139672110827</v>
      </c>
      <c r="BR108" s="102">
        <f t="shared" si="73"/>
        <v>3481.1039125628859</v>
      </c>
      <c r="BS108" s="102">
        <f t="shared" si="74"/>
        <v>11889.308747522473</v>
      </c>
      <c r="BT108" s="102">
        <f t="shared" si="75"/>
        <v>506.34238728187432</v>
      </c>
      <c r="BU108" s="102">
        <f t="shared" si="76"/>
        <v>0</v>
      </c>
      <c r="BV108" s="102">
        <f t="shared" si="77"/>
        <v>639.90880745641289</v>
      </c>
      <c r="BW108" s="102">
        <f>Valuation!BM108*10^5</f>
        <v>208866.23475377323</v>
      </c>
    </row>
    <row r="109" spans="1:75">
      <c r="A109" s="56">
        <v>2010000261</v>
      </c>
      <c r="B109" s="56" t="s">
        <v>32</v>
      </c>
      <c r="C109" s="56" t="s">
        <v>29</v>
      </c>
      <c r="D109" s="56">
        <f t="shared" si="90"/>
        <v>101</v>
      </c>
      <c r="E109" s="10" t="s">
        <v>39</v>
      </c>
      <c r="F109" s="164" t="s">
        <v>120</v>
      </c>
      <c r="G109" s="61">
        <v>6133390</v>
      </c>
      <c r="H109" s="61">
        <v>3412580.052392419</v>
      </c>
      <c r="I109" s="61">
        <f t="shared" si="49"/>
        <v>2720809.947607581</v>
      </c>
      <c r="J109" s="60">
        <v>44255</v>
      </c>
      <c r="K109" s="60">
        <v>44286</v>
      </c>
      <c r="L109" s="60">
        <f t="shared" si="89"/>
        <v>44286</v>
      </c>
      <c r="M109" s="60">
        <v>45443</v>
      </c>
      <c r="N109" s="83">
        <f t="shared" si="50"/>
        <v>13</v>
      </c>
      <c r="O109" s="83">
        <f t="shared" si="51"/>
        <v>13</v>
      </c>
      <c r="P109" s="61">
        <f t="shared" si="52"/>
        <v>2720809.947607581</v>
      </c>
      <c r="Q109" s="61">
        <f t="shared" si="53"/>
        <v>1156344.2277332218</v>
      </c>
      <c r="R109" s="61">
        <f t="shared" si="54"/>
        <v>1564465.7198743592</v>
      </c>
      <c r="S109" s="61">
        <f t="shared" si="55"/>
        <v>156446.57198743592</v>
      </c>
      <c r="T109" s="61">
        <f t="shared" si="56"/>
        <v>15644.657198743593</v>
      </c>
      <c r="U109" s="61">
        <f t="shared" si="57"/>
        <v>312580.25083089696</v>
      </c>
      <c r="V109" s="84">
        <v>0.1</v>
      </c>
      <c r="W109" s="84">
        <v>0.1</v>
      </c>
      <c r="X109" s="84">
        <v>0.18</v>
      </c>
      <c r="Y109" s="56">
        <f t="shared" si="58"/>
        <v>4</v>
      </c>
      <c r="Z109" s="56">
        <f t="shared" si="59"/>
        <v>4</v>
      </c>
      <c r="AA109" s="56">
        <f t="shared" si="60"/>
        <v>4</v>
      </c>
      <c r="AB109" s="56">
        <f t="shared" si="61"/>
        <v>1</v>
      </c>
      <c r="AC109" s="56">
        <f t="shared" si="62"/>
        <v>0</v>
      </c>
      <c r="AD109" s="83">
        <f t="shared" si="63"/>
        <v>0</v>
      </c>
      <c r="AE109" s="14">
        <f t="shared" si="64"/>
        <v>42.5</v>
      </c>
      <c r="AF109" s="14">
        <f t="shared" si="65"/>
        <v>0</v>
      </c>
      <c r="AG109" s="61">
        <f t="shared" si="66"/>
        <v>484671.48001707648</v>
      </c>
      <c r="AH109" s="51"/>
      <c r="AI109" s="111" t="s">
        <v>179</v>
      </c>
      <c r="AJ109" t="str">
        <f>VLOOKUP(A109,'[19]Building Sheet FAR WPI &amp; CII'!A$6:T$264,3,FALSE)</f>
        <v>Man Hole (MHO)</v>
      </c>
      <c r="AK109" t="s">
        <v>215</v>
      </c>
      <c r="AL109" s="104">
        <f t="shared" si="67"/>
        <v>3.3166666666666669</v>
      </c>
      <c r="AM109" s="104">
        <v>20</v>
      </c>
      <c r="AN109" s="109">
        <v>0</v>
      </c>
      <c r="AO109" s="136">
        <f>(1-AN109)/AM109</f>
        <v>0.05</v>
      </c>
      <c r="AP109" s="102">
        <f>I109*((1-AN109)/AM109)*IF(AL109&gt;AM109,AM109,AL109)</f>
        <v>451200.98297825723</v>
      </c>
      <c r="AQ109" s="102">
        <f>I109-AP109</f>
        <v>2269608.9646293237</v>
      </c>
      <c r="AR109" t="s">
        <v>217</v>
      </c>
      <c r="AS109" s="125">
        <v>0.15</v>
      </c>
      <c r="AT109" s="125">
        <f>VLOOKUP(AR109,Bifurcation!$B$5:$L$12,MATCH($AT$5,Bifurcation!$B$5:$L$5,0),FALSE)</f>
        <v>0</v>
      </c>
      <c r="AU109" s="125">
        <f>VLOOKUP(AR109,Bifurcation!$B$5:$L$12,MATCH($AU$5,Bifurcation!$B$5:$L$5,0),FALSE)</f>
        <v>0</v>
      </c>
      <c r="AV109" s="125">
        <v>0.25</v>
      </c>
      <c r="AW109" s="125">
        <f>VLOOKUP(AR109,Bifurcation!$B$5:$L$12,MATCH($AW$5,Bifurcation!$B$5:$L$5,0),FALSE)</f>
        <v>0</v>
      </c>
      <c r="AX109" s="125">
        <f>VLOOKUP(AR109,Bifurcation!$B$5:$L$12,MATCH($AX$5,Bifurcation!$B$5:$L$5,0),FALSE)</f>
        <v>0.2</v>
      </c>
      <c r="AY109" s="125">
        <f>VLOOKUP(AR109,Bifurcation!$B$5:$L$12,MATCH($AY$5,Bifurcation!$B$5:$L$5,0),FALSE)</f>
        <v>0.17</v>
      </c>
      <c r="AZ109" s="125">
        <f>VLOOKUP(AR109,Bifurcation!$B$5:$L$12,MATCH($AZ$5,Bifurcation!$B$5:$L$5,0),FALSE)</f>
        <v>0</v>
      </c>
      <c r="BA109" s="125">
        <v>0.15</v>
      </c>
      <c r="BB109" s="125">
        <f>VLOOKUP(AR109,Bifurcation!$B$5:$L$12,MATCH($BB$5,Bifurcation!$B$5:$L$5,0),FALSE)</f>
        <v>0.08</v>
      </c>
      <c r="BC109" s="123">
        <f t="shared" si="68"/>
        <v>1.0000000000000002</v>
      </c>
      <c r="BD109" s="165">
        <f t="shared" si="78"/>
        <v>3.4044134469439853</v>
      </c>
      <c r="BE109" s="165">
        <f t="shared" si="79"/>
        <v>0</v>
      </c>
      <c r="BF109" s="165">
        <f t="shared" si="80"/>
        <v>0</v>
      </c>
      <c r="BG109" s="165">
        <f t="shared" si="81"/>
        <v>5.6740224115733096</v>
      </c>
      <c r="BH109" s="165">
        <f t="shared" si="82"/>
        <v>0</v>
      </c>
      <c r="BI109" s="165">
        <f t="shared" si="83"/>
        <v>4.5392179292586476</v>
      </c>
      <c r="BJ109" s="165">
        <f t="shared" si="84"/>
        <v>3.8583352398698505</v>
      </c>
      <c r="BK109" s="165">
        <f t="shared" si="85"/>
        <v>0</v>
      </c>
      <c r="BL109" s="165">
        <f t="shared" si="86"/>
        <v>3.4044134469439853</v>
      </c>
      <c r="BM109" s="165">
        <f t="shared" si="87"/>
        <v>1.8156871717034588</v>
      </c>
      <c r="BN109" s="102">
        <f t="shared" si="69"/>
        <v>756.53632154310787</v>
      </c>
      <c r="BO109" s="102">
        <f t="shared" si="70"/>
        <v>0</v>
      </c>
      <c r="BP109" s="102">
        <f t="shared" si="71"/>
        <v>0</v>
      </c>
      <c r="BQ109" s="102">
        <f t="shared" si="72"/>
        <v>709.25280144666363</v>
      </c>
      <c r="BR109" s="102">
        <f t="shared" si="73"/>
        <v>0</v>
      </c>
      <c r="BS109" s="102">
        <f t="shared" si="74"/>
        <v>6983.4121988594579</v>
      </c>
      <c r="BT109" s="102">
        <f t="shared" si="75"/>
        <v>1169.1924969302577</v>
      </c>
      <c r="BU109" s="102">
        <f t="shared" si="76"/>
        <v>0</v>
      </c>
      <c r="BV109" s="102">
        <f t="shared" si="77"/>
        <v>417.20753026274326</v>
      </c>
      <c r="BW109" s="102">
        <f>Valuation!BM109*10^5</f>
        <v>181568.71717034589</v>
      </c>
    </row>
    <row r="110" spans="1:75">
      <c r="A110" s="56">
        <v>9010000000</v>
      </c>
      <c r="B110" s="56" t="s">
        <v>22</v>
      </c>
      <c r="C110" s="56" t="s">
        <v>29</v>
      </c>
      <c r="D110" s="56">
        <f t="shared" si="90"/>
        <v>102</v>
      </c>
      <c r="E110" s="10" t="s">
        <v>39</v>
      </c>
      <c r="F110" s="164" t="s">
        <v>161</v>
      </c>
      <c r="G110" s="61">
        <v>4618712.1952535203</v>
      </c>
      <c r="H110" s="61">
        <v>1901016.9524334252</v>
      </c>
      <c r="I110" s="61">
        <f t="shared" si="49"/>
        <v>2717695.2428200953</v>
      </c>
      <c r="J110" s="60">
        <v>42754</v>
      </c>
      <c r="K110" s="60">
        <v>42825</v>
      </c>
      <c r="L110" s="60">
        <f t="shared" si="89"/>
        <v>42825</v>
      </c>
      <c r="M110" s="60">
        <v>45443</v>
      </c>
      <c r="N110" s="83">
        <f t="shared" si="50"/>
        <v>29</v>
      </c>
      <c r="O110" s="83">
        <f t="shared" si="51"/>
        <v>29</v>
      </c>
      <c r="P110" s="61">
        <f t="shared" si="52"/>
        <v>2717695.2428200953</v>
      </c>
      <c r="Q110" s="61">
        <f t="shared" si="53"/>
        <v>2119802.2893996742</v>
      </c>
      <c r="R110" s="61">
        <f t="shared" si="54"/>
        <v>597892.95342042111</v>
      </c>
      <c r="S110" s="61">
        <f t="shared" si="55"/>
        <v>59789.295342042111</v>
      </c>
      <c r="T110" s="61">
        <f t="shared" si="56"/>
        <v>5978.9295342042114</v>
      </c>
      <c r="U110" s="61">
        <f t="shared" si="57"/>
        <v>119459.01209340013</v>
      </c>
      <c r="V110" s="84">
        <v>0.1</v>
      </c>
      <c r="W110" s="84">
        <v>0.1</v>
      </c>
      <c r="X110" s="84">
        <v>0.18</v>
      </c>
      <c r="Y110" s="56">
        <f t="shared" si="58"/>
        <v>4</v>
      </c>
      <c r="Z110" s="56">
        <f t="shared" si="59"/>
        <v>4</v>
      </c>
      <c r="AA110" s="56">
        <f t="shared" si="60"/>
        <v>4</v>
      </c>
      <c r="AB110" s="56">
        <f t="shared" si="61"/>
        <v>4</v>
      </c>
      <c r="AC110" s="56">
        <f t="shared" si="62"/>
        <v>4</v>
      </c>
      <c r="AD110" s="83">
        <f t="shared" si="63"/>
        <v>9</v>
      </c>
      <c r="AE110" s="14">
        <f t="shared" si="64"/>
        <v>78</v>
      </c>
      <c r="AF110" s="14">
        <f t="shared" si="65"/>
        <v>0</v>
      </c>
      <c r="AG110" s="61">
        <f t="shared" si="66"/>
        <v>185227.23696964647</v>
      </c>
      <c r="AH110" s="51"/>
      <c r="AI110" s="111" t="s">
        <v>179</v>
      </c>
      <c r="AJ110" t="e">
        <f>VLOOKUP(A110,'[19]Building Sheet FAR WPI &amp; CII'!A$6:T$264,3,FALSE)</f>
        <v>#N/A</v>
      </c>
      <c r="AK110" t="e">
        <v>#N/A</v>
      </c>
      <c r="AL110" s="104">
        <f t="shared" si="67"/>
        <v>7.4305555555555554</v>
      </c>
      <c r="AM110" s="104">
        <v>30</v>
      </c>
      <c r="AN110" s="109">
        <v>0</v>
      </c>
      <c r="AO110" s="136">
        <f>(1-AN110)/AM110</f>
        <v>3.3333333333333333E-2</v>
      </c>
      <c r="AP110" s="102">
        <f>I110*((1-AN110)/AM110)*IF(AL110&gt;AM110,AM110,AL110)</f>
        <v>673132.84949479206</v>
      </c>
      <c r="AQ110" s="102">
        <f>I110-AP110</f>
        <v>2044562.3933253032</v>
      </c>
      <c r="AR110" t="s">
        <v>218</v>
      </c>
      <c r="AS110" s="125">
        <f>VLOOKUP(AR110,Bifurcation!$B$5:$L$12,MATCH($AS$5,Bifurcation!$B$5:$L$5,0),FALSE)</f>
        <v>0</v>
      </c>
      <c r="AT110" s="125">
        <f>VLOOKUP(AR110,Bifurcation!$B$5:$L$12,MATCH($AT$5,Bifurcation!$B$5:$L$5,0),FALSE)</f>
        <v>0</v>
      </c>
      <c r="AU110" s="125">
        <f>VLOOKUP(AR110,Bifurcation!$B$5:$L$12,MATCH($AU$5,Bifurcation!$B$5:$L$5,0),FALSE)</f>
        <v>0</v>
      </c>
      <c r="AV110" s="125">
        <v>0.05</v>
      </c>
      <c r="AW110" s="125">
        <f>VLOOKUP(AR110,Bifurcation!$B$5:$L$12,MATCH($AW$5,Bifurcation!$B$5:$L$5,0),FALSE)</f>
        <v>0.15</v>
      </c>
      <c r="AX110" s="125">
        <v>0.37</v>
      </c>
      <c r="AY110" s="125">
        <v>0.08</v>
      </c>
      <c r="AZ110" s="125">
        <f>VLOOKUP(AR110,Bifurcation!$B$5:$L$12,MATCH($AZ$5,Bifurcation!$B$5:$L$5,0),FALSE)</f>
        <v>0</v>
      </c>
      <c r="BA110" s="125">
        <v>0.25</v>
      </c>
      <c r="BB110" s="125">
        <f>VLOOKUP(AR110,Bifurcation!$B$5:$L$12,MATCH($BB$5,Bifurcation!$B$5:$L$5,0),FALSE)</f>
        <v>0.1</v>
      </c>
      <c r="BC110" s="123">
        <f t="shared" si="68"/>
        <v>1</v>
      </c>
      <c r="BD110" s="165">
        <f t="shared" si="78"/>
        <v>0</v>
      </c>
      <c r="BE110" s="165">
        <f t="shared" si="79"/>
        <v>0</v>
      </c>
      <c r="BF110" s="165">
        <f t="shared" si="80"/>
        <v>0</v>
      </c>
      <c r="BG110" s="165">
        <f t="shared" si="81"/>
        <v>1.0222811966626517</v>
      </c>
      <c r="BH110" s="165">
        <f t="shared" si="82"/>
        <v>3.0668435899879545</v>
      </c>
      <c r="BI110" s="165">
        <f t="shared" si="83"/>
        <v>7.5648808553036222</v>
      </c>
      <c r="BJ110" s="165">
        <f t="shared" si="84"/>
        <v>1.6356499146602426</v>
      </c>
      <c r="BK110" s="165">
        <f t="shared" si="85"/>
        <v>0</v>
      </c>
      <c r="BL110" s="165">
        <f t="shared" si="86"/>
        <v>5.1114059833132579</v>
      </c>
      <c r="BM110" s="165">
        <f t="shared" si="87"/>
        <v>2.0445623933253034</v>
      </c>
      <c r="BN110" s="102">
        <f t="shared" si="69"/>
        <v>0</v>
      </c>
      <c r="BO110" s="102">
        <f t="shared" si="70"/>
        <v>0</v>
      </c>
      <c r="BP110" s="102">
        <f t="shared" si="71"/>
        <v>0</v>
      </c>
      <c r="BQ110" s="102">
        <f t="shared" si="72"/>
        <v>127.78514958283148</v>
      </c>
      <c r="BR110" s="102">
        <f t="shared" si="73"/>
        <v>3407.6039888755049</v>
      </c>
      <c r="BS110" s="102">
        <f t="shared" si="74"/>
        <v>11638.278238928649</v>
      </c>
      <c r="BT110" s="102">
        <f t="shared" si="75"/>
        <v>495.65148929098257</v>
      </c>
      <c r="BU110" s="102">
        <f t="shared" si="76"/>
        <v>0</v>
      </c>
      <c r="BV110" s="102">
        <f t="shared" si="77"/>
        <v>626.39779207270317</v>
      </c>
      <c r="BW110" s="102">
        <f>Valuation!BM110*10^5</f>
        <v>204456.23933253036</v>
      </c>
    </row>
    <row r="111" spans="1:75">
      <c r="A111" s="142">
        <v>2010000221</v>
      </c>
      <c r="B111" s="56" t="s">
        <v>23</v>
      </c>
      <c r="C111" s="56" t="s">
        <v>28</v>
      </c>
      <c r="D111" s="56">
        <f t="shared" si="90"/>
        <v>103</v>
      </c>
      <c r="E111" s="10" t="s">
        <v>39</v>
      </c>
      <c r="F111" s="164" t="s">
        <v>139</v>
      </c>
      <c r="G111" s="61">
        <v>4432320.13</v>
      </c>
      <c r="H111" s="61">
        <v>1812836.855931537</v>
      </c>
      <c r="I111" s="61">
        <f t="shared" si="49"/>
        <v>2619483.2740684627</v>
      </c>
      <c r="J111" s="60">
        <v>42839</v>
      </c>
      <c r="K111" s="60">
        <v>42916</v>
      </c>
      <c r="L111" s="60">
        <f t="shared" si="89"/>
        <v>42916</v>
      </c>
      <c r="M111" s="60">
        <v>45443</v>
      </c>
      <c r="N111" s="83">
        <f t="shared" si="50"/>
        <v>28</v>
      </c>
      <c r="O111" s="83">
        <f t="shared" si="51"/>
        <v>28</v>
      </c>
      <c r="P111" s="61">
        <f t="shared" si="52"/>
        <v>2619483.2740684627</v>
      </c>
      <c r="Q111" s="61">
        <f t="shared" si="53"/>
        <v>1990807.2882920317</v>
      </c>
      <c r="R111" s="61">
        <f t="shared" si="54"/>
        <v>628675.98577643093</v>
      </c>
      <c r="S111" s="61">
        <f t="shared" si="55"/>
        <v>62867.598577643097</v>
      </c>
      <c r="T111" s="61">
        <f t="shared" si="56"/>
        <v>6286.7598577643103</v>
      </c>
      <c r="U111" s="61">
        <f t="shared" si="57"/>
        <v>125609.46195813089</v>
      </c>
      <c r="V111" s="84">
        <v>0.1</v>
      </c>
      <c r="W111" s="84">
        <v>0.1</v>
      </c>
      <c r="X111" s="84">
        <v>0.18</v>
      </c>
      <c r="Y111" s="56">
        <f t="shared" si="58"/>
        <v>4</v>
      </c>
      <c r="Z111" s="56">
        <f t="shared" si="59"/>
        <v>4</v>
      </c>
      <c r="AA111" s="56">
        <f t="shared" si="60"/>
        <v>4</v>
      </c>
      <c r="AB111" s="56">
        <f t="shared" si="61"/>
        <v>4</v>
      </c>
      <c r="AC111" s="56">
        <f t="shared" si="62"/>
        <v>4</v>
      </c>
      <c r="AD111" s="83">
        <f t="shared" si="63"/>
        <v>8</v>
      </c>
      <c r="AE111" s="14">
        <f t="shared" si="64"/>
        <v>76</v>
      </c>
      <c r="AF111" s="14">
        <f t="shared" si="65"/>
        <v>0</v>
      </c>
      <c r="AG111" s="61">
        <f t="shared" si="66"/>
        <v>194763.82039353831</v>
      </c>
      <c r="AH111" s="51" t="s">
        <v>151</v>
      </c>
      <c r="AI111" s="111" t="s">
        <v>203</v>
      </c>
      <c r="AJ111" t="str">
        <f>VLOOKUP(A111,'[19]Building Sheet FAR WPI &amp; CII'!A$6:T$264,3,FALSE)</f>
        <v>Pits &amp; Basin</v>
      </c>
      <c r="AK111" t="s">
        <v>214</v>
      </c>
      <c r="AL111" s="104">
        <f t="shared" si="67"/>
        <v>7.1944444444444446</v>
      </c>
      <c r="AM111" s="104">
        <v>30</v>
      </c>
      <c r="AN111" s="109">
        <v>0.05</v>
      </c>
      <c r="AO111" s="136">
        <f>(1-AN111)/AM111</f>
        <v>3.1666666666666662E-2</v>
      </c>
      <c r="AP111" s="102">
        <f>I111*((1-AN111)/AM111)*IF(AL111&gt;AM111,AM111,AL111)</f>
        <v>596781.35146717145</v>
      </c>
      <c r="AQ111" s="102">
        <f>I111-AP111</f>
        <v>2022701.9226012912</v>
      </c>
      <c r="AR111" t="s">
        <v>218</v>
      </c>
      <c r="AS111" s="125">
        <f>VLOOKUP(AR111,Bifurcation!$B$5:$L$12,MATCH($AS$5,Bifurcation!$B$5:$L$5,0),FALSE)</f>
        <v>0</v>
      </c>
      <c r="AT111" s="125">
        <f>VLOOKUP(AR111,Bifurcation!$B$5:$L$12,MATCH($AT$5,Bifurcation!$B$5:$L$5,0),FALSE)</f>
        <v>0</v>
      </c>
      <c r="AU111" s="125">
        <f>VLOOKUP(AR111,Bifurcation!$B$5:$L$12,MATCH($AU$5,Bifurcation!$B$5:$L$5,0),FALSE)</f>
        <v>0</v>
      </c>
      <c r="AV111" s="125">
        <v>0.05</v>
      </c>
      <c r="AW111" s="125">
        <f>VLOOKUP(AR111,Bifurcation!$B$5:$L$12,MATCH($AW$5,Bifurcation!$B$5:$L$5,0),FALSE)</f>
        <v>0.15</v>
      </c>
      <c r="AX111" s="125">
        <v>0.37</v>
      </c>
      <c r="AY111" s="125">
        <v>0.08</v>
      </c>
      <c r="AZ111" s="125">
        <f>VLOOKUP(AR111,Bifurcation!$B$5:$L$12,MATCH($AZ$5,Bifurcation!$B$5:$L$5,0),FALSE)</f>
        <v>0</v>
      </c>
      <c r="BA111" s="125">
        <v>0.25</v>
      </c>
      <c r="BB111" s="125">
        <f>VLOOKUP(AR111,Bifurcation!$B$5:$L$12,MATCH($BB$5,Bifurcation!$B$5:$L$5,0),FALSE)</f>
        <v>0.1</v>
      </c>
      <c r="BC111" s="123">
        <f t="shared" si="68"/>
        <v>1</v>
      </c>
      <c r="BD111" s="165">
        <f t="shared" si="78"/>
        <v>0</v>
      </c>
      <c r="BE111" s="165">
        <f t="shared" si="79"/>
        <v>0</v>
      </c>
      <c r="BF111" s="165">
        <f t="shared" si="80"/>
        <v>0</v>
      </c>
      <c r="BG111" s="165">
        <f t="shared" si="81"/>
        <v>1.0113509613006457</v>
      </c>
      <c r="BH111" s="165">
        <f t="shared" si="82"/>
        <v>3.0340528839019365</v>
      </c>
      <c r="BI111" s="165">
        <f t="shared" si="83"/>
        <v>7.4839971136247776</v>
      </c>
      <c r="BJ111" s="165">
        <f t="shared" si="84"/>
        <v>1.618161538081033</v>
      </c>
      <c r="BK111" s="165">
        <f t="shared" si="85"/>
        <v>0</v>
      </c>
      <c r="BL111" s="165">
        <f t="shared" si="86"/>
        <v>5.0567548065032284</v>
      </c>
      <c r="BM111" s="165">
        <f t="shared" si="87"/>
        <v>2.0227019226012914</v>
      </c>
      <c r="BN111" s="102">
        <f t="shared" si="69"/>
        <v>0</v>
      </c>
      <c r="BO111" s="102">
        <f t="shared" si="70"/>
        <v>0</v>
      </c>
      <c r="BP111" s="102">
        <f t="shared" si="71"/>
        <v>0</v>
      </c>
      <c r="BQ111" s="102">
        <f t="shared" si="72"/>
        <v>126.41887016258072</v>
      </c>
      <c r="BR111" s="102">
        <f t="shared" si="73"/>
        <v>3371.1698710021519</v>
      </c>
      <c r="BS111" s="102">
        <f t="shared" si="74"/>
        <v>11513.841713268888</v>
      </c>
      <c r="BT111" s="102">
        <f t="shared" si="75"/>
        <v>490.35198123667664</v>
      </c>
      <c r="BU111" s="102">
        <f t="shared" si="76"/>
        <v>0</v>
      </c>
      <c r="BV111" s="102">
        <f t="shared" si="77"/>
        <v>619.70034393421918</v>
      </c>
      <c r="BW111" s="102">
        <f>Valuation!BM111*10^5</f>
        <v>202270.19226012914</v>
      </c>
    </row>
    <row r="112" spans="1:75">
      <c r="A112" s="56">
        <v>9010000000</v>
      </c>
      <c r="B112" s="56" t="s">
        <v>22</v>
      </c>
      <c r="C112" s="56" t="s">
        <v>29</v>
      </c>
      <c r="D112" s="56">
        <f t="shared" si="90"/>
        <v>104</v>
      </c>
      <c r="E112" s="10" t="s">
        <v>39</v>
      </c>
      <c r="F112" s="164" t="s">
        <v>161</v>
      </c>
      <c r="G112" s="61">
        <v>4435356.283984663</v>
      </c>
      <c r="H112" s="61">
        <v>1825549.4452765207</v>
      </c>
      <c r="I112" s="61">
        <f t="shared" si="49"/>
        <v>2609806.8387081423</v>
      </c>
      <c r="J112" s="60">
        <v>42754</v>
      </c>
      <c r="K112" s="60">
        <v>42825</v>
      </c>
      <c r="L112" s="60">
        <f t="shared" si="89"/>
        <v>42825</v>
      </c>
      <c r="M112" s="60">
        <v>45443</v>
      </c>
      <c r="N112" s="83">
        <f t="shared" si="50"/>
        <v>29</v>
      </c>
      <c r="O112" s="83">
        <f t="shared" si="51"/>
        <v>29</v>
      </c>
      <c r="P112" s="61">
        <f t="shared" si="52"/>
        <v>2609806.8387081423</v>
      </c>
      <c r="Q112" s="61">
        <f t="shared" si="53"/>
        <v>2035649.334192351</v>
      </c>
      <c r="R112" s="61">
        <f t="shared" si="54"/>
        <v>574157.50451579131</v>
      </c>
      <c r="S112" s="61">
        <f t="shared" si="55"/>
        <v>57415.750451579137</v>
      </c>
      <c r="T112" s="61">
        <f t="shared" si="56"/>
        <v>5741.5750451579142</v>
      </c>
      <c r="U112" s="61">
        <f t="shared" si="57"/>
        <v>114716.66940225509</v>
      </c>
      <c r="V112" s="84">
        <v>0.1</v>
      </c>
      <c r="W112" s="84">
        <v>0.1</v>
      </c>
      <c r="X112" s="84">
        <v>0.18</v>
      </c>
      <c r="Y112" s="56">
        <f t="shared" si="58"/>
        <v>4</v>
      </c>
      <c r="Z112" s="56">
        <f t="shared" si="59"/>
        <v>4</v>
      </c>
      <c r="AA112" s="56">
        <f t="shared" si="60"/>
        <v>4</v>
      </c>
      <c r="AB112" s="56">
        <f t="shared" si="61"/>
        <v>4</v>
      </c>
      <c r="AC112" s="56">
        <f t="shared" si="62"/>
        <v>4</v>
      </c>
      <c r="AD112" s="83">
        <f t="shared" si="63"/>
        <v>9</v>
      </c>
      <c r="AE112" s="14">
        <f t="shared" si="64"/>
        <v>78</v>
      </c>
      <c r="AF112" s="14">
        <f t="shared" si="65"/>
        <v>0</v>
      </c>
      <c r="AG112" s="61">
        <f t="shared" si="66"/>
        <v>177873.99489899215</v>
      </c>
      <c r="AH112" s="51"/>
      <c r="AI112" s="111" t="s">
        <v>179</v>
      </c>
      <c r="AJ112" t="e">
        <f>VLOOKUP(A112,'[19]Building Sheet FAR WPI &amp; CII'!A$6:T$264,3,FALSE)</f>
        <v>#N/A</v>
      </c>
      <c r="AK112" t="e">
        <v>#N/A</v>
      </c>
      <c r="AL112" s="104">
        <f t="shared" si="67"/>
        <v>7.4305555555555554</v>
      </c>
      <c r="AM112" s="104">
        <v>30</v>
      </c>
      <c r="AN112" s="109">
        <v>0</v>
      </c>
      <c r="AO112" s="136">
        <f>(1-AN112)/AM112</f>
        <v>3.3333333333333333E-2</v>
      </c>
      <c r="AP112" s="102">
        <f>I112*((1-AN112)/AM112)*IF(AL112&gt;AM112,AM112,AL112)</f>
        <v>646410.49014298886</v>
      </c>
      <c r="AQ112" s="102">
        <f>I112-AP112</f>
        <v>1963396.3485651533</v>
      </c>
      <c r="AR112" t="s">
        <v>218</v>
      </c>
      <c r="AS112" s="125">
        <f>VLOOKUP(AR112,Bifurcation!$B$5:$L$12,MATCH($AS$5,Bifurcation!$B$5:$L$5,0),FALSE)</f>
        <v>0</v>
      </c>
      <c r="AT112" s="125">
        <f>VLOOKUP(AR112,Bifurcation!$B$5:$L$12,MATCH($AT$5,Bifurcation!$B$5:$L$5,0),FALSE)</f>
        <v>0</v>
      </c>
      <c r="AU112" s="125">
        <f>VLOOKUP(AR112,Bifurcation!$B$5:$L$12,MATCH($AU$5,Bifurcation!$B$5:$L$5,0),FALSE)</f>
        <v>0</v>
      </c>
      <c r="AV112" s="125">
        <v>0.05</v>
      </c>
      <c r="AW112" s="125">
        <f>VLOOKUP(AR112,Bifurcation!$B$5:$L$12,MATCH($AW$5,Bifurcation!$B$5:$L$5,0),FALSE)</f>
        <v>0.15</v>
      </c>
      <c r="AX112" s="125">
        <v>0.37</v>
      </c>
      <c r="AY112" s="125">
        <v>0.08</v>
      </c>
      <c r="AZ112" s="125">
        <f>VLOOKUP(AR112,Bifurcation!$B$5:$L$12,MATCH($AZ$5,Bifurcation!$B$5:$L$5,0),FALSE)</f>
        <v>0</v>
      </c>
      <c r="BA112" s="125">
        <v>0.25</v>
      </c>
      <c r="BB112" s="125">
        <f>VLOOKUP(AR112,Bifurcation!$B$5:$L$12,MATCH($BB$5,Bifurcation!$B$5:$L$5,0),FALSE)</f>
        <v>0.1</v>
      </c>
      <c r="BC112" s="123">
        <f t="shared" si="68"/>
        <v>1</v>
      </c>
      <c r="BD112" s="165">
        <f t="shared" si="78"/>
        <v>0</v>
      </c>
      <c r="BE112" s="165">
        <f t="shared" si="79"/>
        <v>0</v>
      </c>
      <c r="BF112" s="165">
        <f t="shared" si="80"/>
        <v>0</v>
      </c>
      <c r="BG112" s="165">
        <f t="shared" si="81"/>
        <v>0.98169817428257666</v>
      </c>
      <c r="BH112" s="165">
        <f t="shared" si="82"/>
        <v>2.9450945228477301</v>
      </c>
      <c r="BI112" s="165">
        <f t="shared" si="83"/>
        <v>7.2645664896910676</v>
      </c>
      <c r="BJ112" s="165">
        <f t="shared" si="84"/>
        <v>1.5707170788521228</v>
      </c>
      <c r="BK112" s="165">
        <f t="shared" si="85"/>
        <v>0</v>
      </c>
      <c r="BL112" s="165">
        <f t="shared" si="86"/>
        <v>4.9084908714128836</v>
      </c>
      <c r="BM112" s="165">
        <f t="shared" si="87"/>
        <v>1.9633963485651533</v>
      </c>
      <c r="BN112" s="102">
        <f t="shared" si="69"/>
        <v>0</v>
      </c>
      <c r="BO112" s="102">
        <f t="shared" si="70"/>
        <v>0</v>
      </c>
      <c r="BP112" s="102">
        <f t="shared" si="71"/>
        <v>0</v>
      </c>
      <c r="BQ112" s="102">
        <f t="shared" si="72"/>
        <v>122.71227178532209</v>
      </c>
      <c r="BR112" s="102">
        <f t="shared" si="73"/>
        <v>3272.327247608589</v>
      </c>
      <c r="BS112" s="102">
        <f t="shared" si="74"/>
        <v>11176.256137986258</v>
      </c>
      <c r="BT112" s="102">
        <f t="shared" si="75"/>
        <v>475.97487237943113</v>
      </c>
      <c r="BU112" s="102">
        <f t="shared" si="76"/>
        <v>0</v>
      </c>
      <c r="BV112" s="102">
        <f t="shared" si="77"/>
        <v>601.53074404569657</v>
      </c>
      <c r="BW112" s="102">
        <f>Valuation!BM112*10^5</f>
        <v>196339.63485651533</v>
      </c>
    </row>
    <row r="113" spans="1:75">
      <c r="A113" s="56">
        <v>2050000041</v>
      </c>
      <c r="B113" s="56" t="s">
        <v>23</v>
      </c>
      <c r="C113" s="56" t="s">
        <v>30</v>
      </c>
      <c r="D113" s="56">
        <f t="shared" si="90"/>
        <v>105</v>
      </c>
      <c r="E113" s="10" t="s">
        <v>39</v>
      </c>
      <c r="F113" s="164" t="s">
        <v>150</v>
      </c>
      <c r="G113" s="61">
        <v>4407484.3499999996</v>
      </c>
      <c r="H113" s="61">
        <v>1802678.9214842776</v>
      </c>
      <c r="I113" s="61">
        <f t="shared" si="49"/>
        <v>2604805.428515722</v>
      </c>
      <c r="J113" s="60">
        <v>43090</v>
      </c>
      <c r="K113" s="60">
        <v>43100</v>
      </c>
      <c r="L113" s="60">
        <f t="shared" si="89"/>
        <v>43100</v>
      </c>
      <c r="M113" s="60">
        <v>45443</v>
      </c>
      <c r="N113" s="83">
        <f t="shared" si="50"/>
        <v>26</v>
      </c>
      <c r="O113" s="83">
        <f t="shared" si="51"/>
        <v>26</v>
      </c>
      <c r="P113" s="61">
        <f t="shared" si="52"/>
        <v>2604805.428515722</v>
      </c>
      <c r="Q113" s="61">
        <f t="shared" si="53"/>
        <v>1875459.9085313198</v>
      </c>
      <c r="R113" s="61">
        <f t="shared" si="54"/>
        <v>729345.51998440223</v>
      </c>
      <c r="S113" s="61">
        <f t="shared" si="55"/>
        <v>72934.55199844022</v>
      </c>
      <c r="T113" s="61">
        <f t="shared" si="56"/>
        <v>7293.455199844022</v>
      </c>
      <c r="U113" s="61">
        <f t="shared" si="57"/>
        <v>145723.23489288354</v>
      </c>
      <c r="V113" s="84">
        <v>0.1</v>
      </c>
      <c r="W113" s="84">
        <v>0.1</v>
      </c>
      <c r="X113" s="84">
        <v>0.18</v>
      </c>
      <c r="Y113" s="56">
        <f t="shared" si="58"/>
        <v>4</v>
      </c>
      <c r="Z113" s="56">
        <f t="shared" si="59"/>
        <v>4</v>
      </c>
      <c r="AA113" s="56">
        <f t="shared" si="60"/>
        <v>4</v>
      </c>
      <c r="AB113" s="56">
        <f t="shared" si="61"/>
        <v>4</v>
      </c>
      <c r="AC113" s="56">
        <f t="shared" si="62"/>
        <v>4</v>
      </c>
      <c r="AD113" s="83">
        <f t="shared" si="63"/>
        <v>6</v>
      </c>
      <c r="AE113" s="14">
        <f t="shared" si="64"/>
        <v>72</v>
      </c>
      <c r="AF113" s="14">
        <f t="shared" si="65"/>
        <v>0</v>
      </c>
      <c r="AG113" s="61">
        <f t="shared" si="66"/>
        <v>225951.24209116778</v>
      </c>
      <c r="AH113" s="51" t="s">
        <v>100</v>
      </c>
      <c r="AI113" s="111" t="s">
        <v>179</v>
      </c>
      <c r="AJ113" t="str">
        <f>VLOOKUP(A113,'[19]Building Sheet FAR WPI &amp; CII'!A$6:T$264,3,FALSE)</f>
        <v>COMPLETE ROAD NETWORK DRAINAGE SYSTEM</v>
      </c>
      <c r="AK113" t="s">
        <v>215</v>
      </c>
      <c r="AL113" s="104">
        <f t="shared" si="67"/>
        <v>6.5083333333333337</v>
      </c>
      <c r="AM113" s="104">
        <v>20</v>
      </c>
      <c r="AN113" s="109">
        <v>0</v>
      </c>
      <c r="AO113" s="136">
        <f>(1-AN113)/AM113</f>
        <v>0.05</v>
      </c>
      <c r="AP113" s="102">
        <f>I113*((1-AN113)/AM113)*IF(AL113&gt;AM113,AM113,AL113)</f>
        <v>847647.09986282466</v>
      </c>
      <c r="AQ113" s="102">
        <f>I113-AP113</f>
        <v>1757158.3286528974</v>
      </c>
      <c r="AR113" t="s">
        <v>219</v>
      </c>
      <c r="AS113" s="125">
        <f>VLOOKUP(AR113,Bifurcation!$B$5:$L$12,MATCH($AS$5,Bifurcation!$B$5:$L$5,0),FALSE)</f>
        <v>0.1</v>
      </c>
      <c r="AT113" s="125">
        <f>VLOOKUP(AR113,Bifurcation!$B$5:$L$12,MATCH($AT$5,Bifurcation!$B$5:$L$5,0),FALSE)</f>
        <v>0</v>
      </c>
      <c r="AU113" s="125">
        <f>VLOOKUP(AR113,Bifurcation!$B$5:$L$12,MATCH($AU$5,Bifurcation!$B$5:$L$5,0),FALSE)</f>
        <v>0</v>
      </c>
      <c r="AV113" s="125">
        <f>VLOOKUP(AR113,Bifurcation!$B$5:$L$12,MATCH($AV$5,Bifurcation!$B$5:$L$5,0),FALSE)</f>
        <v>0</v>
      </c>
      <c r="AW113" s="125">
        <f>VLOOKUP(AR113,Bifurcation!$B$5:$L$12,MATCH($AW$5,Bifurcation!$B$5:$L$5,0),FALSE)</f>
        <v>0</v>
      </c>
      <c r="AX113" s="125">
        <f>VLOOKUP(AR113,Bifurcation!$B$5:$L$12,MATCH($AX$5,Bifurcation!$B$5:$L$5,0),FALSE)</f>
        <v>0</v>
      </c>
      <c r="AY113" s="125">
        <f>VLOOKUP(AR113,Bifurcation!$B$5:$L$12,MATCH($AY$5,Bifurcation!$B$5:$L$5,0),FALSE)</f>
        <v>8.2011014478275412E-2</v>
      </c>
      <c r="AZ113" s="125">
        <f>VLOOKUP(AR113,Bifurcation!$B$5:$L$12,MATCH($AZ$5,Bifurcation!$B$5:$L$5,0),FALSE)</f>
        <v>0.54200534558180447</v>
      </c>
      <c r="BA113" s="125">
        <f>VLOOKUP(AR113,Bifurcation!$B$5:$L$12,MATCH($BA$5,Bifurcation!$B$5:$L$5,0),FALSE)</f>
        <v>0.24</v>
      </c>
      <c r="BB113" s="125">
        <f>VLOOKUP(AR113,Bifurcation!$B$5:$L$12,MATCH($BB$5,Bifurcation!$B$5:$L$5,0),FALSE)</f>
        <v>0.04</v>
      </c>
      <c r="BC113" s="123">
        <f t="shared" si="68"/>
        <v>1.0040163600600798</v>
      </c>
      <c r="BD113" s="165">
        <f t="shared" si="78"/>
        <v>1.7571583286528976</v>
      </c>
      <c r="BE113" s="165">
        <f t="shared" si="79"/>
        <v>0</v>
      </c>
      <c r="BF113" s="165">
        <f t="shared" si="80"/>
        <v>0</v>
      </c>
      <c r="BG113" s="165">
        <f t="shared" si="81"/>
        <v>0</v>
      </c>
      <c r="BH113" s="165">
        <f t="shared" si="82"/>
        <v>0</v>
      </c>
      <c r="BI113" s="165">
        <f t="shared" si="83"/>
        <v>0</v>
      </c>
      <c r="BJ113" s="165">
        <f t="shared" si="84"/>
        <v>1.4410633713177499</v>
      </c>
      <c r="BK113" s="165">
        <f t="shared" si="85"/>
        <v>9.5238920716345969</v>
      </c>
      <c r="BL113" s="165">
        <f t="shared" si="86"/>
        <v>4.2171799887669534</v>
      </c>
      <c r="BM113" s="165">
        <f t="shared" si="87"/>
        <v>0.70286333146115898</v>
      </c>
      <c r="BN113" s="102">
        <f t="shared" si="69"/>
        <v>390.47962858953281</v>
      </c>
      <c r="BO113" s="102">
        <f t="shared" si="70"/>
        <v>0</v>
      </c>
      <c r="BP113" s="102">
        <f t="shared" si="71"/>
        <v>0</v>
      </c>
      <c r="BQ113" s="102">
        <f t="shared" si="72"/>
        <v>0</v>
      </c>
      <c r="BR113" s="102">
        <f t="shared" si="73"/>
        <v>0</v>
      </c>
      <c r="BS113" s="102">
        <f t="shared" si="74"/>
        <v>0</v>
      </c>
      <c r="BT113" s="102">
        <f t="shared" si="75"/>
        <v>436.68587009628783</v>
      </c>
      <c r="BU113" s="102">
        <f t="shared" si="76"/>
        <v>126985.22762179463</v>
      </c>
      <c r="BV113" s="102">
        <f t="shared" si="77"/>
        <v>516.81127313320508</v>
      </c>
      <c r="BW113" s="102">
        <f>Valuation!BM113*10^5</f>
        <v>70286.333146115896</v>
      </c>
    </row>
    <row r="114" spans="1:75">
      <c r="A114" s="63">
        <v>2010000268</v>
      </c>
      <c r="B114" s="56" t="s">
        <v>34</v>
      </c>
      <c r="C114" s="56" t="s">
        <v>29</v>
      </c>
      <c r="D114" s="56">
        <f t="shared" si="90"/>
        <v>106</v>
      </c>
      <c r="E114" s="10" t="s">
        <v>96</v>
      </c>
      <c r="F114" s="164" t="s">
        <v>80</v>
      </c>
      <c r="G114" s="61">
        <v>3246220</v>
      </c>
      <c r="H114" s="61">
        <v>846195.24102032837</v>
      </c>
      <c r="I114" s="61">
        <f t="shared" si="49"/>
        <v>2400024.7589796716</v>
      </c>
      <c r="J114" s="60">
        <v>44649</v>
      </c>
      <c r="K114" s="60">
        <v>44651</v>
      </c>
      <c r="L114" s="60">
        <f t="shared" si="89"/>
        <v>44651</v>
      </c>
      <c r="M114" s="60">
        <v>45443</v>
      </c>
      <c r="N114" s="83">
        <f t="shared" si="50"/>
        <v>9</v>
      </c>
      <c r="O114" s="83">
        <f t="shared" si="51"/>
        <v>9</v>
      </c>
      <c r="P114" s="61">
        <f t="shared" si="52"/>
        <v>2400024.7589796716</v>
      </c>
      <c r="Q114" s="61">
        <f t="shared" si="53"/>
        <v>744007.67528369825</v>
      </c>
      <c r="R114" s="61">
        <f t="shared" si="54"/>
        <v>1656017.0836959733</v>
      </c>
      <c r="S114" s="61">
        <f t="shared" si="55"/>
        <v>165601.70836959733</v>
      </c>
      <c r="T114" s="61">
        <f t="shared" si="56"/>
        <v>16560.170836959733</v>
      </c>
      <c r="U114" s="61">
        <f t="shared" si="57"/>
        <v>330872.21332245547</v>
      </c>
      <c r="V114" s="84">
        <v>0.1</v>
      </c>
      <c r="W114" s="84">
        <v>0.1</v>
      </c>
      <c r="X114" s="84">
        <v>0.18</v>
      </c>
      <c r="Y114" s="56">
        <f t="shared" si="58"/>
        <v>4</v>
      </c>
      <c r="Z114" s="56">
        <f t="shared" si="59"/>
        <v>4</v>
      </c>
      <c r="AA114" s="56">
        <f t="shared" si="60"/>
        <v>1</v>
      </c>
      <c r="AB114" s="56">
        <f t="shared" si="61"/>
        <v>0</v>
      </c>
      <c r="AC114" s="56">
        <f t="shared" si="62"/>
        <v>0</v>
      </c>
      <c r="AD114" s="83">
        <f t="shared" si="63"/>
        <v>0</v>
      </c>
      <c r="AE114" s="14">
        <f t="shared" si="64"/>
        <v>31</v>
      </c>
      <c r="AF114" s="14">
        <f t="shared" si="65"/>
        <v>0</v>
      </c>
      <c r="AG114" s="61">
        <f t="shared" si="66"/>
        <v>513034.09252901253</v>
      </c>
      <c r="AH114" s="51"/>
      <c r="AI114" s="111" t="s">
        <v>181</v>
      </c>
      <c r="AJ114" t="str">
        <f>VLOOKUP(A114,'[19]Building Sheet FAR WPI &amp; CII'!A$6:T$264,3,FALSE)</f>
        <v>Toilet Blocks Civil Bus Parking</v>
      </c>
      <c r="AK114" t="s">
        <v>216</v>
      </c>
      <c r="AL114" s="104">
        <f t="shared" si="67"/>
        <v>2.2361111111111112</v>
      </c>
      <c r="AM114" s="104">
        <v>30</v>
      </c>
      <c r="AN114" s="109">
        <f>VLOOKUP(A114,'[19]Building Sheet FAR WPI &amp; CII'!A$6:AK$243,36,FALSE)</f>
        <v>0.05</v>
      </c>
      <c r="AO114" s="136">
        <f>(1-AN114)/AM114</f>
        <v>3.1666666666666662E-2</v>
      </c>
      <c r="AP114" s="102">
        <f>I114*((1-AN114)/AM114)*IF(AL114&gt;AM114,AM114,AL114)</f>
        <v>169946.19763237998</v>
      </c>
      <c r="AQ114" s="102">
        <f>I114-AP114</f>
        <v>2230078.5613472918</v>
      </c>
      <c r="AR114" t="s">
        <v>216</v>
      </c>
      <c r="AS114" s="125">
        <v>0.05</v>
      </c>
      <c r="AT114" s="125">
        <f>VLOOKUP(AR114,Bifurcation!$B$5:$L$12,MATCH($AT$5,Bifurcation!$B$5:$L$5,0),FALSE)</f>
        <v>0</v>
      </c>
      <c r="AU114" s="125">
        <f>VLOOKUP(AR114,Bifurcation!$B$5:$L$12,MATCH($AU$5,Bifurcation!$B$5:$L$5,0),FALSE)</f>
        <v>0</v>
      </c>
      <c r="AV114" s="125">
        <v>0.15</v>
      </c>
      <c r="AW114" s="125">
        <f>VLOOKUP(AR114,Bifurcation!$B$5:$L$12,MATCH($AW$5,Bifurcation!$B$5:$L$5,0),FALSE)</f>
        <v>0</v>
      </c>
      <c r="AX114" s="125">
        <v>0.17</v>
      </c>
      <c r="AY114" s="125">
        <f>VLOOKUP(AR114,Bifurcation!$B$5:$L$12,MATCH($AY$5,Bifurcation!$B$5:$L$5,0),FALSE)</f>
        <v>0.20468671467173591</v>
      </c>
      <c r="AZ114" s="125">
        <v>0.11</v>
      </c>
      <c r="BA114" s="125">
        <v>0.17</v>
      </c>
      <c r="BB114" s="125">
        <f>VLOOKUP(AR114,Bifurcation!$B$5:$L$12,MATCH($BB$5,Bifurcation!$B$5:$L$5,0),FALSE)</f>
        <v>0.15</v>
      </c>
      <c r="BC114" s="123">
        <f t="shared" si="68"/>
        <v>1.004686714671736</v>
      </c>
      <c r="BD114" s="165">
        <f t="shared" si="78"/>
        <v>1.115039280673646</v>
      </c>
      <c r="BE114" s="165">
        <f t="shared" si="79"/>
        <v>0</v>
      </c>
      <c r="BF114" s="165">
        <f t="shared" si="80"/>
        <v>0</v>
      </c>
      <c r="BG114" s="165">
        <f t="shared" si="81"/>
        <v>3.345117842020938</v>
      </c>
      <c r="BH114" s="165">
        <f t="shared" si="82"/>
        <v>0</v>
      </c>
      <c r="BI114" s="165">
        <f t="shared" si="83"/>
        <v>3.7911335542903961</v>
      </c>
      <c r="BJ114" s="165">
        <f t="shared" si="84"/>
        <v>4.5646745418204846</v>
      </c>
      <c r="BK114" s="165">
        <f t="shared" si="85"/>
        <v>2.4530864174820208</v>
      </c>
      <c r="BL114" s="165">
        <f t="shared" si="86"/>
        <v>3.7911335542903961</v>
      </c>
      <c r="BM114" s="165">
        <f t="shared" si="87"/>
        <v>3.345117842020938</v>
      </c>
      <c r="BN114" s="102">
        <f t="shared" si="69"/>
        <v>247.78650681636577</v>
      </c>
      <c r="BO114" s="102">
        <f t="shared" si="70"/>
        <v>0</v>
      </c>
      <c r="BP114" s="102">
        <f t="shared" si="71"/>
        <v>0</v>
      </c>
      <c r="BQ114" s="102">
        <f t="shared" si="72"/>
        <v>418.13973025261726</v>
      </c>
      <c r="BR114" s="102">
        <f t="shared" si="73"/>
        <v>0</v>
      </c>
      <c r="BS114" s="102">
        <f t="shared" si="74"/>
        <v>5832.5131604467633</v>
      </c>
      <c r="BT114" s="102">
        <f t="shared" si="75"/>
        <v>1383.234709642571</v>
      </c>
      <c r="BU114" s="102">
        <f t="shared" si="76"/>
        <v>32707.818899760277</v>
      </c>
      <c r="BV114" s="102">
        <f t="shared" si="77"/>
        <v>464.59970028068579</v>
      </c>
      <c r="BW114" s="102">
        <f>Valuation!BM114*10^5</f>
        <v>334511.78420209378</v>
      </c>
    </row>
    <row r="115" spans="1:75">
      <c r="A115" s="56">
        <v>2020000317</v>
      </c>
      <c r="B115" s="56" t="s">
        <v>36</v>
      </c>
      <c r="C115" s="56" t="s">
        <v>27</v>
      </c>
      <c r="D115" s="56">
        <f t="shared" si="90"/>
        <v>107</v>
      </c>
      <c r="E115" s="10" t="s">
        <v>39</v>
      </c>
      <c r="F115" s="164" t="s">
        <v>91</v>
      </c>
      <c r="G115" s="61">
        <v>4843046</v>
      </c>
      <c r="H115" s="61">
        <v>2524672.597815692</v>
      </c>
      <c r="I115" s="61">
        <f t="shared" si="49"/>
        <v>2318373.402184308</v>
      </c>
      <c r="J115" s="60">
        <v>44811</v>
      </c>
      <c r="K115" s="60">
        <v>44834</v>
      </c>
      <c r="L115" s="60">
        <f t="shared" si="89"/>
        <v>44834</v>
      </c>
      <c r="M115" s="60">
        <v>45443</v>
      </c>
      <c r="N115" s="83">
        <f t="shared" si="50"/>
        <v>7</v>
      </c>
      <c r="O115" s="83">
        <f t="shared" si="51"/>
        <v>7</v>
      </c>
      <c r="P115" s="61">
        <f t="shared" si="52"/>
        <v>2318373.402184308</v>
      </c>
      <c r="Q115" s="61">
        <f t="shared" si="53"/>
        <v>579593.35054607701</v>
      </c>
      <c r="R115" s="61">
        <f t="shared" si="54"/>
        <v>1738780.0516382311</v>
      </c>
      <c r="S115" s="61">
        <f t="shared" si="55"/>
        <v>173878.00516382314</v>
      </c>
      <c r="T115" s="61">
        <f t="shared" si="56"/>
        <v>17387.800516382315</v>
      </c>
      <c r="U115" s="61">
        <f t="shared" si="57"/>
        <v>347408.25431731861</v>
      </c>
      <c r="V115" s="84">
        <v>0.1</v>
      </c>
      <c r="W115" s="84">
        <v>0.1</v>
      </c>
      <c r="X115" s="84">
        <v>0.18</v>
      </c>
      <c r="Y115" s="56">
        <f t="shared" si="58"/>
        <v>4</v>
      </c>
      <c r="Z115" s="56">
        <f t="shared" si="59"/>
        <v>3</v>
      </c>
      <c r="AA115" s="56">
        <f t="shared" si="60"/>
        <v>0</v>
      </c>
      <c r="AB115" s="56">
        <f t="shared" si="61"/>
        <v>0</v>
      </c>
      <c r="AC115" s="56">
        <f t="shared" si="62"/>
        <v>0</v>
      </c>
      <c r="AD115" s="83">
        <f t="shared" si="63"/>
        <v>0</v>
      </c>
      <c r="AE115" s="14">
        <f t="shared" si="64"/>
        <v>25</v>
      </c>
      <c r="AF115" s="14">
        <f t="shared" si="65"/>
        <v>0</v>
      </c>
      <c r="AG115" s="61">
        <f t="shared" si="66"/>
        <v>538674.05999752413</v>
      </c>
      <c r="AH115" s="51" t="s">
        <v>98</v>
      </c>
      <c r="AI115" s="111" t="s">
        <v>181</v>
      </c>
      <c r="AJ115" t="str">
        <f>VLOOKUP(A115,'[19]Building Sheet FAR WPI &amp; CII'!A$6:T$264,3,FALSE)</f>
        <v>ILLUMINATION</v>
      </c>
      <c r="AK115" t="s">
        <v>217</v>
      </c>
      <c r="AL115" s="104">
        <f t="shared" si="67"/>
        <v>1.7972222222222223</v>
      </c>
      <c r="AM115" s="104">
        <v>20</v>
      </c>
      <c r="AN115" s="109">
        <f>VLOOKUP(A115,'[19]Building Sheet FAR WPI &amp; CII'!A$6:AK$243,36,FALSE)</f>
        <v>0.05</v>
      </c>
      <c r="AO115" s="136">
        <f>(1-AN115)/AM115</f>
        <v>4.7500000000000001E-2</v>
      </c>
      <c r="AP115" s="102">
        <f>I115*((1-AN115)/AM115)*IF(AL115&gt;AM115,AM115,AL115)</f>
        <v>197915.02939619235</v>
      </c>
      <c r="AQ115" s="102">
        <f>I115-AP115</f>
        <v>2120458.3727881159</v>
      </c>
      <c r="AR115" t="s">
        <v>217</v>
      </c>
      <c r="AS115" s="125">
        <v>0.15</v>
      </c>
      <c r="AT115" s="125">
        <f>VLOOKUP(AR115,Bifurcation!$B$5:$L$12,MATCH($AT$5,Bifurcation!$B$5:$L$5,0),FALSE)</f>
        <v>0</v>
      </c>
      <c r="AU115" s="125">
        <f>VLOOKUP(AR115,Bifurcation!$B$5:$L$12,MATCH($AU$5,Bifurcation!$B$5:$L$5,0),FALSE)</f>
        <v>0</v>
      </c>
      <c r="AV115" s="125">
        <v>0.25</v>
      </c>
      <c r="AW115" s="125">
        <f>VLOOKUP(AR115,Bifurcation!$B$5:$L$12,MATCH($AW$5,Bifurcation!$B$5:$L$5,0),FALSE)</f>
        <v>0</v>
      </c>
      <c r="AX115" s="125">
        <f>VLOOKUP(AR115,Bifurcation!$B$5:$L$12,MATCH($AX$5,Bifurcation!$B$5:$L$5,0),FALSE)</f>
        <v>0.2</v>
      </c>
      <c r="AY115" s="125">
        <f>VLOOKUP(AR115,Bifurcation!$B$5:$L$12,MATCH($AY$5,Bifurcation!$B$5:$L$5,0),FALSE)</f>
        <v>0.17</v>
      </c>
      <c r="AZ115" s="125">
        <f>VLOOKUP(AR115,Bifurcation!$B$5:$L$12,MATCH($AZ$5,Bifurcation!$B$5:$L$5,0),FALSE)</f>
        <v>0</v>
      </c>
      <c r="BA115" s="125">
        <v>0.15</v>
      </c>
      <c r="BB115" s="125">
        <f>VLOOKUP(AR115,Bifurcation!$B$5:$L$12,MATCH($BB$5,Bifurcation!$B$5:$L$5,0),FALSE)</f>
        <v>0.08</v>
      </c>
      <c r="BC115" s="123">
        <f t="shared" si="68"/>
        <v>1.0000000000000002</v>
      </c>
      <c r="BD115" s="165">
        <f t="shared" si="78"/>
        <v>3.1806875591821737</v>
      </c>
      <c r="BE115" s="165">
        <f t="shared" si="79"/>
        <v>0</v>
      </c>
      <c r="BF115" s="165">
        <f t="shared" si="80"/>
        <v>0</v>
      </c>
      <c r="BG115" s="165">
        <f t="shared" si="81"/>
        <v>5.3011459319702894</v>
      </c>
      <c r="BH115" s="165">
        <f t="shared" si="82"/>
        <v>0</v>
      </c>
      <c r="BI115" s="165">
        <f t="shared" si="83"/>
        <v>4.2409167455762322</v>
      </c>
      <c r="BJ115" s="165">
        <f t="shared" si="84"/>
        <v>3.6047792337397975</v>
      </c>
      <c r="BK115" s="165">
        <f t="shared" si="85"/>
        <v>0</v>
      </c>
      <c r="BL115" s="165">
        <f t="shared" si="86"/>
        <v>3.1806875591821737</v>
      </c>
      <c r="BM115" s="165">
        <f t="shared" si="87"/>
        <v>1.6963666982304928</v>
      </c>
      <c r="BN115" s="102">
        <f t="shared" si="69"/>
        <v>706.81945759603855</v>
      </c>
      <c r="BO115" s="102">
        <f t="shared" si="70"/>
        <v>0</v>
      </c>
      <c r="BP115" s="102">
        <f t="shared" si="71"/>
        <v>0</v>
      </c>
      <c r="BQ115" s="102">
        <f t="shared" si="72"/>
        <v>662.64324149628624</v>
      </c>
      <c r="BR115" s="102">
        <f t="shared" si="73"/>
        <v>0</v>
      </c>
      <c r="BS115" s="102">
        <f t="shared" si="74"/>
        <v>6524.4873008865106</v>
      </c>
      <c r="BT115" s="102">
        <f t="shared" si="75"/>
        <v>1092.3573435575145</v>
      </c>
      <c r="BU115" s="102">
        <f t="shared" si="76"/>
        <v>0</v>
      </c>
      <c r="BV115" s="102">
        <f t="shared" si="77"/>
        <v>389.7901420566389</v>
      </c>
      <c r="BW115" s="102">
        <f>Valuation!BM115*10^5</f>
        <v>169636.66982304928</v>
      </c>
    </row>
    <row r="116" spans="1:75">
      <c r="A116" s="63">
        <v>2010000265</v>
      </c>
      <c r="B116" s="56" t="s">
        <v>34</v>
      </c>
      <c r="C116" s="56" t="s">
        <v>29</v>
      </c>
      <c r="D116" s="56">
        <f t="shared" si="90"/>
        <v>108</v>
      </c>
      <c r="E116" s="10" t="s">
        <v>96</v>
      </c>
      <c r="F116" s="164" t="s">
        <v>77</v>
      </c>
      <c r="G116" s="61">
        <v>2738754</v>
      </c>
      <c r="H116" s="61">
        <v>713913.59831600706</v>
      </c>
      <c r="I116" s="61">
        <f t="shared" si="49"/>
        <v>2024840.4016839929</v>
      </c>
      <c r="J116" s="60">
        <v>44649</v>
      </c>
      <c r="K116" s="60">
        <v>44651</v>
      </c>
      <c r="L116" s="60">
        <f t="shared" si="89"/>
        <v>44651</v>
      </c>
      <c r="M116" s="60">
        <v>45443</v>
      </c>
      <c r="N116" s="83">
        <f t="shared" si="50"/>
        <v>9</v>
      </c>
      <c r="O116" s="83">
        <f t="shared" si="51"/>
        <v>9</v>
      </c>
      <c r="P116" s="61">
        <f t="shared" si="52"/>
        <v>2024840.4016839929</v>
      </c>
      <c r="Q116" s="61">
        <f t="shared" si="53"/>
        <v>627700.52452203783</v>
      </c>
      <c r="R116" s="61">
        <f t="shared" si="54"/>
        <v>1397139.877161955</v>
      </c>
      <c r="S116" s="61">
        <f t="shared" si="55"/>
        <v>139713.98771619549</v>
      </c>
      <c r="T116" s="61">
        <f t="shared" si="56"/>
        <v>13971.39877161955</v>
      </c>
      <c r="U116" s="61">
        <f t="shared" si="57"/>
        <v>279148.54745695862</v>
      </c>
      <c r="V116" s="84">
        <v>0.1</v>
      </c>
      <c r="W116" s="84">
        <v>0.1</v>
      </c>
      <c r="X116" s="84">
        <v>0.18</v>
      </c>
      <c r="Y116" s="56">
        <f t="shared" si="58"/>
        <v>4</v>
      </c>
      <c r="Z116" s="56">
        <f t="shared" si="59"/>
        <v>4</v>
      </c>
      <c r="AA116" s="56">
        <f t="shared" si="60"/>
        <v>1</v>
      </c>
      <c r="AB116" s="56">
        <f t="shared" si="61"/>
        <v>0</v>
      </c>
      <c r="AC116" s="56">
        <f t="shared" si="62"/>
        <v>0</v>
      </c>
      <c r="AD116" s="83">
        <f t="shared" si="63"/>
        <v>0</v>
      </c>
      <c r="AE116" s="14">
        <f t="shared" si="64"/>
        <v>31</v>
      </c>
      <c r="AF116" s="14">
        <f t="shared" si="65"/>
        <v>0</v>
      </c>
      <c r="AG116" s="61">
        <f t="shared" si="66"/>
        <v>432833.93394477363</v>
      </c>
      <c r="AH116" s="51"/>
      <c r="AI116" s="111" t="s">
        <v>181</v>
      </c>
      <c r="AJ116" t="str">
        <f>VLOOKUP(A116,'[19]Building Sheet FAR WPI &amp; CII'!A$6:T$264,3,FALSE)</f>
        <v>Toilet Blocks Civil DFCU</v>
      </c>
      <c r="AK116" t="s">
        <v>216</v>
      </c>
      <c r="AL116" s="104">
        <f t="shared" si="67"/>
        <v>2.2361111111111112</v>
      </c>
      <c r="AM116" s="104">
        <v>30</v>
      </c>
      <c r="AN116" s="109">
        <f>VLOOKUP(A116,'[19]Building Sheet FAR WPI &amp; CII'!A$6:AK$243,36,FALSE)</f>
        <v>0.05</v>
      </c>
      <c r="AO116" s="136">
        <f>(1-AN116)/AM116</f>
        <v>3.1666666666666662E-2</v>
      </c>
      <c r="AP116" s="102">
        <f>I116*((1-AN116)/AM116)*IF(AL116&gt;AM116,AM116,AL116)</f>
        <v>143379.32381368827</v>
      </c>
      <c r="AQ116" s="102">
        <f>I116-AP116</f>
        <v>1881461.0778703047</v>
      </c>
      <c r="AR116" t="s">
        <v>216</v>
      </c>
      <c r="AS116" s="125">
        <v>0.05</v>
      </c>
      <c r="AT116" s="125">
        <f>VLOOKUP(AR116,Bifurcation!$B$5:$L$12,MATCH($AT$5,Bifurcation!$B$5:$L$5,0),FALSE)</f>
        <v>0</v>
      </c>
      <c r="AU116" s="125">
        <f>VLOOKUP(AR116,Bifurcation!$B$5:$L$12,MATCH($AU$5,Bifurcation!$B$5:$L$5,0),FALSE)</f>
        <v>0</v>
      </c>
      <c r="AV116" s="125">
        <v>0.15</v>
      </c>
      <c r="AW116" s="125">
        <f>VLOOKUP(AR116,Bifurcation!$B$5:$L$12,MATCH($AW$5,Bifurcation!$B$5:$L$5,0),FALSE)</f>
        <v>0</v>
      </c>
      <c r="AX116" s="125">
        <v>0.17</v>
      </c>
      <c r="AY116" s="125">
        <f>VLOOKUP(AR116,Bifurcation!$B$5:$L$12,MATCH($AY$5,Bifurcation!$B$5:$L$5,0),FALSE)</f>
        <v>0.20468671467173591</v>
      </c>
      <c r="AZ116" s="125">
        <v>0.11</v>
      </c>
      <c r="BA116" s="125">
        <v>0.17</v>
      </c>
      <c r="BB116" s="125">
        <f>VLOOKUP(AR116,Bifurcation!$B$5:$L$12,MATCH($BB$5,Bifurcation!$B$5:$L$5,0),FALSE)</f>
        <v>0.15</v>
      </c>
      <c r="BC116" s="123">
        <f t="shared" si="68"/>
        <v>1.004686714671736</v>
      </c>
      <c r="BD116" s="165">
        <f t="shared" si="78"/>
        <v>0.94073053893515246</v>
      </c>
      <c r="BE116" s="165">
        <f t="shared" si="79"/>
        <v>0</v>
      </c>
      <c r="BF116" s="165">
        <f t="shared" si="80"/>
        <v>0</v>
      </c>
      <c r="BG116" s="165">
        <f t="shared" si="81"/>
        <v>2.822191616805457</v>
      </c>
      <c r="BH116" s="165">
        <f t="shared" si="82"/>
        <v>0</v>
      </c>
      <c r="BI116" s="165">
        <f t="shared" si="83"/>
        <v>3.1984838323795186</v>
      </c>
      <c r="BJ116" s="165">
        <f t="shared" si="84"/>
        <v>3.8511008681201573</v>
      </c>
      <c r="BK116" s="165">
        <f t="shared" si="85"/>
        <v>2.0696071856573353</v>
      </c>
      <c r="BL116" s="165">
        <f t="shared" si="86"/>
        <v>3.1984838323795186</v>
      </c>
      <c r="BM116" s="165">
        <f t="shared" si="87"/>
        <v>2.822191616805457</v>
      </c>
      <c r="BN116" s="102">
        <f t="shared" si="69"/>
        <v>209.05123087447831</v>
      </c>
      <c r="BO116" s="102">
        <f t="shared" si="70"/>
        <v>0</v>
      </c>
      <c r="BP116" s="102">
        <f t="shared" si="71"/>
        <v>0</v>
      </c>
      <c r="BQ116" s="102">
        <f t="shared" si="72"/>
        <v>352.77395210068215</v>
      </c>
      <c r="BR116" s="102">
        <f t="shared" si="73"/>
        <v>0</v>
      </c>
      <c r="BS116" s="102">
        <f t="shared" si="74"/>
        <v>4920.744357506951</v>
      </c>
      <c r="BT116" s="102">
        <f t="shared" si="75"/>
        <v>1167.0002630667143</v>
      </c>
      <c r="BU116" s="102">
        <f t="shared" si="76"/>
        <v>27594.762475431136</v>
      </c>
      <c r="BV116" s="102">
        <f t="shared" si="77"/>
        <v>391.97105788964689</v>
      </c>
      <c r="BW116" s="102">
        <f>Valuation!BM116*10^5</f>
        <v>282219.16168054572</v>
      </c>
    </row>
    <row r="117" spans="1:75">
      <c r="A117" s="63">
        <v>2010000266</v>
      </c>
      <c r="B117" s="56" t="s">
        <v>34</v>
      </c>
      <c r="C117" s="56" t="s">
        <v>29</v>
      </c>
      <c r="D117" s="56">
        <f t="shared" si="90"/>
        <v>109</v>
      </c>
      <c r="E117" s="10" t="s">
        <v>96</v>
      </c>
      <c r="F117" s="164" t="s">
        <v>78</v>
      </c>
      <c r="G117" s="61">
        <v>2647595</v>
      </c>
      <c r="H117" s="61">
        <v>690151.09547387925</v>
      </c>
      <c r="I117" s="61">
        <f t="shared" si="49"/>
        <v>1957443.9045261208</v>
      </c>
      <c r="J117" s="60">
        <v>44649</v>
      </c>
      <c r="K117" s="60">
        <v>44651</v>
      </c>
      <c r="L117" s="60">
        <f t="shared" si="89"/>
        <v>44651</v>
      </c>
      <c r="M117" s="60">
        <v>45443</v>
      </c>
      <c r="N117" s="83">
        <f t="shared" si="50"/>
        <v>9</v>
      </c>
      <c r="O117" s="83">
        <f t="shared" si="51"/>
        <v>9</v>
      </c>
      <c r="P117" s="61">
        <f t="shared" si="52"/>
        <v>1957443.9045261208</v>
      </c>
      <c r="Q117" s="61">
        <f t="shared" si="53"/>
        <v>606807.61040309747</v>
      </c>
      <c r="R117" s="61">
        <f t="shared" si="54"/>
        <v>1350636.2941230233</v>
      </c>
      <c r="S117" s="61">
        <f t="shared" si="55"/>
        <v>135063.62941230234</v>
      </c>
      <c r="T117" s="61">
        <f t="shared" si="56"/>
        <v>13506.362941230234</v>
      </c>
      <c r="U117" s="61">
        <f t="shared" si="57"/>
        <v>269857.13156578003</v>
      </c>
      <c r="V117" s="84">
        <v>0.1</v>
      </c>
      <c r="W117" s="84">
        <v>0.1</v>
      </c>
      <c r="X117" s="84">
        <v>0.18</v>
      </c>
      <c r="Y117" s="56">
        <f t="shared" si="58"/>
        <v>4</v>
      </c>
      <c r="Z117" s="56">
        <f t="shared" si="59"/>
        <v>4</v>
      </c>
      <c r="AA117" s="56">
        <f t="shared" si="60"/>
        <v>1</v>
      </c>
      <c r="AB117" s="56">
        <f t="shared" si="61"/>
        <v>0</v>
      </c>
      <c r="AC117" s="56">
        <f t="shared" si="62"/>
        <v>0</v>
      </c>
      <c r="AD117" s="83">
        <f t="shared" si="63"/>
        <v>0</v>
      </c>
      <c r="AE117" s="14">
        <f t="shared" si="64"/>
        <v>31</v>
      </c>
      <c r="AF117" s="14">
        <f t="shared" si="65"/>
        <v>0</v>
      </c>
      <c r="AG117" s="61">
        <f t="shared" si="66"/>
        <v>418427.12391931261</v>
      </c>
      <c r="AH117" s="51"/>
      <c r="AI117" s="111" t="s">
        <v>181</v>
      </c>
      <c r="AJ117" t="str">
        <f>VLOOKUP(A117,'[19]Building Sheet FAR WPI &amp; CII'!A$6:T$264,3,FALSE)</f>
        <v>Toilet Blocks Civil HDPE</v>
      </c>
      <c r="AK117" t="s">
        <v>216</v>
      </c>
      <c r="AL117" s="104">
        <f t="shared" si="67"/>
        <v>2.2361111111111112</v>
      </c>
      <c r="AM117" s="104">
        <v>30</v>
      </c>
      <c r="AN117" s="109">
        <f>VLOOKUP(A117,'[19]Building Sheet FAR WPI &amp; CII'!A$6:AK$243,36,FALSE)</f>
        <v>0.05</v>
      </c>
      <c r="AO117" s="136">
        <f>(1-AN117)/AM117</f>
        <v>3.1666666666666662E-2</v>
      </c>
      <c r="AP117" s="102">
        <f>I117*((1-AN117)/AM117)*IF(AL117&gt;AM117,AM117,AL117)</f>
        <v>138606.96536910653</v>
      </c>
      <c r="AQ117" s="102">
        <f>I117-AP117</f>
        <v>1818836.9391570142</v>
      </c>
      <c r="AR117" t="s">
        <v>216</v>
      </c>
      <c r="AS117" s="125">
        <v>0.05</v>
      </c>
      <c r="AT117" s="125">
        <f>VLOOKUP(AR117,Bifurcation!$B$5:$L$12,MATCH($AT$5,Bifurcation!$B$5:$L$5,0),FALSE)</f>
        <v>0</v>
      </c>
      <c r="AU117" s="125">
        <f>VLOOKUP(AR117,Bifurcation!$B$5:$L$12,MATCH($AU$5,Bifurcation!$B$5:$L$5,0),FALSE)</f>
        <v>0</v>
      </c>
      <c r="AV117" s="125">
        <v>0.15</v>
      </c>
      <c r="AW117" s="125">
        <f>VLOOKUP(AR117,Bifurcation!$B$5:$L$12,MATCH($AW$5,Bifurcation!$B$5:$L$5,0),FALSE)</f>
        <v>0</v>
      </c>
      <c r="AX117" s="125">
        <v>0.17</v>
      </c>
      <c r="AY117" s="125">
        <f>VLOOKUP(AR117,Bifurcation!$B$5:$L$12,MATCH($AY$5,Bifurcation!$B$5:$L$5,0),FALSE)</f>
        <v>0.20468671467173591</v>
      </c>
      <c r="AZ117" s="125">
        <v>0.11</v>
      </c>
      <c r="BA117" s="125">
        <v>0.17</v>
      </c>
      <c r="BB117" s="125">
        <f>VLOOKUP(AR117,Bifurcation!$B$5:$L$12,MATCH($BB$5,Bifurcation!$B$5:$L$5,0),FALSE)</f>
        <v>0.15</v>
      </c>
      <c r="BC117" s="123">
        <f t="shared" si="68"/>
        <v>1.004686714671736</v>
      </c>
      <c r="BD117" s="165">
        <f t="shared" si="78"/>
        <v>0.90941846957850725</v>
      </c>
      <c r="BE117" s="165">
        <f t="shared" si="79"/>
        <v>0</v>
      </c>
      <c r="BF117" s="165">
        <f t="shared" si="80"/>
        <v>0</v>
      </c>
      <c r="BG117" s="165">
        <f t="shared" si="81"/>
        <v>2.7282554087355213</v>
      </c>
      <c r="BH117" s="165">
        <f t="shared" si="82"/>
        <v>0</v>
      </c>
      <c r="BI117" s="165">
        <f t="shared" si="83"/>
        <v>3.0920227965669245</v>
      </c>
      <c r="BJ117" s="165">
        <f t="shared" si="84"/>
        <v>3.7229175759964526</v>
      </c>
      <c r="BK117" s="165">
        <f t="shared" si="85"/>
        <v>2.0007206330727159</v>
      </c>
      <c r="BL117" s="165">
        <f t="shared" si="86"/>
        <v>3.0920227965669245</v>
      </c>
      <c r="BM117" s="165">
        <f t="shared" si="87"/>
        <v>2.7282554087355213</v>
      </c>
      <c r="BN117" s="102">
        <f t="shared" si="69"/>
        <v>202.09299323966826</v>
      </c>
      <c r="BO117" s="102">
        <f t="shared" si="70"/>
        <v>0</v>
      </c>
      <c r="BP117" s="102">
        <f t="shared" si="71"/>
        <v>0</v>
      </c>
      <c r="BQ117" s="102">
        <f t="shared" si="72"/>
        <v>341.03192609194019</v>
      </c>
      <c r="BR117" s="102">
        <f t="shared" si="73"/>
        <v>0</v>
      </c>
      <c r="BS117" s="102">
        <f t="shared" si="74"/>
        <v>4756.9581485644994</v>
      </c>
      <c r="BT117" s="102">
        <f t="shared" si="75"/>
        <v>1128.1568412110462</v>
      </c>
      <c r="BU117" s="102">
        <f t="shared" si="76"/>
        <v>26676.275107636211</v>
      </c>
      <c r="BV117" s="102">
        <f t="shared" si="77"/>
        <v>378.92436232437802</v>
      </c>
      <c r="BW117" s="102">
        <f>Valuation!BM117*10^5</f>
        <v>272825.54087355215</v>
      </c>
    </row>
    <row r="118" spans="1:75">
      <c r="A118" s="142">
        <v>2010000247</v>
      </c>
      <c r="B118" s="56" t="s">
        <v>32</v>
      </c>
      <c r="C118" s="56" t="s">
        <v>28</v>
      </c>
      <c r="D118" s="56">
        <f t="shared" si="90"/>
        <v>110</v>
      </c>
      <c r="E118" s="10" t="s">
        <v>96</v>
      </c>
      <c r="F118" s="164" t="s">
        <v>106</v>
      </c>
      <c r="G118" s="61">
        <v>4370495</v>
      </c>
      <c r="H118" s="61">
        <v>2431716.2378522819</v>
      </c>
      <c r="I118" s="61">
        <f t="shared" si="49"/>
        <v>1938778.7621477181</v>
      </c>
      <c r="J118" s="60">
        <v>44012</v>
      </c>
      <c r="K118" s="60">
        <v>44012</v>
      </c>
      <c r="L118" s="60">
        <f t="shared" si="89"/>
        <v>44012</v>
      </c>
      <c r="M118" s="60">
        <v>45443</v>
      </c>
      <c r="N118" s="83">
        <f t="shared" si="50"/>
        <v>16</v>
      </c>
      <c r="O118" s="83">
        <f t="shared" si="51"/>
        <v>16</v>
      </c>
      <c r="P118" s="61">
        <f t="shared" si="52"/>
        <v>1938778.7621477181</v>
      </c>
      <c r="Q118" s="61">
        <f t="shared" si="53"/>
        <v>969389.38107385905</v>
      </c>
      <c r="R118" s="61">
        <f t="shared" si="54"/>
        <v>969389.38107385905</v>
      </c>
      <c r="S118" s="61">
        <f t="shared" si="55"/>
        <v>96938.938107385911</v>
      </c>
      <c r="T118" s="61">
        <f t="shared" si="56"/>
        <v>9693.8938107385911</v>
      </c>
      <c r="U118" s="61">
        <f t="shared" si="57"/>
        <v>193683.99833855705</v>
      </c>
      <c r="V118" s="84">
        <v>0.1</v>
      </c>
      <c r="W118" s="84">
        <v>0.1</v>
      </c>
      <c r="X118" s="84">
        <v>0.18</v>
      </c>
      <c r="Y118" s="56">
        <f t="shared" si="58"/>
        <v>4</v>
      </c>
      <c r="Z118" s="56">
        <f t="shared" si="59"/>
        <v>4</v>
      </c>
      <c r="AA118" s="56">
        <f t="shared" si="60"/>
        <v>4</v>
      </c>
      <c r="AB118" s="56">
        <f t="shared" si="61"/>
        <v>4</v>
      </c>
      <c r="AC118" s="56">
        <f t="shared" si="62"/>
        <v>0</v>
      </c>
      <c r="AD118" s="83">
        <f t="shared" si="63"/>
        <v>0</v>
      </c>
      <c r="AE118" s="14">
        <f t="shared" si="64"/>
        <v>50</v>
      </c>
      <c r="AF118" s="14">
        <f t="shared" si="65"/>
        <v>0</v>
      </c>
      <c r="AG118" s="61">
        <f t="shared" si="66"/>
        <v>300316.83025668154</v>
      </c>
      <c r="AH118" s="51"/>
      <c r="AI118" s="111" t="s">
        <v>181</v>
      </c>
      <c r="AJ118" t="str">
        <f>VLOOKUP(A118,'[19]Building Sheet FAR WPI &amp; CII'!A$6:T$264,3,FALSE)</f>
        <v>Waste Storage Area in DFCU Plant</v>
      </c>
      <c r="AK118" t="s">
        <v>214</v>
      </c>
      <c r="AL118" s="104">
        <f t="shared" si="67"/>
        <v>3.9833333333333334</v>
      </c>
      <c r="AM118" s="104">
        <v>15</v>
      </c>
      <c r="AN118" s="109">
        <v>0</v>
      </c>
      <c r="AO118" s="136">
        <f>(1-AN118)/AM118</f>
        <v>6.6666666666666666E-2</v>
      </c>
      <c r="AP118" s="102">
        <f>I118*((1-AN118)/AM118)*IF(AL118&gt;AM118,AM118,AL118)</f>
        <v>514853.4712814496</v>
      </c>
      <c r="AQ118" s="102">
        <f>I118-AP118</f>
        <v>1423925.2908662686</v>
      </c>
      <c r="AR118" t="s">
        <v>217</v>
      </c>
      <c r="AS118" s="125">
        <v>0.15</v>
      </c>
      <c r="AT118" s="125">
        <f>VLOOKUP(AR118,Bifurcation!$B$5:$L$12,MATCH($AT$5,Bifurcation!$B$5:$L$5,0),FALSE)</f>
        <v>0</v>
      </c>
      <c r="AU118" s="125">
        <f>VLOOKUP(AR118,Bifurcation!$B$5:$L$12,MATCH($AU$5,Bifurcation!$B$5:$L$5,0),FALSE)</f>
        <v>0</v>
      </c>
      <c r="AV118" s="125">
        <v>0.25</v>
      </c>
      <c r="AW118" s="125">
        <f>VLOOKUP(AR118,Bifurcation!$B$5:$L$12,MATCH($AW$5,Bifurcation!$B$5:$L$5,0),FALSE)</f>
        <v>0</v>
      </c>
      <c r="AX118" s="125">
        <f>VLOOKUP(AR118,Bifurcation!$B$5:$L$12,MATCH($AX$5,Bifurcation!$B$5:$L$5,0),FALSE)</f>
        <v>0.2</v>
      </c>
      <c r="AY118" s="125">
        <f>VLOOKUP(AR118,Bifurcation!$B$5:$L$12,MATCH($AY$5,Bifurcation!$B$5:$L$5,0),FALSE)</f>
        <v>0.17</v>
      </c>
      <c r="AZ118" s="125">
        <f>VLOOKUP(AR118,Bifurcation!$B$5:$L$12,MATCH($AZ$5,Bifurcation!$B$5:$L$5,0),FALSE)</f>
        <v>0</v>
      </c>
      <c r="BA118" s="125">
        <v>0.15</v>
      </c>
      <c r="BB118" s="125">
        <f>VLOOKUP(AR118,Bifurcation!$B$5:$L$12,MATCH($BB$5,Bifurcation!$B$5:$L$5,0),FALSE)</f>
        <v>0.08</v>
      </c>
      <c r="BC118" s="123">
        <f t="shared" si="68"/>
        <v>1.0000000000000002</v>
      </c>
      <c r="BD118" s="165">
        <f t="shared" si="78"/>
        <v>2.1358879362994028</v>
      </c>
      <c r="BE118" s="165">
        <f t="shared" si="79"/>
        <v>0</v>
      </c>
      <c r="BF118" s="165">
        <f t="shared" si="80"/>
        <v>0</v>
      </c>
      <c r="BG118" s="165">
        <f t="shared" si="81"/>
        <v>3.5598132271656713</v>
      </c>
      <c r="BH118" s="165">
        <f t="shared" si="82"/>
        <v>0</v>
      </c>
      <c r="BI118" s="165">
        <f t="shared" si="83"/>
        <v>2.8478505817325375</v>
      </c>
      <c r="BJ118" s="165">
        <f t="shared" si="84"/>
        <v>2.4206729944726568</v>
      </c>
      <c r="BK118" s="165">
        <f t="shared" si="85"/>
        <v>0</v>
      </c>
      <c r="BL118" s="165">
        <f t="shared" si="86"/>
        <v>2.1358879362994028</v>
      </c>
      <c r="BM118" s="165">
        <f t="shared" si="87"/>
        <v>1.1391402326930149</v>
      </c>
      <c r="BN118" s="102">
        <f t="shared" si="69"/>
        <v>474.64176362208951</v>
      </c>
      <c r="BO118" s="102">
        <f t="shared" si="70"/>
        <v>0</v>
      </c>
      <c r="BP118" s="102">
        <f t="shared" si="71"/>
        <v>0</v>
      </c>
      <c r="BQ118" s="102">
        <f t="shared" si="72"/>
        <v>444.97665339570892</v>
      </c>
      <c r="BR118" s="102">
        <f t="shared" si="73"/>
        <v>0</v>
      </c>
      <c r="BS118" s="102">
        <f t="shared" si="74"/>
        <v>4381.3085872808269</v>
      </c>
      <c r="BT118" s="102">
        <f t="shared" si="75"/>
        <v>733.53727105232031</v>
      </c>
      <c r="BU118" s="102">
        <f t="shared" si="76"/>
        <v>0</v>
      </c>
      <c r="BV118" s="102">
        <f t="shared" si="77"/>
        <v>261.75097258571111</v>
      </c>
      <c r="BW118" s="102">
        <f>Valuation!BM118*10^5</f>
        <v>113914.02326930148</v>
      </c>
    </row>
    <row r="119" spans="1:75">
      <c r="A119" s="56">
        <v>9010000000</v>
      </c>
      <c r="B119" s="56" t="s">
        <v>22</v>
      </c>
      <c r="C119" s="56" t="s">
        <v>29</v>
      </c>
      <c r="D119" s="56">
        <f t="shared" si="90"/>
        <v>111</v>
      </c>
      <c r="E119" s="10" t="s">
        <v>39</v>
      </c>
      <c r="F119" s="164" t="s">
        <v>161</v>
      </c>
      <c r="G119" s="61">
        <v>2958064.6697741775</v>
      </c>
      <c r="H119" s="61">
        <v>1217510.6059680406</v>
      </c>
      <c r="I119" s="61">
        <f t="shared" si="49"/>
        <v>1740554.0638061368</v>
      </c>
      <c r="J119" s="60">
        <v>42754</v>
      </c>
      <c r="K119" s="60">
        <v>42825</v>
      </c>
      <c r="L119" s="60">
        <f t="shared" si="89"/>
        <v>42825</v>
      </c>
      <c r="M119" s="60">
        <v>45443</v>
      </c>
      <c r="N119" s="83">
        <f t="shared" si="50"/>
        <v>29</v>
      </c>
      <c r="O119" s="83">
        <f t="shared" si="51"/>
        <v>29</v>
      </c>
      <c r="P119" s="61">
        <f t="shared" si="52"/>
        <v>1740554.0638061368</v>
      </c>
      <c r="Q119" s="61">
        <f t="shared" si="53"/>
        <v>1357632.1697687868</v>
      </c>
      <c r="R119" s="61">
        <f t="shared" si="54"/>
        <v>382921.89403735008</v>
      </c>
      <c r="S119" s="61">
        <f t="shared" si="55"/>
        <v>38292.189403735007</v>
      </c>
      <c r="T119" s="61">
        <f t="shared" si="56"/>
        <v>3829.218940373501</v>
      </c>
      <c r="U119" s="61">
        <f t="shared" si="57"/>
        <v>76507.794428662542</v>
      </c>
      <c r="V119" s="84">
        <v>0.1</v>
      </c>
      <c r="W119" s="84">
        <v>0.1</v>
      </c>
      <c r="X119" s="84">
        <v>0.18</v>
      </c>
      <c r="Y119" s="56">
        <f t="shared" si="58"/>
        <v>4</v>
      </c>
      <c r="Z119" s="56">
        <f t="shared" si="59"/>
        <v>4</v>
      </c>
      <c r="AA119" s="56">
        <f t="shared" si="60"/>
        <v>4</v>
      </c>
      <c r="AB119" s="56">
        <f t="shared" si="61"/>
        <v>4</v>
      </c>
      <c r="AC119" s="56">
        <f t="shared" si="62"/>
        <v>4</v>
      </c>
      <c r="AD119" s="83">
        <f t="shared" si="63"/>
        <v>9</v>
      </c>
      <c r="AE119" s="14">
        <f t="shared" si="64"/>
        <v>78</v>
      </c>
      <c r="AF119" s="14">
        <f t="shared" si="65"/>
        <v>0</v>
      </c>
      <c r="AG119" s="61">
        <f t="shared" si="66"/>
        <v>118629.20277277105</v>
      </c>
      <c r="AH119" s="51"/>
      <c r="AI119" s="111" t="s">
        <v>179</v>
      </c>
      <c r="AJ119" t="e">
        <f>VLOOKUP(A119,'[19]Building Sheet FAR WPI &amp; CII'!A$6:T$264,3,FALSE)</f>
        <v>#N/A</v>
      </c>
      <c r="AK119" t="e">
        <v>#N/A</v>
      </c>
      <c r="AL119" s="104">
        <f t="shared" si="67"/>
        <v>7.4305555555555554</v>
      </c>
      <c r="AM119" s="104">
        <v>30</v>
      </c>
      <c r="AN119" s="109">
        <v>0</v>
      </c>
      <c r="AO119" s="136">
        <f>(1-AN119)/AM119</f>
        <v>3.3333333333333333E-2</v>
      </c>
      <c r="AP119" s="102">
        <f>I119*((1-AN119)/AM119)*IF(AL119&gt;AM119,AM119,AL119)</f>
        <v>431109.45561864966</v>
      </c>
      <c r="AQ119" s="102">
        <f>I119-AP119</f>
        <v>1309444.6081874871</v>
      </c>
      <c r="AR119" t="s">
        <v>218</v>
      </c>
      <c r="AS119" s="125">
        <f>VLOOKUP(AR119,Bifurcation!$B$5:$L$12,MATCH($AS$5,Bifurcation!$B$5:$L$5,0),FALSE)</f>
        <v>0</v>
      </c>
      <c r="AT119" s="125">
        <f>VLOOKUP(AR119,Bifurcation!$B$5:$L$12,MATCH($AT$5,Bifurcation!$B$5:$L$5,0),FALSE)</f>
        <v>0</v>
      </c>
      <c r="AU119" s="125">
        <f>VLOOKUP(AR119,Bifurcation!$B$5:$L$12,MATCH($AU$5,Bifurcation!$B$5:$L$5,0),FALSE)</f>
        <v>0</v>
      </c>
      <c r="AV119" s="125">
        <v>0.05</v>
      </c>
      <c r="AW119" s="125">
        <f>VLOOKUP(AR119,Bifurcation!$B$5:$L$12,MATCH($AW$5,Bifurcation!$B$5:$L$5,0),FALSE)</f>
        <v>0.15</v>
      </c>
      <c r="AX119" s="125">
        <v>0.37</v>
      </c>
      <c r="AY119" s="125">
        <v>0.08</v>
      </c>
      <c r="AZ119" s="125">
        <f>VLOOKUP(AR119,Bifurcation!$B$5:$L$12,MATCH($AZ$5,Bifurcation!$B$5:$L$5,0),FALSE)</f>
        <v>0</v>
      </c>
      <c r="BA119" s="125">
        <v>0.25</v>
      </c>
      <c r="BB119" s="125">
        <f>VLOOKUP(AR119,Bifurcation!$B$5:$L$12,MATCH($BB$5,Bifurcation!$B$5:$L$5,0),FALSE)</f>
        <v>0.1</v>
      </c>
      <c r="BC119" s="123">
        <f t="shared" si="68"/>
        <v>1</v>
      </c>
      <c r="BD119" s="165">
        <f t="shared" si="78"/>
        <v>0</v>
      </c>
      <c r="BE119" s="165">
        <f t="shared" si="79"/>
        <v>0</v>
      </c>
      <c r="BF119" s="165">
        <f t="shared" si="80"/>
        <v>0</v>
      </c>
      <c r="BG119" s="165">
        <f t="shared" si="81"/>
        <v>0.65472230409374355</v>
      </c>
      <c r="BH119" s="165">
        <f t="shared" si="82"/>
        <v>1.9641669122812306</v>
      </c>
      <c r="BI119" s="165">
        <f t="shared" si="83"/>
        <v>4.8449450502937026</v>
      </c>
      <c r="BJ119" s="165">
        <f t="shared" si="84"/>
        <v>1.0475556865499898</v>
      </c>
      <c r="BK119" s="165">
        <f t="shared" si="85"/>
        <v>0</v>
      </c>
      <c r="BL119" s="165">
        <f t="shared" si="86"/>
        <v>3.2736115204687177</v>
      </c>
      <c r="BM119" s="165">
        <f t="shared" si="87"/>
        <v>1.3094446081874871</v>
      </c>
      <c r="BN119" s="102">
        <f t="shared" si="69"/>
        <v>0</v>
      </c>
      <c r="BO119" s="102">
        <f t="shared" si="70"/>
        <v>0</v>
      </c>
      <c r="BP119" s="102">
        <f t="shared" si="71"/>
        <v>0</v>
      </c>
      <c r="BQ119" s="102">
        <f t="shared" si="72"/>
        <v>81.840288011717945</v>
      </c>
      <c r="BR119" s="102">
        <f t="shared" si="73"/>
        <v>2182.4076803124785</v>
      </c>
      <c r="BS119" s="102">
        <f t="shared" si="74"/>
        <v>7453.7616158364654</v>
      </c>
      <c r="BT119" s="102">
        <f t="shared" si="75"/>
        <v>317.44111713636056</v>
      </c>
      <c r="BU119" s="102">
        <f t="shared" si="76"/>
        <v>0</v>
      </c>
      <c r="BV119" s="102">
        <f t="shared" si="77"/>
        <v>401.1778824103821</v>
      </c>
      <c r="BW119" s="102">
        <f>Valuation!BM119*10^5</f>
        <v>130944.4608187487</v>
      </c>
    </row>
    <row r="120" spans="1:75">
      <c r="A120" s="63">
        <v>2010000267</v>
      </c>
      <c r="B120" s="56" t="s">
        <v>34</v>
      </c>
      <c r="C120" s="56" t="s">
        <v>29</v>
      </c>
      <c r="D120" s="56">
        <f t="shared" si="90"/>
        <v>112</v>
      </c>
      <c r="E120" s="10" t="s">
        <v>96</v>
      </c>
      <c r="F120" s="164" t="s">
        <v>79</v>
      </c>
      <c r="G120" s="61">
        <v>2191415</v>
      </c>
      <c r="H120" s="61">
        <v>571238.22294871043</v>
      </c>
      <c r="I120" s="61">
        <f t="shared" si="49"/>
        <v>1620176.7770512896</v>
      </c>
      <c r="J120" s="60">
        <v>44649</v>
      </c>
      <c r="K120" s="60">
        <v>44651</v>
      </c>
      <c r="L120" s="60">
        <f t="shared" si="89"/>
        <v>44651</v>
      </c>
      <c r="M120" s="60">
        <v>45443</v>
      </c>
      <c r="N120" s="83">
        <f t="shared" si="50"/>
        <v>9</v>
      </c>
      <c r="O120" s="83">
        <f t="shared" si="51"/>
        <v>9</v>
      </c>
      <c r="P120" s="61">
        <f t="shared" si="52"/>
        <v>1620176.7770512896</v>
      </c>
      <c r="Q120" s="61">
        <f t="shared" si="53"/>
        <v>502254.80088589975</v>
      </c>
      <c r="R120" s="61">
        <f t="shared" si="54"/>
        <v>1117921.9761653899</v>
      </c>
      <c r="S120" s="61">
        <f t="shared" si="55"/>
        <v>111792.19761653899</v>
      </c>
      <c r="T120" s="61">
        <f t="shared" si="56"/>
        <v>11179.2197616539</v>
      </c>
      <c r="U120" s="61">
        <f t="shared" si="57"/>
        <v>223360.81083784488</v>
      </c>
      <c r="V120" s="84">
        <v>0.1</v>
      </c>
      <c r="W120" s="84">
        <v>0.1</v>
      </c>
      <c r="X120" s="84">
        <v>0.18</v>
      </c>
      <c r="Y120" s="56">
        <f t="shared" si="58"/>
        <v>4</v>
      </c>
      <c r="Z120" s="56">
        <f t="shared" si="59"/>
        <v>4</v>
      </c>
      <c r="AA120" s="56">
        <f t="shared" si="60"/>
        <v>1</v>
      </c>
      <c r="AB120" s="56">
        <f t="shared" si="61"/>
        <v>0</v>
      </c>
      <c r="AC120" s="56">
        <f t="shared" si="62"/>
        <v>0</v>
      </c>
      <c r="AD120" s="83">
        <f t="shared" si="63"/>
        <v>0</v>
      </c>
      <c r="AE120" s="14">
        <f t="shared" si="64"/>
        <v>31</v>
      </c>
      <c r="AF120" s="14">
        <f t="shared" si="65"/>
        <v>0</v>
      </c>
      <c r="AG120" s="61">
        <f t="shared" si="66"/>
        <v>346332.22821603779</v>
      </c>
      <c r="AH120" s="51"/>
      <c r="AI120" s="111" t="s">
        <v>181</v>
      </c>
      <c r="AJ120" t="str">
        <f>VLOOKUP(A120,'[19]Building Sheet FAR WPI &amp; CII'!A$6:T$264,3,FALSE)</f>
        <v>Toilet Blocks Civil Gantry NWB</v>
      </c>
      <c r="AK120" t="s">
        <v>216</v>
      </c>
      <c r="AL120" s="104">
        <f t="shared" si="67"/>
        <v>2.2361111111111112</v>
      </c>
      <c r="AM120" s="104">
        <v>30</v>
      </c>
      <c r="AN120" s="109">
        <f>VLOOKUP(A120,'[19]Building Sheet FAR WPI &amp; CII'!A$6:AK$243,36,FALSE)</f>
        <v>0.05</v>
      </c>
      <c r="AO120" s="136">
        <f>(1-AN120)/AM120</f>
        <v>3.1666666666666662E-2</v>
      </c>
      <c r="AP120" s="102">
        <f>I120*((1-AN120)/AM120)*IF(AL120&gt;AM120,AM120,AL120)</f>
        <v>114725.01761573828</v>
      </c>
      <c r="AQ120" s="102">
        <f>I120-AP120</f>
        <v>1505451.7594355512</v>
      </c>
      <c r="AR120" t="s">
        <v>216</v>
      </c>
      <c r="AS120" s="125">
        <v>0.05</v>
      </c>
      <c r="AT120" s="125">
        <f>VLOOKUP(AR120,Bifurcation!$B$5:$L$12,MATCH($AT$5,Bifurcation!$B$5:$L$5,0),FALSE)</f>
        <v>0</v>
      </c>
      <c r="AU120" s="125">
        <f>VLOOKUP(AR120,Bifurcation!$B$5:$L$12,MATCH($AU$5,Bifurcation!$B$5:$L$5,0),FALSE)</f>
        <v>0</v>
      </c>
      <c r="AV120" s="125">
        <v>0.15</v>
      </c>
      <c r="AW120" s="125">
        <f>VLOOKUP(AR120,Bifurcation!$B$5:$L$12,MATCH($AW$5,Bifurcation!$B$5:$L$5,0),FALSE)</f>
        <v>0</v>
      </c>
      <c r="AX120" s="125">
        <v>0.17</v>
      </c>
      <c r="AY120" s="125">
        <f>VLOOKUP(AR120,Bifurcation!$B$5:$L$12,MATCH($AY$5,Bifurcation!$B$5:$L$5,0),FALSE)</f>
        <v>0.20468671467173591</v>
      </c>
      <c r="AZ120" s="125">
        <v>0.11</v>
      </c>
      <c r="BA120" s="125">
        <v>0.17</v>
      </c>
      <c r="BB120" s="125">
        <f>VLOOKUP(AR120,Bifurcation!$B$5:$L$12,MATCH($BB$5,Bifurcation!$B$5:$L$5,0),FALSE)</f>
        <v>0.15</v>
      </c>
      <c r="BC120" s="123">
        <f t="shared" si="68"/>
        <v>1.004686714671736</v>
      </c>
      <c r="BD120" s="165">
        <f t="shared" si="78"/>
        <v>0.75272587971777571</v>
      </c>
      <c r="BE120" s="165">
        <f t="shared" si="79"/>
        <v>0</v>
      </c>
      <c r="BF120" s="165">
        <f t="shared" si="80"/>
        <v>0</v>
      </c>
      <c r="BG120" s="165">
        <f t="shared" si="81"/>
        <v>2.2581776391533266</v>
      </c>
      <c r="BH120" s="165">
        <f t="shared" si="82"/>
        <v>0</v>
      </c>
      <c r="BI120" s="165">
        <f t="shared" si="83"/>
        <v>2.559267991040437</v>
      </c>
      <c r="BJ120" s="165">
        <f t="shared" si="84"/>
        <v>3.0814597473564751</v>
      </c>
      <c r="BK120" s="165">
        <f t="shared" si="85"/>
        <v>1.6559969353791064</v>
      </c>
      <c r="BL120" s="165">
        <f t="shared" si="86"/>
        <v>2.559267991040437</v>
      </c>
      <c r="BM120" s="165">
        <f t="shared" si="87"/>
        <v>2.2581776391533266</v>
      </c>
      <c r="BN120" s="102">
        <f t="shared" si="69"/>
        <v>167.27241771506127</v>
      </c>
      <c r="BO120" s="102">
        <f t="shared" si="70"/>
        <v>0</v>
      </c>
      <c r="BP120" s="102">
        <f t="shared" si="71"/>
        <v>0</v>
      </c>
      <c r="BQ120" s="102">
        <f t="shared" si="72"/>
        <v>282.27220489416578</v>
      </c>
      <c r="BR120" s="102">
        <f t="shared" si="73"/>
        <v>0</v>
      </c>
      <c r="BS120" s="102">
        <f t="shared" si="74"/>
        <v>3937.3353708314412</v>
      </c>
      <c r="BT120" s="102">
        <f t="shared" si="75"/>
        <v>933.77568101711358</v>
      </c>
      <c r="BU120" s="102">
        <f t="shared" si="76"/>
        <v>22079.959138388087</v>
      </c>
      <c r="BV120" s="102">
        <f t="shared" si="77"/>
        <v>313.63578321573982</v>
      </c>
      <c r="BW120" s="102">
        <f>Valuation!BM120*10^5</f>
        <v>225817.76391533265</v>
      </c>
    </row>
    <row r="121" spans="1:75">
      <c r="A121" s="56">
        <v>2010000253</v>
      </c>
      <c r="B121" s="56" t="s">
        <v>32</v>
      </c>
      <c r="C121" s="56" t="s">
        <v>30</v>
      </c>
      <c r="D121" s="56">
        <f t="shared" si="90"/>
        <v>113</v>
      </c>
      <c r="E121" s="10" t="s">
        <v>39</v>
      </c>
      <c r="F121" s="164" t="s">
        <v>112</v>
      </c>
      <c r="G121" s="61">
        <v>3609237</v>
      </c>
      <c r="H121" s="61">
        <v>2008157.0209226313</v>
      </c>
      <c r="I121" s="61">
        <f t="shared" si="49"/>
        <v>1601079.9790773687</v>
      </c>
      <c r="J121" s="60">
        <v>44141</v>
      </c>
      <c r="K121" s="60">
        <v>44196</v>
      </c>
      <c r="L121" s="60">
        <f t="shared" si="89"/>
        <v>44196</v>
      </c>
      <c r="M121" s="60">
        <v>45443</v>
      </c>
      <c r="N121" s="83">
        <f t="shared" si="50"/>
        <v>14</v>
      </c>
      <c r="O121" s="83">
        <f t="shared" si="51"/>
        <v>14</v>
      </c>
      <c r="P121" s="61">
        <f t="shared" si="52"/>
        <v>1601079.9790773687</v>
      </c>
      <c r="Q121" s="61">
        <f t="shared" si="53"/>
        <v>720485.99058481597</v>
      </c>
      <c r="R121" s="61">
        <f t="shared" si="54"/>
        <v>880593.98849255277</v>
      </c>
      <c r="S121" s="61">
        <f t="shared" si="55"/>
        <v>88059.398849255289</v>
      </c>
      <c r="T121" s="61">
        <f t="shared" si="56"/>
        <v>8805.9398849255285</v>
      </c>
      <c r="U121" s="61">
        <f t="shared" si="57"/>
        <v>175942.67890081202</v>
      </c>
      <c r="V121" s="84">
        <v>0.1</v>
      </c>
      <c r="W121" s="84">
        <v>0.1</v>
      </c>
      <c r="X121" s="84">
        <v>0.18</v>
      </c>
      <c r="Y121" s="56">
        <f t="shared" si="58"/>
        <v>4</v>
      </c>
      <c r="Z121" s="56">
        <f t="shared" si="59"/>
        <v>4</v>
      </c>
      <c r="AA121" s="56">
        <f t="shared" si="60"/>
        <v>4</v>
      </c>
      <c r="AB121" s="56">
        <f t="shared" si="61"/>
        <v>2</v>
      </c>
      <c r="AC121" s="56">
        <f t="shared" si="62"/>
        <v>0</v>
      </c>
      <c r="AD121" s="83">
        <f t="shared" si="63"/>
        <v>0</v>
      </c>
      <c r="AE121" s="14">
        <f t="shared" si="64"/>
        <v>45</v>
      </c>
      <c r="AF121" s="14">
        <f t="shared" si="65"/>
        <v>0</v>
      </c>
      <c r="AG121" s="61">
        <f t="shared" si="66"/>
        <v>272808.01763499284</v>
      </c>
      <c r="AH121" s="51"/>
      <c r="AI121" s="111" t="s">
        <v>179</v>
      </c>
      <c r="AJ121" t="str">
        <f>VLOOKUP(A121,'[19]Building Sheet FAR WPI &amp; CII'!A$6:T$264,3,FALSE)</f>
        <v>PIPE CULVERT</v>
      </c>
      <c r="AK121" t="s">
        <v>215</v>
      </c>
      <c r="AL121" s="104">
        <f t="shared" si="67"/>
        <v>3.6333333333333333</v>
      </c>
      <c r="AM121" s="104">
        <v>20</v>
      </c>
      <c r="AN121" s="109">
        <v>0.05</v>
      </c>
      <c r="AO121" s="136">
        <f>(1-AN121)/AM121</f>
        <v>4.7500000000000001E-2</v>
      </c>
      <c r="AP121" s="102">
        <f>I121*((1-AN121)/AM121)*IF(AL121&gt;AM121,AM121,AL121)</f>
        <v>276319.71972243587</v>
      </c>
      <c r="AQ121" s="102">
        <f>I121-AP121</f>
        <v>1324760.2593549329</v>
      </c>
      <c r="AR121" t="s">
        <v>217</v>
      </c>
      <c r="AS121" s="125">
        <v>0.15</v>
      </c>
      <c r="AT121" s="125">
        <f>VLOOKUP(AR121,Bifurcation!$B$5:$L$12,MATCH($AT$5,Bifurcation!$B$5:$L$5,0),FALSE)</f>
        <v>0</v>
      </c>
      <c r="AU121" s="125">
        <f>VLOOKUP(AR121,Bifurcation!$B$5:$L$12,MATCH($AU$5,Bifurcation!$B$5:$L$5,0),FALSE)</f>
        <v>0</v>
      </c>
      <c r="AV121" s="125">
        <v>0.25</v>
      </c>
      <c r="AW121" s="125">
        <f>VLOOKUP(AR121,Bifurcation!$B$5:$L$12,MATCH($AW$5,Bifurcation!$B$5:$L$5,0),FALSE)</f>
        <v>0</v>
      </c>
      <c r="AX121" s="125">
        <f>VLOOKUP(AR121,Bifurcation!$B$5:$L$12,MATCH($AX$5,Bifurcation!$B$5:$L$5,0),FALSE)</f>
        <v>0.2</v>
      </c>
      <c r="AY121" s="125">
        <f>VLOOKUP(AR121,Bifurcation!$B$5:$L$12,MATCH($AY$5,Bifurcation!$B$5:$L$5,0),FALSE)</f>
        <v>0.17</v>
      </c>
      <c r="AZ121" s="125">
        <f>VLOOKUP(AR121,Bifurcation!$B$5:$L$12,MATCH($AZ$5,Bifurcation!$B$5:$L$5,0),FALSE)</f>
        <v>0</v>
      </c>
      <c r="BA121" s="125">
        <v>0.15</v>
      </c>
      <c r="BB121" s="125">
        <f>VLOOKUP(AR121,Bifurcation!$B$5:$L$12,MATCH($BB$5,Bifurcation!$B$5:$L$5,0),FALSE)</f>
        <v>0.08</v>
      </c>
      <c r="BC121" s="123">
        <f t="shared" si="68"/>
        <v>1.0000000000000002</v>
      </c>
      <c r="BD121" s="165">
        <f t="shared" si="78"/>
        <v>1.9871403890323993</v>
      </c>
      <c r="BE121" s="165">
        <f t="shared" si="79"/>
        <v>0</v>
      </c>
      <c r="BF121" s="165">
        <f t="shared" si="80"/>
        <v>0</v>
      </c>
      <c r="BG121" s="165">
        <f t="shared" si="81"/>
        <v>3.3119006483873323</v>
      </c>
      <c r="BH121" s="165">
        <f t="shared" si="82"/>
        <v>0</v>
      </c>
      <c r="BI121" s="165">
        <f t="shared" si="83"/>
        <v>2.649520518709866</v>
      </c>
      <c r="BJ121" s="165">
        <f t="shared" si="84"/>
        <v>2.252092440903386</v>
      </c>
      <c r="BK121" s="165">
        <f t="shared" si="85"/>
        <v>0</v>
      </c>
      <c r="BL121" s="165">
        <f t="shared" si="86"/>
        <v>1.9871403890323993</v>
      </c>
      <c r="BM121" s="165">
        <f t="shared" si="87"/>
        <v>1.0598082074839463</v>
      </c>
      <c r="BN121" s="102">
        <f t="shared" si="69"/>
        <v>441.58675311831098</v>
      </c>
      <c r="BO121" s="102">
        <f t="shared" si="70"/>
        <v>0</v>
      </c>
      <c r="BP121" s="102">
        <f t="shared" si="71"/>
        <v>0</v>
      </c>
      <c r="BQ121" s="102">
        <f t="shared" si="72"/>
        <v>413.98758104841653</v>
      </c>
      <c r="BR121" s="102">
        <f t="shared" si="73"/>
        <v>0</v>
      </c>
      <c r="BS121" s="102">
        <f t="shared" si="74"/>
        <v>4076.1854133997936</v>
      </c>
      <c r="BT121" s="102">
        <f t="shared" si="75"/>
        <v>682.45225481920784</v>
      </c>
      <c r="BU121" s="102">
        <f t="shared" si="76"/>
        <v>0</v>
      </c>
      <c r="BV121" s="102">
        <f t="shared" si="77"/>
        <v>243.52210649906854</v>
      </c>
      <c r="BW121" s="102">
        <f>Valuation!BM121*10^5</f>
        <v>105980.82074839463</v>
      </c>
    </row>
    <row r="122" spans="1:75">
      <c r="A122" s="56" t="s">
        <v>197</v>
      </c>
      <c r="B122" s="56" t="s">
        <v>21</v>
      </c>
      <c r="C122" s="56" t="s">
        <v>29</v>
      </c>
      <c r="D122" s="56">
        <f t="shared" si="90"/>
        <v>114</v>
      </c>
      <c r="E122" s="10" t="s">
        <v>39</v>
      </c>
      <c r="F122" s="164" t="s">
        <v>171</v>
      </c>
      <c r="G122" s="61">
        <v>2502742.9974606517</v>
      </c>
      <c r="H122" s="61">
        <v>917949.49057318282</v>
      </c>
      <c r="I122" s="61">
        <f t="shared" si="49"/>
        <v>1584793.506887469</v>
      </c>
      <c r="J122" s="60">
        <v>42429</v>
      </c>
      <c r="K122" s="60">
        <v>42460</v>
      </c>
      <c r="L122" s="60">
        <v>42460</v>
      </c>
      <c r="M122" s="60">
        <v>45443</v>
      </c>
      <c r="N122" s="83">
        <f t="shared" si="50"/>
        <v>33</v>
      </c>
      <c r="O122" s="83">
        <f t="shared" si="51"/>
        <v>33</v>
      </c>
      <c r="P122" s="61">
        <f t="shared" si="52"/>
        <v>1584793.506887469</v>
      </c>
      <c r="Q122" s="61">
        <f t="shared" si="53"/>
        <v>1362922.4159232234</v>
      </c>
      <c r="R122" s="61">
        <f t="shared" si="54"/>
        <v>221871.09096424561</v>
      </c>
      <c r="S122" s="61">
        <f t="shared" si="55"/>
        <v>22187.109096424563</v>
      </c>
      <c r="T122" s="61">
        <f t="shared" si="56"/>
        <v>2218.7109096424565</v>
      </c>
      <c r="U122" s="61">
        <f t="shared" si="57"/>
        <v>44329.843974656273</v>
      </c>
      <c r="V122" s="84">
        <v>0.1</v>
      </c>
      <c r="W122" s="84">
        <v>0.1</v>
      </c>
      <c r="X122" s="84">
        <v>0.18</v>
      </c>
      <c r="Y122" s="56">
        <f t="shared" si="58"/>
        <v>4</v>
      </c>
      <c r="Z122" s="56">
        <f t="shared" si="59"/>
        <v>4</v>
      </c>
      <c r="AA122" s="56">
        <f t="shared" si="60"/>
        <v>4</v>
      </c>
      <c r="AB122" s="56">
        <f t="shared" si="61"/>
        <v>4</v>
      </c>
      <c r="AC122" s="56">
        <f t="shared" si="62"/>
        <v>4</v>
      </c>
      <c r="AD122" s="83">
        <f t="shared" si="63"/>
        <v>13</v>
      </c>
      <c r="AE122" s="14">
        <f t="shared" si="64"/>
        <v>86</v>
      </c>
      <c r="AF122" s="14">
        <f t="shared" si="65"/>
        <v>0</v>
      </c>
      <c r="AG122" s="61">
        <f t="shared" si="66"/>
        <v>68735.6639807233</v>
      </c>
      <c r="AH122" s="51"/>
      <c r="AI122" s="111" t="s">
        <v>203</v>
      </c>
      <c r="AJ122" t="e">
        <f>VLOOKUP(A122,'[19]Building Sheet FAR WPI &amp; CII'!A$6:T$264,3,FALSE)</f>
        <v>#N/A</v>
      </c>
      <c r="AK122" t="e">
        <v>#N/A</v>
      </c>
      <c r="AL122" s="104">
        <f t="shared" si="67"/>
        <v>8.3166666666666664</v>
      </c>
      <c r="AM122" s="104">
        <v>30</v>
      </c>
      <c r="AN122" s="109">
        <v>0.05</v>
      </c>
      <c r="AO122" s="136">
        <f>(1-AN122)/AM122</f>
        <v>3.1666666666666662E-2</v>
      </c>
      <c r="AP122" s="102">
        <f>I122*((1-AN122)/AM122)*IF(AL122&gt;AM122,AM122,AL122)</f>
        <v>417372.97885555809</v>
      </c>
      <c r="AQ122" s="102">
        <f>I122-AP122</f>
        <v>1167420.5280319108</v>
      </c>
      <c r="AR122" s="114" t="s">
        <v>218</v>
      </c>
      <c r="AS122" s="125">
        <f>VLOOKUP(AR122,Bifurcation!$B$5:$L$12,MATCH($AS$5,Bifurcation!$B$5:$L$5,0),FALSE)</f>
        <v>0</v>
      </c>
      <c r="AT122" s="125">
        <f>VLOOKUP(AR122,Bifurcation!$B$5:$L$12,MATCH($AT$5,Bifurcation!$B$5:$L$5,0),FALSE)</f>
        <v>0</v>
      </c>
      <c r="AU122" s="125">
        <f>VLOOKUP(AR122,Bifurcation!$B$5:$L$12,MATCH($AU$5,Bifurcation!$B$5:$L$5,0),FALSE)</f>
        <v>0</v>
      </c>
      <c r="AV122" s="125">
        <v>0.05</v>
      </c>
      <c r="AW122" s="125">
        <f>VLOOKUP(AR122,Bifurcation!$B$5:$L$12,MATCH($AW$5,Bifurcation!$B$5:$L$5,0),FALSE)</f>
        <v>0.15</v>
      </c>
      <c r="AX122" s="125">
        <v>0.37</v>
      </c>
      <c r="AY122" s="125">
        <v>0.08</v>
      </c>
      <c r="AZ122" s="125">
        <f>VLOOKUP(AR122,Bifurcation!$B$5:$L$12,MATCH($AZ$5,Bifurcation!$B$5:$L$5,0),FALSE)</f>
        <v>0</v>
      </c>
      <c r="BA122" s="125">
        <v>0.25</v>
      </c>
      <c r="BB122" s="125">
        <f>VLOOKUP(AR122,Bifurcation!$B$5:$L$12,MATCH($BB$5,Bifurcation!$B$5:$L$5,0),FALSE)</f>
        <v>0.1</v>
      </c>
      <c r="BC122" s="123">
        <f t="shared" si="68"/>
        <v>1</v>
      </c>
      <c r="BD122" s="165">
        <f t="shared" si="78"/>
        <v>0</v>
      </c>
      <c r="BE122" s="165">
        <f t="shared" si="79"/>
        <v>0</v>
      </c>
      <c r="BF122" s="165">
        <f t="shared" si="80"/>
        <v>0</v>
      </c>
      <c r="BG122" s="165">
        <f t="shared" si="81"/>
        <v>0.58371026401595538</v>
      </c>
      <c r="BH122" s="165">
        <f t="shared" si="82"/>
        <v>1.751130792047866</v>
      </c>
      <c r="BI122" s="165">
        <f t="shared" si="83"/>
        <v>4.3194559537180703</v>
      </c>
      <c r="BJ122" s="165">
        <f t="shared" si="84"/>
        <v>0.93393642242552855</v>
      </c>
      <c r="BK122" s="165">
        <f t="shared" si="85"/>
        <v>0</v>
      </c>
      <c r="BL122" s="165">
        <f t="shared" si="86"/>
        <v>2.9185513200797768</v>
      </c>
      <c r="BM122" s="165">
        <f t="shared" si="87"/>
        <v>1.1674205280319108</v>
      </c>
      <c r="BN122" s="102">
        <f t="shared" si="69"/>
        <v>0</v>
      </c>
      <c r="BO122" s="102">
        <f t="shared" si="70"/>
        <v>0</v>
      </c>
      <c r="BP122" s="102">
        <f t="shared" si="71"/>
        <v>0</v>
      </c>
      <c r="BQ122" s="102">
        <f t="shared" si="72"/>
        <v>72.963783001994429</v>
      </c>
      <c r="BR122" s="102">
        <f t="shared" si="73"/>
        <v>1945.7008800531844</v>
      </c>
      <c r="BS122" s="102">
        <f t="shared" si="74"/>
        <v>6645.3168518739549</v>
      </c>
      <c r="BT122" s="102">
        <f t="shared" si="75"/>
        <v>283.01103709864503</v>
      </c>
      <c r="BU122" s="102">
        <f t="shared" si="76"/>
        <v>0</v>
      </c>
      <c r="BV122" s="102">
        <f t="shared" si="77"/>
        <v>357.66560295095303</v>
      </c>
      <c r="BW122" s="102">
        <f>Valuation!BM122*10^5</f>
        <v>116742.05280319108</v>
      </c>
    </row>
    <row r="123" spans="1:75">
      <c r="A123" s="56">
        <v>2010000226</v>
      </c>
      <c r="B123" s="56" t="s">
        <v>23</v>
      </c>
      <c r="C123" s="56" t="s">
        <v>28</v>
      </c>
      <c r="D123" s="56">
        <f t="shared" si="90"/>
        <v>115</v>
      </c>
      <c r="E123" s="10" t="s">
        <v>96</v>
      </c>
      <c r="F123" s="164" t="s">
        <v>141</v>
      </c>
      <c r="G123" s="61">
        <f>2835537-154764.960000001</f>
        <v>2680772.0399999991</v>
      </c>
      <c r="H123" s="61">
        <f>1159746.09892574-63299.4944556885</f>
        <v>1096446.6044700516</v>
      </c>
      <c r="I123" s="61">
        <f t="shared" si="49"/>
        <v>1584325.4355299475</v>
      </c>
      <c r="J123" s="60">
        <v>42886</v>
      </c>
      <c r="K123" s="60">
        <v>42916</v>
      </c>
      <c r="L123" s="60">
        <f t="shared" ref="L123:L154" si="91">+K123</f>
        <v>42916</v>
      </c>
      <c r="M123" s="60">
        <v>45443</v>
      </c>
      <c r="N123" s="83">
        <f t="shared" si="50"/>
        <v>28</v>
      </c>
      <c r="O123" s="83">
        <f t="shared" si="51"/>
        <v>28</v>
      </c>
      <c r="P123" s="61">
        <f t="shared" si="52"/>
        <v>1584325.4355299475</v>
      </c>
      <c r="Q123" s="61">
        <f t="shared" si="53"/>
        <v>1204087.3310027602</v>
      </c>
      <c r="R123" s="61">
        <f t="shared" si="54"/>
        <v>380238.1045271873</v>
      </c>
      <c r="S123" s="61">
        <f t="shared" si="55"/>
        <v>38023.810452718732</v>
      </c>
      <c r="T123" s="61">
        <f t="shared" si="56"/>
        <v>3802.3810452718735</v>
      </c>
      <c r="U123" s="61">
        <f t="shared" si="57"/>
        <v>75971.573284532031</v>
      </c>
      <c r="V123" s="84">
        <v>0.1</v>
      </c>
      <c r="W123" s="84">
        <v>0.1</v>
      </c>
      <c r="X123" s="84">
        <v>0.18</v>
      </c>
      <c r="Y123" s="56">
        <f t="shared" si="58"/>
        <v>4</v>
      </c>
      <c r="Z123" s="56">
        <f t="shared" si="59"/>
        <v>4</v>
      </c>
      <c r="AA123" s="56">
        <f t="shared" si="60"/>
        <v>4</v>
      </c>
      <c r="AB123" s="56">
        <f t="shared" si="61"/>
        <v>4</v>
      </c>
      <c r="AC123" s="56">
        <f t="shared" si="62"/>
        <v>4</v>
      </c>
      <c r="AD123" s="83">
        <f t="shared" si="63"/>
        <v>8</v>
      </c>
      <c r="AE123" s="14">
        <f t="shared" si="64"/>
        <v>76</v>
      </c>
      <c r="AF123" s="14">
        <f t="shared" si="65"/>
        <v>0</v>
      </c>
      <c r="AG123" s="61">
        <f t="shared" si="66"/>
        <v>117797.76478252263</v>
      </c>
      <c r="AH123" s="51">
        <v>0</v>
      </c>
      <c r="AI123" s="111" t="s">
        <v>203</v>
      </c>
      <c r="AJ123" t="str">
        <f>VLOOKUP(A123,'[19]Building Sheet FAR WPI &amp; CII'!A$6:T$264,3,FALSE)</f>
        <v>Construction of Inaugral Plaque / Monument</v>
      </c>
      <c r="AK123" t="s">
        <v>217</v>
      </c>
      <c r="AL123" s="104">
        <f t="shared" si="67"/>
        <v>7.0666666666666664</v>
      </c>
      <c r="AM123" s="104">
        <v>20</v>
      </c>
      <c r="AN123" s="109">
        <f>VLOOKUP(A123,'[19]Building Sheet FAR WPI &amp; CII'!A$6:AK$243,36,FALSE)</f>
        <v>0.05</v>
      </c>
      <c r="AO123" s="136">
        <f>(1-AN123)/AM123</f>
        <v>4.7500000000000001E-2</v>
      </c>
      <c r="AP123" s="102">
        <f>I123*((1-AN123)/AM123)*IF(AL123&gt;AM123,AM123,AL123)</f>
        <v>531805.23785955238</v>
      </c>
      <c r="AQ123" s="102">
        <f>I123-AP123</f>
        <v>1052520.197670395</v>
      </c>
      <c r="AR123" t="s">
        <v>217</v>
      </c>
      <c r="AS123" s="125">
        <v>0.15</v>
      </c>
      <c r="AT123" s="125">
        <f>VLOOKUP(AR123,Bifurcation!$B$5:$L$12,MATCH($AT$5,Bifurcation!$B$5:$L$5,0),FALSE)</f>
        <v>0</v>
      </c>
      <c r="AU123" s="125">
        <f>VLOOKUP(AR123,Bifurcation!$B$5:$L$12,MATCH($AU$5,Bifurcation!$B$5:$L$5,0),FALSE)</f>
        <v>0</v>
      </c>
      <c r="AV123" s="125">
        <v>0.25</v>
      </c>
      <c r="AW123" s="125">
        <f>VLOOKUP(AR123,Bifurcation!$B$5:$L$12,MATCH($AW$5,Bifurcation!$B$5:$L$5,0),FALSE)</f>
        <v>0</v>
      </c>
      <c r="AX123" s="125">
        <f>VLOOKUP(AR123,Bifurcation!$B$5:$L$12,MATCH($AX$5,Bifurcation!$B$5:$L$5,0),FALSE)</f>
        <v>0.2</v>
      </c>
      <c r="AY123" s="125">
        <f>VLOOKUP(AR123,Bifurcation!$B$5:$L$12,MATCH($AY$5,Bifurcation!$B$5:$L$5,0),FALSE)</f>
        <v>0.17</v>
      </c>
      <c r="AZ123" s="125">
        <f>VLOOKUP(AR123,Bifurcation!$B$5:$L$12,MATCH($AZ$5,Bifurcation!$B$5:$L$5,0),FALSE)</f>
        <v>0</v>
      </c>
      <c r="BA123" s="125">
        <v>0.15</v>
      </c>
      <c r="BB123" s="125">
        <f>VLOOKUP(AR123,Bifurcation!$B$5:$L$12,MATCH($BB$5,Bifurcation!$B$5:$L$5,0),FALSE)</f>
        <v>0.08</v>
      </c>
      <c r="BC123" s="123">
        <f t="shared" si="68"/>
        <v>1.0000000000000002</v>
      </c>
      <c r="BD123" s="165">
        <f t="shared" si="78"/>
        <v>1.5787802965055924</v>
      </c>
      <c r="BE123" s="165">
        <f t="shared" si="79"/>
        <v>0</v>
      </c>
      <c r="BF123" s="165">
        <f t="shared" si="80"/>
        <v>0</v>
      </c>
      <c r="BG123" s="165">
        <f t="shared" si="81"/>
        <v>2.6313004941759877</v>
      </c>
      <c r="BH123" s="165">
        <f t="shared" si="82"/>
        <v>0</v>
      </c>
      <c r="BI123" s="165">
        <f t="shared" si="83"/>
        <v>2.1050403953407901</v>
      </c>
      <c r="BJ123" s="165">
        <f t="shared" si="84"/>
        <v>1.7892843360396715</v>
      </c>
      <c r="BK123" s="165">
        <f t="shared" si="85"/>
        <v>0</v>
      </c>
      <c r="BL123" s="165">
        <f t="shared" si="86"/>
        <v>1.5787802965055924</v>
      </c>
      <c r="BM123" s="165">
        <f t="shared" si="87"/>
        <v>0.84201615813631603</v>
      </c>
      <c r="BN123" s="102">
        <f t="shared" si="69"/>
        <v>350.84006589013165</v>
      </c>
      <c r="BO123" s="102">
        <f t="shared" si="70"/>
        <v>0</v>
      </c>
      <c r="BP123" s="102">
        <f t="shared" si="71"/>
        <v>0</v>
      </c>
      <c r="BQ123" s="102">
        <f t="shared" si="72"/>
        <v>328.91256177199847</v>
      </c>
      <c r="BR123" s="102">
        <f t="shared" si="73"/>
        <v>0</v>
      </c>
      <c r="BS123" s="102">
        <f t="shared" si="74"/>
        <v>3238.5236851396767</v>
      </c>
      <c r="BT123" s="102">
        <f t="shared" si="75"/>
        <v>542.20737455747621</v>
      </c>
      <c r="BU123" s="102">
        <f t="shared" si="76"/>
        <v>0</v>
      </c>
      <c r="BV123" s="102">
        <f t="shared" si="77"/>
        <v>193.47797751294024</v>
      </c>
      <c r="BW123" s="102">
        <f>Valuation!BM123*10^5</f>
        <v>84201.615813631608</v>
      </c>
    </row>
    <row r="124" spans="1:75">
      <c r="A124" s="56">
        <v>2010000246</v>
      </c>
      <c r="B124" s="56" t="s">
        <v>24</v>
      </c>
      <c r="C124" s="56" t="s">
        <v>30</v>
      </c>
      <c r="D124" s="56">
        <f t="shared" si="90"/>
        <v>116</v>
      </c>
      <c r="E124" s="10" t="s">
        <v>39</v>
      </c>
      <c r="F124" s="164" t="s">
        <v>130</v>
      </c>
      <c r="G124" s="61">
        <v>2490000</v>
      </c>
      <c r="H124" s="61">
        <v>916391.80055849068</v>
      </c>
      <c r="I124" s="61">
        <f t="shared" si="49"/>
        <v>1573608.1994415093</v>
      </c>
      <c r="J124" s="60">
        <v>43739</v>
      </c>
      <c r="K124" s="60">
        <v>43830</v>
      </c>
      <c r="L124" s="60">
        <f t="shared" si="91"/>
        <v>43830</v>
      </c>
      <c r="M124" s="60">
        <v>45443</v>
      </c>
      <c r="N124" s="83">
        <f t="shared" si="50"/>
        <v>18</v>
      </c>
      <c r="O124" s="83">
        <f t="shared" si="51"/>
        <v>18</v>
      </c>
      <c r="P124" s="61">
        <f t="shared" si="52"/>
        <v>1573608.1994415093</v>
      </c>
      <c r="Q124" s="61">
        <f t="shared" si="53"/>
        <v>865484.50969283015</v>
      </c>
      <c r="R124" s="61">
        <f t="shared" si="54"/>
        <v>708123.68974867917</v>
      </c>
      <c r="S124" s="61">
        <f t="shared" si="55"/>
        <v>70812.368974867917</v>
      </c>
      <c r="T124" s="61">
        <f t="shared" si="56"/>
        <v>7081.2368974867923</v>
      </c>
      <c r="U124" s="61">
        <f t="shared" si="57"/>
        <v>141483.11321178608</v>
      </c>
      <c r="V124" s="84">
        <v>0.1</v>
      </c>
      <c r="W124" s="84">
        <v>0.1</v>
      </c>
      <c r="X124" s="84">
        <v>0.18</v>
      </c>
      <c r="Y124" s="56">
        <f t="shared" si="58"/>
        <v>4</v>
      </c>
      <c r="Z124" s="56">
        <f t="shared" si="59"/>
        <v>4</v>
      </c>
      <c r="AA124" s="56">
        <f t="shared" si="60"/>
        <v>4</v>
      </c>
      <c r="AB124" s="56">
        <f t="shared" si="61"/>
        <v>4</v>
      </c>
      <c r="AC124" s="56">
        <f t="shared" si="62"/>
        <v>2</v>
      </c>
      <c r="AD124" s="83">
        <f t="shared" si="63"/>
        <v>0</v>
      </c>
      <c r="AE124" s="14">
        <f t="shared" si="64"/>
        <v>55</v>
      </c>
      <c r="AF124" s="14">
        <f t="shared" si="65"/>
        <v>0</v>
      </c>
      <c r="AG124" s="61">
        <f t="shared" si="66"/>
        <v>219376.71908414079</v>
      </c>
      <c r="AH124" s="51" t="s">
        <v>125</v>
      </c>
      <c r="AI124" s="111" t="s">
        <v>203</v>
      </c>
      <c r="AJ124" t="str">
        <f>VLOOKUP(A124,'[19]Building Sheet FAR WPI &amp; CII'!A$6:T$264,3,FALSE)</f>
        <v>HYDROGEN COMPRESSOR SHED</v>
      </c>
      <c r="AK124" t="s">
        <v>218</v>
      </c>
      <c r="AL124" s="104">
        <f t="shared" si="67"/>
        <v>4.7305555555555552</v>
      </c>
      <c r="AM124" s="104">
        <v>30</v>
      </c>
      <c r="AN124" s="109">
        <f>VLOOKUP(A124,'[19]Building Sheet FAR WPI &amp; CII'!A$6:AK$243,36,FALSE)</f>
        <v>0.05</v>
      </c>
      <c r="AO124" s="136">
        <f>(1-AN124)/AM124</f>
        <v>3.1666666666666662E-2</v>
      </c>
      <c r="AP124" s="102">
        <f>I124*((1-AN124)/AM124)*IF(AL124&gt;AM124,AM124,AL124)</f>
        <v>235727.96532096717</v>
      </c>
      <c r="AQ124" s="102">
        <f>I124-AP124</f>
        <v>1337880.2341205422</v>
      </c>
      <c r="AR124" t="s">
        <v>218</v>
      </c>
      <c r="AS124" s="125">
        <f>VLOOKUP(AR124,Bifurcation!$B$5:$L$12,MATCH($AS$5,Bifurcation!$B$5:$L$5,0),FALSE)</f>
        <v>0</v>
      </c>
      <c r="AT124" s="125">
        <f>VLOOKUP(AR124,Bifurcation!$B$5:$L$12,MATCH($AT$5,Bifurcation!$B$5:$L$5,0),FALSE)</f>
        <v>0</v>
      </c>
      <c r="AU124" s="125">
        <f>VLOOKUP(AR124,Bifurcation!$B$5:$L$12,MATCH($AU$5,Bifurcation!$B$5:$L$5,0),FALSE)</f>
        <v>0</v>
      </c>
      <c r="AV124" s="125">
        <v>0.05</v>
      </c>
      <c r="AW124" s="125">
        <f>VLOOKUP(AR124,Bifurcation!$B$5:$L$12,MATCH($AW$5,Bifurcation!$B$5:$L$5,0),FALSE)</f>
        <v>0.15</v>
      </c>
      <c r="AX124" s="125">
        <v>0.37</v>
      </c>
      <c r="AY124" s="125">
        <v>0.08</v>
      </c>
      <c r="AZ124" s="125">
        <f>VLOOKUP(AR124,Bifurcation!$B$5:$L$12,MATCH($AZ$5,Bifurcation!$B$5:$L$5,0),FALSE)</f>
        <v>0</v>
      </c>
      <c r="BA124" s="125">
        <v>0.25</v>
      </c>
      <c r="BB124" s="125">
        <f>VLOOKUP(AR124,Bifurcation!$B$5:$L$12,MATCH($BB$5,Bifurcation!$B$5:$L$5,0),FALSE)</f>
        <v>0.1</v>
      </c>
      <c r="BC124" s="123">
        <f t="shared" si="68"/>
        <v>1</v>
      </c>
      <c r="BD124" s="165">
        <f t="shared" si="78"/>
        <v>0</v>
      </c>
      <c r="BE124" s="165">
        <f t="shared" si="79"/>
        <v>0</v>
      </c>
      <c r="BF124" s="165">
        <f t="shared" si="80"/>
        <v>0</v>
      </c>
      <c r="BG124" s="165">
        <f t="shared" si="81"/>
        <v>0.66894011706027112</v>
      </c>
      <c r="BH124" s="165">
        <f t="shared" si="82"/>
        <v>2.0068203511808131</v>
      </c>
      <c r="BI124" s="165">
        <f t="shared" si="83"/>
        <v>4.9501568662460063</v>
      </c>
      <c r="BJ124" s="165">
        <f t="shared" si="84"/>
        <v>1.0703041872964338</v>
      </c>
      <c r="BK124" s="165">
        <f t="shared" si="85"/>
        <v>0</v>
      </c>
      <c r="BL124" s="165">
        <f t="shared" si="86"/>
        <v>3.3447005853013554</v>
      </c>
      <c r="BM124" s="165">
        <f t="shared" si="87"/>
        <v>1.3378802341205422</v>
      </c>
      <c r="BN124" s="102">
        <f t="shared" si="69"/>
        <v>0</v>
      </c>
      <c r="BO124" s="102">
        <f t="shared" si="70"/>
        <v>0</v>
      </c>
      <c r="BP124" s="102">
        <f t="shared" si="71"/>
        <v>0</v>
      </c>
      <c r="BQ124" s="102">
        <f t="shared" si="72"/>
        <v>83.617514632533897</v>
      </c>
      <c r="BR124" s="102">
        <f t="shared" si="73"/>
        <v>2229.8003902009036</v>
      </c>
      <c r="BS124" s="102">
        <f t="shared" si="74"/>
        <v>7615.6259480707786</v>
      </c>
      <c r="BT124" s="102">
        <f t="shared" si="75"/>
        <v>324.33460221104053</v>
      </c>
      <c r="BU124" s="102">
        <f t="shared" si="76"/>
        <v>0</v>
      </c>
      <c r="BV124" s="102">
        <f t="shared" si="77"/>
        <v>409.88977761046021</v>
      </c>
      <c r="BW124" s="102">
        <f>Valuation!BM124*10^5</f>
        <v>133788.02341205423</v>
      </c>
    </row>
    <row r="125" spans="1:75">
      <c r="A125" s="63">
        <v>2010000269</v>
      </c>
      <c r="B125" s="56" t="s">
        <v>34</v>
      </c>
      <c r="C125" s="56" t="s">
        <v>29</v>
      </c>
      <c r="D125" s="56">
        <f t="shared" si="90"/>
        <v>117</v>
      </c>
      <c r="E125" s="10" t="s">
        <v>96</v>
      </c>
      <c r="F125" s="164" t="s">
        <v>81</v>
      </c>
      <c r="G125" s="61">
        <v>2046716</v>
      </c>
      <c r="H125" s="61">
        <v>533519.39761327405</v>
      </c>
      <c r="I125" s="61">
        <f t="shared" si="49"/>
        <v>1513196.6023867261</v>
      </c>
      <c r="J125" s="60">
        <v>44649</v>
      </c>
      <c r="K125" s="60">
        <v>44651</v>
      </c>
      <c r="L125" s="60">
        <f t="shared" si="91"/>
        <v>44651</v>
      </c>
      <c r="M125" s="60">
        <v>45443</v>
      </c>
      <c r="N125" s="83">
        <f t="shared" si="50"/>
        <v>9</v>
      </c>
      <c r="O125" s="83">
        <f t="shared" si="51"/>
        <v>9</v>
      </c>
      <c r="P125" s="61">
        <f t="shared" si="52"/>
        <v>1513196.6023867261</v>
      </c>
      <c r="Q125" s="61">
        <f t="shared" si="53"/>
        <v>469090.94673988508</v>
      </c>
      <c r="R125" s="61">
        <f t="shared" si="54"/>
        <v>1044105.655646841</v>
      </c>
      <c r="S125" s="61">
        <f t="shared" si="55"/>
        <v>104410.5655646841</v>
      </c>
      <c r="T125" s="61">
        <f t="shared" si="56"/>
        <v>10441.056556468411</v>
      </c>
      <c r="U125" s="61">
        <f t="shared" si="57"/>
        <v>208612.30999823884</v>
      </c>
      <c r="V125" s="84">
        <v>0.1</v>
      </c>
      <c r="W125" s="84">
        <v>0.1</v>
      </c>
      <c r="X125" s="84">
        <v>0.18</v>
      </c>
      <c r="Y125" s="56">
        <f t="shared" si="58"/>
        <v>4</v>
      </c>
      <c r="Z125" s="56">
        <f t="shared" si="59"/>
        <v>4</v>
      </c>
      <c r="AA125" s="56">
        <f t="shared" si="60"/>
        <v>1</v>
      </c>
      <c r="AB125" s="56">
        <f t="shared" si="61"/>
        <v>0</v>
      </c>
      <c r="AC125" s="56">
        <f t="shared" si="62"/>
        <v>0</v>
      </c>
      <c r="AD125" s="83">
        <f t="shared" si="63"/>
        <v>0</v>
      </c>
      <c r="AE125" s="14">
        <f t="shared" si="64"/>
        <v>31</v>
      </c>
      <c r="AF125" s="14">
        <f t="shared" si="65"/>
        <v>0</v>
      </c>
      <c r="AG125" s="61">
        <f t="shared" si="66"/>
        <v>323463.93211939133</v>
      </c>
      <c r="AH125" s="51"/>
      <c r="AI125" s="111" t="s">
        <v>181</v>
      </c>
      <c r="AJ125" t="str">
        <f>VLOOKUP(A125,'[19]Building Sheet FAR WPI &amp; CII'!A$6:T$264,3,FALSE)</f>
        <v>Toilet Blocks Civil Creche Building</v>
      </c>
      <c r="AK125" t="s">
        <v>216</v>
      </c>
      <c r="AL125" s="104">
        <f t="shared" si="67"/>
        <v>2.2361111111111112</v>
      </c>
      <c r="AM125" s="104">
        <v>30</v>
      </c>
      <c r="AN125" s="109">
        <f>VLOOKUP(A125,'[19]Building Sheet FAR WPI &amp; CII'!A$6:AK$243,36,FALSE)</f>
        <v>0.05</v>
      </c>
      <c r="AO125" s="136">
        <f>(1-AN125)/AM125</f>
        <v>3.1666666666666662E-2</v>
      </c>
      <c r="AP125" s="102">
        <f>I125*((1-AN125)/AM125)*IF(AL125&gt;AM125,AM125,AL125)</f>
        <v>107149.73163659709</v>
      </c>
      <c r="AQ125" s="102">
        <f>I125-AP125</f>
        <v>1406046.870750129</v>
      </c>
      <c r="AR125" t="s">
        <v>216</v>
      </c>
      <c r="AS125" s="125">
        <v>0.05</v>
      </c>
      <c r="AT125" s="125">
        <f>VLOOKUP(AR125,Bifurcation!$B$5:$L$12,MATCH($AT$5,Bifurcation!$B$5:$L$5,0),FALSE)</f>
        <v>0</v>
      </c>
      <c r="AU125" s="125">
        <f>VLOOKUP(AR125,Bifurcation!$B$5:$L$12,MATCH($AU$5,Bifurcation!$B$5:$L$5,0),FALSE)</f>
        <v>0</v>
      </c>
      <c r="AV125" s="125">
        <v>0.15</v>
      </c>
      <c r="AW125" s="125">
        <f>VLOOKUP(AR125,Bifurcation!$B$5:$L$12,MATCH($AW$5,Bifurcation!$B$5:$L$5,0),FALSE)</f>
        <v>0</v>
      </c>
      <c r="AX125" s="125">
        <v>0.17</v>
      </c>
      <c r="AY125" s="125">
        <f>VLOOKUP(AR125,Bifurcation!$B$5:$L$12,MATCH($AY$5,Bifurcation!$B$5:$L$5,0),FALSE)</f>
        <v>0.20468671467173591</v>
      </c>
      <c r="AZ125" s="125">
        <v>0.11</v>
      </c>
      <c r="BA125" s="125">
        <v>0.17</v>
      </c>
      <c r="BB125" s="125">
        <f>VLOOKUP(AR125,Bifurcation!$B$5:$L$12,MATCH($BB$5,Bifurcation!$B$5:$L$5,0),FALSE)</f>
        <v>0.15</v>
      </c>
      <c r="BC125" s="123">
        <f t="shared" si="68"/>
        <v>1.004686714671736</v>
      </c>
      <c r="BD125" s="165">
        <f t="shared" si="78"/>
        <v>0.70302343537506462</v>
      </c>
      <c r="BE125" s="165">
        <f t="shared" si="79"/>
        <v>0</v>
      </c>
      <c r="BF125" s="165">
        <f t="shared" si="80"/>
        <v>0</v>
      </c>
      <c r="BG125" s="165">
        <f t="shared" si="81"/>
        <v>2.1090703061251932</v>
      </c>
      <c r="BH125" s="165">
        <f t="shared" si="82"/>
        <v>0</v>
      </c>
      <c r="BI125" s="165">
        <f t="shared" si="83"/>
        <v>2.3902796802752193</v>
      </c>
      <c r="BJ125" s="165">
        <f t="shared" si="84"/>
        <v>2.877991146483188</v>
      </c>
      <c r="BK125" s="165">
        <f t="shared" si="85"/>
        <v>1.5466515578251419</v>
      </c>
      <c r="BL125" s="165">
        <f t="shared" si="86"/>
        <v>2.3902796802752193</v>
      </c>
      <c r="BM125" s="165">
        <f t="shared" si="87"/>
        <v>2.1090703061251932</v>
      </c>
      <c r="BN125" s="102">
        <f t="shared" si="69"/>
        <v>156.22743008334768</v>
      </c>
      <c r="BO125" s="102">
        <f t="shared" si="70"/>
        <v>0</v>
      </c>
      <c r="BP125" s="102">
        <f t="shared" si="71"/>
        <v>0</v>
      </c>
      <c r="BQ125" s="102">
        <f t="shared" si="72"/>
        <v>263.63378826564917</v>
      </c>
      <c r="BR125" s="102">
        <f t="shared" si="73"/>
        <v>0</v>
      </c>
      <c r="BS125" s="102">
        <f t="shared" si="74"/>
        <v>3677.3533542695682</v>
      </c>
      <c r="BT125" s="102">
        <f t="shared" si="75"/>
        <v>872.11852923732965</v>
      </c>
      <c r="BU125" s="102">
        <f t="shared" si="76"/>
        <v>20622.020771001891</v>
      </c>
      <c r="BV125" s="102">
        <f t="shared" si="77"/>
        <v>292.92643140627689</v>
      </c>
      <c r="BW125" s="102">
        <f>Valuation!BM125*10^5</f>
        <v>210907.03061251933</v>
      </c>
    </row>
    <row r="126" spans="1:75">
      <c r="A126" s="56">
        <v>2010000223</v>
      </c>
      <c r="B126" s="56" t="s">
        <v>23</v>
      </c>
      <c r="C126" s="56" t="s">
        <v>28</v>
      </c>
      <c r="D126" s="56">
        <f t="shared" si="90"/>
        <v>118</v>
      </c>
      <c r="E126" s="10" t="s">
        <v>39</v>
      </c>
      <c r="F126" s="164" t="s">
        <v>139</v>
      </c>
      <c r="G126" s="61">
        <v>2216159.56</v>
      </c>
      <c r="H126" s="61">
        <v>906418.22141872637</v>
      </c>
      <c r="I126" s="61">
        <f t="shared" si="49"/>
        <v>1309741.3385812738</v>
      </c>
      <c r="J126" s="60">
        <v>42839</v>
      </c>
      <c r="K126" s="60">
        <v>42916</v>
      </c>
      <c r="L126" s="60">
        <f t="shared" si="91"/>
        <v>42916</v>
      </c>
      <c r="M126" s="60">
        <v>45443</v>
      </c>
      <c r="N126" s="83">
        <f t="shared" si="50"/>
        <v>28</v>
      </c>
      <c r="O126" s="83">
        <f t="shared" si="51"/>
        <v>28</v>
      </c>
      <c r="P126" s="61">
        <f t="shared" si="52"/>
        <v>1309741.3385812738</v>
      </c>
      <c r="Q126" s="61">
        <f t="shared" si="53"/>
        <v>995403.41732176812</v>
      </c>
      <c r="R126" s="61">
        <f t="shared" si="54"/>
        <v>314337.92125950567</v>
      </c>
      <c r="S126" s="61">
        <f t="shared" si="55"/>
        <v>31433.792125950567</v>
      </c>
      <c r="T126" s="61">
        <f t="shared" si="56"/>
        <v>3143.3792125950567</v>
      </c>
      <c r="U126" s="61">
        <f t="shared" si="57"/>
        <v>62804.716667649234</v>
      </c>
      <c r="V126" s="84">
        <v>0.1</v>
      </c>
      <c r="W126" s="84">
        <v>0.1</v>
      </c>
      <c r="X126" s="84">
        <v>0.18</v>
      </c>
      <c r="Y126" s="56">
        <f t="shared" si="58"/>
        <v>4</v>
      </c>
      <c r="Z126" s="56">
        <f t="shared" si="59"/>
        <v>4</v>
      </c>
      <c r="AA126" s="56">
        <f t="shared" si="60"/>
        <v>4</v>
      </c>
      <c r="AB126" s="56">
        <f t="shared" si="61"/>
        <v>4</v>
      </c>
      <c r="AC126" s="56">
        <f t="shared" si="62"/>
        <v>4</v>
      </c>
      <c r="AD126" s="83">
        <f t="shared" si="63"/>
        <v>8</v>
      </c>
      <c r="AE126" s="14">
        <f t="shared" si="64"/>
        <v>76</v>
      </c>
      <c r="AF126" s="14">
        <f t="shared" si="65"/>
        <v>0</v>
      </c>
      <c r="AG126" s="61">
        <f t="shared" si="66"/>
        <v>97381.888006194858</v>
      </c>
      <c r="AH126" s="51" t="s">
        <v>151</v>
      </c>
      <c r="AI126" s="111" t="s">
        <v>203</v>
      </c>
      <c r="AJ126" t="str">
        <f>VLOOKUP(A126,'[19]Building Sheet FAR WPI &amp; CII'!A$6:T$264,3,FALSE)</f>
        <v>Culverts</v>
      </c>
      <c r="AK126" t="s">
        <v>215</v>
      </c>
      <c r="AL126" s="104">
        <f t="shared" si="67"/>
        <v>7.1944444444444446</v>
      </c>
      <c r="AM126" s="104">
        <v>30</v>
      </c>
      <c r="AN126" s="109">
        <v>0</v>
      </c>
      <c r="AO126" s="136">
        <f>(1-AN126)/AM126</f>
        <v>3.3333333333333333E-2</v>
      </c>
      <c r="AP126" s="102">
        <f>I126*((1-AN126)/AM126)*IF(AL126&gt;AM126,AM126,AL126)</f>
        <v>314095.3765671759</v>
      </c>
      <c r="AQ126" s="102">
        <f>I126-AP126</f>
        <v>995645.96201409795</v>
      </c>
      <c r="AR126" t="s">
        <v>218</v>
      </c>
      <c r="AS126" s="125">
        <f>VLOOKUP(AR126,Bifurcation!$B$5:$L$12,MATCH($AS$5,Bifurcation!$B$5:$L$5,0),FALSE)</f>
        <v>0</v>
      </c>
      <c r="AT126" s="125">
        <f>VLOOKUP(AR126,Bifurcation!$B$5:$L$12,MATCH($AT$5,Bifurcation!$B$5:$L$5,0),FALSE)</f>
        <v>0</v>
      </c>
      <c r="AU126" s="125">
        <f>VLOOKUP(AR126,Bifurcation!$B$5:$L$12,MATCH($AU$5,Bifurcation!$B$5:$L$5,0),FALSE)</f>
        <v>0</v>
      </c>
      <c r="AV126" s="125">
        <v>0.05</v>
      </c>
      <c r="AW126" s="125">
        <f>VLOOKUP(AR126,Bifurcation!$B$5:$L$12,MATCH($AW$5,Bifurcation!$B$5:$L$5,0),FALSE)</f>
        <v>0.15</v>
      </c>
      <c r="AX126" s="125">
        <v>0.37</v>
      </c>
      <c r="AY126" s="125">
        <v>0.08</v>
      </c>
      <c r="AZ126" s="125">
        <f>VLOOKUP(AR126,Bifurcation!$B$5:$L$12,MATCH($AZ$5,Bifurcation!$B$5:$L$5,0),FALSE)</f>
        <v>0</v>
      </c>
      <c r="BA126" s="125">
        <v>0.25</v>
      </c>
      <c r="BB126" s="125">
        <f>VLOOKUP(AR126,Bifurcation!$B$5:$L$12,MATCH($BB$5,Bifurcation!$B$5:$L$5,0),FALSE)</f>
        <v>0.1</v>
      </c>
      <c r="BC126" s="123">
        <f t="shared" si="68"/>
        <v>1</v>
      </c>
      <c r="BD126" s="165">
        <f t="shared" si="78"/>
        <v>0</v>
      </c>
      <c r="BE126" s="165">
        <f t="shared" si="79"/>
        <v>0</v>
      </c>
      <c r="BF126" s="165">
        <f t="shared" si="80"/>
        <v>0</v>
      </c>
      <c r="BG126" s="165">
        <f t="shared" si="81"/>
        <v>0.49782298100704903</v>
      </c>
      <c r="BH126" s="165">
        <f t="shared" si="82"/>
        <v>1.493468943021147</v>
      </c>
      <c r="BI126" s="165">
        <f t="shared" si="83"/>
        <v>3.6838900594521622</v>
      </c>
      <c r="BJ126" s="165">
        <f t="shared" si="84"/>
        <v>0.79651676961127849</v>
      </c>
      <c r="BK126" s="165">
        <f t="shared" si="85"/>
        <v>0</v>
      </c>
      <c r="BL126" s="165">
        <f t="shared" si="86"/>
        <v>2.4891149050352448</v>
      </c>
      <c r="BM126" s="165">
        <f t="shared" si="87"/>
        <v>0.99564596201409805</v>
      </c>
      <c r="BN126" s="102">
        <f t="shared" si="69"/>
        <v>0</v>
      </c>
      <c r="BO126" s="102">
        <f t="shared" si="70"/>
        <v>0</v>
      </c>
      <c r="BP126" s="102">
        <f t="shared" si="71"/>
        <v>0</v>
      </c>
      <c r="BQ126" s="102">
        <f t="shared" si="72"/>
        <v>62.227872625881126</v>
      </c>
      <c r="BR126" s="102">
        <f t="shared" si="73"/>
        <v>1659.4099366901632</v>
      </c>
      <c r="BS126" s="102">
        <f t="shared" si="74"/>
        <v>5667.523168387942</v>
      </c>
      <c r="BT126" s="102">
        <f t="shared" si="75"/>
        <v>241.36871806402377</v>
      </c>
      <c r="BU126" s="102">
        <f t="shared" si="76"/>
        <v>0</v>
      </c>
      <c r="BV126" s="102">
        <f t="shared" si="77"/>
        <v>305.03859130333882</v>
      </c>
      <c r="BW126" s="102">
        <f>Valuation!BM126*10^5</f>
        <v>99564.596201409804</v>
      </c>
    </row>
    <row r="127" spans="1:75">
      <c r="A127" s="56">
        <v>9010000014</v>
      </c>
      <c r="B127" s="56" t="s">
        <v>22</v>
      </c>
      <c r="C127" s="56" t="s">
        <v>29</v>
      </c>
      <c r="D127" s="56">
        <f t="shared" si="90"/>
        <v>119</v>
      </c>
      <c r="E127" s="10" t="s">
        <v>39</v>
      </c>
      <c r="F127" s="164" t="s">
        <v>155</v>
      </c>
      <c r="G127" s="61">
        <v>1981476.1817010033</v>
      </c>
      <c r="H127" s="61">
        <v>815556.29643424915</v>
      </c>
      <c r="I127" s="61">
        <f t="shared" si="49"/>
        <v>1165919.8852667543</v>
      </c>
      <c r="J127" s="60">
        <v>42766</v>
      </c>
      <c r="K127" s="60">
        <v>42825</v>
      </c>
      <c r="L127" s="60">
        <f t="shared" si="91"/>
        <v>42825</v>
      </c>
      <c r="M127" s="60">
        <v>45443</v>
      </c>
      <c r="N127" s="83">
        <f t="shared" si="50"/>
        <v>29</v>
      </c>
      <c r="O127" s="83">
        <f t="shared" si="51"/>
        <v>29</v>
      </c>
      <c r="P127" s="61">
        <f t="shared" si="52"/>
        <v>1165919.8852667543</v>
      </c>
      <c r="Q127" s="61">
        <f t="shared" si="53"/>
        <v>909417.51050806837</v>
      </c>
      <c r="R127" s="61">
        <f t="shared" si="54"/>
        <v>256502.37475868594</v>
      </c>
      <c r="S127" s="61">
        <f t="shared" si="55"/>
        <v>25650.237475868595</v>
      </c>
      <c r="T127" s="61">
        <f t="shared" si="56"/>
        <v>2565.0237475868598</v>
      </c>
      <c r="U127" s="61">
        <f t="shared" si="57"/>
        <v>51249.174476785454</v>
      </c>
      <c r="V127" s="84">
        <v>0.1</v>
      </c>
      <c r="W127" s="84">
        <v>0.1</v>
      </c>
      <c r="X127" s="84">
        <v>0.18</v>
      </c>
      <c r="Y127" s="56">
        <f t="shared" si="58"/>
        <v>4</v>
      </c>
      <c r="Z127" s="56">
        <f t="shared" si="59"/>
        <v>4</v>
      </c>
      <c r="AA127" s="56">
        <f t="shared" si="60"/>
        <v>4</v>
      </c>
      <c r="AB127" s="56">
        <f t="shared" si="61"/>
        <v>4</v>
      </c>
      <c r="AC127" s="56">
        <f t="shared" si="62"/>
        <v>4</v>
      </c>
      <c r="AD127" s="83">
        <f t="shared" si="63"/>
        <v>9</v>
      </c>
      <c r="AE127" s="14">
        <f t="shared" si="64"/>
        <v>78</v>
      </c>
      <c r="AF127" s="14">
        <f t="shared" si="65"/>
        <v>0</v>
      </c>
      <c r="AG127" s="61">
        <f t="shared" si="66"/>
        <v>79464.435700240909</v>
      </c>
      <c r="AH127" s="51"/>
      <c r="AI127" s="111" t="s">
        <v>203</v>
      </c>
      <c r="AJ127" t="e">
        <f>VLOOKUP(A127,'[19]Building Sheet FAR WPI &amp; CII'!A$6:T$264,3,FALSE)</f>
        <v>#N/A</v>
      </c>
      <c r="AK127" t="e">
        <v>#N/A</v>
      </c>
      <c r="AL127" s="104">
        <f t="shared" si="67"/>
        <v>7.4</v>
      </c>
      <c r="AM127" s="104">
        <v>30</v>
      </c>
      <c r="AN127" s="109">
        <v>0.05</v>
      </c>
      <c r="AO127" s="136">
        <f>(1-AN127)/AM127</f>
        <v>3.1666666666666662E-2</v>
      </c>
      <c r="AP127" s="102">
        <f>I127*((1-AN127)/AM127)*IF(AL127&gt;AM127,AM127,AL127)</f>
        <v>273213.89311417605</v>
      </c>
      <c r="AQ127" s="102">
        <f>I127-AP127</f>
        <v>892705.9921525782</v>
      </c>
      <c r="AR127" s="114" t="s">
        <v>218</v>
      </c>
      <c r="AS127" s="125">
        <f>VLOOKUP(AR127,Bifurcation!$B$5:$L$12,MATCH($AS$5,Bifurcation!$B$5:$L$5,0),FALSE)</f>
        <v>0</v>
      </c>
      <c r="AT127" s="125">
        <f>VLOOKUP(AR127,Bifurcation!$B$5:$L$12,MATCH($AT$5,Bifurcation!$B$5:$L$5,0),FALSE)</f>
        <v>0</v>
      </c>
      <c r="AU127" s="125">
        <f>VLOOKUP(AR127,Bifurcation!$B$5:$L$12,MATCH($AU$5,Bifurcation!$B$5:$L$5,0),FALSE)</f>
        <v>0</v>
      </c>
      <c r="AV127" s="125">
        <v>0.05</v>
      </c>
      <c r="AW127" s="125">
        <f>VLOOKUP(AR127,Bifurcation!$B$5:$L$12,MATCH($AW$5,Bifurcation!$B$5:$L$5,0),FALSE)</f>
        <v>0.15</v>
      </c>
      <c r="AX127" s="125">
        <v>0.37</v>
      </c>
      <c r="AY127" s="125">
        <v>0.08</v>
      </c>
      <c r="AZ127" s="125">
        <f>VLOOKUP(AR127,Bifurcation!$B$5:$L$12,MATCH($AZ$5,Bifurcation!$B$5:$L$5,0),FALSE)</f>
        <v>0</v>
      </c>
      <c r="BA127" s="125">
        <v>0.25</v>
      </c>
      <c r="BB127" s="125">
        <f>VLOOKUP(AR127,Bifurcation!$B$5:$L$12,MATCH($BB$5,Bifurcation!$B$5:$L$5,0),FALSE)</f>
        <v>0.1</v>
      </c>
      <c r="BC127" s="123">
        <f t="shared" si="68"/>
        <v>1</v>
      </c>
      <c r="BD127" s="165">
        <f t="shared" si="78"/>
        <v>0</v>
      </c>
      <c r="BE127" s="165">
        <f t="shared" si="79"/>
        <v>0</v>
      </c>
      <c r="BF127" s="165">
        <f t="shared" si="80"/>
        <v>0</v>
      </c>
      <c r="BG127" s="165">
        <f t="shared" si="81"/>
        <v>0.44635299607628914</v>
      </c>
      <c r="BH127" s="165">
        <f t="shared" si="82"/>
        <v>1.3390589882288673</v>
      </c>
      <c r="BI127" s="165">
        <f t="shared" si="83"/>
        <v>3.3030121709645393</v>
      </c>
      <c r="BJ127" s="165">
        <f t="shared" si="84"/>
        <v>0.71416479372206265</v>
      </c>
      <c r="BK127" s="165">
        <f t="shared" si="85"/>
        <v>0</v>
      </c>
      <c r="BL127" s="165">
        <f t="shared" si="86"/>
        <v>2.2317649803814454</v>
      </c>
      <c r="BM127" s="165">
        <f t="shared" si="87"/>
        <v>0.89270599215257829</v>
      </c>
      <c r="BN127" s="102">
        <f t="shared" si="69"/>
        <v>0</v>
      </c>
      <c r="BO127" s="102">
        <f t="shared" si="70"/>
        <v>0</v>
      </c>
      <c r="BP127" s="102">
        <f t="shared" si="71"/>
        <v>0</v>
      </c>
      <c r="BQ127" s="102">
        <f t="shared" si="72"/>
        <v>55.79412450953614</v>
      </c>
      <c r="BR127" s="102">
        <f t="shared" si="73"/>
        <v>1487.8433202542969</v>
      </c>
      <c r="BS127" s="102">
        <f t="shared" si="74"/>
        <v>5081.5571860992914</v>
      </c>
      <c r="BT127" s="102">
        <f t="shared" si="75"/>
        <v>216.41357385517048</v>
      </c>
      <c r="BU127" s="102">
        <f t="shared" si="76"/>
        <v>0</v>
      </c>
      <c r="BV127" s="102">
        <f t="shared" si="77"/>
        <v>273.50061034086343</v>
      </c>
      <c r="BW127" s="102">
        <f>Valuation!BM127*10^5</f>
        <v>89270.599215257826</v>
      </c>
    </row>
    <row r="128" spans="1:75">
      <c r="A128" s="56">
        <v>2010000277</v>
      </c>
      <c r="B128" s="56" t="s">
        <v>36</v>
      </c>
      <c r="C128" s="56" t="s">
        <v>28</v>
      </c>
      <c r="D128" s="56">
        <f t="shared" si="90"/>
        <v>120</v>
      </c>
      <c r="E128" s="10" t="s">
        <v>96</v>
      </c>
      <c r="F128" s="164" t="s">
        <v>84</v>
      </c>
      <c r="G128" s="61">
        <v>2346913</v>
      </c>
      <c r="H128" s="61">
        <v>1223442.2180911393</v>
      </c>
      <c r="I128" s="61">
        <f t="shared" si="49"/>
        <v>1123470.7819088607</v>
      </c>
      <c r="J128" s="60">
        <v>44663</v>
      </c>
      <c r="K128" s="60">
        <v>44742</v>
      </c>
      <c r="L128" s="60">
        <f t="shared" si="91"/>
        <v>44742</v>
      </c>
      <c r="M128" s="60">
        <v>45443</v>
      </c>
      <c r="N128" s="83">
        <f t="shared" si="50"/>
        <v>8</v>
      </c>
      <c r="O128" s="83">
        <f t="shared" si="51"/>
        <v>8</v>
      </c>
      <c r="P128" s="61">
        <f t="shared" si="52"/>
        <v>1123470.7819088607</v>
      </c>
      <c r="Q128" s="61">
        <f t="shared" si="53"/>
        <v>314571.81893448101</v>
      </c>
      <c r="R128" s="61">
        <f t="shared" si="54"/>
        <v>808898.96297437965</v>
      </c>
      <c r="S128" s="61">
        <f t="shared" si="55"/>
        <v>80889.896297437968</v>
      </c>
      <c r="T128" s="61">
        <f t="shared" si="56"/>
        <v>8088.9896297437972</v>
      </c>
      <c r="U128" s="61">
        <f t="shared" si="57"/>
        <v>161618.01280228107</v>
      </c>
      <c r="V128" s="84">
        <v>0.1</v>
      </c>
      <c r="W128" s="84">
        <v>0.1</v>
      </c>
      <c r="X128" s="84">
        <v>0.18</v>
      </c>
      <c r="Y128" s="56">
        <f t="shared" si="58"/>
        <v>4</v>
      </c>
      <c r="Z128" s="56">
        <f t="shared" si="59"/>
        <v>4</v>
      </c>
      <c r="AA128" s="56">
        <f t="shared" si="60"/>
        <v>0</v>
      </c>
      <c r="AB128" s="56">
        <f t="shared" si="61"/>
        <v>0</v>
      </c>
      <c r="AC128" s="56">
        <f t="shared" si="62"/>
        <v>0</v>
      </c>
      <c r="AD128" s="83">
        <f t="shared" si="63"/>
        <v>0</v>
      </c>
      <c r="AE128" s="14">
        <f t="shared" si="64"/>
        <v>28</v>
      </c>
      <c r="AF128" s="14">
        <f t="shared" si="65"/>
        <v>0</v>
      </c>
      <c r="AG128" s="61">
        <f t="shared" si="66"/>
        <v>250596.89872946282</v>
      </c>
      <c r="AH128" s="51"/>
      <c r="AI128" s="111" t="s">
        <v>181</v>
      </c>
      <c r="AJ128" t="str">
        <f>VLOOKUP(A128,'[19]Building Sheet FAR WPI &amp; CII'!A$6:T$264,3,FALSE)</f>
        <v>Toilet Blocks Civil CWS</v>
      </c>
      <c r="AK128" t="s">
        <v>216</v>
      </c>
      <c r="AL128" s="104">
        <f t="shared" si="67"/>
        <v>2.2000000000000002</v>
      </c>
      <c r="AM128" s="104">
        <v>30</v>
      </c>
      <c r="AN128" s="109">
        <f>VLOOKUP(A128,'[19]Building Sheet FAR WPI &amp; CII'!A$6:AK$243,36,FALSE)</f>
        <v>0.05</v>
      </c>
      <c r="AO128" s="136">
        <f>(1-AN128)/AM128</f>
        <v>3.1666666666666662E-2</v>
      </c>
      <c r="AP128" s="102">
        <f>I128*((1-AN128)/AM128)*IF(AL128&gt;AM128,AM128,AL128)</f>
        <v>78268.464472983949</v>
      </c>
      <c r="AQ128" s="102">
        <f>I128-AP128</f>
        <v>1045202.3174358767</v>
      </c>
      <c r="AR128" t="s">
        <v>216</v>
      </c>
      <c r="AS128" s="125">
        <v>0.05</v>
      </c>
      <c r="AT128" s="125">
        <f>VLOOKUP(AR128,Bifurcation!$B$5:$L$12,MATCH($AT$5,Bifurcation!$B$5:$L$5,0),FALSE)</f>
        <v>0</v>
      </c>
      <c r="AU128" s="125">
        <f>VLOOKUP(AR128,Bifurcation!$B$5:$L$12,MATCH($AU$5,Bifurcation!$B$5:$L$5,0),FALSE)</f>
        <v>0</v>
      </c>
      <c r="AV128" s="125">
        <v>0.15</v>
      </c>
      <c r="AW128" s="125">
        <f>VLOOKUP(AR128,Bifurcation!$B$5:$L$12,MATCH($AW$5,Bifurcation!$B$5:$L$5,0),FALSE)</f>
        <v>0</v>
      </c>
      <c r="AX128" s="125">
        <v>0.17</v>
      </c>
      <c r="AY128" s="125">
        <f>VLOOKUP(AR128,Bifurcation!$B$5:$L$12,MATCH($AY$5,Bifurcation!$B$5:$L$5,0),FALSE)</f>
        <v>0.20468671467173591</v>
      </c>
      <c r="AZ128" s="125">
        <v>0.11</v>
      </c>
      <c r="BA128" s="125">
        <v>0.17</v>
      </c>
      <c r="BB128" s="125">
        <f>VLOOKUP(AR128,Bifurcation!$B$5:$L$12,MATCH($BB$5,Bifurcation!$B$5:$L$5,0),FALSE)</f>
        <v>0.15</v>
      </c>
      <c r="BC128" s="123">
        <f t="shared" si="68"/>
        <v>1.004686714671736</v>
      </c>
      <c r="BD128" s="165">
        <f t="shared" si="78"/>
        <v>0.52260115871793833</v>
      </c>
      <c r="BE128" s="165">
        <f t="shared" si="79"/>
        <v>0</v>
      </c>
      <c r="BF128" s="165">
        <f t="shared" si="80"/>
        <v>0</v>
      </c>
      <c r="BG128" s="165">
        <f t="shared" si="81"/>
        <v>1.5678034761538151</v>
      </c>
      <c r="BH128" s="165">
        <f t="shared" si="82"/>
        <v>0</v>
      </c>
      <c r="BI128" s="165">
        <f t="shared" si="83"/>
        <v>1.7768439396409905</v>
      </c>
      <c r="BJ128" s="165">
        <f t="shared" si="84"/>
        <v>2.1393902852323445</v>
      </c>
      <c r="BK128" s="165">
        <f t="shared" si="85"/>
        <v>1.1497225491794645</v>
      </c>
      <c r="BL128" s="165">
        <f t="shared" si="86"/>
        <v>1.7768439396409905</v>
      </c>
      <c r="BM128" s="165">
        <f t="shared" si="87"/>
        <v>1.5678034761538151</v>
      </c>
      <c r="BN128" s="102">
        <f t="shared" si="69"/>
        <v>116.13359082620852</v>
      </c>
      <c r="BO128" s="102">
        <f t="shared" si="70"/>
        <v>0</v>
      </c>
      <c r="BP128" s="102">
        <f t="shared" si="71"/>
        <v>0</v>
      </c>
      <c r="BQ128" s="102">
        <f t="shared" si="72"/>
        <v>195.97543451922687</v>
      </c>
      <c r="BR128" s="102">
        <f t="shared" si="73"/>
        <v>0</v>
      </c>
      <c r="BS128" s="102">
        <f t="shared" si="74"/>
        <v>2733.6060609861393</v>
      </c>
      <c r="BT128" s="102">
        <f t="shared" si="75"/>
        <v>648.30008643404381</v>
      </c>
      <c r="BU128" s="102">
        <f t="shared" si="76"/>
        <v>15329.633989059528</v>
      </c>
      <c r="BV128" s="102">
        <f t="shared" si="77"/>
        <v>217.750482799141</v>
      </c>
      <c r="BW128" s="102">
        <f>Valuation!BM128*10^5</f>
        <v>156780.3476153815</v>
      </c>
    </row>
    <row r="129" spans="1:75">
      <c r="A129" s="56">
        <v>2010000276</v>
      </c>
      <c r="B129" s="56" t="s">
        <v>36</v>
      </c>
      <c r="C129" s="56" t="s">
        <v>28</v>
      </c>
      <c r="D129" s="56">
        <f t="shared" si="90"/>
        <v>121</v>
      </c>
      <c r="E129" s="10" t="s">
        <v>96</v>
      </c>
      <c r="F129" s="164" t="s">
        <v>83</v>
      </c>
      <c r="G129" s="61">
        <v>2243979</v>
      </c>
      <c r="H129" s="61">
        <v>1169782.878662284</v>
      </c>
      <c r="I129" s="61">
        <f t="shared" si="49"/>
        <v>1074196.121337716</v>
      </c>
      <c r="J129" s="60">
        <v>44663</v>
      </c>
      <c r="K129" s="60">
        <v>44742</v>
      </c>
      <c r="L129" s="60">
        <f t="shared" si="91"/>
        <v>44742</v>
      </c>
      <c r="M129" s="60">
        <v>45443</v>
      </c>
      <c r="N129" s="83">
        <f t="shared" si="50"/>
        <v>8</v>
      </c>
      <c r="O129" s="83">
        <f t="shared" si="51"/>
        <v>8</v>
      </c>
      <c r="P129" s="61">
        <f t="shared" si="52"/>
        <v>1074196.121337716</v>
      </c>
      <c r="Q129" s="61">
        <f t="shared" si="53"/>
        <v>300774.91397456051</v>
      </c>
      <c r="R129" s="61">
        <f t="shared" si="54"/>
        <v>773421.20736315544</v>
      </c>
      <c r="S129" s="61">
        <f t="shared" si="55"/>
        <v>77342.120736315541</v>
      </c>
      <c r="T129" s="61">
        <f t="shared" si="56"/>
        <v>7734.2120736315546</v>
      </c>
      <c r="U129" s="61">
        <f t="shared" si="57"/>
        <v>154529.55723115845</v>
      </c>
      <c r="V129" s="84">
        <v>0.1</v>
      </c>
      <c r="W129" s="84">
        <v>0.1</v>
      </c>
      <c r="X129" s="84">
        <v>0.18</v>
      </c>
      <c r="Y129" s="56">
        <f t="shared" si="58"/>
        <v>4</v>
      </c>
      <c r="Z129" s="56">
        <f t="shared" si="59"/>
        <v>4</v>
      </c>
      <c r="AA129" s="56">
        <f t="shared" si="60"/>
        <v>0</v>
      </c>
      <c r="AB129" s="56">
        <f t="shared" si="61"/>
        <v>0</v>
      </c>
      <c r="AC129" s="56">
        <f t="shared" si="62"/>
        <v>0</v>
      </c>
      <c r="AD129" s="83">
        <f t="shared" si="63"/>
        <v>0</v>
      </c>
      <c r="AE129" s="14">
        <f t="shared" si="64"/>
        <v>28</v>
      </c>
      <c r="AF129" s="14">
        <f t="shared" si="65"/>
        <v>0</v>
      </c>
      <c r="AG129" s="61">
        <f t="shared" si="66"/>
        <v>239605.89004110557</v>
      </c>
      <c r="AH129" s="51"/>
      <c r="AI129" s="111" t="s">
        <v>181</v>
      </c>
      <c r="AJ129" t="str">
        <f>VLOOKUP(A129,'[19]Building Sheet FAR WPI &amp; CII'!A$6:T$264,3,FALSE)</f>
        <v>Toilet Blocks Civil PWH</v>
      </c>
      <c r="AK129" t="s">
        <v>216</v>
      </c>
      <c r="AL129" s="104">
        <f t="shared" si="67"/>
        <v>2.2000000000000002</v>
      </c>
      <c r="AM129" s="104">
        <v>30</v>
      </c>
      <c r="AN129" s="109">
        <f>VLOOKUP(A129,'[19]Building Sheet FAR WPI &amp; CII'!A$6:AK$243,36,FALSE)</f>
        <v>0.05</v>
      </c>
      <c r="AO129" s="136">
        <f>(1-AN129)/AM129</f>
        <v>3.1666666666666662E-2</v>
      </c>
      <c r="AP129" s="102">
        <f>I129*((1-AN129)/AM129)*IF(AL129&gt;AM129,AM129,AL129)</f>
        <v>74835.663119860881</v>
      </c>
      <c r="AQ129" s="102">
        <f>I129-AP129</f>
        <v>999360.45821785508</v>
      </c>
      <c r="AR129" t="s">
        <v>216</v>
      </c>
      <c r="AS129" s="125">
        <v>0.05</v>
      </c>
      <c r="AT129" s="125">
        <f>VLOOKUP(AR129,Bifurcation!$B$5:$L$12,MATCH($AT$5,Bifurcation!$B$5:$L$5,0),FALSE)</f>
        <v>0</v>
      </c>
      <c r="AU129" s="125">
        <f>VLOOKUP(AR129,Bifurcation!$B$5:$L$12,MATCH($AU$5,Bifurcation!$B$5:$L$5,0),FALSE)</f>
        <v>0</v>
      </c>
      <c r="AV129" s="125">
        <v>0.15</v>
      </c>
      <c r="AW129" s="125">
        <f>VLOOKUP(AR129,Bifurcation!$B$5:$L$12,MATCH($AW$5,Bifurcation!$B$5:$L$5,0),FALSE)</f>
        <v>0</v>
      </c>
      <c r="AX129" s="125">
        <v>0.17</v>
      </c>
      <c r="AY129" s="125">
        <f>VLOOKUP(AR129,Bifurcation!$B$5:$L$12,MATCH($AY$5,Bifurcation!$B$5:$L$5,0),FALSE)</f>
        <v>0.20468671467173591</v>
      </c>
      <c r="AZ129" s="125">
        <v>0.11</v>
      </c>
      <c r="BA129" s="125">
        <v>0.17</v>
      </c>
      <c r="BB129" s="125">
        <f>VLOOKUP(AR129,Bifurcation!$B$5:$L$12,MATCH($BB$5,Bifurcation!$B$5:$L$5,0),FALSE)</f>
        <v>0.15</v>
      </c>
      <c r="BC129" s="123">
        <f t="shared" si="68"/>
        <v>1.004686714671736</v>
      </c>
      <c r="BD129" s="165">
        <f t="shared" si="78"/>
        <v>0.49968022910892762</v>
      </c>
      <c r="BE129" s="165">
        <f t="shared" si="79"/>
        <v>0</v>
      </c>
      <c r="BF129" s="165">
        <f t="shared" si="80"/>
        <v>0</v>
      </c>
      <c r="BG129" s="165">
        <f t="shared" si="81"/>
        <v>1.4990406873267825</v>
      </c>
      <c r="BH129" s="165">
        <f t="shared" si="82"/>
        <v>0</v>
      </c>
      <c r="BI129" s="165">
        <f t="shared" si="83"/>
        <v>1.6989127789703538</v>
      </c>
      <c r="BJ129" s="165">
        <f t="shared" si="84"/>
        <v>2.0455580896545333</v>
      </c>
      <c r="BK129" s="165">
        <f t="shared" si="85"/>
        <v>1.0992965040396405</v>
      </c>
      <c r="BL129" s="165">
        <f t="shared" si="86"/>
        <v>1.6989127789703538</v>
      </c>
      <c r="BM129" s="165">
        <f t="shared" si="87"/>
        <v>1.4990406873267825</v>
      </c>
      <c r="BN129" s="102">
        <f t="shared" si="69"/>
        <v>111.04005091309502</v>
      </c>
      <c r="BO129" s="102">
        <f t="shared" si="70"/>
        <v>0</v>
      </c>
      <c r="BP129" s="102">
        <f t="shared" si="71"/>
        <v>0</v>
      </c>
      <c r="BQ129" s="102">
        <f t="shared" si="72"/>
        <v>187.38008591584781</v>
      </c>
      <c r="BR129" s="102">
        <f t="shared" si="73"/>
        <v>0</v>
      </c>
      <c r="BS129" s="102">
        <f t="shared" si="74"/>
        <v>2613.7119676466982</v>
      </c>
      <c r="BT129" s="102">
        <f t="shared" si="75"/>
        <v>619.86608777410095</v>
      </c>
      <c r="BU129" s="102">
        <f t="shared" si="76"/>
        <v>14657.28672052854</v>
      </c>
      <c r="BV129" s="102">
        <f t="shared" si="77"/>
        <v>208.20009546205316</v>
      </c>
      <c r="BW129" s="102">
        <f>Valuation!BM129*10^5</f>
        <v>149904.06873267825</v>
      </c>
    </row>
    <row r="130" spans="1:75">
      <c r="A130" s="56">
        <v>2020000314</v>
      </c>
      <c r="B130" s="56" t="s">
        <v>23</v>
      </c>
      <c r="C130" s="56" t="s">
        <v>28</v>
      </c>
      <c r="D130" s="56">
        <f t="shared" si="90"/>
        <v>122</v>
      </c>
      <c r="E130" s="10" t="s">
        <v>39</v>
      </c>
      <c r="F130" s="164" t="s">
        <v>142</v>
      </c>
      <c r="G130" s="61">
        <v>1763456.8100000024</v>
      </c>
      <c r="H130" s="61">
        <v>721260.9660962061</v>
      </c>
      <c r="I130" s="61">
        <f t="shared" si="49"/>
        <v>1042195.8439037963</v>
      </c>
      <c r="J130" s="60">
        <v>42791</v>
      </c>
      <c r="K130" s="60">
        <v>42916</v>
      </c>
      <c r="L130" s="60">
        <f t="shared" si="91"/>
        <v>42916</v>
      </c>
      <c r="M130" s="60">
        <v>45443</v>
      </c>
      <c r="N130" s="83">
        <f t="shared" si="50"/>
        <v>28</v>
      </c>
      <c r="O130" s="83">
        <f t="shared" si="51"/>
        <v>28</v>
      </c>
      <c r="P130" s="61">
        <f t="shared" si="52"/>
        <v>1042195.8439037963</v>
      </c>
      <c r="Q130" s="61">
        <f t="shared" si="53"/>
        <v>792068.84136688523</v>
      </c>
      <c r="R130" s="61">
        <f t="shared" si="54"/>
        <v>250127.00253691105</v>
      </c>
      <c r="S130" s="61">
        <f t="shared" si="55"/>
        <v>25012.700253691106</v>
      </c>
      <c r="T130" s="61">
        <f t="shared" si="56"/>
        <v>2501.270025369111</v>
      </c>
      <c r="U130" s="61">
        <f t="shared" si="57"/>
        <v>49975.375106874832</v>
      </c>
      <c r="V130" s="84">
        <v>0.1</v>
      </c>
      <c r="W130" s="84">
        <v>0.1</v>
      </c>
      <c r="X130" s="84">
        <v>0.18</v>
      </c>
      <c r="Y130" s="56">
        <f t="shared" si="58"/>
        <v>4</v>
      </c>
      <c r="Z130" s="56">
        <f t="shared" si="59"/>
        <v>4</v>
      </c>
      <c r="AA130" s="56">
        <f t="shared" si="60"/>
        <v>4</v>
      </c>
      <c r="AB130" s="56">
        <f t="shared" si="61"/>
        <v>4</v>
      </c>
      <c r="AC130" s="56">
        <f t="shared" si="62"/>
        <v>4</v>
      </c>
      <c r="AD130" s="83">
        <f t="shared" si="63"/>
        <v>8</v>
      </c>
      <c r="AE130" s="14">
        <f t="shared" si="64"/>
        <v>76</v>
      </c>
      <c r="AF130" s="14">
        <f t="shared" si="65"/>
        <v>0</v>
      </c>
      <c r="AG130" s="61">
        <f t="shared" si="66"/>
        <v>77489.345385935041</v>
      </c>
      <c r="AH130" s="51" t="s">
        <v>157</v>
      </c>
      <c r="AI130" s="111" t="s">
        <v>203</v>
      </c>
      <c r="AJ130" t="str">
        <f>VLOOKUP(A130,'[19]Building Sheet FAR WPI &amp; CII'!A$6:T$264,3,FALSE)</f>
        <v>CRWS SYSTEM</v>
      </c>
      <c r="AK130" t="s">
        <v>221</v>
      </c>
      <c r="AL130" s="104">
        <f t="shared" si="67"/>
        <v>7.3305555555555557</v>
      </c>
      <c r="AM130" s="104">
        <v>30</v>
      </c>
      <c r="AN130" s="109">
        <f>VLOOKUP(A130,'[19]Building Sheet FAR WPI &amp; CII'!A$6:AK$243,36,FALSE)</f>
        <v>0.05</v>
      </c>
      <c r="AO130" s="136">
        <f>(1-AN130)/AM130</f>
        <v>3.1666666666666662E-2</v>
      </c>
      <c r="AP130" s="102">
        <f>I130*((1-AN130)/AM130)*IF(AL130&gt;AM130,AM130,AL130)</f>
        <v>241929.36022768632</v>
      </c>
      <c r="AQ130" s="102">
        <f>I130-AP130</f>
        <v>800266.48367610993</v>
      </c>
      <c r="AR130" t="s">
        <v>221</v>
      </c>
      <c r="AS130" s="125">
        <f>VLOOKUP(AR130,Bifurcation!$B$5:$L$12,MATCH($AS$5,Bifurcation!$B$5:$L$5,0),FALSE)</f>
        <v>0</v>
      </c>
      <c r="AT130" s="125">
        <f>VLOOKUP(AR130,Bifurcation!$B$5:$L$12,MATCH($AT$5,Bifurcation!$B$5:$L$5,0),FALSE)</f>
        <v>0</v>
      </c>
      <c r="AU130" s="125">
        <f>VLOOKUP(AR130,Bifurcation!$B$5:$L$12,MATCH($AU$5,Bifurcation!$B$5:$L$5,0),FALSE)</f>
        <v>0</v>
      </c>
      <c r="AV130" s="125">
        <v>0.05</v>
      </c>
      <c r="AW130" s="125">
        <f>VLOOKUP(AR130,Bifurcation!$B$5:$L$12,MATCH($AW$5,Bifurcation!$B$5:$L$5,0),FALSE)</f>
        <v>0.15</v>
      </c>
      <c r="AX130" s="125">
        <v>0.37</v>
      </c>
      <c r="AY130" s="125">
        <v>0.08</v>
      </c>
      <c r="AZ130" s="125">
        <f>VLOOKUP(AR130,Bifurcation!$B$5:$L$12,MATCH($AZ$5,Bifurcation!$B$5:$L$5,0),FALSE)</f>
        <v>0</v>
      </c>
      <c r="BA130" s="125">
        <v>0.25</v>
      </c>
      <c r="BB130" s="125">
        <f>VLOOKUP(AR130,Bifurcation!$B$5:$L$12,MATCH($BB$5,Bifurcation!$B$5:$L$5,0),FALSE)</f>
        <v>0.1</v>
      </c>
      <c r="BC130" s="123">
        <f t="shared" si="68"/>
        <v>1</v>
      </c>
      <c r="BD130" s="165">
        <f t="shared" si="78"/>
        <v>0</v>
      </c>
      <c r="BE130" s="165">
        <f t="shared" si="79"/>
        <v>0</v>
      </c>
      <c r="BF130" s="165">
        <f t="shared" si="80"/>
        <v>0</v>
      </c>
      <c r="BG130" s="165">
        <f t="shared" si="81"/>
        <v>0.40013324183805499</v>
      </c>
      <c r="BH130" s="165">
        <f t="shared" si="82"/>
        <v>1.200399725514165</v>
      </c>
      <c r="BI130" s="165">
        <f t="shared" si="83"/>
        <v>2.9609859896016069</v>
      </c>
      <c r="BJ130" s="165">
        <f t="shared" si="84"/>
        <v>0.64021318694088802</v>
      </c>
      <c r="BK130" s="165">
        <f t="shared" si="85"/>
        <v>0</v>
      </c>
      <c r="BL130" s="165">
        <f t="shared" si="86"/>
        <v>2.0006662091902747</v>
      </c>
      <c r="BM130" s="165">
        <f t="shared" si="87"/>
        <v>0.80026648367610997</v>
      </c>
      <c r="BN130" s="102">
        <f t="shared" si="69"/>
        <v>0</v>
      </c>
      <c r="BO130" s="102">
        <f t="shared" si="70"/>
        <v>0</v>
      </c>
      <c r="BP130" s="102">
        <f t="shared" si="71"/>
        <v>0</v>
      </c>
      <c r="BQ130" s="102">
        <f t="shared" si="72"/>
        <v>50.016655229756871</v>
      </c>
      <c r="BR130" s="102">
        <f t="shared" si="73"/>
        <v>1333.7774727935166</v>
      </c>
      <c r="BS130" s="102">
        <f t="shared" si="74"/>
        <v>4555.3630609255488</v>
      </c>
      <c r="BT130" s="102">
        <f t="shared" si="75"/>
        <v>194.00399604269336</v>
      </c>
      <c r="BU130" s="102">
        <f t="shared" si="76"/>
        <v>0</v>
      </c>
      <c r="BV130" s="102">
        <f t="shared" si="77"/>
        <v>245.17968249880818</v>
      </c>
      <c r="BW130" s="102">
        <f>Valuation!BM130*10^5</f>
        <v>80026.648367610993</v>
      </c>
    </row>
    <row r="131" spans="1:75">
      <c r="A131" s="56">
        <v>2010000219</v>
      </c>
      <c r="B131" s="56" t="s">
        <v>23</v>
      </c>
      <c r="C131" s="56" t="s">
        <v>28</v>
      </c>
      <c r="D131" s="56">
        <f t="shared" si="90"/>
        <v>123</v>
      </c>
      <c r="E131" s="10" t="s">
        <v>39</v>
      </c>
      <c r="F131" s="164" t="s">
        <v>139</v>
      </c>
      <c r="G131" s="61">
        <v>1755690.23</v>
      </c>
      <c r="H131" s="61">
        <v>718084.4034708559</v>
      </c>
      <c r="I131" s="61">
        <f t="shared" si="49"/>
        <v>1037605.8265291441</v>
      </c>
      <c r="J131" s="60">
        <v>42839</v>
      </c>
      <c r="K131" s="60">
        <v>42916</v>
      </c>
      <c r="L131" s="60">
        <f t="shared" si="91"/>
        <v>42916</v>
      </c>
      <c r="M131" s="60">
        <v>45443</v>
      </c>
      <c r="N131" s="83">
        <f t="shared" si="50"/>
        <v>28</v>
      </c>
      <c r="O131" s="83">
        <f t="shared" si="51"/>
        <v>28</v>
      </c>
      <c r="P131" s="61">
        <f t="shared" si="52"/>
        <v>1037605.8265291441</v>
      </c>
      <c r="Q131" s="61">
        <f t="shared" si="53"/>
        <v>788580.4281621495</v>
      </c>
      <c r="R131" s="61">
        <f t="shared" si="54"/>
        <v>249025.39836699457</v>
      </c>
      <c r="S131" s="61">
        <f t="shared" si="55"/>
        <v>24902.53983669946</v>
      </c>
      <c r="T131" s="61">
        <f t="shared" si="56"/>
        <v>2490.2539836699461</v>
      </c>
      <c r="U131" s="61">
        <f t="shared" si="57"/>
        <v>49755.274593725517</v>
      </c>
      <c r="V131" s="84">
        <v>0.1</v>
      </c>
      <c r="W131" s="84">
        <v>0.1</v>
      </c>
      <c r="X131" s="84">
        <v>0.18</v>
      </c>
      <c r="Y131" s="56">
        <f t="shared" si="58"/>
        <v>4</v>
      </c>
      <c r="Z131" s="56">
        <f t="shared" si="59"/>
        <v>4</v>
      </c>
      <c r="AA131" s="56">
        <f t="shared" si="60"/>
        <v>4</v>
      </c>
      <c r="AB131" s="56">
        <f t="shared" si="61"/>
        <v>4</v>
      </c>
      <c r="AC131" s="56">
        <f t="shared" si="62"/>
        <v>4</v>
      </c>
      <c r="AD131" s="83">
        <f t="shared" si="63"/>
        <v>8</v>
      </c>
      <c r="AE131" s="14">
        <f t="shared" si="64"/>
        <v>76</v>
      </c>
      <c r="AF131" s="14">
        <f t="shared" si="65"/>
        <v>0</v>
      </c>
      <c r="AG131" s="61">
        <f t="shared" si="66"/>
        <v>77148.068414094916</v>
      </c>
      <c r="AH131" s="51" t="s">
        <v>151</v>
      </c>
      <c r="AI131" s="111" t="s">
        <v>203</v>
      </c>
      <c r="AJ131" t="str">
        <f>VLOOKUP(A131,'[19]Building Sheet FAR WPI &amp; CII'!A$6:T$264,3,FALSE)</f>
        <v>Deluge Valve Shlter</v>
      </c>
      <c r="AK131" t="s">
        <v>218</v>
      </c>
      <c r="AL131" s="104">
        <f t="shared" si="67"/>
        <v>7.1944444444444446</v>
      </c>
      <c r="AM131" s="104">
        <v>30</v>
      </c>
      <c r="AN131" s="109">
        <f>VLOOKUP(A131,'[19]Building Sheet FAR WPI &amp; CII'!A$6:AK$243,36,FALSE)</f>
        <v>0.05</v>
      </c>
      <c r="AO131" s="136">
        <f>(1-AN131)/AM131</f>
        <v>3.1666666666666662E-2</v>
      </c>
      <c r="AP131" s="102">
        <f>I131*((1-AN131)/AM131)*IF(AL131&gt;AM131,AM131,AL131)</f>
        <v>236391.58668286656</v>
      </c>
      <c r="AQ131" s="102">
        <f>I131-AP131</f>
        <v>801214.23984627752</v>
      </c>
      <c r="AR131" t="s">
        <v>218</v>
      </c>
      <c r="AS131" s="125">
        <f>VLOOKUP(AR131,Bifurcation!$B$5:$L$12,MATCH($AS$5,Bifurcation!$B$5:$L$5,0),FALSE)</f>
        <v>0</v>
      </c>
      <c r="AT131" s="125">
        <f>VLOOKUP(AR131,Bifurcation!$B$5:$L$12,MATCH($AT$5,Bifurcation!$B$5:$L$5,0),FALSE)</f>
        <v>0</v>
      </c>
      <c r="AU131" s="125">
        <f>VLOOKUP(AR131,Bifurcation!$B$5:$L$12,MATCH($AU$5,Bifurcation!$B$5:$L$5,0),FALSE)</f>
        <v>0</v>
      </c>
      <c r="AV131" s="125">
        <v>0.05</v>
      </c>
      <c r="AW131" s="125">
        <f>VLOOKUP(AR131,Bifurcation!$B$5:$L$12,MATCH($AW$5,Bifurcation!$B$5:$L$5,0),FALSE)</f>
        <v>0.15</v>
      </c>
      <c r="AX131" s="125">
        <v>0.37</v>
      </c>
      <c r="AY131" s="125">
        <v>0.08</v>
      </c>
      <c r="AZ131" s="125">
        <f>VLOOKUP(AR131,Bifurcation!$B$5:$L$12,MATCH($AZ$5,Bifurcation!$B$5:$L$5,0),FALSE)</f>
        <v>0</v>
      </c>
      <c r="BA131" s="125">
        <v>0.25</v>
      </c>
      <c r="BB131" s="125">
        <f>VLOOKUP(AR131,Bifurcation!$B$5:$L$12,MATCH($BB$5,Bifurcation!$B$5:$L$5,0),FALSE)</f>
        <v>0.1</v>
      </c>
      <c r="BC131" s="123">
        <f t="shared" si="68"/>
        <v>1</v>
      </c>
      <c r="BD131" s="165">
        <f t="shared" si="78"/>
        <v>0</v>
      </c>
      <c r="BE131" s="165">
        <f t="shared" si="79"/>
        <v>0</v>
      </c>
      <c r="BF131" s="165">
        <f t="shared" si="80"/>
        <v>0</v>
      </c>
      <c r="BG131" s="165">
        <f t="shared" si="81"/>
        <v>0.4006071199231388</v>
      </c>
      <c r="BH131" s="165">
        <f t="shared" si="82"/>
        <v>1.2018213597694161</v>
      </c>
      <c r="BI131" s="165">
        <f t="shared" si="83"/>
        <v>2.964492687431227</v>
      </c>
      <c r="BJ131" s="165">
        <f t="shared" si="84"/>
        <v>0.64097139187702201</v>
      </c>
      <c r="BK131" s="165">
        <f t="shared" si="85"/>
        <v>0</v>
      </c>
      <c r="BL131" s="165">
        <f t="shared" si="86"/>
        <v>2.0030355996156937</v>
      </c>
      <c r="BM131" s="165">
        <f t="shared" si="87"/>
        <v>0.8012142398462776</v>
      </c>
      <c r="BN131" s="102">
        <f t="shared" si="69"/>
        <v>0</v>
      </c>
      <c r="BO131" s="102">
        <f t="shared" si="70"/>
        <v>0</v>
      </c>
      <c r="BP131" s="102">
        <f t="shared" si="71"/>
        <v>0</v>
      </c>
      <c r="BQ131" s="102">
        <f t="shared" si="72"/>
        <v>50.075889990392355</v>
      </c>
      <c r="BR131" s="102">
        <f t="shared" si="73"/>
        <v>1335.3570664104623</v>
      </c>
      <c r="BS131" s="102">
        <f t="shared" si="74"/>
        <v>4560.7579806634258</v>
      </c>
      <c r="BT131" s="102">
        <f t="shared" si="75"/>
        <v>194.23375511424911</v>
      </c>
      <c r="BU131" s="102">
        <f t="shared" si="76"/>
        <v>0</v>
      </c>
      <c r="BV131" s="102">
        <f t="shared" si="77"/>
        <v>245.47004897251151</v>
      </c>
      <c r="BW131" s="102">
        <f>Valuation!BM131*10^5</f>
        <v>80121.423984627763</v>
      </c>
    </row>
    <row r="132" spans="1:75">
      <c r="A132" s="56">
        <v>2010000275</v>
      </c>
      <c r="B132" s="56" t="s">
        <v>36</v>
      </c>
      <c r="C132" s="56" t="s">
        <v>28</v>
      </c>
      <c r="D132" s="56">
        <f t="shared" si="90"/>
        <v>124</v>
      </c>
      <c r="E132" s="10" t="s">
        <v>96</v>
      </c>
      <c r="F132" s="164" t="s">
        <v>82</v>
      </c>
      <c r="G132" s="61">
        <v>1966055</v>
      </c>
      <c r="H132" s="61">
        <v>1024901.5153476822</v>
      </c>
      <c r="I132" s="61">
        <f t="shared" si="49"/>
        <v>941153.48465231783</v>
      </c>
      <c r="J132" s="60">
        <v>44663</v>
      </c>
      <c r="K132" s="60">
        <v>44742</v>
      </c>
      <c r="L132" s="60">
        <f t="shared" si="91"/>
        <v>44742</v>
      </c>
      <c r="M132" s="60">
        <v>45443</v>
      </c>
      <c r="N132" s="83">
        <f t="shared" si="50"/>
        <v>8</v>
      </c>
      <c r="O132" s="83">
        <f t="shared" si="51"/>
        <v>8</v>
      </c>
      <c r="P132" s="61">
        <f t="shared" si="52"/>
        <v>941153.48465231783</v>
      </c>
      <c r="Q132" s="61">
        <f t="shared" si="53"/>
        <v>263522.97570264904</v>
      </c>
      <c r="R132" s="61">
        <f t="shared" si="54"/>
        <v>677630.50894966885</v>
      </c>
      <c r="S132" s="61">
        <f t="shared" si="55"/>
        <v>67763.050894966887</v>
      </c>
      <c r="T132" s="61">
        <f t="shared" si="56"/>
        <v>6776.3050894966891</v>
      </c>
      <c r="U132" s="61">
        <f t="shared" si="57"/>
        <v>135390.57568814384</v>
      </c>
      <c r="V132" s="84">
        <v>0.1</v>
      </c>
      <c r="W132" s="84">
        <v>0.1</v>
      </c>
      <c r="X132" s="84">
        <v>0.18</v>
      </c>
      <c r="Y132" s="56">
        <f t="shared" si="58"/>
        <v>4</v>
      </c>
      <c r="Z132" s="56">
        <f t="shared" si="59"/>
        <v>4</v>
      </c>
      <c r="AA132" s="56">
        <f t="shared" si="60"/>
        <v>0</v>
      </c>
      <c r="AB132" s="56">
        <f t="shared" si="61"/>
        <v>0</v>
      </c>
      <c r="AC132" s="56">
        <f t="shared" si="62"/>
        <v>0</v>
      </c>
      <c r="AD132" s="83">
        <f t="shared" si="63"/>
        <v>0</v>
      </c>
      <c r="AE132" s="14">
        <f t="shared" si="64"/>
        <v>28</v>
      </c>
      <c r="AF132" s="14">
        <f t="shared" si="65"/>
        <v>0</v>
      </c>
      <c r="AG132" s="61">
        <f t="shared" si="66"/>
        <v>209929.93167260743</v>
      </c>
      <c r="AH132" s="51"/>
      <c r="AI132" s="111" t="s">
        <v>181</v>
      </c>
      <c r="AJ132" t="str">
        <f>VLOOKUP(A132,'[19]Building Sheet FAR WPI &amp; CII'!A$6:T$264,3,FALSE)</f>
        <v>Toilet Blocks Civil CWH</v>
      </c>
      <c r="AK132" t="s">
        <v>216</v>
      </c>
      <c r="AL132" s="104">
        <f t="shared" si="67"/>
        <v>2.2000000000000002</v>
      </c>
      <c r="AM132" s="104">
        <v>30</v>
      </c>
      <c r="AN132" s="109">
        <f>VLOOKUP(A132,'[19]Building Sheet FAR WPI &amp; CII'!A$6:AK$243,36,FALSE)</f>
        <v>0.05</v>
      </c>
      <c r="AO132" s="136">
        <f>(1-AN132)/AM132</f>
        <v>3.1666666666666662E-2</v>
      </c>
      <c r="AP132" s="102">
        <f>I132*((1-AN132)/AM132)*IF(AL132&gt;AM132,AM132,AL132)</f>
        <v>65567.026097444803</v>
      </c>
      <c r="AQ132" s="102">
        <f>I132-AP132</f>
        <v>875586.45855487301</v>
      </c>
      <c r="AR132" t="s">
        <v>216</v>
      </c>
      <c r="AS132" s="125">
        <v>0.05</v>
      </c>
      <c r="AT132" s="125">
        <f>VLOOKUP(AR132,Bifurcation!$B$5:$L$12,MATCH($AT$5,Bifurcation!$B$5:$L$5,0),FALSE)</f>
        <v>0</v>
      </c>
      <c r="AU132" s="125">
        <f>VLOOKUP(AR132,Bifurcation!$B$5:$L$12,MATCH($AU$5,Bifurcation!$B$5:$L$5,0),FALSE)</f>
        <v>0</v>
      </c>
      <c r="AV132" s="125">
        <v>0.15</v>
      </c>
      <c r="AW132" s="125">
        <f>VLOOKUP(AR132,Bifurcation!$B$5:$L$12,MATCH($AW$5,Bifurcation!$B$5:$L$5,0),FALSE)</f>
        <v>0</v>
      </c>
      <c r="AX132" s="125">
        <v>0.17</v>
      </c>
      <c r="AY132" s="125">
        <f>VLOOKUP(AR132,Bifurcation!$B$5:$L$12,MATCH($AY$5,Bifurcation!$B$5:$L$5,0),FALSE)</f>
        <v>0.20468671467173591</v>
      </c>
      <c r="AZ132" s="125">
        <v>0.11</v>
      </c>
      <c r="BA132" s="125">
        <v>0.17</v>
      </c>
      <c r="BB132" s="125">
        <f>VLOOKUP(AR132,Bifurcation!$B$5:$L$12,MATCH($BB$5,Bifurcation!$B$5:$L$5,0),FALSE)</f>
        <v>0.15</v>
      </c>
      <c r="BC132" s="123">
        <f t="shared" si="68"/>
        <v>1.004686714671736</v>
      </c>
      <c r="BD132" s="165">
        <f t="shared" si="78"/>
        <v>0.43779322927743652</v>
      </c>
      <c r="BE132" s="165">
        <f t="shared" si="79"/>
        <v>0</v>
      </c>
      <c r="BF132" s="165">
        <f t="shared" si="80"/>
        <v>0</v>
      </c>
      <c r="BG132" s="165">
        <f t="shared" si="81"/>
        <v>1.3133796878323096</v>
      </c>
      <c r="BH132" s="165">
        <f t="shared" si="82"/>
        <v>0</v>
      </c>
      <c r="BI132" s="165">
        <f t="shared" si="83"/>
        <v>1.4884969795432841</v>
      </c>
      <c r="BJ132" s="165">
        <f t="shared" si="84"/>
        <v>1.7922091561265701</v>
      </c>
      <c r="BK132" s="165">
        <f t="shared" si="85"/>
        <v>0.96314510441036039</v>
      </c>
      <c r="BL132" s="165">
        <f t="shared" si="86"/>
        <v>1.4884969795432841</v>
      </c>
      <c r="BM132" s="165">
        <f t="shared" si="87"/>
        <v>1.3133796878323096</v>
      </c>
      <c r="BN132" s="102">
        <f t="shared" si="69"/>
        <v>97.287384283874786</v>
      </c>
      <c r="BO132" s="102">
        <f t="shared" si="70"/>
        <v>0</v>
      </c>
      <c r="BP132" s="102">
        <f t="shared" si="71"/>
        <v>0</v>
      </c>
      <c r="BQ132" s="102">
        <f t="shared" si="72"/>
        <v>164.1724609790387</v>
      </c>
      <c r="BR132" s="102">
        <f t="shared" si="73"/>
        <v>0</v>
      </c>
      <c r="BS132" s="102">
        <f t="shared" si="74"/>
        <v>2289.995353143514</v>
      </c>
      <c r="BT132" s="102">
        <f t="shared" si="75"/>
        <v>543.09368367471814</v>
      </c>
      <c r="BU132" s="102">
        <f t="shared" si="76"/>
        <v>12841.934725471472</v>
      </c>
      <c r="BV132" s="102">
        <f t="shared" si="77"/>
        <v>182.41384553226521</v>
      </c>
      <c r="BW132" s="102">
        <f>Valuation!BM132*10^5</f>
        <v>131337.96878323096</v>
      </c>
    </row>
    <row r="133" spans="1:75">
      <c r="A133" s="56">
        <v>2010000278</v>
      </c>
      <c r="B133" s="56" t="s">
        <v>36</v>
      </c>
      <c r="C133" s="56" t="s">
        <v>27</v>
      </c>
      <c r="D133" s="56">
        <f t="shared" si="90"/>
        <v>125</v>
      </c>
      <c r="E133" s="10" t="s">
        <v>96</v>
      </c>
      <c r="F133" s="164" t="s">
        <v>85</v>
      </c>
      <c r="G133" s="61">
        <v>1955761</v>
      </c>
      <c r="H133" s="61">
        <v>1019535.2686256989</v>
      </c>
      <c r="I133" s="61">
        <f t="shared" si="49"/>
        <v>936225.73137430113</v>
      </c>
      <c r="J133" s="60">
        <v>44819</v>
      </c>
      <c r="K133" s="60">
        <v>44834</v>
      </c>
      <c r="L133" s="60">
        <f t="shared" si="91"/>
        <v>44834</v>
      </c>
      <c r="M133" s="60">
        <v>45443</v>
      </c>
      <c r="N133" s="83">
        <f t="shared" si="50"/>
        <v>7</v>
      </c>
      <c r="O133" s="83">
        <f t="shared" si="51"/>
        <v>7</v>
      </c>
      <c r="P133" s="61">
        <f t="shared" si="52"/>
        <v>936225.73137430113</v>
      </c>
      <c r="Q133" s="61">
        <f t="shared" si="53"/>
        <v>234056.43284357528</v>
      </c>
      <c r="R133" s="61">
        <f t="shared" si="54"/>
        <v>702169.29853072588</v>
      </c>
      <c r="S133" s="61">
        <f t="shared" si="55"/>
        <v>70216.929853072594</v>
      </c>
      <c r="T133" s="61">
        <f t="shared" si="56"/>
        <v>7021.6929853072597</v>
      </c>
      <c r="U133" s="61">
        <f t="shared" si="57"/>
        <v>140293.42584643903</v>
      </c>
      <c r="V133" s="84">
        <v>0.1</v>
      </c>
      <c r="W133" s="84">
        <v>0.1</v>
      </c>
      <c r="X133" s="84">
        <v>0.18</v>
      </c>
      <c r="Y133" s="56">
        <f t="shared" si="58"/>
        <v>4</v>
      </c>
      <c r="Z133" s="56">
        <f t="shared" si="59"/>
        <v>3</v>
      </c>
      <c r="AA133" s="56">
        <f t="shared" si="60"/>
        <v>0</v>
      </c>
      <c r="AB133" s="56">
        <f t="shared" si="61"/>
        <v>0</v>
      </c>
      <c r="AC133" s="56">
        <f t="shared" si="62"/>
        <v>0</v>
      </c>
      <c r="AD133" s="83">
        <f t="shared" si="63"/>
        <v>0</v>
      </c>
      <c r="AE133" s="14">
        <f t="shared" si="64"/>
        <v>25</v>
      </c>
      <c r="AF133" s="14">
        <f t="shared" si="65"/>
        <v>0</v>
      </c>
      <c r="AG133" s="61">
        <f t="shared" si="66"/>
        <v>217532.0486848189</v>
      </c>
      <c r="AH133" s="51"/>
      <c r="AI133" s="111" t="s">
        <v>181</v>
      </c>
      <c r="AJ133" t="str">
        <f>VLOOKUP(A133,'[19]Building Sheet FAR WPI &amp; CII'!A$6:T$264,3,FALSE)</f>
        <v>Toilet Blocks Civil Butene 1</v>
      </c>
      <c r="AK133" t="s">
        <v>216</v>
      </c>
      <c r="AL133" s="104">
        <f t="shared" si="67"/>
        <v>1.7749999999999999</v>
      </c>
      <c r="AM133" s="104">
        <v>30</v>
      </c>
      <c r="AN133" s="108">
        <f>VLOOKUP(A133,'[19]Building Sheet FAR WPI &amp; CII'!A$6:AK$243,36,FALSE)</f>
        <v>0.05</v>
      </c>
      <c r="AO133" s="136">
        <f>(1-AN133)/AM133</f>
        <v>3.1666666666666662E-2</v>
      </c>
      <c r="AP133" s="102">
        <f>I133*((1-AN133)/AM133)*IF(AL133&gt;AM133,AM133,AL133)</f>
        <v>52623.6879843305</v>
      </c>
      <c r="AQ133" s="102">
        <f>I133-AP133</f>
        <v>883602.04338997067</v>
      </c>
      <c r="AR133" t="s">
        <v>216</v>
      </c>
      <c r="AS133" s="125">
        <v>0.05</v>
      </c>
      <c r="AT133" s="125">
        <f>VLOOKUP(AR133,Bifurcation!$B$5:$L$12,MATCH($AT$5,Bifurcation!$B$5:$L$5,0),FALSE)</f>
        <v>0</v>
      </c>
      <c r="AU133" s="125">
        <f>VLOOKUP(AR133,Bifurcation!$B$5:$L$12,MATCH($AU$5,Bifurcation!$B$5:$L$5,0),FALSE)</f>
        <v>0</v>
      </c>
      <c r="AV133" s="125">
        <v>0.15</v>
      </c>
      <c r="AW133" s="125">
        <f>VLOOKUP(AR133,Bifurcation!$B$5:$L$12,MATCH($AW$5,Bifurcation!$B$5:$L$5,0),FALSE)</f>
        <v>0</v>
      </c>
      <c r="AX133" s="125">
        <v>0.17</v>
      </c>
      <c r="AY133" s="125">
        <f>VLOOKUP(AR133,Bifurcation!$B$5:$L$12,MATCH($AY$5,Bifurcation!$B$5:$L$5,0),FALSE)</f>
        <v>0.20468671467173591</v>
      </c>
      <c r="AZ133" s="125">
        <v>0.11</v>
      </c>
      <c r="BA133" s="125">
        <v>0.17</v>
      </c>
      <c r="BB133" s="125">
        <f>VLOOKUP(AR133,Bifurcation!$B$5:$L$12,MATCH($BB$5,Bifurcation!$B$5:$L$5,0),FALSE)</f>
        <v>0.15</v>
      </c>
      <c r="BC133" s="123">
        <f t="shared" si="68"/>
        <v>1.004686714671736</v>
      </c>
      <c r="BD133" s="165">
        <f t="shared" si="78"/>
        <v>0.44180102169498542</v>
      </c>
      <c r="BE133" s="165">
        <f t="shared" si="79"/>
        <v>0</v>
      </c>
      <c r="BF133" s="165">
        <f t="shared" si="80"/>
        <v>0</v>
      </c>
      <c r="BG133" s="165">
        <f t="shared" si="81"/>
        <v>1.325403065084956</v>
      </c>
      <c r="BH133" s="165">
        <f t="shared" si="82"/>
        <v>0</v>
      </c>
      <c r="BI133" s="165">
        <f t="shared" si="83"/>
        <v>1.5021234737629501</v>
      </c>
      <c r="BJ133" s="165">
        <f t="shared" si="84"/>
        <v>1.8086159933872574</v>
      </c>
      <c r="BK133" s="165">
        <f t="shared" si="85"/>
        <v>0.97196224772896778</v>
      </c>
      <c r="BL133" s="165">
        <f t="shared" si="86"/>
        <v>1.5021234737629501</v>
      </c>
      <c r="BM133" s="165">
        <f t="shared" si="87"/>
        <v>1.325403065084956</v>
      </c>
      <c r="BN133" s="102">
        <f t="shared" si="69"/>
        <v>98.178004821107862</v>
      </c>
      <c r="BO133" s="102">
        <f t="shared" si="70"/>
        <v>0</v>
      </c>
      <c r="BP133" s="102">
        <f t="shared" si="71"/>
        <v>0</v>
      </c>
      <c r="BQ133" s="102">
        <f t="shared" si="72"/>
        <v>165.67538313561948</v>
      </c>
      <c r="BR133" s="102">
        <f t="shared" si="73"/>
        <v>0</v>
      </c>
      <c r="BS133" s="102">
        <f t="shared" si="74"/>
        <v>2310.9591904045387</v>
      </c>
      <c r="BT133" s="102">
        <f t="shared" si="75"/>
        <v>548.06545254159312</v>
      </c>
      <c r="BU133" s="102">
        <f t="shared" si="76"/>
        <v>12959.496636386237</v>
      </c>
      <c r="BV133" s="102">
        <f t="shared" si="77"/>
        <v>184.08375903957722</v>
      </c>
      <c r="BW133" s="102">
        <f>Valuation!BM133*10^5</f>
        <v>132540.30650849559</v>
      </c>
    </row>
    <row r="134" spans="1:75">
      <c r="A134" s="56">
        <v>2010000279</v>
      </c>
      <c r="B134" s="56" t="s">
        <v>36</v>
      </c>
      <c r="C134" s="56" t="s">
        <v>27</v>
      </c>
      <c r="D134" s="56">
        <f t="shared" si="90"/>
        <v>126</v>
      </c>
      <c r="E134" s="10" t="s">
        <v>96</v>
      </c>
      <c r="F134" s="164" t="s">
        <v>86</v>
      </c>
      <c r="G134" s="61">
        <v>1840888.65</v>
      </c>
      <c r="H134" s="61">
        <v>959652.48529229802</v>
      </c>
      <c r="I134" s="61">
        <f t="shared" ref="I134:I197" si="92">+G134-H134</f>
        <v>881236.16470770189</v>
      </c>
      <c r="J134" s="60">
        <v>44819</v>
      </c>
      <c r="K134" s="60">
        <v>44834</v>
      </c>
      <c r="L134" s="60">
        <f t="shared" si="91"/>
        <v>44834</v>
      </c>
      <c r="M134" s="60">
        <v>45443</v>
      </c>
      <c r="N134" s="83">
        <f t="shared" ref="N134:N197" si="93">(+(YEAR(M134)-YEAR(L134))*12+MONTH(M134)-MONTH(L134)+1)/3</f>
        <v>7</v>
      </c>
      <c r="O134" s="83">
        <f t="shared" ref="O134:O197" si="94">ROUNDUP(N134,0)</f>
        <v>7</v>
      </c>
      <c r="P134" s="61">
        <f t="shared" ref="P134:P197" si="95">+I134</f>
        <v>881236.16470770189</v>
      </c>
      <c r="Q134" s="61">
        <f t="shared" ref="Q134:Q197" si="96">IFERROR(P134*AE134%,0)</f>
        <v>220309.04117692547</v>
      </c>
      <c r="R134" s="61">
        <f t="shared" ref="R134:R197" si="97">+P134-Q134</f>
        <v>660927.12353077647</v>
      </c>
      <c r="S134" s="61">
        <f t="shared" ref="S134:S197" si="98">+R134*V134</f>
        <v>66092.712353077644</v>
      </c>
      <c r="T134" s="61">
        <f t="shared" ref="T134:T197" si="99">+S134*W134</f>
        <v>6609.271235307765</v>
      </c>
      <c r="U134" s="61">
        <f t="shared" ref="U134:U197" si="100">(R134+S134+T134)*X134</f>
        <v>132053.23928144912</v>
      </c>
      <c r="V134" s="84">
        <v>0.1</v>
      </c>
      <c r="W134" s="84">
        <v>0.1</v>
      </c>
      <c r="X134" s="84">
        <v>0.18</v>
      </c>
      <c r="Y134" s="56">
        <f t="shared" ref="Y134:Y197" si="101">IF(O134&gt;4,4,O134)</f>
        <v>4</v>
      </c>
      <c r="Z134" s="56">
        <f t="shared" ref="Z134:Z197" si="102">IF((O134-Y134)&gt;4,4,O134-Y134)</f>
        <v>3</v>
      </c>
      <c r="AA134" s="56">
        <f t="shared" ref="AA134:AA197" si="103">IF((O134-Y134-Z134)&gt;4,4,(O134-Y134-Z134))</f>
        <v>0</v>
      </c>
      <c r="AB134" s="56">
        <f t="shared" ref="AB134:AB197" si="104">IF((O134-Y134-Z134-AA134)&gt;4,4,(O134-Y134-Z134-AA134))</f>
        <v>0</v>
      </c>
      <c r="AC134" s="56">
        <f t="shared" ref="AC134:AC197" si="105">IF((O134-Y134-Z134-AA134-AB134)&gt;4,4,(O134-Y134-Z134-AA134-AB134))</f>
        <v>0</v>
      </c>
      <c r="AD134" s="83">
        <f t="shared" ref="AD134:AD197" si="106">O134-Y134-Z134-AA134-AB134-AC134</f>
        <v>0</v>
      </c>
      <c r="AE134" s="14">
        <f t="shared" ref="AE134:AE197" si="107">(Y134*$Y$5*100)+(Z134*$Z$5*100)+(AA134*$AA$5*100)+(AB134*$AB$5*100)+(AC134*$AC$5*100)+(AD134*$AD$5*100)</f>
        <v>25</v>
      </c>
      <c r="AF134" s="14">
        <f t="shared" ref="AF134:AF197" si="108">SUM(Y134:AD134)-O134</f>
        <v>0</v>
      </c>
      <c r="AG134" s="61">
        <f t="shared" ref="AG134:AG197" si="109">+S134+T134+U134</f>
        <v>204755.22286983451</v>
      </c>
      <c r="AH134" s="51"/>
      <c r="AI134" s="111" t="s">
        <v>181</v>
      </c>
      <c r="AJ134" t="str">
        <f>VLOOKUP(A134,'[19]Building Sheet FAR WPI &amp; CII'!A$6:T$264,3,FALSE)</f>
        <v>Toilet Blocks Civil PE Swing</v>
      </c>
      <c r="AK134" t="s">
        <v>216</v>
      </c>
      <c r="AL134" s="104">
        <f t="shared" ref="AL134:AL197" si="110">YEARFRAC(J134,$AL$4)</f>
        <v>1.7749999999999999</v>
      </c>
      <c r="AM134" s="104">
        <v>30</v>
      </c>
      <c r="AN134" s="108">
        <f>VLOOKUP(A134,'[19]Building Sheet FAR WPI &amp; CII'!A$6:AK$243,36,FALSE)</f>
        <v>0.05</v>
      </c>
      <c r="AO134" s="136">
        <f>(1-AN134)/AM134</f>
        <v>3.1666666666666662E-2</v>
      </c>
      <c r="AP134" s="102">
        <f>I134*((1-AN134)/AM134)*IF(AL134&gt;AM134,AM134,AL134)</f>
        <v>49532.816091278735</v>
      </c>
      <c r="AQ134" s="102">
        <f>I134-AP134</f>
        <v>831703.3486164232</v>
      </c>
      <c r="AR134" t="s">
        <v>216</v>
      </c>
      <c r="AS134" s="125">
        <v>0.05</v>
      </c>
      <c r="AT134" s="125">
        <f>VLOOKUP(AR134,Bifurcation!$B$5:$L$12,MATCH($AT$5,Bifurcation!$B$5:$L$5,0),FALSE)</f>
        <v>0</v>
      </c>
      <c r="AU134" s="125">
        <f>VLOOKUP(AR134,Bifurcation!$B$5:$L$12,MATCH($AU$5,Bifurcation!$B$5:$L$5,0),FALSE)</f>
        <v>0</v>
      </c>
      <c r="AV134" s="125">
        <v>0.15</v>
      </c>
      <c r="AW134" s="125">
        <f>VLOOKUP(AR134,Bifurcation!$B$5:$L$12,MATCH($AW$5,Bifurcation!$B$5:$L$5,0),FALSE)</f>
        <v>0</v>
      </c>
      <c r="AX134" s="125">
        <v>0.17</v>
      </c>
      <c r="AY134" s="125">
        <f>VLOOKUP(AR134,Bifurcation!$B$5:$L$12,MATCH($AY$5,Bifurcation!$B$5:$L$5,0),FALSE)</f>
        <v>0.20468671467173591</v>
      </c>
      <c r="AZ134" s="125">
        <v>0.11</v>
      </c>
      <c r="BA134" s="125">
        <v>0.17</v>
      </c>
      <c r="BB134" s="125">
        <f>VLOOKUP(AR134,Bifurcation!$B$5:$L$12,MATCH($BB$5,Bifurcation!$B$5:$L$5,0),FALSE)</f>
        <v>0.15</v>
      </c>
      <c r="BC134" s="123">
        <f t="shared" ref="BC134:BC197" si="111">SUM(AS134:BB134)</f>
        <v>1.004686714671736</v>
      </c>
      <c r="BD134" s="165">
        <f t="shared" si="78"/>
        <v>0.41585167430821168</v>
      </c>
      <c r="BE134" s="165">
        <f t="shared" si="79"/>
        <v>0</v>
      </c>
      <c r="BF134" s="165">
        <f t="shared" si="80"/>
        <v>0</v>
      </c>
      <c r="BG134" s="165">
        <f t="shared" si="81"/>
        <v>1.2475550229246346</v>
      </c>
      <c r="BH134" s="165">
        <f t="shared" si="82"/>
        <v>0</v>
      </c>
      <c r="BI134" s="165">
        <f t="shared" si="83"/>
        <v>1.4138956926479196</v>
      </c>
      <c r="BJ134" s="165">
        <f t="shared" si="84"/>
        <v>1.7023862600977713</v>
      </c>
      <c r="BK134" s="165">
        <f t="shared" si="85"/>
        <v>0.91487368347806552</v>
      </c>
      <c r="BL134" s="165">
        <f t="shared" si="86"/>
        <v>1.4138956926479196</v>
      </c>
      <c r="BM134" s="165">
        <f t="shared" si="87"/>
        <v>1.2475550229246346</v>
      </c>
      <c r="BN134" s="102">
        <f t="shared" ref="BN134:BN197" si="112">BD134*10^5/$BN$1</f>
        <v>92.411483179602584</v>
      </c>
      <c r="BO134" s="102">
        <f t="shared" ref="BO134:BO197" si="113">BE134*10^5/$BO$1</f>
        <v>0</v>
      </c>
      <c r="BP134" s="102">
        <f t="shared" ref="BP134:BP197" si="114">BF134*10^5/$BP$1</f>
        <v>0</v>
      </c>
      <c r="BQ134" s="102">
        <f t="shared" ref="BQ134:BQ197" si="115">BG134*10^5/$BQ$1</f>
        <v>155.94437786557933</v>
      </c>
      <c r="BR134" s="102">
        <f t="shared" ref="BR134:BR197" si="116">BH134*10^5/$BR$1</f>
        <v>0</v>
      </c>
      <c r="BS134" s="102">
        <f t="shared" ref="BS134:BS197" si="117">BI134*10^5/$BS$1</f>
        <v>2175.2241425352609</v>
      </c>
      <c r="BT134" s="102">
        <f t="shared" ref="BT134:BT197" si="118">BJ134*10^5/$BT$1</f>
        <v>515.87462427205196</v>
      </c>
      <c r="BU134" s="102">
        <f t="shared" ref="BU134:BU197" si="119">BK134*10^5/$BU$1</f>
        <v>12198.31577970754</v>
      </c>
      <c r="BV134" s="102">
        <f t="shared" ref="BV134:BV197" si="120">BL134*10^5/$BV$1</f>
        <v>173.27153096175485</v>
      </c>
      <c r="BW134" s="102">
        <f>Valuation!BM134*10^5</f>
        <v>124755.50229246345</v>
      </c>
    </row>
    <row r="135" spans="1:75">
      <c r="A135" s="142">
        <v>2010000161</v>
      </c>
      <c r="B135" s="56" t="s">
        <v>23</v>
      </c>
      <c r="C135" s="56" t="s">
        <v>28</v>
      </c>
      <c r="D135" s="56">
        <f t="shared" si="90"/>
        <v>127</v>
      </c>
      <c r="E135" s="10" t="s">
        <v>39</v>
      </c>
      <c r="F135" s="164" t="s">
        <v>103</v>
      </c>
      <c r="G135" s="61">
        <v>1481781</v>
      </c>
      <c r="H135" s="61">
        <v>606054.42080716498</v>
      </c>
      <c r="I135" s="61">
        <f t="shared" si="92"/>
        <v>875726.57919283502</v>
      </c>
      <c r="J135" s="60">
        <v>42572</v>
      </c>
      <c r="K135" s="60">
        <v>42916</v>
      </c>
      <c r="L135" s="60">
        <f t="shared" si="91"/>
        <v>42916</v>
      </c>
      <c r="M135" s="60">
        <v>45443</v>
      </c>
      <c r="N135" s="83">
        <f t="shared" si="93"/>
        <v>28</v>
      </c>
      <c r="O135" s="83">
        <f t="shared" si="94"/>
        <v>28</v>
      </c>
      <c r="P135" s="61">
        <f t="shared" si="95"/>
        <v>875726.57919283502</v>
      </c>
      <c r="Q135" s="61">
        <f t="shared" si="96"/>
        <v>665552.20018655458</v>
      </c>
      <c r="R135" s="61">
        <f t="shared" si="97"/>
        <v>210174.37900628045</v>
      </c>
      <c r="S135" s="61">
        <f t="shared" si="98"/>
        <v>21017.437900628047</v>
      </c>
      <c r="T135" s="61">
        <f t="shared" si="99"/>
        <v>2101.7437900628047</v>
      </c>
      <c r="U135" s="61">
        <f t="shared" si="100"/>
        <v>41992.840925454831</v>
      </c>
      <c r="V135" s="84">
        <v>0.1</v>
      </c>
      <c r="W135" s="84">
        <v>0.1</v>
      </c>
      <c r="X135" s="84">
        <v>0.18</v>
      </c>
      <c r="Y135" s="56">
        <f t="shared" si="101"/>
        <v>4</v>
      </c>
      <c r="Z135" s="56">
        <f t="shared" si="102"/>
        <v>4</v>
      </c>
      <c r="AA135" s="56">
        <f t="shared" si="103"/>
        <v>4</v>
      </c>
      <c r="AB135" s="56">
        <f t="shared" si="104"/>
        <v>4</v>
      </c>
      <c r="AC135" s="56">
        <f t="shared" si="105"/>
        <v>4</v>
      </c>
      <c r="AD135" s="83">
        <f t="shared" si="106"/>
        <v>8</v>
      </c>
      <c r="AE135" s="14">
        <f t="shared" si="107"/>
        <v>76</v>
      </c>
      <c r="AF135" s="14">
        <f t="shared" si="108"/>
        <v>0</v>
      </c>
      <c r="AG135" s="61">
        <f t="shared" si="109"/>
        <v>65112.022616145681</v>
      </c>
      <c r="AH135" s="51" t="s">
        <v>103</v>
      </c>
      <c r="AI135" s="111" t="s">
        <v>203</v>
      </c>
      <c r="AJ135" t="str">
        <f>VLOOKUP(A135,'[19]Building Sheet FAR WPI &amp; CII'!A$6:T$264,3,FALSE)</f>
        <v>CONTAINER STORAGE YARD</v>
      </c>
      <c r="AK135" t="s">
        <v>214</v>
      </c>
      <c r="AL135" s="104">
        <f t="shared" si="110"/>
        <v>7.9249999999999998</v>
      </c>
      <c r="AM135" s="104">
        <v>30</v>
      </c>
      <c r="AN135" s="108">
        <v>0.05</v>
      </c>
      <c r="AO135" s="136">
        <f>(1-AN135)/AM135</f>
        <v>3.1666666666666662E-2</v>
      </c>
      <c r="AP135" s="102">
        <f>I135*((1-AN135)/AM135)*IF(AL135&gt;AM135,AM135,AL135)</f>
        <v>219770.88276993518</v>
      </c>
      <c r="AQ135" s="102">
        <f>I135-AP135</f>
        <v>655955.69642289984</v>
      </c>
      <c r="AR135" t="s">
        <v>218</v>
      </c>
      <c r="AS135" s="125">
        <f>VLOOKUP(AR135,Bifurcation!$B$5:$L$12,MATCH($AS$5,Bifurcation!$B$5:$L$5,0),FALSE)</f>
        <v>0</v>
      </c>
      <c r="AT135" s="125">
        <f>VLOOKUP(AR135,Bifurcation!$B$5:$L$12,MATCH($AT$5,Bifurcation!$B$5:$L$5,0),FALSE)</f>
        <v>0</v>
      </c>
      <c r="AU135" s="125">
        <f>VLOOKUP(AR135,Bifurcation!$B$5:$L$12,MATCH($AU$5,Bifurcation!$B$5:$L$5,0),FALSE)</f>
        <v>0</v>
      </c>
      <c r="AV135" s="125">
        <v>0.05</v>
      </c>
      <c r="AW135" s="125">
        <f>VLOOKUP(AR135,Bifurcation!$B$5:$L$12,MATCH($AW$5,Bifurcation!$B$5:$L$5,0),FALSE)</f>
        <v>0.15</v>
      </c>
      <c r="AX135" s="125">
        <v>0.37</v>
      </c>
      <c r="AY135" s="125">
        <v>0.08</v>
      </c>
      <c r="AZ135" s="125">
        <f>VLOOKUP(AR135,Bifurcation!$B$5:$L$12,MATCH($AZ$5,Bifurcation!$B$5:$L$5,0),FALSE)</f>
        <v>0</v>
      </c>
      <c r="BA135" s="125">
        <v>0.25</v>
      </c>
      <c r="BB135" s="125">
        <f>VLOOKUP(AR135,Bifurcation!$B$5:$L$12,MATCH($BB$5,Bifurcation!$B$5:$L$5,0),FALSE)</f>
        <v>0.1</v>
      </c>
      <c r="BC135" s="123">
        <f t="shared" si="111"/>
        <v>1</v>
      </c>
      <c r="BD135" s="165">
        <f t="shared" ref="BD135:BD198" si="121">AQ135*AS135/10^5</f>
        <v>0</v>
      </c>
      <c r="BE135" s="165">
        <f t="shared" ref="BE135:BE198" si="122">AQ135*AT135/10^5</f>
        <v>0</v>
      </c>
      <c r="BF135" s="165">
        <f t="shared" ref="BF135:BF198" si="123">AQ135*AU135/10^5</f>
        <v>0</v>
      </c>
      <c r="BG135" s="165">
        <f t="shared" ref="BG135:BG198" si="124">AQ135*AV135/10^5</f>
        <v>0.32797784821144998</v>
      </c>
      <c r="BH135" s="165">
        <f t="shared" ref="BH135:BH198" si="125">AQ135*AW135/10^5</f>
        <v>0.98393354463434968</v>
      </c>
      <c r="BI135" s="165">
        <f t="shared" ref="BI135:BI198" si="126">AQ135*AX135/10^5</f>
        <v>2.4270360767647294</v>
      </c>
      <c r="BJ135" s="165">
        <f t="shared" ref="BJ135:BJ198" si="127">AQ135*AY135/10^5</f>
        <v>0.52476455713831982</v>
      </c>
      <c r="BK135" s="165">
        <f t="shared" ref="BK135:BK198" si="128">AQ135*AZ135/10^5</f>
        <v>0</v>
      </c>
      <c r="BL135" s="165">
        <f t="shared" ref="BL135:BL198" si="129">AQ135*BA135/10^5</f>
        <v>1.6398892410572496</v>
      </c>
      <c r="BM135" s="165">
        <f t="shared" ref="BM135:BM198" si="130">AQ135*BB135/10^5</f>
        <v>0.65595569642289997</v>
      </c>
      <c r="BN135" s="102">
        <f t="shared" si="112"/>
        <v>0</v>
      </c>
      <c r="BO135" s="102">
        <f t="shared" si="113"/>
        <v>0</v>
      </c>
      <c r="BP135" s="102">
        <f t="shared" si="114"/>
        <v>0</v>
      </c>
      <c r="BQ135" s="102">
        <f t="shared" si="115"/>
        <v>40.997231026431244</v>
      </c>
      <c r="BR135" s="102">
        <f t="shared" si="116"/>
        <v>1093.2594940381664</v>
      </c>
      <c r="BS135" s="102">
        <f t="shared" si="117"/>
        <v>3733.9016565611223</v>
      </c>
      <c r="BT135" s="102">
        <f t="shared" si="118"/>
        <v>159.01956276918781</v>
      </c>
      <c r="BU135" s="102">
        <f t="shared" si="119"/>
        <v>0</v>
      </c>
      <c r="BV135" s="102">
        <f t="shared" si="120"/>
        <v>200.96681875701589</v>
      </c>
      <c r="BW135" s="102">
        <f>Valuation!BM135*10^5</f>
        <v>65595.569642289993</v>
      </c>
    </row>
    <row r="136" spans="1:75">
      <c r="A136" s="56">
        <v>2010000281</v>
      </c>
      <c r="B136" s="56" t="s">
        <v>37</v>
      </c>
      <c r="C136" s="56" t="s">
        <v>30</v>
      </c>
      <c r="D136" s="56">
        <f t="shared" si="90"/>
        <v>128</v>
      </c>
      <c r="E136" s="10" t="s">
        <v>39</v>
      </c>
      <c r="F136" s="164" t="s">
        <v>68</v>
      </c>
      <c r="G136" s="61">
        <v>1036023</v>
      </c>
      <c r="H136" s="61">
        <v>267222.78237150639</v>
      </c>
      <c r="I136" s="61">
        <f t="shared" si="92"/>
        <v>768800.21762849367</v>
      </c>
      <c r="J136" s="59">
        <v>45211</v>
      </c>
      <c r="K136" s="60">
        <v>45291</v>
      </c>
      <c r="L136" s="60">
        <f t="shared" si="91"/>
        <v>45291</v>
      </c>
      <c r="M136" s="60">
        <v>45443</v>
      </c>
      <c r="N136" s="83">
        <f t="shared" si="93"/>
        <v>2</v>
      </c>
      <c r="O136" s="83">
        <f t="shared" si="94"/>
        <v>2</v>
      </c>
      <c r="P136" s="61">
        <f t="shared" si="95"/>
        <v>768800.21762849367</v>
      </c>
      <c r="Q136" s="61">
        <f t="shared" si="96"/>
        <v>61504.017410279492</v>
      </c>
      <c r="R136" s="61">
        <f t="shared" si="97"/>
        <v>707296.20021821419</v>
      </c>
      <c r="S136" s="61">
        <f t="shared" si="98"/>
        <v>70729.620021821422</v>
      </c>
      <c r="T136" s="61">
        <f t="shared" si="99"/>
        <v>7072.9620021821429</v>
      </c>
      <c r="U136" s="61">
        <f t="shared" si="100"/>
        <v>141317.78080359919</v>
      </c>
      <c r="V136" s="84">
        <v>0.1</v>
      </c>
      <c r="W136" s="84">
        <v>0.1</v>
      </c>
      <c r="X136" s="84">
        <v>0.18</v>
      </c>
      <c r="Y136" s="56">
        <f t="shared" si="101"/>
        <v>2</v>
      </c>
      <c r="Z136" s="56">
        <f t="shared" si="102"/>
        <v>0</v>
      </c>
      <c r="AA136" s="56">
        <f t="shared" si="103"/>
        <v>0</v>
      </c>
      <c r="AB136" s="56">
        <f t="shared" si="104"/>
        <v>0</v>
      </c>
      <c r="AC136" s="56">
        <f t="shared" si="105"/>
        <v>0</v>
      </c>
      <c r="AD136" s="83">
        <f t="shared" si="106"/>
        <v>0</v>
      </c>
      <c r="AE136" s="14">
        <f t="shared" si="107"/>
        <v>8</v>
      </c>
      <c r="AF136" s="14">
        <f t="shared" si="108"/>
        <v>0</v>
      </c>
      <c r="AG136" s="61">
        <f t="shared" si="109"/>
        <v>219120.36282760277</v>
      </c>
      <c r="AH136" s="51"/>
      <c r="AI136" s="111" t="s">
        <v>181</v>
      </c>
      <c r="AJ136" t="e">
        <f>VLOOKUP(A136,'[19]Building Sheet FAR WPI &amp; CII'!A$6:T$264,3,FALSE)</f>
        <v>#N/A</v>
      </c>
      <c r="AK136" t="e">
        <v>#N/A</v>
      </c>
      <c r="AL136" s="104">
        <f t="shared" si="110"/>
        <v>0.7</v>
      </c>
      <c r="AM136" s="104">
        <v>15</v>
      </c>
      <c r="AN136" s="117">
        <v>0.05</v>
      </c>
      <c r="AO136" s="136">
        <f>(1-AN136)/AM136</f>
        <v>6.3333333333333325E-2</v>
      </c>
      <c r="AP136" s="102">
        <f>I136*((1-AN136)/AM136)*IF(AL136&gt;AM136,AM136,AL136)</f>
        <v>34083.476314863212</v>
      </c>
      <c r="AQ136" s="102">
        <f>I136-AP136</f>
        <v>734716.74131363048</v>
      </c>
      <c r="AR136" s="114" t="s">
        <v>220</v>
      </c>
      <c r="AS136" s="109">
        <v>0.1</v>
      </c>
      <c r="AT136" s="109">
        <v>0</v>
      </c>
      <c r="AU136" s="109">
        <v>0</v>
      </c>
      <c r="AV136" s="109">
        <v>0.06</v>
      </c>
      <c r="AW136" s="109">
        <v>0</v>
      </c>
      <c r="AX136" s="109">
        <v>0.06</v>
      </c>
      <c r="AY136" s="109">
        <v>0.1</v>
      </c>
      <c r="AZ136" s="109">
        <v>0.4</v>
      </c>
      <c r="BA136" s="109">
        <v>0.22610963294143843</v>
      </c>
      <c r="BB136" s="109">
        <v>0.05</v>
      </c>
      <c r="BC136" s="123">
        <f t="shared" si="111"/>
        <v>0.99610963294143851</v>
      </c>
      <c r="BD136" s="165">
        <f t="shared" si="121"/>
        <v>0.73471674131363052</v>
      </c>
      <c r="BE136" s="165">
        <f t="shared" si="122"/>
        <v>0</v>
      </c>
      <c r="BF136" s="165">
        <f t="shared" si="123"/>
        <v>0</v>
      </c>
      <c r="BG136" s="165">
        <f t="shared" si="124"/>
        <v>0.44083004478817828</v>
      </c>
      <c r="BH136" s="165">
        <f t="shared" si="125"/>
        <v>0</v>
      </c>
      <c r="BI136" s="165">
        <f t="shared" si="126"/>
        <v>0.44083004478817828</v>
      </c>
      <c r="BJ136" s="165">
        <f t="shared" si="127"/>
        <v>0.73471674131363052</v>
      </c>
      <c r="BK136" s="165">
        <f t="shared" si="128"/>
        <v>2.9388669652545221</v>
      </c>
      <c r="BL136" s="165">
        <f t="shared" si="129"/>
        <v>1.6612653269435478</v>
      </c>
      <c r="BM136" s="165">
        <f t="shared" si="130"/>
        <v>0.36735837065681526</v>
      </c>
      <c r="BN136" s="102">
        <f t="shared" si="112"/>
        <v>163.27038695858454</v>
      </c>
      <c r="BO136" s="102">
        <f t="shared" si="113"/>
        <v>0</v>
      </c>
      <c r="BP136" s="102">
        <f t="shared" si="114"/>
        <v>0</v>
      </c>
      <c r="BQ136" s="102">
        <f t="shared" si="115"/>
        <v>55.103755598522284</v>
      </c>
      <c r="BR136" s="102">
        <f t="shared" si="116"/>
        <v>0</v>
      </c>
      <c r="BS136" s="102">
        <f t="shared" si="117"/>
        <v>678.20006890488969</v>
      </c>
      <c r="BT136" s="102">
        <f t="shared" si="118"/>
        <v>222.64143676170622</v>
      </c>
      <c r="BU136" s="102">
        <f t="shared" si="119"/>
        <v>39184.892870060292</v>
      </c>
      <c r="BV136" s="102">
        <f t="shared" si="120"/>
        <v>203.58643712543477</v>
      </c>
      <c r="BW136" s="102">
        <f>Valuation!BM136*10^5</f>
        <v>36735.837065681524</v>
      </c>
    </row>
    <row r="137" spans="1:75">
      <c r="A137" s="56">
        <v>2010000032</v>
      </c>
      <c r="B137" s="56" t="s">
        <v>23</v>
      </c>
      <c r="C137" s="56" t="s">
        <v>28</v>
      </c>
      <c r="D137" s="56">
        <f t="shared" si="90"/>
        <v>129</v>
      </c>
      <c r="E137" s="10" t="s">
        <v>96</v>
      </c>
      <c r="F137" s="164" t="s">
        <v>105</v>
      </c>
      <c r="G137" s="61">
        <v>1289581.7600000016</v>
      </c>
      <c r="H137" s="61">
        <v>527444.15446026472</v>
      </c>
      <c r="I137" s="61">
        <f t="shared" si="92"/>
        <v>762137.60553973692</v>
      </c>
      <c r="J137" s="60">
        <v>42702</v>
      </c>
      <c r="K137" s="60">
        <v>42916</v>
      </c>
      <c r="L137" s="60">
        <f t="shared" si="91"/>
        <v>42916</v>
      </c>
      <c r="M137" s="60">
        <v>45443</v>
      </c>
      <c r="N137" s="83">
        <f t="shared" si="93"/>
        <v>28</v>
      </c>
      <c r="O137" s="83">
        <f t="shared" si="94"/>
        <v>28</v>
      </c>
      <c r="P137" s="61">
        <f t="shared" si="95"/>
        <v>762137.60553973692</v>
      </c>
      <c r="Q137" s="61">
        <f t="shared" si="96"/>
        <v>579224.58021020005</v>
      </c>
      <c r="R137" s="61">
        <f t="shared" si="97"/>
        <v>182913.02532953687</v>
      </c>
      <c r="S137" s="61">
        <f t="shared" si="98"/>
        <v>18291.302532953687</v>
      </c>
      <c r="T137" s="61">
        <f t="shared" si="99"/>
        <v>1829.1302532953687</v>
      </c>
      <c r="U137" s="61">
        <f t="shared" si="100"/>
        <v>36546.022460841465</v>
      </c>
      <c r="V137" s="84">
        <v>0.1</v>
      </c>
      <c r="W137" s="84">
        <v>0.1</v>
      </c>
      <c r="X137" s="84">
        <v>0.18</v>
      </c>
      <c r="Y137" s="56">
        <f t="shared" si="101"/>
        <v>4</v>
      </c>
      <c r="Z137" s="56">
        <f t="shared" si="102"/>
        <v>4</v>
      </c>
      <c r="AA137" s="56">
        <f t="shared" si="103"/>
        <v>4</v>
      </c>
      <c r="AB137" s="56">
        <f t="shared" si="104"/>
        <v>4</v>
      </c>
      <c r="AC137" s="56">
        <f t="shared" si="105"/>
        <v>4</v>
      </c>
      <c r="AD137" s="83">
        <f t="shared" si="106"/>
        <v>8</v>
      </c>
      <c r="AE137" s="14">
        <f t="shared" si="107"/>
        <v>76</v>
      </c>
      <c r="AF137" s="14">
        <f t="shared" si="108"/>
        <v>0</v>
      </c>
      <c r="AG137" s="61">
        <f t="shared" si="109"/>
        <v>56666.455247090518</v>
      </c>
      <c r="AH137" s="51"/>
      <c r="AI137" s="111" t="s">
        <v>203</v>
      </c>
      <c r="AJ137" t="str">
        <f>VLOOKUP(A137,'[19]Building Sheet FAR WPI &amp; CII'!A$6:T$264,3,FALSE)</f>
        <v>PARC - Building</v>
      </c>
      <c r="AK137" t="s">
        <v>216</v>
      </c>
      <c r="AL137" s="104">
        <f t="shared" si="110"/>
        <v>7.572222222222222</v>
      </c>
      <c r="AM137" s="104">
        <v>45</v>
      </c>
      <c r="AN137" s="108">
        <f>VLOOKUP(A137,'[19]Building Sheet FAR WPI &amp; CII'!A$6:AK$243,36,FALSE)</f>
        <v>0.05</v>
      </c>
      <c r="AO137" s="136">
        <f>(1-AN137)/AM137</f>
        <v>2.1111111111111112E-2</v>
      </c>
      <c r="AP137" s="102">
        <f>I137*((1-AN137)/AM137)*IF(AL137&gt;AM137,AM137,AL137)</f>
        <v>121833.81216458374</v>
      </c>
      <c r="AQ137" s="102">
        <f>I137-AP137</f>
        <v>640303.79337515321</v>
      </c>
      <c r="AR137" t="s">
        <v>216</v>
      </c>
      <c r="AS137" s="125">
        <v>0.05</v>
      </c>
      <c r="AT137" s="125">
        <f>VLOOKUP(AR137,Bifurcation!$B$5:$L$12,MATCH($AT$5,Bifurcation!$B$5:$L$5,0),FALSE)</f>
        <v>0</v>
      </c>
      <c r="AU137" s="125">
        <f>VLOOKUP(AR137,Bifurcation!$B$5:$L$12,MATCH($AU$5,Bifurcation!$B$5:$L$5,0),FALSE)</f>
        <v>0</v>
      </c>
      <c r="AV137" s="125">
        <v>0.15</v>
      </c>
      <c r="AW137" s="125">
        <f>VLOOKUP(AR137,Bifurcation!$B$5:$L$12,MATCH($AW$5,Bifurcation!$B$5:$L$5,0),FALSE)</f>
        <v>0</v>
      </c>
      <c r="AX137" s="125">
        <v>0.17</v>
      </c>
      <c r="AY137" s="125">
        <f>VLOOKUP(AR137,Bifurcation!$B$5:$L$12,MATCH($AY$5,Bifurcation!$B$5:$L$5,0),FALSE)</f>
        <v>0.20468671467173591</v>
      </c>
      <c r="AZ137" s="125">
        <v>0.11</v>
      </c>
      <c r="BA137" s="125">
        <v>0.17</v>
      </c>
      <c r="BB137" s="125">
        <f>VLOOKUP(AR137,Bifurcation!$B$5:$L$12,MATCH($BB$5,Bifurcation!$B$5:$L$5,0),FALSE)</f>
        <v>0.15</v>
      </c>
      <c r="BC137" s="123">
        <f t="shared" si="111"/>
        <v>1.004686714671736</v>
      </c>
      <c r="BD137" s="165">
        <f t="shared" si="121"/>
        <v>0.32015189668757665</v>
      </c>
      <c r="BE137" s="165">
        <f t="shared" si="122"/>
        <v>0</v>
      </c>
      <c r="BF137" s="165">
        <f t="shared" si="123"/>
        <v>0</v>
      </c>
      <c r="BG137" s="165">
        <f t="shared" si="124"/>
        <v>0.96045569006272979</v>
      </c>
      <c r="BH137" s="165">
        <f t="shared" si="125"/>
        <v>0</v>
      </c>
      <c r="BI137" s="165">
        <f t="shared" si="126"/>
        <v>1.0885164487377605</v>
      </c>
      <c r="BJ137" s="165">
        <f t="shared" si="127"/>
        <v>1.3106167985781012</v>
      </c>
      <c r="BK137" s="165">
        <f t="shared" si="128"/>
        <v>0.70433417271266852</v>
      </c>
      <c r="BL137" s="165">
        <f t="shared" si="129"/>
        <v>1.0885164487377605</v>
      </c>
      <c r="BM137" s="165">
        <f t="shared" si="130"/>
        <v>0.96045569006272979</v>
      </c>
      <c r="BN137" s="102">
        <f t="shared" si="112"/>
        <v>71.144865930572593</v>
      </c>
      <c r="BO137" s="102">
        <f t="shared" si="113"/>
        <v>0</v>
      </c>
      <c r="BP137" s="102">
        <f t="shared" si="114"/>
        <v>0</v>
      </c>
      <c r="BQ137" s="102">
        <f t="shared" si="115"/>
        <v>120.05696125784124</v>
      </c>
      <c r="BR137" s="102">
        <f t="shared" si="116"/>
        <v>0</v>
      </c>
      <c r="BS137" s="102">
        <f t="shared" si="117"/>
        <v>1674.6406903657853</v>
      </c>
      <c r="BT137" s="102">
        <f t="shared" si="118"/>
        <v>397.15660562972761</v>
      </c>
      <c r="BU137" s="102">
        <f t="shared" si="119"/>
        <v>9391.1223028355798</v>
      </c>
      <c r="BV137" s="102">
        <f t="shared" si="120"/>
        <v>133.3966236198236</v>
      </c>
      <c r="BW137" s="102">
        <f>Valuation!BM137*10^5</f>
        <v>96045.569006272985</v>
      </c>
    </row>
    <row r="138" spans="1:75">
      <c r="A138" s="56">
        <v>2010000171</v>
      </c>
      <c r="B138" s="56" t="s">
        <v>23</v>
      </c>
      <c r="C138" s="56" t="s">
        <v>28</v>
      </c>
      <c r="D138" s="56">
        <f t="shared" ref="D138:D169" si="131">+D137+1</f>
        <v>130</v>
      </c>
      <c r="E138" s="10" t="s">
        <v>39</v>
      </c>
      <c r="F138" s="164" t="s">
        <v>135</v>
      </c>
      <c r="G138" s="61">
        <f>1685544-486109.210000001</f>
        <v>1199434.7899999991</v>
      </c>
      <c r="H138" s="61">
        <f>689394.311753891-198820.632546631</f>
        <v>490573.67920725991</v>
      </c>
      <c r="I138" s="61">
        <f t="shared" si="92"/>
        <v>708861.1107927392</v>
      </c>
      <c r="J138" s="60">
        <v>42754</v>
      </c>
      <c r="K138" s="60">
        <v>42916</v>
      </c>
      <c r="L138" s="60">
        <f t="shared" si="91"/>
        <v>42916</v>
      </c>
      <c r="M138" s="60">
        <v>45443</v>
      </c>
      <c r="N138" s="83">
        <f t="shared" si="93"/>
        <v>28</v>
      </c>
      <c r="O138" s="83">
        <f t="shared" si="94"/>
        <v>28</v>
      </c>
      <c r="P138" s="61">
        <f t="shared" si="95"/>
        <v>708861.1107927392</v>
      </c>
      <c r="Q138" s="61">
        <f t="shared" si="96"/>
        <v>538734.44420248177</v>
      </c>
      <c r="R138" s="61">
        <f t="shared" si="97"/>
        <v>170126.66659025743</v>
      </c>
      <c r="S138" s="61">
        <f t="shared" si="98"/>
        <v>17012.666659025745</v>
      </c>
      <c r="T138" s="61">
        <f t="shared" si="99"/>
        <v>1701.2666659025745</v>
      </c>
      <c r="U138" s="61">
        <f t="shared" si="100"/>
        <v>33991.30798473343</v>
      </c>
      <c r="V138" s="84">
        <v>0.1</v>
      </c>
      <c r="W138" s="84">
        <v>0.1</v>
      </c>
      <c r="X138" s="84">
        <v>0.18</v>
      </c>
      <c r="Y138" s="56">
        <f t="shared" si="101"/>
        <v>4</v>
      </c>
      <c r="Z138" s="56">
        <f t="shared" si="102"/>
        <v>4</v>
      </c>
      <c r="AA138" s="56">
        <f t="shared" si="103"/>
        <v>4</v>
      </c>
      <c r="AB138" s="56">
        <f t="shared" si="104"/>
        <v>4</v>
      </c>
      <c r="AC138" s="56">
        <f t="shared" si="105"/>
        <v>4</v>
      </c>
      <c r="AD138" s="83">
        <f t="shared" si="106"/>
        <v>8</v>
      </c>
      <c r="AE138" s="14">
        <f t="shared" si="107"/>
        <v>76</v>
      </c>
      <c r="AF138" s="14">
        <f t="shared" si="108"/>
        <v>0</v>
      </c>
      <c r="AG138" s="61">
        <f t="shared" si="109"/>
        <v>52705.241309661753</v>
      </c>
      <c r="AH138" s="51" t="s">
        <v>153</v>
      </c>
      <c r="AI138" s="111" t="s">
        <v>203</v>
      </c>
      <c r="AJ138" t="str">
        <f>VLOOKUP(A138,'[19]Building Sheet FAR WPI &amp; CII'!A$6:T$264,3,FALSE)</f>
        <v>DFCU SS</v>
      </c>
      <c r="AK138" t="s">
        <v>216</v>
      </c>
      <c r="AL138" s="104">
        <f t="shared" si="110"/>
        <v>7.4305555555555554</v>
      </c>
      <c r="AM138" s="104">
        <v>45</v>
      </c>
      <c r="AN138" s="108">
        <f>VLOOKUP(A138,'[19]Building Sheet FAR WPI &amp; CII'!A$6:AK$243,36,FALSE)</f>
        <v>0.05</v>
      </c>
      <c r="AO138" s="136">
        <f>(1-AN138)/AM138</f>
        <v>2.1111111111111112E-2</v>
      </c>
      <c r="AP138" s="102">
        <f>I138*((1-AN138)/AM138)*IF(AL138&gt;AM138,AM138,AL138)</f>
        <v>111197.1171482746</v>
      </c>
      <c r="AQ138" s="102">
        <f>I138-AP138</f>
        <v>597663.99364446464</v>
      </c>
      <c r="AR138" t="s">
        <v>216</v>
      </c>
      <c r="AS138" s="125">
        <v>0.05</v>
      </c>
      <c r="AT138" s="125">
        <f>VLOOKUP(AR138,Bifurcation!$B$5:$L$12,MATCH($AT$5,Bifurcation!$B$5:$L$5,0),FALSE)</f>
        <v>0</v>
      </c>
      <c r="AU138" s="125">
        <f>VLOOKUP(AR138,Bifurcation!$B$5:$L$12,MATCH($AU$5,Bifurcation!$B$5:$L$5,0),FALSE)</f>
        <v>0</v>
      </c>
      <c r="AV138" s="125">
        <v>0.15</v>
      </c>
      <c r="AW138" s="125">
        <f>VLOOKUP(AR138,Bifurcation!$B$5:$L$12,MATCH($AW$5,Bifurcation!$B$5:$L$5,0),FALSE)</f>
        <v>0</v>
      </c>
      <c r="AX138" s="125">
        <v>0.17</v>
      </c>
      <c r="AY138" s="125">
        <f>VLOOKUP(AR138,Bifurcation!$B$5:$L$12,MATCH($AY$5,Bifurcation!$B$5:$L$5,0),FALSE)</f>
        <v>0.20468671467173591</v>
      </c>
      <c r="AZ138" s="125">
        <v>0.11</v>
      </c>
      <c r="BA138" s="125">
        <v>0.17</v>
      </c>
      <c r="BB138" s="125">
        <f>VLOOKUP(AR138,Bifurcation!$B$5:$L$12,MATCH($BB$5,Bifurcation!$B$5:$L$5,0),FALSE)</f>
        <v>0.15</v>
      </c>
      <c r="BC138" s="123">
        <f t="shared" si="111"/>
        <v>1.004686714671736</v>
      </c>
      <c r="BD138" s="165">
        <f t="shared" si="121"/>
        <v>0.29883199682223233</v>
      </c>
      <c r="BE138" s="165">
        <f t="shared" si="122"/>
        <v>0</v>
      </c>
      <c r="BF138" s="165">
        <f t="shared" si="123"/>
        <v>0</v>
      </c>
      <c r="BG138" s="165">
        <f t="shared" si="124"/>
        <v>0.89649599046669692</v>
      </c>
      <c r="BH138" s="165">
        <f t="shared" si="125"/>
        <v>0</v>
      </c>
      <c r="BI138" s="165">
        <f t="shared" si="126"/>
        <v>1.0160287891955899</v>
      </c>
      <c r="BJ138" s="165">
        <f t="shared" si="127"/>
        <v>1.2233387933667472</v>
      </c>
      <c r="BK138" s="165">
        <f t="shared" si="128"/>
        <v>0.65743039300891104</v>
      </c>
      <c r="BL138" s="165">
        <f t="shared" si="129"/>
        <v>1.0160287891955899</v>
      </c>
      <c r="BM138" s="165">
        <f t="shared" si="130"/>
        <v>0.89649599046669692</v>
      </c>
      <c r="BN138" s="102">
        <f t="shared" si="112"/>
        <v>66.407110404940511</v>
      </c>
      <c r="BO138" s="102">
        <f t="shared" si="113"/>
        <v>0</v>
      </c>
      <c r="BP138" s="102">
        <f t="shared" si="114"/>
        <v>0</v>
      </c>
      <c r="BQ138" s="102">
        <f t="shared" si="115"/>
        <v>112.06199880833712</v>
      </c>
      <c r="BR138" s="102">
        <f t="shared" si="116"/>
        <v>0</v>
      </c>
      <c r="BS138" s="102">
        <f t="shared" si="117"/>
        <v>1563.1212141470614</v>
      </c>
      <c r="BT138" s="102">
        <f t="shared" si="118"/>
        <v>370.70872526265066</v>
      </c>
      <c r="BU138" s="102">
        <f t="shared" si="119"/>
        <v>8765.7385734521467</v>
      </c>
      <c r="BV138" s="102">
        <f t="shared" si="120"/>
        <v>124.51333200926346</v>
      </c>
      <c r="BW138" s="102">
        <f>Valuation!BM138*10^5</f>
        <v>89649.599046669697</v>
      </c>
    </row>
    <row r="139" spans="1:75">
      <c r="A139" s="56">
        <v>2010000163</v>
      </c>
      <c r="B139" s="56" t="s">
        <v>23</v>
      </c>
      <c r="C139" s="56" t="s">
        <v>28</v>
      </c>
      <c r="D139" s="56">
        <f t="shared" si="131"/>
        <v>131</v>
      </c>
      <c r="E139" s="10" t="s">
        <v>39</v>
      </c>
      <c r="F139" s="164" t="s">
        <v>103</v>
      </c>
      <c r="G139" s="61">
        <v>1183914</v>
      </c>
      <c r="H139" s="61">
        <v>484225.61333658214</v>
      </c>
      <c r="I139" s="61">
        <f t="shared" si="92"/>
        <v>699688.3866634178</v>
      </c>
      <c r="J139" s="60">
        <v>42572</v>
      </c>
      <c r="K139" s="60">
        <v>42916</v>
      </c>
      <c r="L139" s="60">
        <f t="shared" si="91"/>
        <v>42916</v>
      </c>
      <c r="M139" s="60">
        <v>45443</v>
      </c>
      <c r="N139" s="83">
        <f t="shared" si="93"/>
        <v>28</v>
      </c>
      <c r="O139" s="83">
        <f t="shared" si="94"/>
        <v>28</v>
      </c>
      <c r="P139" s="61">
        <f t="shared" si="95"/>
        <v>699688.3866634178</v>
      </c>
      <c r="Q139" s="61">
        <f t="shared" si="96"/>
        <v>531763.17386419757</v>
      </c>
      <c r="R139" s="61">
        <f t="shared" si="97"/>
        <v>167925.21279922023</v>
      </c>
      <c r="S139" s="61">
        <f t="shared" si="98"/>
        <v>16792.521279922024</v>
      </c>
      <c r="T139" s="61">
        <f t="shared" si="99"/>
        <v>1679.2521279922025</v>
      </c>
      <c r="U139" s="61">
        <f t="shared" si="100"/>
        <v>33551.457517284201</v>
      </c>
      <c r="V139" s="84">
        <v>0.1</v>
      </c>
      <c r="W139" s="84">
        <v>0.1</v>
      </c>
      <c r="X139" s="84">
        <v>0.18</v>
      </c>
      <c r="Y139" s="56">
        <f t="shared" si="101"/>
        <v>4</v>
      </c>
      <c r="Z139" s="56">
        <f t="shared" si="102"/>
        <v>4</v>
      </c>
      <c r="AA139" s="56">
        <f t="shared" si="103"/>
        <v>4</v>
      </c>
      <c r="AB139" s="56">
        <f t="shared" si="104"/>
        <v>4</v>
      </c>
      <c r="AC139" s="56">
        <f t="shared" si="105"/>
        <v>4</v>
      </c>
      <c r="AD139" s="83">
        <f t="shared" si="106"/>
        <v>8</v>
      </c>
      <c r="AE139" s="14">
        <f t="shared" si="107"/>
        <v>76</v>
      </c>
      <c r="AF139" s="14">
        <f t="shared" si="108"/>
        <v>0</v>
      </c>
      <c r="AG139" s="61">
        <f t="shared" si="109"/>
        <v>52023.230925198426</v>
      </c>
      <c r="AH139" s="51" t="s">
        <v>103</v>
      </c>
      <c r="AI139" s="111" t="s">
        <v>203</v>
      </c>
      <c r="AJ139" t="str">
        <f>VLOOKUP(A139,'[19]Building Sheet FAR WPI &amp; CII'!A$6:T$264,3,FALSE)</f>
        <v>DRAINS</v>
      </c>
      <c r="AK139" t="s">
        <v>217</v>
      </c>
      <c r="AL139" s="104">
        <f t="shared" si="110"/>
        <v>7.9249999999999998</v>
      </c>
      <c r="AM139" s="104">
        <v>15</v>
      </c>
      <c r="AN139" s="108">
        <v>0.05</v>
      </c>
      <c r="AO139" s="136">
        <f>(1-AN139)/AM139</f>
        <v>6.3333333333333325E-2</v>
      </c>
      <c r="AP139" s="102">
        <f>I139*((1-AN139)/AM139)*IF(AL139&gt;AM139,AM139,AL139)</f>
        <v>351185.26273948041</v>
      </c>
      <c r="AQ139" s="102">
        <f>I139-AP139</f>
        <v>348503.12392393738</v>
      </c>
      <c r="AR139" s="112" t="s">
        <v>216</v>
      </c>
      <c r="AS139" s="125">
        <v>0.05</v>
      </c>
      <c r="AT139" s="125">
        <f>VLOOKUP(AR139,Bifurcation!$B$5:$L$12,MATCH($AT$5,Bifurcation!$B$5:$L$5,0),FALSE)</f>
        <v>0</v>
      </c>
      <c r="AU139" s="125">
        <f>VLOOKUP(AR139,Bifurcation!$B$5:$L$12,MATCH($AU$5,Bifurcation!$B$5:$L$5,0),FALSE)</f>
        <v>0</v>
      </c>
      <c r="AV139" s="125">
        <v>0.15</v>
      </c>
      <c r="AW139" s="125">
        <f>VLOOKUP(AR139,Bifurcation!$B$5:$L$12,MATCH($AW$5,Bifurcation!$B$5:$L$5,0),FALSE)</f>
        <v>0</v>
      </c>
      <c r="AX139" s="125">
        <v>0.17</v>
      </c>
      <c r="AY139" s="125">
        <f>VLOOKUP(AR139,Bifurcation!$B$5:$L$12,MATCH($AY$5,Bifurcation!$B$5:$L$5,0),FALSE)</f>
        <v>0.20468671467173591</v>
      </c>
      <c r="AZ139" s="125">
        <v>0.11</v>
      </c>
      <c r="BA139" s="125">
        <v>0.17</v>
      </c>
      <c r="BB139" s="125">
        <f>VLOOKUP(AR139,Bifurcation!$B$5:$L$12,MATCH($BB$5,Bifurcation!$B$5:$L$5,0),FALSE)</f>
        <v>0.15</v>
      </c>
      <c r="BC139" s="123">
        <f t="shared" si="111"/>
        <v>1.004686714671736</v>
      </c>
      <c r="BD139" s="165">
        <f t="shared" si="121"/>
        <v>0.1742515619619687</v>
      </c>
      <c r="BE139" s="165">
        <f t="shared" si="122"/>
        <v>0</v>
      </c>
      <c r="BF139" s="165">
        <f t="shared" si="123"/>
        <v>0</v>
      </c>
      <c r="BG139" s="165">
        <f t="shared" si="124"/>
        <v>0.52275468588590612</v>
      </c>
      <c r="BH139" s="165">
        <f t="shared" si="125"/>
        <v>0</v>
      </c>
      <c r="BI139" s="165">
        <f t="shared" si="126"/>
        <v>0.59245531067069357</v>
      </c>
      <c r="BJ139" s="165">
        <f t="shared" si="127"/>
        <v>0.71333959488827592</v>
      </c>
      <c r="BK139" s="165">
        <f t="shared" si="128"/>
        <v>0.38335343631633112</v>
      </c>
      <c r="BL139" s="165">
        <f t="shared" si="129"/>
        <v>0.59245531067069357</v>
      </c>
      <c r="BM139" s="165">
        <f t="shared" si="130"/>
        <v>0.52275468588590612</v>
      </c>
      <c r="BN139" s="102">
        <f t="shared" si="112"/>
        <v>38.722569324881931</v>
      </c>
      <c r="BO139" s="102">
        <f t="shared" si="113"/>
        <v>0</v>
      </c>
      <c r="BP139" s="102">
        <f t="shared" si="114"/>
        <v>0</v>
      </c>
      <c r="BQ139" s="102">
        <f t="shared" si="115"/>
        <v>65.344335735738269</v>
      </c>
      <c r="BR139" s="102">
        <f t="shared" si="116"/>
        <v>0</v>
      </c>
      <c r="BS139" s="102">
        <f t="shared" si="117"/>
        <v>911.46970872414397</v>
      </c>
      <c r="BT139" s="102">
        <f t="shared" si="118"/>
        <v>216.16351360250783</v>
      </c>
      <c r="BU139" s="102">
        <f t="shared" si="119"/>
        <v>5111.3791508844151</v>
      </c>
      <c r="BV139" s="102">
        <f t="shared" si="120"/>
        <v>72.604817484153628</v>
      </c>
      <c r="BW139" s="102">
        <f>Valuation!BM139*10^5</f>
        <v>52275.468588590615</v>
      </c>
    </row>
    <row r="140" spans="1:75">
      <c r="A140" s="56">
        <v>2010000167</v>
      </c>
      <c r="B140" s="56" t="s">
        <v>23</v>
      </c>
      <c r="C140" s="56" t="s">
        <v>28</v>
      </c>
      <c r="D140" s="56">
        <f t="shared" si="131"/>
        <v>132</v>
      </c>
      <c r="E140" s="10" t="s">
        <v>39</v>
      </c>
      <c r="F140" s="164" t="s">
        <v>135</v>
      </c>
      <c r="G140" s="61">
        <v>1034659</v>
      </c>
      <c r="H140" s="61">
        <v>423179.71480125643</v>
      </c>
      <c r="I140" s="61">
        <f t="shared" si="92"/>
        <v>611479.28519874357</v>
      </c>
      <c r="J140" s="60">
        <v>42754</v>
      </c>
      <c r="K140" s="60">
        <v>42916</v>
      </c>
      <c r="L140" s="60">
        <f t="shared" si="91"/>
        <v>42916</v>
      </c>
      <c r="M140" s="60">
        <v>45443</v>
      </c>
      <c r="N140" s="83">
        <f t="shared" si="93"/>
        <v>28</v>
      </c>
      <c r="O140" s="83">
        <f t="shared" si="94"/>
        <v>28</v>
      </c>
      <c r="P140" s="61">
        <f t="shared" si="95"/>
        <v>611479.28519874357</v>
      </c>
      <c r="Q140" s="61">
        <f t="shared" si="96"/>
        <v>464724.25675104512</v>
      </c>
      <c r="R140" s="61">
        <f t="shared" si="97"/>
        <v>146755.02844769845</v>
      </c>
      <c r="S140" s="61">
        <f t="shared" si="98"/>
        <v>14675.502844769846</v>
      </c>
      <c r="T140" s="61">
        <f t="shared" si="99"/>
        <v>1467.5502844769846</v>
      </c>
      <c r="U140" s="61">
        <f t="shared" si="100"/>
        <v>29321.654683850153</v>
      </c>
      <c r="V140" s="84">
        <v>0.1</v>
      </c>
      <c r="W140" s="84">
        <v>0.1</v>
      </c>
      <c r="X140" s="84">
        <v>0.18</v>
      </c>
      <c r="Y140" s="56">
        <f t="shared" si="101"/>
        <v>4</v>
      </c>
      <c r="Z140" s="56">
        <f t="shared" si="102"/>
        <v>4</v>
      </c>
      <c r="AA140" s="56">
        <f t="shared" si="103"/>
        <v>4</v>
      </c>
      <c r="AB140" s="56">
        <f t="shared" si="104"/>
        <v>4</v>
      </c>
      <c r="AC140" s="56">
        <f t="shared" si="105"/>
        <v>4</v>
      </c>
      <c r="AD140" s="83">
        <f t="shared" si="106"/>
        <v>8</v>
      </c>
      <c r="AE140" s="14">
        <f t="shared" si="107"/>
        <v>76</v>
      </c>
      <c r="AF140" s="14">
        <f t="shared" si="108"/>
        <v>0</v>
      </c>
      <c r="AG140" s="61">
        <f t="shared" si="109"/>
        <v>45464.707813096982</v>
      </c>
      <c r="AH140" s="51" t="s">
        <v>153</v>
      </c>
      <c r="AI140" s="111" t="s">
        <v>203</v>
      </c>
      <c r="AJ140" t="str">
        <f>VLOOKUP(A140,'[19]Building Sheet FAR WPI &amp; CII'!A$6:T$264,3,FALSE)</f>
        <v>RIB-1</v>
      </c>
      <c r="AK140" t="s">
        <v>216</v>
      </c>
      <c r="AL140" s="104">
        <f t="shared" si="110"/>
        <v>7.4305555555555554</v>
      </c>
      <c r="AM140" s="104">
        <v>45</v>
      </c>
      <c r="AN140" s="108">
        <f>VLOOKUP(A140,'[19]Building Sheet FAR WPI &amp; CII'!A$6:AK$243,36,FALSE)</f>
        <v>0.05</v>
      </c>
      <c r="AO140" s="136">
        <f>(1-AN140)/AM140</f>
        <v>2.1111111111111112E-2</v>
      </c>
      <c r="AP140" s="102">
        <f>I140*((1-AN140)/AM140)*IF(AL140&gt;AM140,AM140,AL140)</f>
        <v>95921.094661191804</v>
      </c>
      <c r="AQ140" s="102">
        <f>I140-AP140</f>
        <v>515558.19053755177</v>
      </c>
      <c r="AR140" t="s">
        <v>216</v>
      </c>
      <c r="AS140" s="125">
        <v>0.05</v>
      </c>
      <c r="AT140" s="125">
        <f>VLOOKUP(AR140,Bifurcation!$B$5:$L$12,MATCH($AT$5,Bifurcation!$B$5:$L$5,0),FALSE)</f>
        <v>0</v>
      </c>
      <c r="AU140" s="125">
        <f>VLOOKUP(AR140,Bifurcation!$B$5:$L$12,MATCH($AU$5,Bifurcation!$B$5:$L$5,0),FALSE)</f>
        <v>0</v>
      </c>
      <c r="AV140" s="125">
        <v>0.15</v>
      </c>
      <c r="AW140" s="125">
        <f>VLOOKUP(AR140,Bifurcation!$B$5:$L$12,MATCH($AW$5,Bifurcation!$B$5:$L$5,0),FALSE)</f>
        <v>0</v>
      </c>
      <c r="AX140" s="125">
        <v>0.17</v>
      </c>
      <c r="AY140" s="125">
        <f>VLOOKUP(AR140,Bifurcation!$B$5:$L$12,MATCH($AY$5,Bifurcation!$B$5:$L$5,0),FALSE)</f>
        <v>0.20468671467173591</v>
      </c>
      <c r="AZ140" s="125">
        <v>0.11</v>
      </c>
      <c r="BA140" s="125">
        <v>0.17</v>
      </c>
      <c r="BB140" s="125">
        <f>VLOOKUP(AR140,Bifurcation!$B$5:$L$12,MATCH($BB$5,Bifurcation!$B$5:$L$5,0),FALSE)</f>
        <v>0.15</v>
      </c>
      <c r="BC140" s="123">
        <f t="shared" si="111"/>
        <v>1.004686714671736</v>
      </c>
      <c r="BD140" s="165">
        <f t="shared" si="121"/>
        <v>0.2577790952687759</v>
      </c>
      <c r="BE140" s="165">
        <f t="shared" si="122"/>
        <v>0</v>
      </c>
      <c r="BF140" s="165">
        <f t="shared" si="123"/>
        <v>0</v>
      </c>
      <c r="BG140" s="165">
        <f t="shared" si="124"/>
        <v>0.77333728580632755</v>
      </c>
      <c r="BH140" s="165">
        <f t="shared" si="125"/>
        <v>0</v>
      </c>
      <c r="BI140" s="165">
        <f t="shared" si="126"/>
        <v>0.87644892391383811</v>
      </c>
      <c r="BJ140" s="165">
        <f t="shared" si="127"/>
        <v>1.055279122432363</v>
      </c>
      <c r="BK140" s="165">
        <f t="shared" si="128"/>
        <v>0.56711400959130698</v>
      </c>
      <c r="BL140" s="165">
        <f t="shared" si="129"/>
        <v>0.87644892391383811</v>
      </c>
      <c r="BM140" s="165">
        <f t="shared" si="130"/>
        <v>0.77333728580632755</v>
      </c>
      <c r="BN140" s="102">
        <f t="shared" si="112"/>
        <v>57.28424339306131</v>
      </c>
      <c r="BO140" s="102">
        <f t="shared" si="113"/>
        <v>0</v>
      </c>
      <c r="BP140" s="102">
        <f t="shared" si="114"/>
        <v>0</v>
      </c>
      <c r="BQ140" s="102">
        <f t="shared" si="115"/>
        <v>96.66716072579095</v>
      </c>
      <c r="BR140" s="102">
        <f t="shared" si="116"/>
        <v>0</v>
      </c>
      <c r="BS140" s="102">
        <f t="shared" si="117"/>
        <v>1348.3829598674431</v>
      </c>
      <c r="BT140" s="102">
        <f t="shared" si="118"/>
        <v>319.78155225223117</v>
      </c>
      <c r="BU140" s="102">
        <f t="shared" si="119"/>
        <v>7561.5201278840932</v>
      </c>
      <c r="BV140" s="102">
        <f t="shared" si="120"/>
        <v>107.40795636198996</v>
      </c>
      <c r="BW140" s="102">
        <f>Valuation!BM140*10^5</f>
        <v>77333.728580632756</v>
      </c>
    </row>
    <row r="141" spans="1:75">
      <c r="A141" s="56">
        <v>2010000170</v>
      </c>
      <c r="B141" s="56" t="s">
        <v>23</v>
      </c>
      <c r="C141" s="56" t="s">
        <v>28</v>
      </c>
      <c r="D141" s="56">
        <f t="shared" si="131"/>
        <v>133</v>
      </c>
      <c r="E141" s="10" t="s">
        <v>39</v>
      </c>
      <c r="F141" s="164" t="s">
        <v>135</v>
      </c>
      <c r="G141" s="61">
        <v>880335</v>
      </c>
      <c r="H141" s="61">
        <v>360060.57476865727</v>
      </c>
      <c r="I141" s="61">
        <f t="shared" si="92"/>
        <v>520274.42523134273</v>
      </c>
      <c r="J141" s="60">
        <v>42754</v>
      </c>
      <c r="K141" s="60">
        <v>42916</v>
      </c>
      <c r="L141" s="60">
        <f t="shared" si="91"/>
        <v>42916</v>
      </c>
      <c r="M141" s="60">
        <v>45443</v>
      </c>
      <c r="N141" s="83">
        <f t="shared" si="93"/>
        <v>28</v>
      </c>
      <c r="O141" s="83">
        <f t="shared" si="94"/>
        <v>28</v>
      </c>
      <c r="P141" s="61">
        <f t="shared" si="95"/>
        <v>520274.42523134273</v>
      </c>
      <c r="Q141" s="61">
        <f t="shared" si="96"/>
        <v>395408.56317582045</v>
      </c>
      <c r="R141" s="61">
        <f t="shared" si="97"/>
        <v>124865.86205552227</v>
      </c>
      <c r="S141" s="61">
        <f t="shared" si="98"/>
        <v>12486.586205552228</v>
      </c>
      <c r="T141" s="61">
        <f t="shared" si="99"/>
        <v>1248.658620555223</v>
      </c>
      <c r="U141" s="61">
        <f t="shared" si="100"/>
        <v>24948.199238693345</v>
      </c>
      <c r="V141" s="84">
        <v>0.1</v>
      </c>
      <c r="W141" s="84">
        <v>0.1</v>
      </c>
      <c r="X141" s="84">
        <v>0.18</v>
      </c>
      <c r="Y141" s="56">
        <f t="shared" si="101"/>
        <v>4</v>
      </c>
      <c r="Z141" s="56">
        <f t="shared" si="102"/>
        <v>4</v>
      </c>
      <c r="AA141" s="56">
        <f t="shared" si="103"/>
        <v>4</v>
      </c>
      <c r="AB141" s="56">
        <f t="shared" si="104"/>
        <v>4</v>
      </c>
      <c r="AC141" s="56">
        <f t="shared" si="105"/>
        <v>4</v>
      </c>
      <c r="AD141" s="83">
        <f t="shared" si="106"/>
        <v>8</v>
      </c>
      <c r="AE141" s="14">
        <f t="shared" si="107"/>
        <v>76</v>
      </c>
      <c r="AF141" s="14">
        <f t="shared" si="108"/>
        <v>0</v>
      </c>
      <c r="AG141" s="61">
        <f t="shared" si="109"/>
        <v>38683.444064800795</v>
      </c>
      <c r="AH141" s="51" t="s">
        <v>153</v>
      </c>
      <c r="AI141" s="111" t="s">
        <v>203</v>
      </c>
      <c r="AJ141" t="str">
        <f>VLOOKUP(A141,'[19]Building Sheet FAR WPI &amp; CII'!A$6:T$264,3,FALSE)</f>
        <v>AU SS</v>
      </c>
      <c r="AK141" t="s">
        <v>216</v>
      </c>
      <c r="AL141" s="104">
        <f t="shared" si="110"/>
        <v>7.4305555555555554</v>
      </c>
      <c r="AM141" s="104">
        <v>45</v>
      </c>
      <c r="AN141" s="108">
        <f>VLOOKUP(A141,'[19]Building Sheet FAR WPI &amp; CII'!A$6:AK$243,36,FALSE)</f>
        <v>0.05</v>
      </c>
      <c r="AO141" s="136">
        <f>(1-AN141)/AM141</f>
        <v>2.1111111111111112E-2</v>
      </c>
      <c r="AP141" s="102">
        <f>I141*((1-AN141)/AM141)*IF(AL141&gt;AM141,AM141,AL141)</f>
        <v>81614.035995009253</v>
      </c>
      <c r="AQ141" s="102">
        <f>I141-AP141</f>
        <v>438660.38923633349</v>
      </c>
      <c r="AR141" t="s">
        <v>216</v>
      </c>
      <c r="AS141" s="125">
        <v>0.05</v>
      </c>
      <c r="AT141" s="125">
        <f>VLOOKUP(AR141,Bifurcation!$B$5:$L$12,MATCH($AT$5,Bifurcation!$B$5:$L$5,0),FALSE)</f>
        <v>0</v>
      </c>
      <c r="AU141" s="125">
        <f>VLOOKUP(AR141,Bifurcation!$B$5:$L$12,MATCH($AU$5,Bifurcation!$B$5:$L$5,0),FALSE)</f>
        <v>0</v>
      </c>
      <c r="AV141" s="125">
        <v>0.15</v>
      </c>
      <c r="AW141" s="125">
        <f>VLOOKUP(AR141,Bifurcation!$B$5:$L$12,MATCH($AW$5,Bifurcation!$B$5:$L$5,0),FALSE)</f>
        <v>0</v>
      </c>
      <c r="AX141" s="125">
        <v>0.17</v>
      </c>
      <c r="AY141" s="125">
        <f>VLOOKUP(AR141,Bifurcation!$B$5:$L$12,MATCH($AY$5,Bifurcation!$B$5:$L$5,0),FALSE)</f>
        <v>0.20468671467173591</v>
      </c>
      <c r="AZ141" s="125">
        <v>0.11</v>
      </c>
      <c r="BA141" s="125">
        <v>0.17</v>
      </c>
      <c r="BB141" s="125">
        <f>VLOOKUP(AR141,Bifurcation!$B$5:$L$12,MATCH($BB$5,Bifurcation!$B$5:$L$5,0),FALSE)</f>
        <v>0.15</v>
      </c>
      <c r="BC141" s="123">
        <f t="shared" si="111"/>
        <v>1.004686714671736</v>
      </c>
      <c r="BD141" s="165">
        <f t="shared" si="121"/>
        <v>0.21933019461816675</v>
      </c>
      <c r="BE141" s="165">
        <f t="shared" si="122"/>
        <v>0</v>
      </c>
      <c r="BF141" s="165">
        <f t="shared" si="123"/>
        <v>0</v>
      </c>
      <c r="BG141" s="165">
        <f t="shared" si="124"/>
        <v>0.65799058385450016</v>
      </c>
      <c r="BH141" s="165">
        <f t="shared" si="125"/>
        <v>0</v>
      </c>
      <c r="BI141" s="165">
        <f t="shared" si="126"/>
        <v>0.74572266170176693</v>
      </c>
      <c r="BJ141" s="165">
        <f t="shared" si="127"/>
        <v>0.89787953929410014</v>
      </c>
      <c r="BK141" s="165">
        <f t="shared" si="128"/>
        <v>0.48252642815996682</v>
      </c>
      <c r="BL141" s="165">
        <f t="shared" si="129"/>
        <v>0.74572266170176693</v>
      </c>
      <c r="BM141" s="165">
        <f t="shared" si="130"/>
        <v>0.65799058385450016</v>
      </c>
      <c r="BN141" s="102">
        <f t="shared" si="112"/>
        <v>48.740043248481498</v>
      </c>
      <c r="BO141" s="102">
        <f t="shared" si="113"/>
        <v>0</v>
      </c>
      <c r="BP141" s="102">
        <f t="shared" si="114"/>
        <v>0</v>
      </c>
      <c r="BQ141" s="102">
        <f t="shared" si="115"/>
        <v>82.248822981812523</v>
      </c>
      <c r="BR141" s="102">
        <f t="shared" si="116"/>
        <v>0</v>
      </c>
      <c r="BS141" s="102">
        <f t="shared" si="117"/>
        <v>1147.2656333873338</v>
      </c>
      <c r="BT141" s="102">
        <f t="shared" si="118"/>
        <v>272.08470887700003</v>
      </c>
      <c r="BU141" s="102">
        <f t="shared" si="119"/>
        <v>6433.6857087995577</v>
      </c>
      <c r="BV141" s="102">
        <f t="shared" si="120"/>
        <v>91.387581090902813</v>
      </c>
      <c r="BW141" s="102">
        <f>Valuation!BM141*10^5</f>
        <v>65799.058385450015</v>
      </c>
    </row>
    <row r="142" spans="1:75">
      <c r="A142" s="56">
        <v>2010000224</v>
      </c>
      <c r="B142" s="56" t="s">
        <v>23</v>
      </c>
      <c r="C142" s="56" t="s">
        <v>28</v>
      </c>
      <c r="D142" s="56">
        <f t="shared" si="131"/>
        <v>134</v>
      </c>
      <c r="E142" s="10" t="s">
        <v>39</v>
      </c>
      <c r="F142" s="164" t="s">
        <v>139</v>
      </c>
      <c r="G142" s="61">
        <v>838655.17</v>
      </c>
      <c r="H142" s="61">
        <v>343013.3557599163</v>
      </c>
      <c r="I142" s="61">
        <f t="shared" si="92"/>
        <v>495641.81424008374</v>
      </c>
      <c r="J142" s="60">
        <v>42839</v>
      </c>
      <c r="K142" s="60">
        <v>42916</v>
      </c>
      <c r="L142" s="60">
        <f t="shared" si="91"/>
        <v>42916</v>
      </c>
      <c r="M142" s="60">
        <v>45443</v>
      </c>
      <c r="N142" s="83">
        <f t="shared" si="93"/>
        <v>28</v>
      </c>
      <c r="O142" s="83">
        <f t="shared" si="94"/>
        <v>28</v>
      </c>
      <c r="P142" s="61">
        <f t="shared" si="95"/>
        <v>495641.81424008374</v>
      </c>
      <c r="Q142" s="61">
        <f t="shared" si="96"/>
        <v>376687.77882246365</v>
      </c>
      <c r="R142" s="61">
        <f t="shared" si="97"/>
        <v>118954.03541762009</v>
      </c>
      <c r="S142" s="61">
        <f t="shared" si="98"/>
        <v>11895.403541762011</v>
      </c>
      <c r="T142" s="61">
        <f t="shared" si="99"/>
        <v>1189.5403541762012</v>
      </c>
      <c r="U142" s="61">
        <f t="shared" si="100"/>
        <v>23767.016276440492</v>
      </c>
      <c r="V142" s="84">
        <v>0.1</v>
      </c>
      <c r="W142" s="84">
        <v>0.1</v>
      </c>
      <c r="X142" s="84">
        <v>0.18</v>
      </c>
      <c r="Y142" s="56">
        <f t="shared" si="101"/>
        <v>4</v>
      </c>
      <c r="Z142" s="56">
        <f t="shared" si="102"/>
        <v>4</v>
      </c>
      <c r="AA142" s="56">
        <f t="shared" si="103"/>
        <v>4</v>
      </c>
      <c r="AB142" s="56">
        <f t="shared" si="104"/>
        <v>4</v>
      </c>
      <c r="AC142" s="56">
        <f t="shared" si="105"/>
        <v>4</v>
      </c>
      <c r="AD142" s="83">
        <f t="shared" si="106"/>
        <v>8</v>
      </c>
      <c r="AE142" s="14">
        <f t="shared" si="107"/>
        <v>76</v>
      </c>
      <c r="AF142" s="14">
        <f t="shared" si="108"/>
        <v>0</v>
      </c>
      <c r="AG142" s="61">
        <f t="shared" si="109"/>
        <v>36851.960172378705</v>
      </c>
      <c r="AH142" s="51" t="s">
        <v>151</v>
      </c>
      <c r="AI142" s="111" t="s">
        <v>203</v>
      </c>
      <c r="AJ142" t="str">
        <f>VLOOKUP(A142,'[19]Building Sheet FAR WPI &amp; CII'!A$6:T$264,3,FALSE)</f>
        <v>TEMPORARY STRUCTURES</v>
      </c>
      <c r="AK142" t="s">
        <v>218</v>
      </c>
      <c r="AL142" s="104">
        <f t="shared" si="110"/>
        <v>7.1944444444444446</v>
      </c>
      <c r="AM142" s="104">
        <v>30</v>
      </c>
      <c r="AN142" s="108">
        <f>VLOOKUP(A142,'[19]Building Sheet FAR WPI &amp; CII'!A$6:AK$243,36,FALSE)</f>
        <v>0.05</v>
      </c>
      <c r="AO142" s="136">
        <f>(1-AN142)/AM142</f>
        <v>3.1666666666666662E-2</v>
      </c>
      <c r="AP142" s="102">
        <f>I142*((1-AN142)/AM142)*IF(AL142&gt;AM142,AM142,AL142)</f>
        <v>112919.13740164129</v>
      </c>
      <c r="AQ142" s="102">
        <f>I142-AP142</f>
        <v>382722.67683844245</v>
      </c>
      <c r="AR142" t="s">
        <v>218</v>
      </c>
      <c r="AS142" s="125">
        <f>VLOOKUP(AR142,Bifurcation!$B$5:$L$12,MATCH($AS$5,Bifurcation!$B$5:$L$5,0),FALSE)</f>
        <v>0</v>
      </c>
      <c r="AT142" s="125">
        <f>VLOOKUP(AR142,Bifurcation!$B$5:$L$12,MATCH($AT$5,Bifurcation!$B$5:$L$5,0),FALSE)</f>
        <v>0</v>
      </c>
      <c r="AU142" s="125">
        <f>VLOOKUP(AR142,Bifurcation!$B$5:$L$12,MATCH($AU$5,Bifurcation!$B$5:$L$5,0),FALSE)</f>
        <v>0</v>
      </c>
      <c r="AV142" s="125">
        <v>0.05</v>
      </c>
      <c r="AW142" s="125">
        <f>VLOOKUP(AR142,Bifurcation!$B$5:$L$12,MATCH($AW$5,Bifurcation!$B$5:$L$5,0),FALSE)</f>
        <v>0.15</v>
      </c>
      <c r="AX142" s="125">
        <v>0.37</v>
      </c>
      <c r="AY142" s="125">
        <v>0.08</v>
      </c>
      <c r="AZ142" s="125">
        <f>VLOOKUP(AR142,Bifurcation!$B$5:$L$12,MATCH($AZ$5,Bifurcation!$B$5:$L$5,0),FALSE)</f>
        <v>0</v>
      </c>
      <c r="BA142" s="125">
        <v>0.25</v>
      </c>
      <c r="BB142" s="125">
        <f>VLOOKUP(AR142,Bifurcation!$B$5:$L$12,MATCH($BB$5,Bifurcation!$B$5:$L$5,0),FALSE)</f>
        <v>0.1</v>
      </c>
      <c r="BC142" s="123">
        <f t="shared" si="111"/>
        <v>1</v>
      </c>
      <c r="BD142" s="165">
        <f t="shared" si="121"/>
        <v>0</v>
      </c>
      <c r="BE142" s="165">
        <f t="shared" si="122"/>
        <v>0</v>
      </c>
      <c r="BF142" s="165">
        <f t="shared" si="123"/>
        <v>0</v>
      </c>
      <c r="BG142" s="165">
        <f t="shared" si="124"/>
        <v>0.19136133841922126</v>
      </c>
      <c r="BH142" s="165">
        <f t="shared" si="125"/>
        <v>0.57408401525766362</v>
      </c>
      <c r="BI142" s="165">
        <f t="shared" si="126"/>
        <v>1.416073904302237</v>
      </c>
      <c r="BJ142" s="165">
        <f t="shared" si="127"/>
        <v>0.30617814147075401</v>
      </c>
      <c r="BK142" s="165">
        <f t="shared" si="128"/>
        <v>0</v>
      </c>
      <c r="BL142" s="165">
        <f t="shared" si="129"/>
        <v>0.95680669209610614</v>
      </c>
      <c r="BM142" s="165">
        <f t="shared" si="130"/>
        <v>0.38272267683844252</v>
      </c>
      <c r="BN142" s="102">
        <f t="shared" si="112"/>
        <v>0</v>
      </c>
      <c r="BO142" s="102">
        <f t="shared" si="113"/>
        <v>0</v>
      </c>
      <c r="BP142" s="102">
        <f t="shared" si="114"/>
        <v>0</v>
      </c>
      <c r="BQ142" s="102">
        <f t="shared" si="115"/>
        <v>23.920167302402657</v>
      </c>
      <c r="BR142" s="102">
        <f t="shared" si="116"/>
        <v>637.87112806407072</v>
      </c>
      <c r="BS142" s="102">
        <f t="shared" si="117"/>
        <v>2178.5752373880568</v>
      </c>
      <c r="BT142" s="102">
        <f t="shared" si="118"/>
        <v>92.781254991137587</v>
      </c>
      <c r="BU142" s="102">
        <f t="shared" si="119"/>
        <v>0</v>
      </c>
      <c r="BV142" s="102">
        <f t="shared" si="120"/>
        <v>117.25572207060124</v>
      </c>
      <c r="BW142" s="102">
        <f>Valuation!BM142*10^5</f>
        <v>38272.267683844249</v>
      </c>
    </row>
    <row r="143" spans="1:75">
      <c r="A143" s="56">
        <v>2010000168</v>
      </c>
      <c r="B143" s="56" t="s">
        <v>23</v>
      </c>
      <c r="C143" s="56" t="s">
        <v>28</v>
      </c>
      <c r="D143" s="56">
        <f t="shared" si="131"/>
        <v>135</v>
      </c>
      <c r="E143" s="10" t="s">
        <v>39</v>
      </c>
      <c r="F143" s="164" t="s">
        <v>135</v>
      </c>
      <c r="G143" s="61">
        <v>831396</v>
      </c>
      <c r="H143" s="61">
        <v>340044.3258763568</v>
      </c>
      <c r="I143" s="61">
        <f t="shared" si="92"/>
        <v>491351.6741236432</v>
      </c>
      <c r="J143" s="60">
        <v>42754</v>
      </c>
      <c r="K143" s="60">
        <v>42916</v>
      </c>
      <c r="L143" s="60">
        <f t="shared" si="91"/>
        <v>42916</v>
      </c>
      <c r="M143" s="60">
        <v>45443</v>
      </c>
      <c r="N143" s="83">
        <f t="shared" si="93"/>
        <v>28</v>
      </c>
      <c r="O143" s="83">
        <f t="shared" si="94"/>
        <v>28</v>
      </c>
      <c r="P143" s="61">
        <f t="shared" si="95"/>
        <v>491351.6741236432</v>
      </c>
      <c r="Q143" s="61">
        <f t="shared" si="96"/>
        <v>373427.27233396884</v>
      </c>
      <c r="R143" s="61">
        <f t="shared" si="97"/>
        <v>117924.40178967436</v>
      </c>
      <c r="S143" s="61">
        <f t="shared" si="98"/>
        <v>11792.440178967438</v>
      </c>
      <c r="T143" s="61">
        <f t="shared" si="99"/>
        <v>1179.2440178967438</v>
      </c>
      <c r="U143" s="61">
        <f t="shared" si="100"/>
        <v>23561.295477576936</v>
      </c>
      <c r="V143" s="84">
        <v>0.1</v>
      </c>
      <c r="W143" s="84">
        <v>0.1</v>
      </c>
      <c r="X143" s="84">
        <v>0.18</v>
      </c>
      <c r="Y143" s="56">
        <f t="shared" si="101"/>
        <v>4</v>
      </c>
      <c r="Z143" s="56">
        <f t="shared" si="102"/>
        <v>4</v>
      </c>
      <c r="AA143" s="56">
        <f t="shared" si="103"/>
        <v>4</v>
      </c>
      <c r="AB143" s="56">
        <f t="shared" si="104"/>
        <v>4</v>
      </c>
      <c r="AC143" s="56">
        <f t="shared" si="105"/>
        <v>4</v>
      </c>
      <c r="AD143" s="83">
        <f t="shared" si="106"/>
        <v>8</v>
      </c>
      <c r="AE143" s="14">
        <f t="shared" si="107"/>
        <v>76</v>
      </c>
      <c r="AF143" s="14">
        <f t="shared" si="108"/>
        <v>0</v>
      </c>
      <c r="AG143" s="61">
        <f t="shared" si="109"/>
        <v>36532.979674441114</v>
      </c>
      <c r="AH143" s="51" t="s">
        <v>153</v>
      </c>
      <c r="AI143" s="111" t="s">
        <v>203</v>
      </c>
      <c r="AJ143" t="str">
        <f>VLOOKUP(A143,'[19]Building Sheet FAR WPI &amp; CII'!A$6:T$264,3,FALSE)</f>
        <v>RIB-2</v>
      </c>
      <c r="AK143" t="s">
        <v>216</v>
      </c>
      <c r="AL143" s="104">
        <f t="shared" si="110"/>
        <v>7.4305555555555554</v>
      </c>
      <c r="AM143" s="104">
        <v>45</v>
      </c>
      <c r="AN143" s="108">
        <f>VLOOKUP(A143,'[19]Building Sheet FAR WPI &amp; CII'!A$6:AK$243,36,FALSE)</f>
        <v>0.05</v>
      </c>
      <c r="AO143" s="136">
        <f>(1-AN143)/AM143</f>
        <v>2.1111111111111112E-2</v>
      </c>
      <c r="AP143" s="102">
        <f>I143*((1-AN143)/AM143)*IF(AL143&gt;AM143,AM143,AL143)</f>
        <v>77077.002584364702</v>
      </c>
      <c r="AQ143" s="102">
        <f>I143-AP143</f>
        <v>414274.67153927847</v>
      </c>
      <c r="AR143" t="s">
        <v>216</v>
      </c>
      <c r="AS143" s="125">
        <v>0.05</v>
      </c>
      <c r="AT143" s="125">
        <f>VLOOKUP(AR143,Bifurcation!$B$5:$L$12,MATCH($AT$5,Bifurcation!$B$5:$L$5,0),FALSE)</f>
        <v>0</v>
      </c>
      <c r="AU143" s="125">
        <f>VLOOKUP(AR143,Bifurcation!$B$5:$L$12,MATCH($AU$5,Bifurcation!$B$5:$L$5,0),FALSE)</f>
        <v>0</v>
      </c>
      <c r="AV143" s="125">
        <v>0.15</v>
      </c>
      <c r="AW143" s="125">
        <f>VLOOKUP(AR143,Bifurcation!$B$5:$L$12,MATCH($AW$5,Bifurcation!$B$5:$L$5,0),FALSE)</f>
        <v>0</v>
      </c>
      <c r="AX143" s="125">
        <v>0.17</v>
      </c>
      <c r="AY143" s="125">
        <f>VLOOKUP(AR143,Bifurcation!$B$5:$L$12,MATCH($AY$5,Bifurcation!$B$5:$L$5,0),FALSE)</f>
        <v>0.20468671467173591</v>
      </c>
      <c r="AZ143" s="125">
        <v>0.11</v>
      </c>
      <c r="BA143" s="125">
        <v>0.17</v>
      </c>
      <c r="BB143" s="125">
        <f>VLOOKUP(AR143,Bifurcation!$B$5:$L$12,MATCH($BB$5,Bifurcation!$B$5:$L$5,0),FALSE)</f>
        <v>0.15</v>
      </c>
      <c r="BC143" s="123">
        <f t="shared" si="111"/>
        <v>1.004686714671736</v>
      </c>
      <c r="BD143" s="165">
        <f t="shared" si="121"/>
        <v>0.20713733576963925</v>
      </c>
      <c r="BE143" s="165">
        <f t="shared" si="122"/>
        <v>0</v>
      </c>
      <c r="BF143" s="165">
        <f t="shared" si="123"/>
        <v>0</v>
      </c>
      <c r="BG143" s="165">
        <f t="shared" si="124"/>
        <v>0.62141200730891766</v>
      </c>
      <c r="BH143" s="165">
        <f t="shared" si="125"/>
        <v>0</v>
      </c>
      <c r="BI143" s="165">
        <f t="shared" si="126"/>
        <v>0.70426694161677339</v>
      </c>
      <c r="BJ143" s="165">
        <f t="shared" si="127"/>
        <v>0.84796521489087406</v>
      </c>
      <c r="BK143" s="165">
        <f t="shared" si="128"/>
        <v>0.4557021386932063</v>
      </c>
      <c r="BL143" s="165">
        <f t="shared" si="129"/>
        <v>0.70426694161677339</v>
      </c>
      <c r="BM143" s="165">
        <f t="shared" si="130"/>
        <v>0.62141200730891766</v>
      </c>
      <c r="BN143" s="102">
        <f t="shared" si="112"/>
        <v>46.030519059919833</v>
      </c>
      <c r="BO143" s="102">
        <f t="shared" si="113"/>
        <v>0</v>
      </c>
      <c r="BP143" s="102">
        <f t="shared" si="114"/>
        <v>0</v>
      </c>
      <c r="BQ143" s="102">
        <f t="shared" si="115"/>
        <v>77.676500913614703</v>
      </c>
      <c r="BR143" s="102">
        <f t="shared" si="116"/>
        <v>0</v>
      </c>
      <c r="BS143" s="102">
        <f t="shared" si="117"/>
        <v>1083.4876024873438</v>
      </c>
      <c r="BT143" s="102">
        <f t="shared" si="118"/>
        <v>256.95915602753757</v>
      </c>
      <c r="BU143" s="102">
        <f t="shared" si="119"/>
        <v>6076.0285159094174</v>
      </c>
      <c r="BV143" s="102">
        <f t="shared" si="120"/>
        <v>86.307223237349675</v>
      </c>
      <c r="BW143" s="102">
        <f>Valuation!BM143*10^5</f>
        <v>62141.200730891767</v>
      </c>
    </row>
    <row r="144" spans="1:75">
      <c r="A144" s="56">
        <v>2050000024</v>
      </c>
      <c r="B144" s="56" t="s">
        <v>23</v>
      </c>
      <c r="C144" s="56" t="s">
        <v>28</v>
      </c>
      <c r="D144" s="56">
        <f t="shared" si="131"/>
        <v>136</v>
      </c>
      <c r="E144" s="10" t="s">
        <v>39</v>
      </c>
      <c r="F144" s="164" t="s">
        <v>149</v>
      </c>
      <c r="G144" s="61">
        <v>809122</v>
      </c>
      <c r="H144" s="61">
        <v>330934.1698080452</v>
      </c>
      <c r="I144" s="61">
        <f t="shared" si="92"/>
        <v>478187.8301919548</v>
      </c>
      <c r="J144" s="60">
        <v>42766</v>
      </c>
      <c r="K144" s="60">
        <v>42916</v>
      </c>
      <c r="L144" s="60">
        <f t="shared" si="91"/>
        <v>42916</v>
      </c>
      <c r="M144" s="60">
        <v>45443</v>
      </c>
      <c r="N144" s="83">
        <f t="shared" si="93"/>
        <v>28</v>
      </c>
      <c r="O144" s="83">
        <f t="shared" si="94"/>
        <v>28</v>
      </c>
      <c r="P144" s="61">
        <f t="shared" si="95"/>
        <v>478187.8301919548</v>
      </c>
      <c r="Q144" s="61">
        <f t="shared" si="96"/>
        <v>363422.75094588567</v>
      </c>
      <c r="R144" s="61">
        <f t="shared" si="97"/>
        <v>114765.07924606913</v>
      </c>
      <c r="S144" s="61">
        <f t="shared" si="98"/>
        <v>11476.507924606914</v>
      </c>
      <c r="T144" s="61">
        <f t="shared" si="99"/>
        <v>1147.6507924606915</v>
      </c>
      <c r="U144" s="61">
        <f t="shared" si="100"/>
        <v>22930.062833364609</v>
      </c>
      <c r="V144" s="84">
        <v>0.1</v>
      </c>
      <c r="W144" s="84">
        <v>0.1</v>
      </c>
      <c r="X144" s="84">
        <v>0.18</v>
      </c>
      <c r="Y144" s="56">
        <f t="shared" si="101"/>
        <v>4</v>
      </c>
      <c r="Z144" s="56">
        <f t="shared" si="102"/>
        <v>4</v>
      </c>
      <c r="AA144" s="56">
        <f t="shared" si="103"/>
        <v>4</v>
      </c>
      <c r="AB144" s="56">
        <f t="shared" si="104"/>
        <v>4</v>
      </c>
      <c r="AC144" s="56">
        <f t="shared" si="105"/>
        <v>4</v>
      </c>
      <c r="AD144" s="83">
        <f t="shared" si="106"/>
        <v>8</v>
      </c>
      <c r="AE144" s="14">
        <f t="shared" si="107"/>
        <v>76</v>
      </c>
      <c r="AF144" s="14">
        <f t="shared" si="108"/>
        <v>0</v>
      </c>
      <c r="AG144" s="61">
        <f t="shared" si="109"/>
        <v>35554.221550432216</v>
      </c>
      <c r="AH144" s="51" t="s">
        <v>155</v>
      </c>
      <c r="AI144" s="111" t="s">
        <v>179</v>
      </c>
      <c r="AJ144" t="str">
        <f>VLOOKUP(A144,'[19]Building Sheet FAR WPI &amp; CII'!A$6:T$264,3,FALSE)</f>
        <v>Storm Water Drainage System</v>
      </c>
      <c r="AK144" t="s">
        <v>219</v>
      </c>
      <c r="AL144" s="104">
        <f t="shared" si="110"/>
        <v>7.4</v>
      </c>
      <c r="AM144" s="104">
        <v>20</v>
      </c>
      <c r="AN144" s="108">
        <v>0</v>
      </c>
      <c r="AO144" s="136">
        <f>(1-AN144)/AM144</f>
        <v>0.05</v>
      </c>
      <c r="AP144" s="102">
        <f>I144*((1-AN144)/AM144)*IF(AL144&gt;AM144,AM144,AL144)</f>
        <v>176929.49717102331</v>
      </c>
      <c r="AQ144" s="102">
        <f>I144-AP144</f>
        <v>301258.33302093146</v>
      </c>
      <c r="AR144" t="s">
        <v>219</v>
      </c>
      <c r="AS144" s="125">
        <f>VLOOKUP(AR144,Bifurcation!$B$5:$L$12,MATCH($AS$5,Bifurcation!$B$5:$L$5,0),FALSE)</f>
        <v>0.1</v>
      </c>
      <c r="AT144" s="125">
        <f>VLOOKUP(AR144,Bifurcation!$B$5:$L$12,MATCH($AT$5,Bifurcation!$B$5:$L$5,0),FALSE)</f>
        <v>0</v>
      </c>
      <c r="AU144" s="125">
        <f>VLOOKUP(AR144,Bifurcation!$B$5:$L$12,MATCH($AU$5,Bifurcation!$B$5:$L$5,0),FALSE)</f>
        <v>0</v>
      </c>
      <c r="AV144" s="125">
        <f>VLOOKUP(AR144,Bifurcation!$B$5:$L$12,MATCH($AV$5,Bifurcation!$B$5:$L$5,0),FALSE)</f>
        <v>0</v>
      </c>
      <c r="AW144" s="125">
        <f>VLOOKUP(AR144,Bifurcation!$B$5:$L$12,MATCH($AW$5,Bifurcation!$B$5:$L$5,0),FALSE)</f>
        <v>0</v>
      </c>
      <c r="AX144" s="125">
        <f>VLOOKUP(AR144,Bifurcation!$B$5:$L$12,MATCH($AX$5,Bifurcation!$B$5:$L$5,0),FALSE)</f>
        <v>0</v>
      </c>
      <c r="AY144" s="125">
        <f>VLOOKUP(AR144,Bifurcation!$B$5:$L$12,MATCH($AY$5,Bifurcation!$B$5:$L$5,0),FALSE)</f>
        <v>8.2011014478275412E-2</v>
      </c>
      <c r="AZ144" s="125">
        <f>VLOOKUP(AR144,Bifurcation!$B$5:$L$12,MATCH($AZ$5,Bifurcation!$B$5:$L$5,0),FALSE)</f>
        <v>0.54200534558180447</v>
      </c>
      <c r="BA144" s="125">
        <f>VLOOKUP(AR144,Bifurcation!$B$5:$L$12,MATCH($BA$5,Bifurcation!$B$5:$L$5,0),FALSE)</f>
        <v>0.24</v>
      </c>
      <c r="BB144" s="125">
        <f>VLOOKUP(AR144,Bifurcation!$B$5:$L$12,MATCH($BB$5,Bifurcation!$B$5:$L$5,0),FALSE)</f>
        <v>0.04</v>
      </c>
      <c r="BC144" s="123">
        <f t="shared" si="111"/>
        <v>1.0040163600600798</v>
      </c>
      <c r="BD144" s="165">
        <f t="shared" si="121"/>
        <v>0.30125833302093147</v>
      </c>
      <c r="BE144" s="165">
        <f t="shared" si="122"/>
        <v>0</v>
      </c>
      <c r="BF144" s="165">
        <f t="shared" si="123"/>
        <v>0</v>
      </c>
      <c r="BG144" s="165">
        <f t="shared" si="124"/>
        <v>0</v>
      </c>
      <c r="BH144" s="165">
        <f t="shared" si="125"/>
        <v>0</v>
      </c>
      <c r="BI144" s="165">
        <f t="shared" si="126"/>
        <v>0</v>
      </c>
      <c r="BJ144" s="165">
        <f t="shared" si="127"/>
        <v>0.24706501511080725</v>
      </c>
      <c r="BK144" s="165">
        <f t="shared" si="128"/>
        <v>1.632836268984083</v>
      </c>
      <c r="BL144" s="165">
        <f t="shared" si="129"/>
        <v>0.72301999925023541</v>
      </c>
      <c r="BM144" s="165">
        <f t="shared" si="130"/>
        <v>0.12050333320837259</v>
      </c>
      <c r="BN144" s="102">
        <f t="shared" si="112"/>
        <v>66.946296226873656</v>
      </c>
      <c r="BO144" s="102">
        <f t="shared" si="113"/>
        <v>0</v>
      </c>
      <c r="BP144" s="102">
        <f t="shared" si="114"/>
        <v>0</v>
      </c>
      <c r="BQ144" s="102">
        <f t="shared" si="115"/>
        <v>0</v>
      </c>
      <c r="BR144" s="102">
        <f t="shared" si="116"/>
        <v>0</v>
      </c>
      <c r="BS144" s="102">
        <f t="shared" si="117"/>
        <v>0</v>
      </c>
      <c r="BT144" s="102">
        <f t="shared" si="118"/>
        <v>74.868186397214316</v>
      </c>
      <c r="BU144" s="102">
        <f t="shared" si="119"/>
        <v>21771.150253121104</v>
      </c>
      <c r="BV144" s="102">
        <f t="shared" si="120"/>
        <v>88.605392064979824</v>
      </c>
      <c r="BW144" s="102">
        <f>Valuation!BM144*10^5</f>
        <v>12050.333320837259</v>
      </c>
    </row>
    <row r="145" spans="1:75">
      <c r="A145" s="56">
        <v>2010000178</v>
      </c>
      <c r="B145" s="56" t="s">
        <v>23</v>
      </c>
      <c r="C145" s="56" t="s">
        <v>28</v>
      </c>
      <c r="D145" s="56">
        <f t="shared" si="131"/>
        <v>137</v>
      </c>
      <c r="E145" s="10" t="s">
        <v>39</v>
      </c>
      <c r="F145" s="164" t="s">
        <v>137</v>
      </c>
      <c r="G145" s="61">
        <v>783109</v>
      </c>
      <c r="H145" s="61">
        <v>320294.74762051762</v>
      </c>
      <c r="I145" s="61">
        <f t="shared" si="92"/>
        <v>462814.25237948238</v>
      </c>
      <c r="J145" s="60">
        <v>42766</v>
      </c>
      <c r="K145" s="60">
        <v>42916</v>
      </c>
      <c r="L145" s="60">
        <f t="shared" si="91"/>
        <v>42916</v>
      </c>
      <c r="M145" s="60">
        <v>45443</v>
      </c>
      <c r="N145" s="83">
        <f t="shared" si="93"/>
        <v>28</v>
      </c>
      <c r="O145" s="83">
        <f t="shared" si="94"/>
        <v>28</v>
      </c>
      <c r="P145" s="61">
        <f t="shared" si="95"/>
        <v>462814.25237948238</v>
      </c>
      <c r="Q145" s="61">
        <f t="shared" si="96"/>
        <v>351738.83180840663</v>
      </c>
      <c r="R145" s="61">
        <f t="shared" si="97"/>
        <v>111075.42057107575</v>
      </c>
      <c r="S145" s="61">
        <f t="shared" si="98"/>
        <v>11107.542057107576</v>
      </c>
      <c r="T145" s="61">
        <f t="shared" si="99"/>
        <v>1110.7542057107576</v>
      </c>
      <c r="U145" s="61">
        <f t="shared" si="100"/>
        <v>22192.869030100937</v>
      </c>
      <c r="V145" s="84">
        <v>0.1</v>
      </c>
      <c r="W145" s="84">
        <v>0.1</v>
      </c>
      <c r="X145" s="84">
        <v>0.18</v>
      </c>
      <c r="Y145" s="56">
        <f t="shared" si="101"/>
        <v>4</v>
      </c>
      <c r="Z145" s="56">
        <f t="shared" si="102"/>
        <v>4</v>
      </c>
      <c r="AA145" s="56">
        <f t="shared" si="103"/>
        <v>4</v>
      </c>
      <c r="AB145" s="56">
        <f t="shared" si="104"/>
        <v>4</v>
      </c>
      <c r="AC145" s="56">
        <f t="shared" si="105"/>
        <v>4</v>
      </c>
      <c r="AD145" s="83">
        <f t="shared" si="106"/>
        <v>8</v>
      </c>
      <c r="AE145" s="14">
        <f t="shared" si="107"/>
        <v>76</v>
      </c>
      <c r="AF145" s="14">
        <f t="shared" si="108"/>
        <v>0</v>
      </c>
      <c r="AG145" s="61">
        <f t="shared" si="109"/>
        <v>34411.165292919271</v>
      </c>
      <c r="AH145" s="51" t="s">
        <v>155</v>
      </c>
      <c r="AI145" s="111" t="s">
        <v>203</v>
      </c>
      <c r="AJ145" t="str">
        <f>VLOOKUP(A145,'[19]Building Sheet FAR WPI &amp; CII'!A$6:T$264,3,FALSE)</f>
        <v>SS-3</v>
      </c>
      <c r="AK145" t="s">
        <v>216</v>
      </c>
      <c r="AL145" s="104">
        <f t="shared" si="110"/>
        <v>7.4</v>
      </c>
      <c r="AM145" s="104">
        <v>45</v>
      </c>
      <c r="AN145" s="108">
        <f>VLOOKUP(A145,'[19]Building Sheet FAR WPI &amp; CII'!A$6:AK$243,36,FALSE)</f>
        <v>0.05</v>
      </c>
      <c r="AO145" s="136">
        <f>(1-AN145)/AM145</f>
        <v>2.1111111111111112E-2</v>
      </c>
      <c r="AP145" s="102">
        <f>I145*((1-AN145)/AM145)*IF(AL145&gt;AM145,AM145,AL145)</f>
        <v>72301.870982839144</v>
      </c>
      <c r="AQ145" s="102">
        <f>I145-AP145</f>
        <v>390512.38139664324</v>
      </c>
      <c r="AR145" t="s">
        <v>216</v>
      </c>
      <c r="AS145" s="125">
        <v>0.05</v>
      </c>
      <c r="AT145" s="125">
        <f>VLOOKUP(AR145,Bifurcation!$B$5:$L$12,MATCH($AT$5,Bifurcation!$B$5:$L$5,0),FALSE)</f>
        <v>0</v>
      </c>
      <c r="AU145" s="125">
        <f>VLOOKUP(AR145,Bifurcation!$B$5:$L$12,MATCH($AU$5,Bifurcation!$B$5:$L$5,0),FALSE)</f>
        <v>0</v>
      </c>
      <c r="AV145" s="125">
        <v>0.15</v>
      </c>
      <c r="AW145" s="125">
        <f>VLOOKUP(AR145,Bifurcation!$B$5:$L$12,MATCH($AW$5,Bifurcation!$B$5:$L$5,0),FALSE)</f>
        <v>0</v>
      </c>
      <c r="AX145" s="125">
        <v>0.17</v>
      </c>
      <c r="AY145" s="125">
        <f>VLOOKUP(AR145,Bifurcation!$B$5:$L$12,MATCH($AY$5,Bifurcation!$B$5:$L$5,0),FALSE)</f>
        <v>0.20468671467173591</v>
      </c>
      <c r="AZ145" s="125">
        <v>0.11</v>
      </c>
      <c r="BA145" s="125">
        <v>0.17</v>
      </c>
      <c r="BB145" s="125">
        <f>VLOOKUP(AR145,Bifurcation!$B$5:$L$12,MATCH($BB$5,Bifurcation!$B$5:$L$5,0),FALSE)</f>
        <v>0.15</v>
      </c>
      <c r="BC145" s="123">
        <f t="shared" si="111"/>
        <v>1.004686714671736</v>
      </c>
      <c r="BD145" s="165">
        <f t="shared" si="121"/>
        <v>0.19525619069832162</v>
      </c>
      <c r="BE145" s="165">
        <f t="shared" si="122"/>
        <v>0</v>
      </c>
      <c r="BF145" s="165">
        <f t="shared" si="123"/>
        <v>0</v>
      </c>
      <c r="BG145" s="165">
        <f t="shared" si="124"/>
        <v>0.5857685720949648</v>
      </c>
      <c r="BH145" s="165">
        <f t="shared" si="125"/>
        <v>0</v>
      </c>
      <c r="BI145" s="165">
        <f t="shared" si="126"/>
        <v>0.66387104837429356</v>
      </c>
      <c r="BJ145" s="165">
        <f t="shared" si="127"/>
        <v>0.7993269638671483</v>
      </c>
      <c r="BK145" s="165">
        <f t="shared" si="128"/>
        <v>0.42956361953630762</v>
      </c>
      <c r="BL145" s="165">
        <f t="shared" si="129"/>
        <v>0.66387104837429356</v>
      </c>
      <c r="BM145" s="165">
        <f t="shared" si="130"/>
        <v>0.5857685720949648</v>
      </c>
      <c r="BN145" s="102">
        <f t="shared" si="112"/>
        <v>43.390264599627031</v>
      </c>
      <c r="BO145" s="102">
        <f t="shared" si="113"/>
        <v>0</v>
      </c>
      <c r="BP145" s="102">
        <f t="shared" si="114"/>
        <v>0</v>
      </c>
      <c r="BQ145" s="102">
        <f t="shared" si="115"/>
        <v>73.221071511870591</v>
      </c>
      <c r="BR145" s="102">
        <f t="shared" si="116"/>
        <v>0</v>
      </c>
      <c r="BS145" s="102">
        <f t="shared" si="117"/>
        <v>1021.3400744219902</v>
      </c>
      <c r="BT145" s="102">
        <f t="shared" si="118"/>
        <v>242.22029208095404</v>
      </c>
      <c r="BU145" s="102">
        <f t="shared" si="119"/>
        <v>5727.514927150768</v>
      </c>
      <c r="BV145" s="102">
        <f t="shared" si="120"/>
        <v>81.356746124300685</v>
      </c>
      <c r="BW145" s="102">
        <f>Valuation!BM145*10^5</f>
        <v>58576.857209496477</v>
      </c>
    </row>
    <row r="146" spans="1:75">
      <c r="A146" s="56">
        <v>2020000312</v>
      </c>
      <c r="B146" s="56" t="s">
        <v>23</v>
      </c>
      <c r="C146" s="56" t="s">
        <v>28</v>
      </c>
      <c r="D146" s="56">
        <f t="shared" si="131"/>
        <v>138</v>
      </c>
      <c r="E146" s="10" t="s">
        <v>39</v>
      </c>
      <c r="F146" s="164" t="s">
        <v>142</v>
      </c>
      <c r="G146" s="61">
        <v>774456</v>
      </c>
      <c r="H146" s="61">
        <v>316755.63563079422</v>
      </c>
      <c r="I146" s="61">
        <f t="shared" si="92"/>
        <v>457700.36436920578</v>
      </c>
      <c r="J146" s="60">
        <v>42791</v>
      </c>
      <c r="K146" s="60">
        <v>42916</v>
      </c>
      <c r="L146" s="60">
        <f t="shared" si="91"/>
        <v>42916</v>
      </c>
      <c r="M146" s="60">
        <v>45443</v>
      </c>
      <c r="N146" s="83">
        <f t="shared" si="93"/>
        <v>28</v>
      </c>
      <c r="O146" s="83">
        <f t="shared" si="94"/>
        <v>28</v>
      </c>
      <c r="P146" s="61">
        <f t="shared" si="95"/>
        <v>457700.36436920578</v>
      </c>
      <c r="Q146" s="61">
        <f t="shared" si="96"/>
        <v>347852.27692059637</v>
      </c>
      <c r="R146" s="61">
        <f t="shared" si="97"/>
        <v>109848.08744860941</v>
      </c>
      <c r="S146" s="61">
        <f t="shared" si="98"/>
        <v>10984.808744860942</v>
      </c>
      <c r="T146" s="61">
        <f t="shared" si="99"/>
        <v>1098.4808744860943</v>
      </c>
      <c r="U146" s="61">
        <f t="shared" si="100"/>
        <v>21947.647872232159</v>
      </c>
      <c r="V146" s="84">
        <v>0.1</v>
      </c>
      <c r="W146" s="84">
        <v>0.1</v>
      </c>
      <c r="X146" s="84">
        <v>0.18</v>
      </c>
      <c r="Y146" s="56">
        <f t="shared" si="101"/>
        <v>4</v>
      </c>
      <c r="Z146" s="56">
        <f t="shared" si="102"/>
        <v>4</v>
      </c>
      <c r="AA146" s="56">
        <f t="shared" si="103"/>
        <v>4</v>
      </c>
      <c r="AB146" s="56">
        <f t="shared" si="104"/>
        <v>4</v>
      </c>
      <c r="AC146" s="56">
        <f t="shared" si="105"/>
        <v>4</v>
      </c>
      <c r="AD146" s="83">
        <f t="shared" si="106"/>
        <v>8</v>
      </c>
      <c r="AE146" s="14">
        <f t="shared" si="107"/>
        <v>76</v>
      </c>
      <c r="AF146" s="14">
        <f t="shared" si="108"/>
        <v>0</v>
      </c>
      <c r="AG146" s="61">
        <f t="shared" si="109"/>
        <v>34030.9374915792</v>
      </c>
      <c r="AH146" s="51" t="s">
        <v>157</v>
      </c>
      <c r="AI146" s="111" t="s">
        <v>203</v>
      </c>
      <c r="AJ146" t="str">
        <f>VLOOKUP(A146,'[19]Building Sheet FAR WPI &amp; CII'!A$6:T$264,3,FALSE)</f>
        <v>SRR-5</v>
      </c>
      <c r="AK146" t="s">
        <v>216</v>
      </c>
      <c r="AL146" s="104">
        <f t="shared" si="110"/>
        <v>7.3305555555555557</v>
      </c>
      <c r="AM146" s="104">
        <v>45</v>
      </c>
      <c r="AN146" s="108">
        <f>VLOOKUP(A146,'[19]Building Sheet FAR WPI &amp; CII'!A$6:AK$243,36,FALSE)</f>
        <v>0.05</v>
      </c>
      <c r="AO146" s="136">
        <f>(1-AN146)/AM146</f>
        <v>2.1111111111111112E-2</v>
      </c>
      <c r="AP146" s="102">
        <f>I146*((1-AN146)/AM146)*IF(AL146&gt;AM146,AM146,AL146)</f>
        <v>70831.956697025773</v>
      </c>
      <c r="AQ146" s="102">
        <f>I146-AP146</f>
        <v>386868.40767217998</v>
      </c>
      <c r="AR146" t="s">
        <v>216</v>
      </c>
      <c r="AS146" s="125">
        <v>0.05</v>
      </c>
      <c r="AT146" s="125">
        <f>VLOOKUP(AR146,Bifurcation!$B$5:$L$12,MATCH($AT$5,Bifurcation!$B$5:$L$5,0),FALSE)</f>
        <v>0</v>
      </c>
      <c r="AU146" s="125">
        <f>VLOOKUP(AR146,Bifurcation!$B$5:$L$12,MATCH($AU$5,Bifurcation!$B$5:$L$5,0),FALSE)</f>
        <v>0</v>
      </c>
      <c r="AV146" s="125">
        <v>0.15</v>
      </c>
      <c r="AW146" s="125">
        <f>VLOOKUP(AR146,Bifurcation!$B$5:$L$12,MATCH($AW$5,Bifurcation!$B$5:$L$5,0),FALSE)</f>
        <v>0</v>
      </c>
      <c r="AX146" s="125">
        <v>0.17</v>
      </c>
      <c r="AY146" s="125">
        <f>VLOOKUP(AR146,Bifurcation!$B$5:$L$12,MATCH($AY$5,Bifurcation!$B$5:$L$5,0),FALSE)</f>
        <v>0.20468671467173591</v>
      </c>
      <c r="AZ146" s="125">
        <v>0.11</v>
      </c>
      <c r="BA146" s="125">
        <v>0.17</v>
      </c>
      <c r="BB146" s="125">
        <f>VLOOKUP(AR146,Bifurcation!$B$5:$L$12,MATCH($BB$5,Bifurcation!$B$5:$L$5,0),FALSE)</f>
        <v>0.15</v>
      </c>
      <c r="BC146" s="123">
        <f t="shared" si="111"/>
        <v>1.004686714671736</v>
      </c>
      <c r="BD146" s="165">
        <f t="shared" si="121"/>
        <v>0.19343420383608997</v>
      </c>
      <c r="BE146" s="165">
        <f t="shared" si="122"/>
        <v>0</v>
      </c>
      <c r="BF146" s="165">
        <f t="shared" si="123"/>
        <v>0</v>
      </c>
      <c r="BG146" s="165">
        <f t="shared" si="124"/>
        <v>0.58030261150827001</v>
      </c>
      <c r="BH146" s="165">
        <f t="shared" si="125"/>
        <v>0</v>
      </c>
      <c r="BI146" s="165">
        <f t="shared" si="126"/>
        <v>0.65767629304270592</v>
      </c>
      <c r="BJ146" s="165">
        <f t="shared" si="127"/>
        <v>0.79186823376704318</v>
      </c>
      <c r="BK146" s="165">
        <f t="shared" si="128"/>
        <v>0.42555524843939796</v>
      </c>
      <c r="BL146" s="165">
        <f t="shared" si="129"/>
        <v>0.65767629304270592</v>
      </c>
      <c r="BM146" s="165">
        <f t="shared" si="130"/>
        <v>0.58030261150827001</v>
      </c>
      <c r="BN146" s="102">
        <f t="shared" si="112"/>
        <v>42.985378630242217</v>
      </c>
      <c r="BO146" s="102">
        <f t="shared" si="113"/>
        <v>0</v>
      </c>
      <c r="BP146" s="102">
        <f t="shared" si="114"/>
        <v>0</v>
      </c>
      <c r="BQ146" s="102">
        <f t="shared" si="115"/>
        <v>72.537826438533742</v>
      </c>
      <c r="BR146" s="102">
        <f t="shared" si="116"/>
        <v>0</v>
      </c>
      <c r="BS146" s="102">
        <f t="shared" si="117"/>
        <v>1011.809681604163</v>
      </c>
      <c r="BT146" s="102">
        <f t="shared" si="118"/>
        <v>239.96007083849793</v>
      </c>
      <c r="BU146" s="102">
        <f t="shared" si="119"/>
        <v>5674.0699791919733</v>
      </c>
      <c r="BV146" s="102">
        <f t="shared" si="120"/>
        <v>80.597584931704162</v>
      </c>
      <c r="BW146" s="102">
        <f>Valuation!BM146*10^5</f>
        <v>58030.261150826998</v>
      </c>
    </row>
    <row r="147" spans="1:75">
      <c r="A147" s="56">
        <v>2050000021</v>
      </c>
      <c r="B147" s="56" t="s">
        <v>23</v>
      </c>
      <c r="C147" s="56" t="s">
        <v>28</v>
      </c>
      <c r="D147" s="56">
        <f t="shared" si="131"/>
        <v>139</v>
      </c>
      <c r="E147" s="10" t="s">
        <v>39</v>
      </c>
      <c r="F147" s="164" t="s">
        <v>146</v>
      </c>
      <c r="G147" s="61">
        <v>762748</v>
      </c>
      <c r="H147" s="61">
        <v>311967.01628771296</v>
      </c>
      <c r="I147" s="61">
        <f t="shared" si="92"/>
        <v>450780.98371228704</v>
      </c>
      <c r="J147" s="60">
        <v>42791</v>
      </c>
      <c r="K147" s="60">
        <v>42916</v>
      </c>
      <c r="L147" s="60">
        <f t="shared" si="91"/>
        <v>42916</v>
      </c>
      <c r="M147" s="60">
        <v>45443</v>
      </c>
      <c r="N147" s="83">
        <f t="shared" si="93"/>
        <v>28</v>
      </c>
      <c r="O147" s="83">
        <f t="shared" si="94"/>
        <v>28</v>
      </c>
      <c r="P147" s="61">
        <f t="shared" si="95"/>
        <v>450780.98371228704</v>
      </c>
      <c r="Q147" s="61">
        <f t="shared" si="96"/>
        <v>342593.54762133816</v>
      </c>
      <c r="R147" s="61">
        <f t="shared" si="97"/>
        <v>108187.43609094888</v>
      </c>
      <c r="S147" s="61">
        <f t="shared" si="98"/>
        <v>10818.743609094889</v>
      </c>
      <c r="T147" s="61">
        <f t="shared" si="99"/>
        <v>1081.8743609094888</v>
      </c>
      <c r="U147" s="61">
        <f t="shared" si="100"/>
        <v>21615.849730971582</v>
      </c>
      <c r="V147" s="84">
        <v>0.1</v>
      </c>
      <c r="W147" s="84">
        <v>0.1</v>
      </c>
      <c r="X147" s="84">
        <v>0.18</v>
      </c>
      <c r="Y147" s="56">
        <f t="shared" si="101"/>
        <v>4</v>
      </c>
      <c r="Z147" s="56">
        <f t="shared" si="102"/>
        <v>4</v>
      </c>
      <c r="AA147" s="56">
        <f t="shared" si="103"/>
        <v>4</v>
      </c>
      <c r="AB147" s="56">
        <f t="shared" si="104"/>
        <v>4</v>
      </c>
      <c r="AC147" s="56">
        <f t="shared" si="105"/>
        <v>4</v>
      </c>
      <c r="AD147" s="83">
        <f t="shared" si="106"/>
        <v>8</v>
      </c>
      <c r="AE147" s="14">
        <f t="shared" si="107"/>
        <v>76</v>
      </c>
      <c r="AF147" s="14">
        <f t="shared" si="108"/>
        <v>0</v>
      </c>
      <c r="AG147" s="61">
        <f t="shared" si="109"/>
        <v>33516.467700975962</v>
      </c>
      <c r="AH147" s="51" t="s">
        <v>157</v>
      </c>
      <c r="AI147" s="111" t="s">
        <v>179</v>
      </c>
      <c r="AJ147" t="str">
        <f>VLOOKUP(A147,'[19]Building Sheet FAR WPI &amp; CII'!A$6:T$264,3,FALSE)</f>
        <v>STORM WATER DRAINAGE SYSTEM</v>
      </c>
      <c r="AK147" t="s">
        <v>219</v>
      </c>
      <c r="AL147" s="104">
        <f t="shared" si="110"/>
        <v>7.3305555555555557</v>
      </c>
      <c r="AM147" s="104">
        <v>20</v>
      </c>
      <c r="AN147" s="108">
        <v>0</v>
      </c>
      <c r="AO147" s="136">
        <f>(1-AN147)/AM147</f>
        <v>0.05</v>
      </c>
      <c r="AP147" s="102">
        <f>I147*((1-AN147)/AM147)*IF(AL147&gt;AM147,AM147,AL147)</f>
        <v>165223.75222454523</v>
      </c>
      <c r="AQ147" s="102">
        <f>I147-AP147</f>
        <v>285557.23148774181</v>
      </c>
      <c r="AR147" t="s">
        <v>219</v>
      </c>
      <c r="AS147" s="125">
        <f>VLOOKUP(AR147,Bifurcation!$B$5:$L$12,MATCH($AS$5,Bifurcation!$B$5:$L$5,0),FALSE)</f>
        <v>0.1</v>
      </c>
      <c r="AT147" s="125">
        <f>VLOOKUP(AR147,Bifurcation!$B$5:$L$12,MATCH($AT$5,Bifurcation!$B$5:$L$5,0),FALSE)</f>
        <v>0</v>
      </c>
      <c r="AU147" s="125">
        <f>VLOOKUP(AR147,Bifurcation!$B$5:$L$12,MATCH($AU$5,Bifurcation!$B$5:$L$5,0),FALSE)</f>
        <v>0</v>
      </c>
      <c r="AV147" s="125">
        <f>VLOOKUP(AR147,Bifurcation!$B$5:$L$12,MATCH($AV$5,Bifurcation!$B$5:$L$5,0),FALSE)</f>
        <v>0</v>
      </c>
      <c r="AW147" s="125">
        <f>VLOOKUP(AR147,Bifurcation!$B$5:$L$12,MATCH($AW$5,Bifurcation!$B$5:$L$5,0),FALSE)</f>
        <v>0</v>
      </c>
      <c r="AX147" s="125">
        <f>VLOOKUP(AR147,Bifurcation!$B$5:$L$12,MATCH($AX$5,Bifurcation!$B$5:$L$5,0),FALSE)</f>
        <v>0</v>
      </c>
      <c r="AY147" s="125">
        <f>VLOOKUP(AR147,Bifurcation!$B$5:$L$12,MATCH($AY$5,Bifurcation!$B$5:$L$5,0),FALSE)</f>
        <v>8.2011014478275412E-2</v>
      </c>
      <c r="AZ147" s="125">
        <f>VLOOKUP(AR147,Bifurcation!$B$5:$L$12,MATCH($AZ$5,Bifurcation!$B$5:$L$5,0),FALSE)</f>
        <v>0.54200534558180447</v>
      </c>
      <c r="BA147" s="125">
        <f>VLOOKUP(AR147,Bifurcation!$B$5:$L$12,MATCH($BA$5,Bifurcation!$B$5:$L$5,0),FALSE)</f>
        <v>0.24</v>
      </c>
      <c r="BB147" s="125">
        <f>VLOOKUP(AR147,Bifurcation!$B$5:$L$12,MATCH($BB$5,Bifurcation!$B$5:$L$5,0),FALSE)</f>
        <v>0.04</v>
      </c>
      <c r="BC147" s="123">
        <f t="shared" si="111"/>
        <v>1.0040163600600798</v>
      </c>
      <c r="BD147" s="165">
        <f t="shared" si="121"/>
        <v>0.28555723148774181</v>
      </c>
      <c r="BE147" s="165">
        <f t="shared" si="122"/>
        <v>0</v>
      </c>
      <c r="BF147" s="165">
        <f t="shared" si="123"/>
        <v>0</v>
      </c>
      <c r="BG147" s="165">
        <f t="shared" si="124"/>
        <v>0</v>
      </c>
      <c r="BH147" s="165">
        <f t="shared" si="125"/>
        <v>0</v>
      </c>
      <c r="BI147" s="165">
        <f t="shared" si="126"/>
        <v>0</v>
      </c>
      <c r="BJ147" s="165">
        <f t="shared" si="127"/>
        <v>0.23418838245917437</v>
      </c>
      <c r="BK147" s="165">
        <f t="shared" si="128"/>
        <v>1.5477354593589683</v>
      </c>
      <c r="BL147" s="165">
        <f t="shared" si="129"/>
        <v>0.68533735557058029</v>
      </c>
      <c r="BM147" s="165">
        <f t="shared" si="130"/>
        <v>0.11422289259509673</v>
      </c>
      <c r="BN147" s="102">
        <f t="shared" si="112"/>
        <v>63.457162552831512</v>
      </c>
      <c r="BO147" s="102">
        <f t="shared" si="113"/>
        <v>0</v>
      </c>
      <c r="BP147" s="102">
        <f t="shared" si="114"/>
        <v>0</v>
      </c>
      <c r="BQ147" s="102">
        <f t="shared" si="115"/>
        <v>0</v>
      </c>
      <c r="BR147" s="102">
        <f t="shared" si="116"/>
        <v>0</v>
      </c>
      <c r="BS147" s="102">
        <f t="shared" si="117"/>
        <v>0</v>
      </c>
      <c r="BT147" s="102">
        <f t="shared" si="118"/>
        <v>70.966176502780101</v>
      </c>
      <c r="BU147" s="102">
        <f t="shared" si="119"/>
        <v>20636.47279145291</v>
      </c>
      <c r="BV147" s="102">
        <f t="shared" si="120"/>
        <v>83.987421025806398</v>
      </c>
      <c r="BW147" s="102">
        <f>Valuation!BM147*10^5</f>
        <v>11422.289259509673</v>
      </c>
    </row>
    <row r="148" spans="1:75">
      <c r="A148" s="56">
        <v>2050000020</v>
      </c>
      <c r="B148" s="56" t="s">
        <v>23</v>
      </c>
      <c r="C148" s="56" t="s">
        <v>28</v>
      </c>
      <c r="D148" s="56">
        <f t="shared" si="131"/>
        <v>140</v>
      </c>
      <c r="E148" s="10" t="s">
        <v>39</v>
      </c>
      <c r="F148" s="164" t="s">
        <v>145</v>
      </c>
      <c r="G148" s="61">
        <v>754443</v>
      </c>
      <c r="H148" s="61">
        <v>308570.23770518048</v>
      </c>
      <c r="I148" s="61">
        <f t="shared" si="92"/>
        <v>445872.76229481952</v>
      </c>
      <c r="J148" s="60">
        <v>42754</v>
      </c>
      <c r="K148" s="60">
        <v>42916</v>
      </c>
      <c r="L148" s="60">
        <f t="shared" si="91"/>
        <v>42916</v>
      </c>
      <c r="M148" s="60">
        <v>45443</v>
      </c>
      <c r="N148" s="83">
        <f t="shared" si="93"/>
        <v>28</v>
      </c>
      <c r="O148" s="83">
        <f t="shared" si="94"/>
        <v>28</v>
      </c>
      <c r="P148" s="61">
        <f t="shared" si="95"/>
        <v>445872.76229481952</v>
      </c>
      <c r="Q148" s="61">
        <f t="shared" si="96"/>
        <v>338863.29934406286</v>
      </c>
      <c r="R148" s="61">
        <f t="shared" si="97"/>
        <v>107009.46295075666</v>
      </c>
      <c r="S148" s="61">
        <f t="shared" si="98"/>
        <v>10700.946295075666</v>
      </c>
      <c r="T148" s="61">
        <f t="shared" si="99"/>
        <v>1070.0946295075667</v>
      </c>
      <c r="U148" s="61">
        <f t="shared" si="100"/>
        <v>21380.490697561181</v>
      </c>
      <c r="V148" s="84">
        <v>0.1</v>
      </c>
      <c r="W148" s="84">
        <v>0.1</v>
      </c>
      <c r="X148" s="84">
        <v>0.18</v>
      </c>
      <c r="Y148" s="56">
        <f t="shared" si="101"/>
        <v>4</v>
      </c>
      <c r="Z148" s="56">
        <f t="shared" si="102"/>
        <v>4</v>
      </c>
      <c r="AA148" s="56">
        <f t="shared" si="103"/>
        <v>4</v>
      </c>
      <c r="AB148" s="56">
        <f t="shared" si="104"/>
        <v>4</v>
      </c>
      <c r="AC148" s="56">
        <f t="shared" si="105"/>
        <v>4</v>
      </c>
      <c r="AD148" s="83">
        <f t="shared" si="106"/>
        <v>8</v>
      </c>
      <c r="AE148" s="14">
        <f t="shared" si="107"/>
        <v>76</v>
      </c>
      <c r="AF148" s="14">
        <f t="shared" si="108"/>
        <v>0</v>
      </c>
      <c r="AG148" s="61">
        <f t="shared" si="109"/>
        <v>33151.531622144415</v>
      </c>
      <c r="AH148" s="51" t="s">
        <v>153</v>
      </c>
      <c r="AI148" s="111" t="s">
        <v>179</v>
      </c>
      <c r="AJ148" t="str">
        <f>VLOOKUP(A148,'[19]Building Sheet FAR WPI &amp; CII'!A$6:T$264,3,FALSE)</f>
        <v>STORM WATER DRAINAGE</v>
      </c>
      <c r="AK148" t="s">
        <v>219</v>
      </c>
      <c r="AL148" s="104">
        <f t="shared" si="110"/>
        <v>7.4305555555555554</v>
      </c>
      <c r="AM148" s="104">
        <v>10</v>
      </c>
      <c r="AN148" s="108">
        <v>0</v>
      </c>
      <c r="AO148" s="136">
        <f>(1-AN148)/AM148</f>
        <v>0.1</v>
      </c>
      <c r="AP148" s="102">
        <f>I148*((1-AN148)/AM148)*IF(AL148&gt;AM148,AM148,AL148)</f>
        <v>331308.23309406731</v>
      </c>
      <c r="AQ148" s="102">
        <f>I148-AP148</f>
        <v>114564.52920075221</v>
      </c>
      <c r="AR148" t="s">
        <v>215</v>
      </c>
      <c r="AS148" s="125">
        <f>VLOOKUP(AR148,Bifurcation!$B$5:$L$12,MATCH($AS$5,Bifurcation!$B$5:$L$5,0),FALSE)</f>
        <v>0</v>
      </c>
      <c r="AT148" s="125">
        <f>VLOOKUP(AR148,Bifurcation!$B$5:$L$12,MATCH($AT$5,Bifurcation!$B$5:$L$5,0),FALSE)</f>
        <v>0.35</v>
      </c>
      <c r="AU148" s="125">
        <f>VLOOKUP(AR148,Bifurcation!$B$5:$L$12,MATCH($AU$5,Bifurcation!$B$5:$L$5,0),FALSE)</f>
        <v>0.23</v>
      </c>
      <c r="AV148" s="125">
        <f>VLOOKUP(AR148,Bifurcation!$B$5:$L$12,MATCH($AV$5,Bifurcation!$B$5:$L$5,0),FALSE)</f>
        <v>0</v>
      </c>
      <c r="AW148" s="125">
        <f>VLOOKUP(AR148,Bifurcation!$B$5:$L$12,MATCH($AW$5,Bifurcation!$B$5:$L$5,0),FALSE)</f>
        <v>0</v>
      </c>
      <c r="AX148" s="125">
        <f>VLOOKUP(AR148,Bifurcation!$B$5:$L$12,MATCH($AX$5,Bifurcation!$B$5:$L$5,0),FALSE)</f>
        <v>0</v>
      </c>
      <c r="AY148" s="125">
        <f>VLOOKUP(AR148,Bifurcation!$B$5:$L$12,MATCH($AY$5,Bifurcation!$B$5:$L$5,0),FALSE)</f>
        <v>0</v>
      </c>
      <c r="AZ148" s="125">
        <f>VLOOKUP(AR148,Bifurcation!$B$5:$L$12,MATCH($AZ$5,Bifurcation!$B$5:$L$5,0),FALSE)</f>
        <v>0</v>
      </c>
      <c r="BA148" s="125">
        <f>VLOOKUP(AR148,Bifurcation!$B$5:$L$12,MATCH($BA$5,Bifurcation!$B$5:$L$5,0),FALSE)</f>
        <v>0.35</v>
      </c>
      <c r="BB148" s="125">
        <f>VLOOKUP(AR148,Bifurcation!$B$5:$L$12,MATCH($BB$5,Bifurcation!$B$5:$L$5,0),FALSE)</f>
        <v>7.0000000000000007E-2</v>
      </c>
      <c r="BC148" s="123">
        <f t="shared" si="111"/>
        <v>1</v>
      </c>
      <c r="BD148" s="165">
        <f t="shared" si="121"/>
        <v>0</v>
      </c>
      <c r="BE148" s="165">
        <f t="shared" si="122"/>
        <v>0.40097585220263265</v>
      </c>
      <c r="BF148" s="165">
        <f t="shared" si="123"/>
        <v>0.26349841716173011</v>
      </c>
      <c r="BG148" s="165">
        <f t="shared" si="124"/>
        <v>0</v>
      </c>
      <c r="BH148" s="165">
        <f t="shared" si="125"/>
        <v>0</v>
      </c>
      <c r="BI148" s="165">
        <f t="shared" si="126"/>
        <v>0</v>
      </c>
      <c r="BJ148" s="165">
        <f t="shared" si="127"/>
        <v>0</v>
      </c>
      <c r="BK148" s="165">
        <f t="shared" si="128"/>
        <v>0</v>
      </c>
      <c r="BL148" s="165">
        <f t="shared" si="129"/>
        <v>0.40097585220263265</v>
      </c>
      <c r="BM148" s="165">
        <f t="shared" si="130"/>
        <v>8.0195170440526556E-2</v>
      </c>
      <c r="BN148" s="102">
        <f t="shared" si="112"/>
        <v>0</v>
      </c>
      <c r="BO148" s="102">
        <f t="shared" si="113"/>
        <v>57.282264600376095</v>
      </c>
      <c r="BP148" s="102">
        <f t="shared" si="114"/>
        <v>5.8555203813717798</v>
      </c>
      <c r="BQ148" s="102">
        <f t="shared" si="115"/>
        <v>0</v>
      </c>
      <c r="BR148" s="102">
        <f t="shared" si="116"/>
        <v>0</v>
      </c>
      <c r="BS148" s="102">
        <f t="shared" si="117"/>
        <v>0</v>
      </c>
      <c r="BT148" s="102">
        <f t="shared" si="118"/>
        <v>0</v>
      </c>
      <c r="BU148" s="102">
        <f t="shared" si="119"/>
        <v>0</v>
      </c>
      <c r="BV148" s="102">
        <f t="shared" si="120"/>
        <v>49.139197573852044</v>
      </c>
      <c r="BW148" s="102">
        <f>Valuation!BM148*10^5</f>
        <v>8019.5170440526554</v>
      </c>
    </row>
    <row r="149" spans="1:75">
      <c r="A149" s="56">
        <v>2020000313</v>
      </c>
      <c r="B149" s="56" t="s">
        <v>23</v>
      </c>
      <c r="C149" s="56" t="s">
        <v>28</v>
      </c>
      <c r="D149" s="56">
        <f t="shared" si="131"/>
        <v>141</v>
      </c>
      <c r="E149" s="10" t="s">
        <v>39</v>
      </c>
      <c r="F149" s="164" t="s">
        <v>142</v>
      </c>
      <c r="G149" s="61">
        <v>704051</v>
      </c>
      <c r="H149" s="61">
        <v>287959.70593745325</v>
      </c>
      <c r="I149" s="61">
        <f t="shared" si="92"/>
        <v>416091.29406254675</v>
      </c>
      <c r="J149" s="60">
        <v>42791</v>
      </c>
      <c r="K149" s="60">
        <v>42916</v>
      </c>
      <c r="L149" s="60">
        <f t="shared" si="91"/>
        <v>42916</v>
      </c>
      <c r="M149" s="60">
        <v>45443</v>
      </c>
      <c r="N149" s="83">
        <f t="shared" si="93"/>
        <v>28</v>
      </c>
      <c r="O149" s="83">
        <f t="shared" si="94"/>
        <v>28</v>
      </c>
      <c r="P149" s="61">
        <f t="shared" si="95"/>
        <v>416091.29406254675</v>
      </c>
      <c r="Q149" s="61">
        <f t="shared" si="96"/>
        <v>316229.38348753552</v>
      </c>
      <c r="R149" s="61">
        <f t="shared" si="97"/>
        <v>99861.910575011221</v>
      </c>
      <c r="S149" s="61">
        <f t="shared" si="98"/>
        <v>9986.1910575011225</v>
      </c>
      <c r="T149" s="61">
        <f t="shared" si="99"/>
        <v>998.61910575011234</v>
      </c>
      <c r="U149" s="61">
        <f t="shared" si="100"/>
        <v>19952.409732887241</v>
      </c>
      <c r="V149" s="84">
        <v>0.1</v>
      </c>
      <c r="W149" s="84">
        <v>0.1</v>
      </c>
      <c r="X149" s="84">
        <v>0.18</v>
      </c>
      <c r="Y149" s="56">
        <f t="shared" si="101"/>
        <v>4</v>
      </c>
      <c r="Z149" s="56">
        <f t="shared" si="102"/>
        <v>4</v>
      </c>
      <c r="AA149" s="56">
        <f t="shared" si="103"/>
        <v>4</v>
      </c>
      <c r="AB149" s="56">
        <f t="shared" si="104"/>
        <v>4</v>
      </c>
      <c r="AC149" s="56">
        <f t="shared" si="105"/>
        <v>4</v>
      </c>
      <c r="AD149" s="83">
        <f t="shared" si="106"/>
        <v>8</v>
      </c>
      <c r="AE149" s="14">
        <f t="shared" si="107"/>
        <v>76</v>
      </c>
      <c r="AF149" s="14">
        <f t="shared" si="108"/>
        <v>0</v>
      </c>
      <c r="AG149" s="61">
        <f t="shared" si="109"/>
        <v>30937.219896138478</v>
      </c>
      <c r="AH149" s="51" t="s">
        <v>157</v>
      </c>
      <c r="AI149" s="111" t="s">
        <v>203</v>
      </c>
      <c r="AJ149" t="str">
        <f>VLOOKUP(A149,'[19]Building Sheet FAR WPI &amp; CII'!A$6:T$264,3,FALSE)</f>
        <v>SUB STATION-7</v>
      </c>
      <c r="AK149" t="s">
        <v>216</v>
      </c>
      <c r="AL149" s="104">
        <f t="shared" si="110"/>
        <v>7.3305555555555557</v>
      </c>
      <c r="AM149" s="104">
        <v>45</v>
      </c>
      <c r="AN149" s="109">
        <f>VLOOKUP(A149,'[19]Building Sheet FAR WPI &amp; CII'!A$6:AK$243,36,FALSE)</f>
        <v>0.05</v>
      </c>
      <c r="AO149" s="136">
        <f>(1-AN149)/AM149</f>
        <v>2.1111111111111112E-2</v>
      </c>
      <c r="AP149" s="102">
        <f>I149*((1-AN149)/AM149)*IF(AL149&gt;AM149,AM149,AL149)</f>
        <v>64392.696220957281</v>
      </c>
      <c r="AQ149" s="102">
        <f>I149-AP149</f>
        <v>351698.59784158948</v>
      </c>
      <c r="AR149" t="s">
        <v>216</v>
      </c>
      <c r="AS149" s="125">
        <v>0.05</v>
      </c>
      <c r="AT149" s="125">
        <f>VLOOKUP(AR149,Bifurcation!$B$5:$L$12,MATCH($AT$5,Bifurcation!$B$5:$L$5,0),FALSE)</f>
        <v>0</v>
      </c>
      <c r="AU149" s="125">
        <f>VLOOKUP(AR149,Bifurcation!$B$5:$L$12,MATCH($AU$5,Bifurcation!$B$5:$L$5,0),FALSE)</f>
        <v>0</v>
      </c>
      <c r="AV149" s="125">
        <v>0.15</v>
      </c>
      <c r="AW149" s="125">
        <f>VLOOKUP(AR149,Bifurcation!$B$5:$L$12,MATCH($AW$5,Bifurcation!$B$5:$L$5,0),FALSE)</f>
        <v>0</v>
      </c>
      <c r="AX149" s="125">
        <v>0.17</v>
      </c>
      <c r="AY149" s="125">
        <f>VLOOKUP(AR149,Bifurcation!$B$5:$L$12,MATCH($AY$5,Bifurcation!$B$5:$L$5,0),FALSE)</f>
        <v>0.20468671467173591</v>
      </c>
      <c r="AZ149" s="125">
        <v>0.11</v>
      </c>
      <c r="BA149" s="125">
        <v>0.17</v>
      </c>
      <c r="BB149" s="125">
        <f>VLOOKUP(AR149,Bifurcation!$B$5:$L$12,MATCH($BB$5,Bifurcation!$B$5:$L$5,0),FALSE)</f>
        <v>0.15</v>
      </c>
      <c r="BC149" s="123">
        <f t="shared" si="111"/>
        <v>1.004686714671736</v>
      </c>
      <c r="BD149" s="165">
        <f t="shared" si="121"/>
        <v>0.17584929892079476</v>
      </c>
      <c r="BE149" s="165">
        <f t="shared" si="122"/>
        <v>0</v>
      </c>
      <c r="BF149" s="165">
        <f t="shared" si="123"/>
        <v>0</v>
      </c>
      <c r="BG149" s="165">
        <f t="shared" si="124"/>
        <v>0.52754789676238423</v>
      </c>
      <c r="BH149" s="165">
        <f t="shared" si="125"/>
        <v>0</v>
      </c>
      <c r="BI149" s="165">
        <f t="shared" si="126"/>
        <v>0.5978876163307022</v>
      </c>
      <c r="BJ149" s="165">
        <f t="shared" si="127"/>
        <v>0.71988030546851023</v>
      </c>
      <c r="BK149" s="165">
        <f t="shared" si="128"/>
        <v>0.3868684576257484</v>
      </c>
      <c r="BL149" s="165">
        <f t="shared" si="129"/>
        <v>0.5978876163307022</v>
      </c>
      <c r="BM149" s="165">
        <f t="shared" si="130"/>
        <v>0.52754789676238423</v>
      </c>
      <c r="BN149" s="102">
        <f t="shared" si="112"/>
        <v>39.077621982398831</v>
      </c>
      <c r="BO149" s="102">
        <f t="shared" si="113"/>
        <v>0</v>
      </c>
      <c r="BP149" s="102">
        <f t="shared" si="114"/>
        <v>0</v>
      </c>
      <c r="BQ149" s="102">
        <f t="shared" si="115"/>
        <v>65.943487095298039</v>
      </c>
      <c r="BR149" s="102">
        <f t="shared" si="116"/>
        <v>0</v>
      </c>
      <c r="BS149" s="102">
        <f t="shared" si="117"/>
        <v>919.82710204723423</v>
      </c>
      <c r="BT149" s="102">
        <f t="shared" si="118"/>
        <v>218.14554711166974</v>
      </c>
      <c r="BU149" s="102">
        <f t="shared" si="119"/>
        <v>5158.2461016766456</v>
      </c>
      <c r="BV149" s="102">
        <f t="shared" si="120"/>
        <v>73.270541216997827</v>
      </c>
      <c r="BW149" s="102">
        <f>Valuation!BM149*10^5</f>
        <v>52754.789676238426</v>
      </c>
    </row>
    <row r="150" spans="1:75">
      <c r="A150" s="56">
        <v>2010000169</v>
      </c>
      <c r="B150" s="56" t="s">
        <v>23</v>
      </c>
      <c r="C150" s="56" t="s">
        <v>28</v>
      </c>
      <c r="D150" s="56">
        <f t="shared" si="131"/>
        <v>142</v>
      </c>
      <c r="E150" s="10" t="s">
        <v>39</v>
      </c>
      <c r="F150" s="164" t="s">
        <v>135</v>
      </c>
      <c r="G150" s="61">
        <v>690395</v>
      </c>
      <c r="H150" s="61">
        <v>282374.34671733726</v>
      </c>
      <c r="I150" s="61">
        <f t="shared" si="92"/>
        <v>408020.65328266274</v>
      </c>
      <c r="J150" s="60">
        <v>42754</v>
      </c>
      <c r="K150" s="60">
        <v>42916</v>
      </c>
      <c r="L150" s="60">
        <f t="shared" si="91"/>
        <v>42916</v>
      </c>
      <c r="M150" s="60">
        <v>45443</v>
      </c>
      <c r="N150" s="83">
        <f t="shared" si="93"/>
        <v>28</v>
      </c>
      <c r="O150" s="83">
        <f t="shared" si="94"/>
        <v>28</v>
      </c>
      <c r="P150" s="61">
        <f t="shared" si="95"/>
        <v>408020.65328266274</v>
      </c>
      <c r="Q150" s="61">
        <f t="shared" si="96"/>
        <v>310095.69649482367</v>
      </c>
      <c r="R150" s="61">
        <f t="shared" si="97"/>
        <v>97924.956787839066</v>
      </c>
      <c r="S150" s="61">
        <f t="shared" si="98"/>
        <v>9792.4956787839074</v>
      </c>
      <c r="T150" s="61">
        <f t="shared" si="99"/>
        <v>979.24956787839074</v>
      </c>
      <c r="U150" s="61">
        <f t="shared" si="100"/>
        <v>19565.406366210245</v>
      </c>
      <c r="V150" s="84">
        <v>0.1</v>
      </c>
      <c r="W150" s="84">
        <v>0.1</v>
      </c>
      <c r="X150" s="84">
        <v>0.18</v>
      </c>
      <c r="Y150" s="56">
        <f t="shared" si="101"/>
        <v>4</v>
      </c>
      <c r="Z150" s="56">
        <f t="shared" si="102"/>
        <v>4</v>
      </c>
      <c r="AA150" s="56">
        <f t="shared" si="103"/>
        <v>4</v>
      </c>
      <c r="AB150" s="56">
        <f t="shared" si="104"/>
        <v>4</v>
      </c>
      <c r="AC150" s="56">
        <f t="shared" si="105"/>
        <v>4</v>
      </c>
      <c r="AD150" s="83">
        <f t="shared" si="106"/>
        <v>8</v>
      </c>
      <c r="AE150" s="14">
        <f t="shared" si="107"/>
        <v>76</v>
      </c>
      <c r="AF150" s="14">
        <f t="shared" si="108"/>
        <v>0</v>
      </c>
      <c r="AG150" s="61">
        <f t="shared" si="109"/>
        <v>30337.151612872542</v>
      </c>
      <c r="AH150" s="51" t="s">
        <v>153</v>
      </c>
      <c r="AI150" s="111" t="s">
        <v>203</v>
      </c>
      <c r="AJ150" t="str">
        <f>VLOOKUP(A150,'[19]Building Sheet FAR WPI &amp; CII'!A$6:T$264,3,FALSE)</f>
        <v>RIB-3</v>
      </c>
      <c r="AK150" t="s">
        <v>216</v>
      </c>
      <c r="AL150" s="104">
        <f t="shared" si="110"/>
        <v>7.4305555555555554</v>
      </c>
      <c r="AM150" s="104">
        <v>45</v>
      </c>
      <c r="AN150" s="109">
        <f>VLOOKUP(A150,'[19]Building Sheet FAR WPI &amp; CII'!A$6:AK$243,36,FALSE)</f>
        <v>0.05</v>
      </c>
      <c r="AO150" s="136">
        <f>(1-AN150)/AM150</f>
        <v>2.1111111111111112E-2</v>
      </c>
      <c r="AP150" s="102">
        <f>I150*((1-AN150)/AM150)*IF(AL150&gt;AM150,AM150,AL150)</f>
        <v>64005.09167620782</v>
      </c>
      <c r="AQ150" s="102">
        <f>I150-AP150</f>
        <v>344015.5616064549</v>
      </c>
      <c r="AR150" t="s">
        <v>216</v>
      </c>
      <c r="AS150" s="125">
        <v>0.05</v>
      </c>
      <c r="AT150" s="125">
        <f>VLOOKUP(AR150,Bifurcation!$B$5:$L$12,MATCH($AT$5,Bifurcation!$B$5:$L$5,0),FALSE)</f>
        <v>0</v>
      </c>
      <c r="AU150" s="125">
        <f>VLOOKUP(AR150,Bifurcation!$B$5:$L$12,MATCH($AU$5,Bifurcation!$B$5:$L$5,0),FALSE)</f>
        <v>0</v>
      </c>
      <c r="AV150" s="125">
        <v>0.15</v>
      </c>
      <c r="AW150" s="125">
        <f>VLOOKUP(AR150,Bifurcation!$B$5:$L$12,MATCH($AW$5,Bifurcation!$B$5:$L$5,0),FALSE)</f>
        <v>0</v>
      </c>
      <c r="AX150" s="125">
        <v>0.17</v>
      </c>
      <c r="AY150" s="125">
        <f>VLOOKUP(AR150,Bifurcation!$B$5:$L$12,MATCH($AY$5,Bifurcation!$B$5:$L$5,0),FALSE)</f>
        <v>0.20468671467173591</v>
      </c>
      <c r="AZ150" s="125">
        <v>0.11</v>
      </c>
      <c r="BA150" s="125">
        <v>0.17</v>
      </c>
      <c r="BB150" s="125">
        <f>VLOOKUP(AR150,Bifurcation!$B$5:$L$12,MATCH($BB$5,Bifurcation!$B$5:$L$5,0),FALSE)</f>
        <v>0.15</v>
      </c>
      <c r="BC150" s="123">
        <f t="shared" si="111"/>
        <v>1.004686714671736</v>
      </c>
      <c r="BD150" s="165">
        <f t="shared" si="121"/>
        <v>0.17200778080322748</v>
      </c>
      <c r="BE150" s="165">
        <f t="shared" si="122"/>
        <v>0</v>
      </c>
      <c r="BF150" s="165">
        <f t="shared" si="123"/>
        <v>0</v>
      </c>
      <c r="BG150" s="165">
        <f t="shared" si="124"/>
        <v>0.51602334240968228</v>
      </c>
      <c r="BH150" s="165">
        <f t="shared" si="125"/>
        <v>0</v>
      </c>
      <c r="BI150" s="165">
        <f t="shared" si="126"/>
        <v>0.58482645473097339</v>
      </c>
      <c r="BJ150" s="165">
        <f t="shared" si="127"/>
        <v>0.70415415101177425</v>
      </c>
      <c r="BK150" s="165">
        <f t="shared" si="128"/>
        <v>0.37841711776710035</v>
      </c>
      <c r="BL150" s="165">
        <f t="shared" si="129"/>
        <v>0.58482645473097339</v>
      </c>
      <c r="BM150" s="165">
        <f t="shared" si="130"/>
        <v>0.51602334240968228</v>
      </c>
      <c r="BN150" s="102">
        <f t="shared" si="112"/>
        <v>38.223951289606106</v>
      </c>
      <c r="BO150" s="102">
        <f t="shared" si="113"/>
        <v>0</v>
      </c>
      <c r="BP150" s="102">
        <f t="shared" si="114"/>
        <v>0</v>
      </c>
      <c r="BQ150" s="102">
        <f t="shared" si="115"/>
        <v>64.502917801210288</v>
      </c>
      <c r="BR150" s="102">
        <f t="shared" si="116"/>
        <v>0</v>
      </c>
      <c r="BS150" s="102">
        <f t="shared" si="117"/>
        <v>899.7330072784207</v>
      </c>
      <c r="BT150" s="102">
        <f t="shared" si="118"/>
        <v>213.38004576114372</v>
      </c>
      <c r="BU150" s="102">
        <f t="shared" si="119"/>
        <v>5045.5615702280047</v>
      </c>
      <c r="BV150" s="102">
        <f t="shared" si="120"/>
        <v>71.669908668011445</v>
      </c>
      <c r="BW150" s="102">
        <f>Valuation!BM150*10^5</f>
        <v>51602.33424096823</v>
      </c>
    </row>
    <row r="151" spans="1:75">
      <c r="A151" s="56">
        <v>2010000180</v>
      </c>
      <c r="B151" s="56" t="s">
        <v>23</v>
      </c>
      <c r="C151" s="56" t="s">
        <v>28</v>
      </c>
      <c r="D151" s="56">
        <f t="shared" si="131"/>
        <v>143</v>
      </c>
      <c r="E151" s="10" t="s">
        <v>39</v>
      </c>
      <c r="F151" s="164" t="s">
        <v>137</v>
      </c>
      <c r="G151" s="61">
        <v>670866.47999998927</v>
      </c>
      <c r="H151" s="61">
        <v>274387.10307078785</v>
      </c>
      <c r="I151" s="61">
        <f t="shared" si="92"/>
        <v>396479.37692920142</v>
      </c>
      <c r="J151" s="60">
        <v>42766</v>
      </c>
      <c r="K151" s="60">
        <v>42916</v>
      </c>
      <c r="L151" s="60">
        <f t="shared" si="91"/>
        <v>42916</v>
      </c>
      <c r="M151" s="60">
        <v>45443</v>
      </c>
      <c r="N151" s="83">
        <f t="shared" si="93"/>
        <v>28</v>
      </c>
      <c r="O151" s="83">
        <f t="shared" si="94"/>
        <v>28</v>
      </c>
      <c r="P151" s="61">
        <f t="shared" si="95"/>
        <v>396479.37692920142</v>
      </c>
      <c r="Q151" s="61">
        <f t="shared" si="96"/>
        <v>301324.32646619307</v>
      </c>
      <c r="R151" s="61">
        <f t="shared" si="97"/>
        <v>95155.050463008345</v>
      </c>
      <c r="S151" s="61">
        <f t="shared" si="98"/>
        <v>9515.5050463008356</v>
      </c>
      <c r="T151" s="61">
        <f t="shared" si="99"/>
        <v>951.55050463008365</v>
      </c>
      <c r="U151" s="61">
        <f t="shared" si="100"/>
        <v>19011.979082509068</v>
      </c>
      <c r="V151" s="84">
        <v>0.1</v>
      </c>
      <c r="W151" s="84">
        <v>0.1</v>
      </c>
      <c r="X151" s="84">
        <v>0.18</v>
      </c>
      <c r="Y151" s="56">
        <f t="shared" si="101"/>
        <v>4</v>
      </c>
      <c r="Z151" s="56">
        <f t="shared" si="102"/>
        <v>4</v>
      </c>
      <c r="AA151" s="56">
        <f t="shared" si="103"/>
        <v>4</v>
      </c>
      <c r="AB151" s="56">
        <f t="shared" si="104"/>
        <v>4</v>
      </c>
      <c r="AC151" s="56">
        <f t="shared" si="105"/>
        <v>4</v>
      </c>
      <c r="AD151" s="83">
        <f t="shared" si="106"/>
        <v>8</v>
      </c>
      <c r="AE151" s="14">
        <f t="shared" si="107"/>
        <v>76</v>
      </c>
      <c r="AF151" s="14">
        <f t="shared" si="108"/>
        <v>0</v>
      </c>
      <c r="AG151" s="61">
        <f t="shared" si="109"/>
        <v>29479.034633439987</v>
      </c>
      <c r="AH151" s="51" t="s">
        <v>155</v>
      </c>
      <c r="AI151" s="111" t="s">
        <v>203</v>
      </c>
      <c r="AJ151" t="str">
        <f>VLOOKUP(A151,'[19]Building Sheet FAR WPI &amp; CII'!A$6:T$264,3,FALSE)</f>
        <v>LADDERES &amp; PLATFORMS</v>
      </c>
      <c r="AK151" t="s">
        <v>218</v>
      </c>
      <c r="AL151" s="104">
        <f t="shared" si="110"/>
        <v>7.4</v>
      </c>
      <c r="AM151" s="104">
        <v>30</v>
      </c>
      <c r="AN151" s="109">
        <f>VLOOKUP(A151,'[19]Building Sheet FAR WPI &amp; CII'!A$6:AK$243,36,FALSE)</f>
        <v>0.05</v>
      </c>
      <c r="AO151" s="136">
        <f>(1-AN151)/AM151</f>
        <v>3.1666666666666662E-2</v>
      </c>
      <c r="AP151" s="102">
        <f>I151*((1-AN151)/AM151)*IF(AL151&gt;AM151,AM151,AL151)</f>
        <v>92908.333993742868</v>
      </c>
      <c r="AQ151" s="102">
        <f>I151-AP151</f>
        <v>303571.04293545854</v>
      </c>
      <c r="AR151" t="s">
        <v>218</v>
      </c>
      <c r="AS151" s="125">
        <f>VLOOKUP(AR151,Bifurcation!$B$5:$L$12,MATCH($AS$5,Bifurcation!$B$5:$L$5,0),FALSE)</f>
        <v>0</v>
      </c>
      <c r="AT151" s="125">
        <f>VLOOKUP(AR151,Bifurcation!$B$5:$L$12,MATCH($AT$5,Bifurcation!$B$5:$L$5,0),FALSE)</f>
        <v>0</v>
      </c>
      <c r="AU151" s="125">
        <f>VLOOKUP(AR151,Bifurcation!$B$5:$L$12,MATCH($AU$5,Bifurcation!$B$5:$L$5,0),FALSE)</f>
        <v>0</v>
      </c>
      <c r="AV151" s="125">
        <v>0.05</v>
      </c>
      <c r="AW151" s="125">
        <f>VLOOKUP(AR151,Bifurcation!$B$5:$L$12,MATCH($AW$5,Bifurcation!$B$5:$L$5,0),FALSE)</f>
        <v>0.15</v>
      </c>
      <c r="AX151" s="125">
        <v>0.37</v>
      </c>
      <c r="AY151" s="125">
        <v>0.08</v>
      </c>
      <c r="AZ151" s="125">
        <f>VLOOKUP(AR151,Bifurcation!$B$5:$L$12,MATCH($AZ$5,Bifurcation!$B$5:$L$5,0),FALSE)</f>
        <v>0</v>
      </c>
      <c r="BA151" s="125">
        <v>0.25</v>
      </c>
      <c r="BB151" s="125">
        <f>VLOOKUP(AR151,Bifurcation!$B$5:$L$12,MATCH($BB$5,Bifurcation!$B$5:$L$5,0),FALSE)</f>
        <v>0.1</v>
      </c>
      <c r="BC151" s="123">
        <f t="shared" si="111"/>
        <v>1</v>
      </c>
      <c r="BD151" s="165">
        <f t="shared" si="121"/>
        <v>0</v>
      </c>
      <c r="BE151" s="165">
        <f t="shared" si="122"/>
        <v>0</v>
      </c>
      <c r="BF151" s="165">
        <f t="shared" si="123"/>
        <v>0</v>
      </c>
      <c r="BG151" s="165">
        <f t="shared" si="124"/>
        <v>0.15178552146772928</v>
      </c>
      <c r="BH151" s="165">
        <f t="shared" si="125"/>
        <v>0.45535656440318778</v>
      </c>
      <c r="BI151" s="165">
        <f t="shared" si="126"/>
        <v>1.1232128588611965</v>
      </c>
      <c r="BJ151" s="165">
        <f t="shared" si="127"/>
        <v>0.24285683434836683</v>
      </c>
      <c r="BK151" s="165">
        <f t="shared" si="128"/>
        <v>0</v>
      </c>
      <c r="BL151" s="165">
        <f t="shared" si="129"/>
        <v>0.75892760733864639</v>
      </c>
      <c r="BM151" s="165">
        <f t="shared" si="130"/>
        <v>0.30357104293545856</v>
      </c>
      <c r="BN151" s="102">
        <f t="shared" si="112"/>
        <v>0</v>
      </c>
      <c r="BO151" s="102">
        <f t="shared" si="113"/>
        <v>0</v>
      </c>
      <c r="BP151" s="102">
        <f t="shared" si="114"/>
        <v>0</v>
      </c>
      <c r="BQ151" s="102">
        <f t="shared" si="115"/>
        <v>18.973190183466162</v>
      </c>
      <c r="BR151" s="102">
        <f t="shared" si="116"/>
        <v>505.95173822576425</v>
      </c>
      <c r="BS151" s="102">
        <f t="shared" si="117"/>
        <v>1728.0197828633791</v>
      </c>
      <c r="BT151" s="102">
        <f t="shared" si="118"/>
        <v>73.592980105565701</v>
      </c>
      <c r="BU151" s="102">
        <f t="shared" si="119"/>
        <v>0</v>
      </c>
      <c r="BV151" s="102">
        <f t="shared" si="120"/>
        <v>93.005834232677245</v>
      </c>
      <c r="BW151" s="102">
        <f>Valuation!BM151*10^5</f>
        <v>30357.104293545857</v>
      </c>
    </row>
    <row r="152" spans="1:75">
      <c r="A152" s="56">
        <v>2010000172</v>
      </c>
      <c r="B152" s="56" t="s">
        <v>23</v>
      </c>
      <c r="C152" s="56" t="s">
        <v>28</v>
      </c>
      <c r="D152" s="56">
        <f t="shared" si="131"/>
        <v>144</v>
      </c>
      <c r="E152" s="10" t="s">
        <v>39</v>
      </c>
      <c r="F152" s="164" t="s">
        <v>135</v>
      </c>
      <c r="G152" s="61">
        <f>1548593-883709.870000005</f>
        <v>664883.129999995</v>
      </c>
      <c r="H152" s="61">
        <f>633380.798971663-361440.91024546</f>
        <v>271939.888726203</v>
      </c>
      <c r="I152" s="61">
        <f t="shared" si="92"/>
        <v>392943.24127379199</v>
      </c>
      <c r="J152" s="60">
        <v>42754</v>
      </c>
      <c r="K152" s="60">
        <v>42916</v>
      </c>
      <c r="L152" s="60">
        <f t="shared" si="91"/>
        <v>42916</v>
      </c>
      <c r="M152" s="60">
        <v>45443</v>
      </c>
      <c r="N152" s="83">
        <f t="shared" si="93"/>
        <v>28</v>
      </c>
      <c r="O152" s="83">
        <f t="shared" si="94"/>
        <v>28</v>
      </c>
      <c r="P152" s="61">
        <f t="shared" si="95"/>
        <v>392943.24127379199</v>
      </c>
      <c r="Q152" s="61">
        <f t="shared" si="96"/>
        <v>298636.86336808192</v>
      </c>
      <c r="R152" s="61">
        <f t="shared" si="97"/>
        <v>94306.377905710076</v>
      </c>
      <c r="S152" s="61">
        <f t="shared" si="98"/>
        <v>9430.6377905710087</v>
      </c>
      <c r="T152" s="61">
        <f t="shared" si="99"/>
        <v>943.06377905710087</v>
      </c>
      <c r="U152" s="61">
        <f t="shared" si="100"/>
        <v>18842.414305560873</v>
      </c>
      <c r="V152" s="84">
        <v>0.1</v>
      </c>
      <c r="W152" s="84">
        <v>0.1</v>
      </c>
      <c r="X152" s="84">
        <v>0.18</v>
      </c>
      <c r="Y152" s="56">
        <f t="shared" si="101"/>
        <v>4</v>
      </c>
      <c r="Z152" s="56">
        <f t="shared" si="102"/>
        <v>4</v>
      </c>
      <c r="AA152" s="56">
        <f t="shared" si="103"/>
        <v>4</v>
      </c>
      <c r="AB152" s="56">
        <f t="shared" si="104"/>
        <v>4</v>
      </c>
      <c r="AC152" s="56">
        <f t="shared" si="105"/>
        <v>4</v>
      </c>
      <c r="AD152" s="83">
        <f t="shared" si="106"/>
        <v>8</v>
      </c>
      <c r="AE152" s="14">
        <f t="shared" si="107"/>
        <v>76</v>
      </c>
      <c r="AF152" s="14">
        <f t="shared" si="108"/>
        <v>0</v>
      </c>
      <c r="AG152" s="61">
        <f t="shared" si="109"/>
        <v>29216.115875188982</v>
      </c>
      <c r="AH152" s="51" t="s">
        <v>153</v>
      </c>
      <c r="AI152" s="111" t="s">
        <v>203</v>
      </c>
      <c r="AJ152" t="str">
        <f>VLOOKUP(A152,'[19]Building Sheet FAR WPI &amp; CII'!A$6:T$264,3,FALSE)</f>
        <v>Chem. Storage.</v>
      </c>
      <c r="AK152" t="s">
        <v>216</v>
      </c>
      <c r="AL152" s="104">
        <f t="shared" si="110"/>
        <v>7.4305555555555554</v>
      </c>
      <c r="AM152" s="104">
        <v>45</v>
      </c>
      <c r="AN152" s="109">
        <f>VLOOKUP(A152,'[19]Building Sheet FAR WPI &amp; CII'!A$6:AK$243,36,FALSE)</f>
        <v>0.05</v>
      </c>
      <c r="AO152" s="136">
        <f>(1-AN152)/AM152</f>
        <v>2.1111111111111112E-2</v>
      </c>
      <c r="AP152" s="102">
        <f>I152*((1-AN152)/AM152)*IF(AL152&gt;AM152,AM152,AL152)</f>
        <v>61639.939005371845</v>
      </c>
      <c r="AQ152" s="102">
        <f>I152-AP152</f>
        <v>331303.30226842017</v>
      </c>
      <c r="AR152" t="s">
        <v>216</v>
      </c>
      <c r="AS152" s="125">
        <v>0.05</v>
      </c>
      <c r="AT152" s="125">
        <f>VLOOKUP(AR152,Bifurcation!$B$5:$L$12,MATCH($AT$5,Bifurcation!$B$5:$L$5,0),FALSE)</f>
        <v>0</v>
      </c>
      <c r="AU152" s="125">
        <f>VLOOKUP(AR152,Bifurcation!$B$5:$L$12,MATCH($AU$5,Bifurcation!$B$5:$L$5,0),FALSE)</f>
        <v>0</v>
      </c>
      <c r="AV152" s="125">
        <v>0.15</v>
      </c>
      <c r="AW152" s="125">
        <f>VLOOKUP(AR152,Bifurcation!$B$5:$L$12,MATCH($AW$5,Bifurcation!$B$5:$L$5,0),FALSE)</f>
        <v>0</v>
      </c>
      <c r="AX152" s="125">
        <v>0.17</v>
      </c>
      <c r="AY152" s="125">
        <f>VLOOKUP(AR152,Bifurcation!$B$5:$L$12,MATCH($AY$5,Bifurcation!$B$5:$L$5,0),FALSE)</f>
        <v>0.20468671467173591</v>
      </c>
      <c r="AZ152" s="125">
        <v>0.11</v>
      </c>
      <c r="BA152" s="125">
        <v>0.17</v>
      </c>
      <c r="BB152" s="125">
        <f>VLOOKUP(AR152,Bifurcation!$B$5:$L$12,MATCH($BB$5,Bifurcation!$B$5:$L$5,0),FALSE)</f>
        <v>0.15</v>
      </c>
      <c r="BC152" s="123">
        <f t="shared" si="111"/>
        <v>1.004686714671736</v>
      </c>
      <c r="BD152" s="165">
        <f t="shared" si="121"/>
        <v>0.16565165113421007</v>
      </c>
      <c r="BE152" s="165">
        <f t="shared" si="122"/>
        <v>0</v>
      </c>
      <c r="BF152" s="165">
        <f t="shared" si="123"/>
        <v>0</v>
      </c>
      <c r="BG152" s="165">
        <f t="shared" si="124"/>
        <v>0.4969549534026303</v>
      </c>
      <c r="BH152" s="165">
        <f t="shared" si="125"/>
        <v>0</v>
      </c>
      <c r="BI152" s="165">
        <f t="shared" si="126"/>
        <v>0.56321561385631436</v>
      </c>
      <c r="BJ152" s="165">
        <f t="shared" si="127"/>
        <v>0.67813384501219987</v>
      </c>
      <c r="BK152" s="165">
        <f t="shared" si="128"/>
        <v>0.36443363249526223</v>
      </c>
      <c r="BL152" s="165">
        <f t="shared" si="129"/>
        <v>0.56321561385631436</v>
      </c>
      <c r="BM152" s="165">
        <f t="shared" si="130"/>
        <v>0.4969549534026303</v>
      </c>
      <c r="BN152" s="102">
        <f t="shared" si="112"/>
        <v>36.811478029824464</v>
      </c>
      <c r="BO152" s="102">
        <f t="shared" si="113"/>
        <v>0</v>
      </c>
      <c r="BP152" s="102">
        <f t="shared" si="114"/>
        <v>0</v>
      </c>
      <c r="BQ152" s="102">
        <f t="shared" si="115"/>
        <v>62.119369175328785</v>
      </c>
      <c r="BR152" s="102">
        <f t="shared" si="116"/>
        <v>0</v>
      </c>
      <c r="BS152" s="102">
        <f t="shared" si="117"/>
        <v>866.48555977894523</v>
      </c>
      <c r="BT152" s="102">
        <f t="shared" si="118"/>
        <v>205.49510454915148</v>
      </c>
      <c r="BU152" s="102">
        <f t="shared" si="119"/>
        <v>4859.1150999368292</v>
      </c>
      <c r="BV152" s="102">
        <f t="shared" si="120"/>
        <v>69.021521305920885</v>
      </c>
      <c r="BW152" s="102">
        <f>Valuation!BM152*10^5</f>
        <v>49695.495340263027</v>
      </c>
    </row>
    <row r="153" spans="1:75">
      <c r="A153" s="56">
        <v>2040000011</v>
      </c>
      <c r="B153" s="56" t="s">
        <v>23</v>
      </c>
      <c r="C153" s="56" t="s">
        <v>28</v>
      </c>
      <c r="D153" s="56">
        <f t="shared" si="131"/>
        <v>145</v>
      </c>
      <c r="E153" s="10" t="s">
        <v>39</v>
      </c>
      <c r="F153" s="164" t="s">
        <v>144</v>
      </c>
      <c r="G153" s="61">
        <v>565644</v>
      </c>
      <c r="H153" s="61">
        <v>231350.6832676678</v>
      </c>
      <c r="I153" s="61">
        <f t="shared" si="92"/>
        <v>334293.31673233223</v>
      </c>
      <c r="J153" s="60">
        <v>42791</v>
      </c>
      <c r="K153" s="60">
        <v>42916</v>
      </c>
      <c r="L153" s="60">
        <f t="shared" si="91"/>
        <v>42916</v>
      </c>
      <c r="M153" s="60">
        <v>45443</v>
      </c>
      <c r="N153" s="83">
        <f t="shared" si="93"/>
        <v>28</v>
      </c>
      <c r="O153" s="83">
        <f t="shared" si="94"/>
        <v>28</v>
      </c>
      <c r="P153" s="61">
        <f t="shared" si="95"/>
        <v>334293.31673233223</v>
      </c>
      <c r="Q153" s="61">
        <f t="shared" si="96"/>
        <v>254062.92071657249</v>
      </c>
      <c r="R153" s="61">
        <f t="shared" si="97"/>
        <v>80230.396015759732</v>
      </c>
      <c r="S153" s="61">
        <f t="shared" si="98"/>
        <v>8023.0396015759734</v>
      </c>
      <c r="T153" s="61">
        <f t="shared" si="99"/>
        <v>802.30396015759743</v>
      </c>
      <c r="U153" s="61">
        <f t="shared" si="100"/>
        <v>16030.033123948795</v>
      </c>
      <c r="V153" s="84">
        <v>0.1</v>
      </c>
      <c r="W153" s="84">
        <v>0.1</v>
      </c>
      <c r="X153" s="84">
        <v>0.18</v>
      </c>
      <c r="Y153" s="56">
        <f t="shared" si="101"/>
        <v>4</v>
      </c>
      <c r="Z153" s="56">
        <f t="shared" si="102"/>
        <v>4</v>
      </c>
      <c r="AA153" s="56">
        <f t="shared" si="103"/>
        <v>4</v>
      </c>
      <c r="AB153" s="56">
        <f t="shared" si="104"/>
        <v>4</v>
      </c>
      <c r="AC153" s="56">
        <f t="shared" si="105"/>
        <v>4</v>
      </c>
      <c r="AD153" s="83">
        <f t="shared" si="106"/>
        <v>8</v>
      </c>
      <c r="AE153" s="14">
        <f t="shared" si="107"/>
        <v>76</v>
      </c>
      <c r="AF153" s="14">
        <f t="shared" si="108"/>
        <v>0</v>
      </c>
      <c r="AG153" s="61">
        <f t="shared" si="109"/>
        <v>24855.376685682364</v>
      </c>
      <c r="AH153" s="51" t="s">
        <v>157</v>
      </c>
      <c r="AI153" s="111" t="s">
        <v>203</v>
      </c>
      <c r="AJ153" t="str">
        <f>VLOOKUP(A153,'[19]Building Sheet FAR WPI &amp; CII'!A$6:T$264,3,FALSE)</f>
        <v>TEMPORARY STRUCTURES</v>
      </c>
      <c r="AK153" t="s">
        <v>218</v>
      </c>
      <c r="AL153" s="104">
        <f t="shared" si="110"/>
        <v>7.3305555555555557</v>
      </c>
      <c r="AM153" s="104">
        <v>5</v>
      </c>
      <c r="AN153" s="109">
        <v>0.05</v>
      </c>
      <c r="AO153" s="136">
        <f>(1-AN153)/AM153</f>
        <v>0.19</v>
      </c>
      <c r="AP153" s="102">
        <f>I153*((1-AN153)/AM153)*IF(AL153&gt;AM153,AM153,AL153)</f>
        <v>317578.65089571563</v>
      </c>
      <c r="AQ153" s="102">
        <f>I153-AP153</f>
        <v>16714.665836616594</v>
      </c>
      <c r="AR153" t="s">
        <v>218</v>
      </c>
      <c r="AS153" s="125">
        <f>VLOOKUP(AR153,Bifurcation!$B$5:$L$12,MATCH($AS$5,Bifurcation!$B$5:$L$5,0),FALSE)</f>
        <v>0</v>
      </c>
      <c r="AT153" s="125">
        <f>VLOOKUP(AR153,Bifurcation!$B$5:$L$12,MATCH($AT$5,Bifurcation!$B$5:$L$5,0),FALSE)</f>
        <v>0</v>
      </c>
      <c r="AU153" s="125">
        <f>VLOOKUP(AR153,Bifurcation!$B$5:$L$12,MATCH($AU$5,Bifurcation!$B$5:$L$5,0),FALSE)</f>
        <v>0</v>
      </c>
      <c r="AV153" s="125">
        <v>0.05</v>
      </c>
      <c r="AW153" s="125">
        <f>VLOOKUP(AR153,Bifurcation!$B$5:$L$12,MATCH($AW$5,Bifurcation!$B$5:$L$5,0),FALSE)</f>
        <v>0.15</v>
      </c>
      <c r="AX153" s="125">
        <v>0.37</v>
      </c>
      <c r="AY153" s="125">
        <v>0.08</v>
      </c>
      <c r="AZ153" s="125">
        <f>VLOOKUP(AR153,Bifurcation!$B$5:$L$12,MATCH($AZ$5,Bifurcation!$B$5:$L$5,0),FALSE)</f>
        <v>0</v>
      </c>
      <c r="BA153" s="125">
        <v>0.25</v>
      </c>
      <c r="BB153" s="125">
        <f>VLOOKUP(AR153,Bifurcation!$B$5:$L$12,MATCH($BB$5,Bifurcation!$B$5:$L$5,0),FALSE)</f>
        <v>0.1</v>
      </c>
      <c r="BC153" s="123">
        <f t="shared" si="111"/>
        <v>1</v>
      </c>
      <c r="BD153" s="165">
        <f t="shared" si="121"/>
        <v>0</v>
      </c>
      <c r="BE153" s="165">
        <f t="shared" si="122"/>
        <v>0</v>
      </c>
      <c r="BF153" s="165">
        <f t="shared" si="123"/>
        <v>0</v>
      </c>
      <c r="BG153" s="165">
        <f t="shared" si="124"/>
        <v>8.3573329183082978E-3</v>
      </c>
      <c r="BH153" s="165">
        <f t="shared" si="125"/>
        <v>2.5071998754924888E-2</v>
      </c>
      <c r="BI153" s="165">
        <f t="shared" si="126"/>
        <v>6.1844263595481397E-2</v>
      </c>
      <c r="BJ153" s="165">
        <f t="shared" si="127"/>
        <v>1.3371732669293276E-2</v>
      </c>
      <c r="BK153" s="165">
        <f t="shared" si="128"/>
        <v>0</v>
      </c>
      <c r="BL153" s="165">
        <f t="shared" si="129"/>
        <v>4.1786664591541484E-2</v>
      </c>
      <c r="BM153" s="165">
        <f t="shared" si="130"/>
        <v>1.6714665836616596E-2</v>
      </c>
      <c r="BN153" s="102">
        <f t="shared" si="112"/>
        <v>0</v>
      </c>
      <c r="BO153" s="102">
        <f t="shared" si="113"/>
        <v>0</v>
      </c>
      <c r="BP153" s="102">
        <f t="shared" si="114"/>
        <v>0</v>
      </c>
      <c r="BQ153" s="102">
        <f t="shared" si="115"/>
        <v>1.0446666147885373</v>
      </c>
      <c r="BR153" s="102">
        <f t="shared" si="116"/>
        <v>27.85777639436099</v>
      </c>
      <c r="BS153" s="102">
        <f t="shared" si="117"/>
        <v>95.145020916125233</v>
      </c>
      <c r="BT153" s="102">
        <f t="shared" si="118"/>
        <v>4.0520402028161442</v>
      </c>
      <c r="BU153" s="102">
        <f t="shared" si="119"/>
        <v>0</v>
      </c>
      <c r="BV153" s="102">
        <f t="shared" si="120"/>
        <v>5.1209147783751821</v>
      </c>
      <c r="BW153" s="102">
        <f>Valuation!BM153*10^5</f>
        <v>1671.4665836616596</v>
      </c>
    </row>
    <row r="154" spans="1:75">
      <c r="A154" s="56">
        <v>2010000177</v>
      </c>
      <c r="B154" s="56" t="s">
        <v>23</v>
      </c>
      <c r="C154" s="56" t="s">
        <v>28</v>
      </c>
      <c r="D154" s="56">
        <f t="shared" si="131"/>
        <v>146</v>
      </c>
      <c r="E154" s="10" t="s">
        <v>39</v>
      </c>
      <c r="F154" s="164" t="s">
        <v>137</v>
      </c>
      <c r="G154" s="61">
        <v>549495</v>
      </c>
      <c r="H154" s="61">
        <v>224745.67696672663</v>
      </c>
      <c r="I154" s="61">
        <f t="shared" si="92"/>
        <v>324749.32303327334</v>
      </c>
      <c r="J154" s="60">
        <v>42766</v>
      </c>
      <c r="K154" s="60">
        <v>42916</v>
      </c>
      <c r="L154" s="60">
        <f t="shared" si="91"/>
        <v>42916</v>
      </c>
      <c r="M154" s="60">
        <v>45443</v>
      </c>
      <c r="N154" s="83">
        <f t="shared" si="93"/>
        <v>28</v>
      </c>
      <c r="O154" s="83">
        <f t="shared" si="94"/>
        <v>28</v>
      </c>
      <c r="P154" s="61">
        <f t="shared" si="95"/>
        <v>324749.32303327334</v>
      </c>
      <c r="Q154" s="61">
        <f t="shared" si="96"/>
        <v>246809.48550528774</v>
      </c>
      <c r="R154" s="61">
        <f t="shared" si="97"/>
        <v>77939.837527985597</v>
      </c>
      <c r="S154" s="61">
        <f t="shared" si="98"/>
        <v>7793.9837527985601</v>
      </c>
      <c r="T154" s="61">
        <f t="shared" si="99"/>
        <v>779.39837527985605</v>
      </c>
      <c r="U154" s="61">
        <f t="shared" si="100"/>
        <v>15572.379538091522</v>
      </c>
      <c r="V154" s="84">
        <v>0.1</v>
      </c>
      <c r="W154" s="84">
        <v>0.1</v>
      </c>
      <c r="X154" s="84">
        <v>0.18</v>
      </c>
      <c r="Y154" s="56">
        <f t="shared" si="101"/>
        <v>4</v>
      </c>
      <c r="Z154" s="56">
        <f t="shared" si="102"/>
        <v>4</v>
      </c>
      <c r="AA154" s="56">
        <f t="shared" si="103"/>
        <v>4</v>
      </c>
      <c r="AB154" s="56">
        <f t="shared" si="104"/>
        <v>4</v>
      </c>
      <c r="AC154" s="56">
        <f t="shared" si="105"/>
        <v>4</v>
      </c>
      <c r="AD154" s="83">
        <f t="shared" si="106"/>
        <v>8</v>
      </c>
      <c r="AE154" s="14">
        <f t="shared" si="107"/>
        <v>76</v>
      </c>
      <c r="AF154" s="14">
        <f t="shared" si="108"/>
        <v>0</v>
      </c>
      <c r="AG154" s="61">
        <f t="shared" si="109"/>
        <v>24145.761666169936</v>
      </c>
      <c r="AH154" s="51" t="s">
        <v>155</v>
      </c>
      <c r="AI154" s="111" t="s">
        <v>203</v>
      </c>
      <c r="AJ154" t="str">
        <f>VLOOKUP(A154,'[19]Building Sheet FAR WPI &amp; CII'!A$6:T$264,3,FALSE)</f>
        <v>SRR-04</v>
      </c>
      <c r="AK154" t="s">
        <v>216</v>
      </c>
      <c r="AL154" s="104">
        <f t="shared" si="110"/>
        <v>7.4</v>
      </c>
      <c r="AM154" s="104">
        <v>45</v>
      </c>
      <c r="AN154" s="118">
        <f>VLOOKUP(A154,'[19]Building Sheet FAR WPI &amp; CII'!A$6:AK$243,36,FALSE)</f>
        <v>0.05</v>
      </c>
      <c r="AO154" s="136">
        <f>(1-AN154)/AM154</f>
        <v>2.1111111111111112E-2</v>
      </c>
      <c r="AP154" s="102">
        <f>I154*((1-AN154)/AM154)*IF(AL154&gt;AM154,AM154,AL154)</f>
        <v>50733.060909420259</v>
      </c>
      <c r="AQ154" s="102">
        <f>I154-AP154</f>
        <v>274016.26212385308</v>
      </c>
      <c r="AR154" t="s">
        <v>216</v>
      </c>
      <c r="AS154" s="125">
        <v>0.05</v>
      </c>
      <c r="AT154" s="125">
        <f>VLOOKUP(AR154,Bifurcation!$B$5:$L$12,MATCH($AT$5,Bifurcation!$B$5:$L$5,0),FALSE)</f>
        <v>0</v>
      </c>
      <c r="AU154" s="125">
        <f>VLOOKUP(AR154,Bifurcation!$B$5:$L$12,MATCH($AU$5,Bifurcation!$B$5:$L$5,0),FALSE)</f>
        <v>0</v>
      </c>
      <c r="AV154" s="125">
        <v>0.15</v>
      </c>
      <c r="AW154" s="125">
        <f>VLOOKUP(AR154,Bifurcation!$B$5:$L$12,MATCH($AW$5,Bifurcation!$B$5:$L$5,0),FALSE)</f>
        <v>0</v>
      </c>
      <c r="AX154" s="125">
        <v>0.17</v>
      </c>
      <c r="AY154" s="125">
        <f>VLOOKUP(AR154,Bifurcation!$B$5:$L$12,MATCH($AY$5,Bifurcation!$B$5:$L$5,0),FALSE)</f>
        <v>0.20468671467173591</v>
      </c>
      <c r="AZ154" s="125">
        <v>0.11</v>
      </c>
      <c r="BA154" s="125">
        <v>0.17</v>
      </c>
      <c r="BB154" s="125">
        <f>VLOOKUP(AR154,Bifurcation!$B$5:$L$12,MATCH($BB$5,Bifurcation!$B$5:$L$5,0),FALSE)</f>
        <v>0.15</v>
      </c>
      <c r="BC154" s="123">
        <f t="shared" si="111"/>
        <v>1.004686714671736</v>
      </c>
      <c r="BD154" s="165">
        <f t="shared" si="121"/>
        <v>0.13700813106192655</v>
      </c>
      <c r="BE154" s="165">
        <f t="shared" si="122"/>
        <v>0</v>
      </c>
      <c r="BF154" s="165">
        <f t="shared" si="123"/>
        <v>0</v>
      </c>
      <c r="BG154" s="165">
        <f t="shared" si="124"/>
        <v>0.4110243931857796</v>
      </c>
      <c r="BH154" s="165">
        <f t="shared" si="125"/>
        <v>0</v>
      </c>
      <c r="BI154" s="165">
        <f t="shared" si="126"/>
        <v>0.46582764561055023</v>
      </c>
      <c r="BJ154" s="165">
        <f t="shared" si="127"/>
        <v>0.56087488460760704</v>
      </c>
      <c r="BK154" s="165">
        <f t="shared" si="128"/>
        <v>0.30141788833623839</v>
      </c>
      <c r="BL154" s="165">
        <f t="shared" si="129"/>
        <v>0.46582764561055023</v>
      </c>
      <c r="BM154" s="165">
        <f t="shared" si="130"/>
        <v>0.4110243931857796</v>
      </c>
      <c r="BN154" s="102">
        <f t="shared" si="112"/>
        <v>30.44625134709479</v>
      </c>
      <c r="BO154" s="102">
        <f t="shared" si="113"/>
        <v>0</v>
      </c>
      <c r="BP154" s="102">
        <f t="shared" si="114"/>
        <v>0</v>
      </c>
      <c r="BQ154" s="102">
        <f t="shared" si="115"/>
        <v>51.378049148222452</v>
      </c>
      <c r="BR154" s="102">
        <f t="shared" si="116"/>
        <v>0</v>
      </c>
      <c r="BS154" s="102">
        <f t="shared" si="117"/>
        <v>716.65791632392347</v>
      </c>
      <c r="BT154" s="102">
        <f t="shared" si="118"/>
        <v>169.96208624472939</v>
      </c>
      <c r="BU154" s="102">
        <f t="shared" si="119"/>
        <v>4018.9051778165117</v>
      </c>
      <c r="BV154" s="102">
        <f t="shared" si="120"/>
        <v>57.086721275802724</v>
      </c>
      <c r="BW154" s="102">
        <f>Valuation!BM154*10^5</f>
        <v>41102.439318577963</v>
      </c>
    </row>
    <row r="155" spans="1:75">
      <c r="A155" s="56">
        <v>2010000174</v>
      </c>
      <c r="B155" s="56" t="s">
        <v>23</v>
      </c>
      <c r="C155" s="56" t="s">
        <v>28</v>
      </c>
      <c r="D155" s="56">
        <f t="shared" si="131"/>
        <v>147</v>
      </c>
      <c r="E155" s="10" t="s">
        <v>39</v>
      </c>
      <c r="F155" s="164" t="s">
        <v>135</v>
      </c>
      <c r="G155" s="61">
        <v>516194</v>
      </c>
      <c r="H155" s="61">
        <v>211125.43330906105</v>
      </c>
      <c r="I155" s="61">
        <f t="shared" si="92"/>
        <v>305068.56669093895</v>
      </c>
      <c r="J155" s="60">
        <v>42754</v>
      </c>
      <c r="K155" s="60">
        <v>42916</v>
      </c>
      <c r="L155" s="60">
        <f t="shared" ref="L155:L186" si="132">+K155</f>
        <v>42916</v>
      </c>
      <c r="M155" s="60">
        <v>45443</v>
      </c>
      <c r="N155" s="83">
        <f t="shared" si="93"/>
        <v>28</v>
      </c>
      <c r="O155" s="83">
        <f t="shared" si="94"/>
        <v>28</v>
      </c>
      <c r="P155" s="61">
        <f t="shared" si="95"/>
        <v>305068.56669093895</v>
      </c>
      <c r="Q155" s="61">
        <f t="shared" si="96"/>
        <v>231852.11068511361</v>
      </c>
      <c r="R155" s="61">
        <f t="shared" si="97"/>
        <v>73216.456005825341</v>
      </c>
      <c r="S155" s="61">
        <f t="shared" si="98"/>
        <v>7321.6456005825348</v>
      </c>
      <c r="T155" s="61">
        <f t="shared" si="99"/>
        <v>732.16456005825353</v>
      </c>
      <c r="U155" s="61">
        <f t="shared" si="100"/>
        <v>14628.647909963902</v>
      </c>
      <c r="V155" s="84">
        <v>0.1</v>
      </c>
      <c r="W155" s="84">
        <v>0.1</v>
      </c>
      <c r="X155" s="84">
        <v>0.18</v>
      </c>
      <c r="Y155" s="56">
        <f t="shared" si="101"/>
        <v>4</v>
      </c>
      <c r="Z155" s="56">
        <f t="shared" si="102"/>
        <v>4</v>
      </c>
      <c r="AA155" s="56">
        <f t="shared" si="103"/>
        <v>4</v>
      </c>
      <c r="AB155" s="56">
        <f t="shared" si="104"/>
        <v>4</v>
      </c>
      <c r="AC155" s="56">
        <f t="shared" si="105"/>
        <v>4</v>
      </c>
      <c r="AD155" s="83">
        <f t="shared" si="106"/>
        <v>8</v>
      </c>
      <c r="AE155" s="14">
        <f t="shared" si="107"/>
        <v>76</v>
      </c>
      <c r="AF155" s="14">
        <f t="shared" si="108"/>
        <v>0</v>
      </c>
      <c r="AG155" s="61">
        <f t="shared" si="109"/>
        <v>22682.458070604691</v>
      </c>
      <c r="AH155" s="51" t="s">
        <v>153</v>
      </c>
      <c r="AI155" s="111" t="s">
        <v>203</v>
      </c>
      <c r="AJ155" t="str">
        <f>VLOOKUP(A155,'[19]Building Sheet FAR WPI &amp; CII'!A$6:T$264,3,FALSE)</f>
        <v>Waste Water Pond</v>
      </c>
      <c r="AK155" t="s">
        <v>217</v>
      </c>
      <c r="AL155" s="104">
        <f t="shared" si="110"/>
        <v>7.4305555555555554</v>
      </c>
      <c r="AM155" s="104">
        <v>15</v>
      </c>
      <c r="AN155" s="109">
        <f>VLOOKUP(A155,'[19]Building Sheet FAR WPI &amp; CII'!A$6:AK$243,36,FALSE)</f>
        <v>0.05</v>
      </c>
      <c r="AO155" s="136">
        <f>(1-AN155)/AM155</f>
        <v>6.3333333333333325E-2</v>
      </c>
      <c r="AP155" s="102">
        <f>I155*((1-AN155)/AM155)*IF(AL155&gt;AM155,AM155,AL155)</f>
        <v>143565.83242654603</v>
      </c>
      <c r="AQ155" s="102">
        <f>I155-AP155</f>
        <v>161502.73426439293</v>
      </c>
      <c r="AR155" t="s">
        <v>216</v>
      </c>
      <c r="AS155" s="125">
        <v>0.05</v>
      </c>
      <c r="AT155" s="125">
        <f>VLOOKUP(AR155,Bifurcation!$B$5:$L$12,MATCH($AT$5,Bifurcation!$B$5:$L$5,0),FALSE)</f>
        <v>0</v>
      </c>
      <c r="AU155" s="125">
        <f>VLOOKUP(AR155,Bifurcation!$B$5:$L$12,MATCH($AU$5,Bifurcation!$B$5:$L$5,0),FALSE)</f>
        <v>0</v>
      </c>
      <c r="AV155" s="125">
        <v>0.15</v>
      </c>
      <c r="AW155" s="125">
        <f>VLOOKUP(AR155,Bifurcation!$B$5:$L$12,MATCH($AW$5,Bifurcation!$B$5:$L$5,0),FALSE)</f>
        <v>0</v>
      </c>
      <c r="AX155" s="125">
        <v>0.17</v>
      </c>
      <c r="AY155" s="125">
        <f>VLOOKUP(AR155,Bifurcation!$B$5:$L$12,MATCH($AY$5,Bifurcation!$B$5:$L$5,0),FALSE)</f>
        <v>0.20468671467173591</v>
      </c>
      <c r="AZ155" s="125">
        <v>0.11</v>
      </c>
      <c r="BA155" s="125">
        <v>0.17</v>
      </c>
      <c r="BB155" s="125">
        <f>VLOOKUP(AR155,Bifurcation!$B$5:$L$12,MATCH($BB$5,Bifurcation!$B$5:$L$5,0),FALSE)</f>
        <v>0.15</v>
      </c>
      <c r="BC155" s="123">
        <f t="shared" si="111"/>
        <v>1.004686714671736</v>
      </c>
      <c r="BD155" s="165">
        <f t="shared" si="121"/>
        <v>8.0751367132196467E-2</v>
      </c>
      <c r="BE155" s="165">
        <f t="shared" si="122"/>
        <v>0</v>
      </c>
      <c r="BF155" s="165">
        <f t="shared" si="123"/>
        <v>0</v>
      </c>
      <c r="BG155" s="165">
        <f t="shared" si="124"/>
        <v>0.2422541013965894</v>
      </c>
      <c r="BH155" s="165">
        <f t="shared" si="125"/>
        <v>0</v>
      </c>
      <c r="BI155" s="165">
        <f t="shared" si="126"/>
        <v>0.27455464824946801</v>
      </c>
      <c r="BJ155" s="165">
        <f t="shared" si="127"/>
        <v>0.33057464087080984</v>
      </c>
      <c r="BK155" s="165">
        <f t="shared" si="128"/>
        <v>0.17765300769083223</v>
      </c>
      <c r="BL155" s="165">
        <f t="shared" si="129"/>
        <v>0.27455464824946801</v>
      </c>
      <c r="BM155" s="165">
        <f t="shared" si="130"/>
        <v>0.2422541013965894</v>
      </c>
      <c r="BN155" s="102">
        <f t="shared" si="112"/>
        <v>17.944748251599215</v>
      </c>
      <c r="BO155" s="102">
        <f t="shared" si="113"/>
        <v>0</v>
      </c>
      <c r="BP155" s="102">
        <f t="shared" si="114"/>
        <v>0</v>
      </c>
      <c r="BQ155" s="102">
        <f t="shared" si="115"/>
        <v>30.281762674573674</v>
      </c>
      <c r="BR155" s="102">
        <f t="shared" si="116"/>
        <v>0</v>
      </c>
      <c r="BS155" s="102">
        <f t="shared" si="117"/>
        <v>422.39176653764309</v>
      </c>
      <c r="BT155" s="102">
        <f t="shared" si="118"/>
        <v>100.17413359721509</v>
      </c>
      <c r="BU155" s="102">
        <f t="shared" si="119"/>
        <v>2368.7067692110963</v>
      </c>
      <c r="BV155" s="102">
        <f t="shared" si="120"/>
        <v>33.646402971748529</v>
      </c>
      <c r="BW155" s="102">
        <f>Valuation!BM155*10^5</f>
        <v>24225.410139658939</v>
      </c>
    </row>
    <row r="156" spans="1:75">
      <c r="A156" s="56">
        <v>2050000022</v>
      </c>
      <c r="B156" s="56" t="s">
        <v>23</v>
      </c>
      <c r="C156" s="56" t="s">
        <v>28</v>
      </c>
      <c r="D156" s="56">
        <f t="shared" si="131"/>
        <v>148</v>
      </c>
      <c r="E156" s="10" t="s">
        <v>39</v>
      </c>
      <c r="F156" s="164" t="s">
        <v>147</v>
      </c>
      <c r="G156" s="61">
        <v>449978</v>
      </c>
      <c r="H156" s="61">
        <v>184042.8215545796</v>
      </c>
      <c r="I156" s="61">
        <f t="shared" si="92"/>
        <v>265935.1784454204</v>
      </c>
      <c r="J156" s="60">
        <v>42562</v>
      </c>
      <c r="K156" s="60">
        <v>42916</v>
      </c>
      <c r="L156" s="60">
        <f t="shared" si="132"/>
        <v>42916</v>
      </c>
      <c r="M156" s="60">
        <v>45443</v>
      </c>
      <c r="N156" s="83">
        <f t="shared" si="93"/>
        <v>28</v>
      </c>
      <c r="O156" s="83">
        <f t="shared" si="94"/>
        <v>28</v>
      </c>
      <c r="P156" s="61">
        <f t="shared" si="95"/>
        <v>265935.1784454204</v>
      </c>
      <c r="Q156" s="61">
        <f t="shared" si="96"/>
        <v>202110.73561851951</v>
      </c>
      <c r="R156" s="61">
        <f t="shared" si="97"/>
        <v>63824.442826900893</v>
      </c>
      <c r="S156" s="61">
        <f t="shared" si="98"/>
        <v>6382.4442826900895</v>
      </c>
      <c r="T156" s="61">
        <f t="shared" si="99"/>
        <v>638.24442826900895</v>
      </c>
      <c r="U156" s="61">
        <f t="shared" si="100"/>
        <v>12752.123676814799</v>
      </c>
      <c r="V156" s="84">
        <v>0.1</v>
      </c>
      <c r="W156" s="84">
        <v>0.1</v>
      </c>
      <c r="X156" s="84">
        <v>0.18</v>
      </c>
      <c r="Y156" s="56">
        <f t="shared" si="101"/>
        <v>4</v>
      </c>
      <c r="Z156" s="56">
        <f t="shared" si="102"/>
        <v>4</v>
      </c>
      <c r="AA156" s="56">
        <f t="shared" si="103"/>
        <v>4</v>
      </c>
      <c r="AB156" s="56">
        <f t="shared" si="104"/>
        <v>4</v>
      </c>
      <c r="AC156" s="56">
        <f t="shared" si="105"/>
        <v>4</v>
      </c>
      <c r="AD156" s="83">
        <f t="shared" si="106"/>
        <v>8</v>
      </c>
      <c r="AE156" s="14">
        <f t="shared" si="107"/>
        <v>76</v>
      </c>
      <c r="AF156" s="14">
        <f t="shared" si="108"/>
        <v>0</v>
      </c>
      <c r="AG156" s="61">
        <f t="shared" si="109"/>
        <v>19772.812387773898</v>
      </c>
      <c r="AH156" s="51" t="s">
        <v>152</v>
      </c>
      <c r="AI156" s="111" t="s">
        <v>179</v>
      </c>
      <c r="AJ156" t="str">
        <f>VLOOKUP(A156,'[19]Building Sheet FAR WPI &amp; CII'!A$6:T$264,3,FALSE)</f>
        <v>ROADS AT LAB PERIPHERY</v>
      </c>
      <c r="AK156" t="s">
        <v>215</v>
      </c>
      <c r="AL156" s="104">
        <f t="shared" si="110"/>
        <v>7.9527777777777775</v>
      </c>
      <c r="AM156" s="104">
        <v>10</v>
      </c>
      <c r="AN156" s="109">
        <v>0</v>
      </c>
      <c r="AO156" s="136">
        <f>(1-AN156)/AM156</f>
        <v>0.1</v>
      </c>
      <c r="AP156" s="102">
        <f>I156*((1-AN156)/AM156)*IF(AL156&gt;AM156,AM156,AL156)</f>
        <v>211492.33774701072</v>
      </c>
      <c r="AQ156" s="102">
        <f>I156-AP156</f>
        <v>54442.84069840968</v>
      </c>
      <c r="AR156" t="s">
        <v>215</v>
      </c>
      <c r="AS156" s="125">
        <f>VLOOKUP(AR156,Bifurcation!$B$5:$L$12,MATCH($AS$5,Bifurcation!$B$5:$L$5,0),FALSE)</f>
        <v>0</v>
      </c>
      <c r="AT156" s="125">
        <f>VLOOKUP(AR156,Bifurcation!$B$5:$L$12,MATCH($AT$5,Bifurcation!$B$5:$L$5,0),FALSE)</f>
        <v>0.35</v>
      </c>
      <c r="AU156" s="125">
        <f>VLOOKUP(AR156,Bifurcation!$B$5:$L$12,MATCH($AU$5,Bifurcation!$B$5:$L$5,0),FALSE)</f>
        <v>0.23</v>
      </c>
      <c r="AV156" s="125">
        <f>VLOOKUP(AR156,Bifurcation!$B$5:$L$12,MATCH($AV$5,Bifurcation!$B$5:$L$5,0),FALSE)</f>
        <v>0</v>
      </c>
      <c r="AW156" s="125">
        <f>VLOOKUP(AR156,Bifurcation!$B$5:$L$12,MATCH($AW$5,Bifurcation!$B$5:$L$5,0),FALSE)</f>
        <v>0</v>
      </c>
      <c r="AX156" s="125">
        <f>VLOOKUP(AR156,Bifurcation!$B$5:$L$12,MATCH($AX$5,Bifurcation!$B$5:$L$5,0),FALSE)</f>
        <v>0</v>
      </c>
      <c r="AY156" s="125">
        <f>VLOOKUP(AR156,Bifurcation!$B$5:$L$12,MATCH($AY$5,Bifurcation!$B$5:$L$5,0),FALSE)</f>
        <v>0</v>
      </c>
      <c r="AZ156" s="125">
        <f>VLOOKUP(AR156,Bifurcation!$B$5:$L$12,MATCH($AZ$5,Bifurcation!$B$5:$L$5,0),FALSE)</f>
        <v>0</v>
      </c>
      <c r="BA156" s="125">
        <f>VLOOKUP(AR156,Bifurcation!$B$5:$L$12,MATCH($BA$5,Bifurcation!$B$5:$L$5,0),FALSE)</f>
        <v>0.35</v>
      </c>
      <c r="BB156" s="125">
        <f>VLOOKUP(AR156,Bifurcation!$B$5:$L$12,MATCH($BB$5,Bifurcation!$B$5:$L$5,0),FALSE)</f>
        <v>7.0000000000000007E-2</v>
      </c>
      <c r="BC156" s="123">
        <f t="shared" si="111"/>
        <v>1</v>
      </c>
      <c r="BD156" s="165">
        <f t="shared" si="121"/>
        <v>0</v>
      </c>
      <c r="BE156" s="165">
        <f t="shared" si="122"/>
        <v>0.19054994244443388</v>
      </c>
      <c r="BF156" s="165">
        <f t="shared" si="123"/>
        <v>0.12521853360634227</v>
      </c>
      <c r="BG156" s="165">
        <f t="shared" si="124"/>
        <v>0</v>
      </c>
      <c r="BH156" s="165">
        <f t="shared" si="125"/>
        <v>0</v>
      </c>
      <c r="BI156" s="165">
        <f t="shared" si="126"/>
        <v>0</v>
      </c>
      <c r="BJ156" s="165">
        <f t="shared" si="127"/>
        <v>0</v>
      </c>
      <c r="BK156" s="165">
        <f t="shared" si="128"/>
        <v>0</v>
      </c>
      <c r="BL156" s="165">
        <f t="shared" si="129"/>
        <v>0.19054994244443388</v>
      </c>
      <c r="BM156" s="165">
        <f t="shared" si="130"/>
        <v>3.8109988488886776E-2</v>
      </c>
      <c r="BN156" s="102">
        <f t="shared" si="112"/>
        <v>0</v>
      </c>
      <c r="BO156" s="102">
        <f t="shared" si="113"/>
        <v>27.221420349204838</v>
      </c>
      <c r="BP156" s="102">
        <f t="shared" si="114"/>
        <v>2.7826340801409395</v>
      </c>
      <c r="BQ156" s="102">
        <f t="shared" si="115"/>
        <v>0</v>
      </c>
      <c r="BR156" s="102">
        <f t="shared" si="116"/>
        <v>0</v>
      </c>
      <c r="BS156" s="102">
        <f t="shared" si="117"/>
        <v>0</v>
      </c>
      <c r="BT156" s="102">
        <f t="shared" si="118"/>
        <v>0</v>
      </c>
      <c r="BU156" s="102">
        <f t="shared" si="119"/>
        <v>0</v>
      </c>
      <c r="BV156" s="102">
        <f t="shared" si="120"/>
        <v>23.351708632896308</v>
      </c>
      <c r="BW156" s="102">
        <f>Valuation!BM156*10^5</f>
        <v>3810.9988488886775</v>
      </c>
    </row>
    <row r="157" spans="1:75">
      <c r="A157" s="56">
        <v>2010000220</v>
      </c>
      <c r="B157" s="56" t="s">
        <v>23</v>
      </c>
      <c r="C157" s="56" t="s">
        <v>28</v>
      </c>
      <c r="D157" s="56">
        <f t="shared" si="131"/>
        <v>149</v>
      </c>
      <c r="E157" s="10" t="s">
        <v>39</v>
      </c>
      <c r="F157" s="164" t="s">
        <v>139</v>
      </c>
      <c r="G157" s="61">
        <v>368856.57</v>
      </c>
      <c r="H157" s="61">
        <v>150863.82865772172</v>
      </c>
      <c r="I157" s="61">
        <f t="shared" si="92"/>
        <v>217992.74134227828</v>
      </c>
      <c r="J157" s="60">
        <v>42839</v>
      </c>
      <c r="K157" s="60">
        <v>42916</v>
      </c>
      <c r="L157" s="60">
        <f t="shared" si="132"/>
        <v>42916</v>
      </c>
      <c r="M157" s="60">
        <v>45443</v>
      </c>
      <c r="N157" s="83">
        <f t="shared" si="93"/>
        <v>28</v>
      </c>
      <c r="O157" s="83">
        <f t="shared" si="94"/>
        <v>28</v>
      </c>
      <c r="P157" s="61">
        <f t="shared" si="95"/>
        <v>217992.74134227828</v>
      </c>
      <c r="Q157" s="61">
        <f t="shared" si="96"/>
        <v>165674.4834201315</v>
      </c>
      <c r="R157" s="61">
        <f t="shared" si="97"/>
        <v>52318.257922146789</v>
      </c>
      <c r="S157" s="61">
        <f t="shared" si="98"/>
        <v>5231.8257922146795</v>
      </c>
      <c r="T157" s="61">
        <f t="shared" si="99"/>
        <v>523.18257922146802</v>
      </c>
      <c r="U157" s="61">
        <f t="shared" si="100"/>
        <v>10453.187932844929</v>
      </c>
      <c r="V157" s="84">
        <v>0.1</v>
      </c>
      <c r="W157" s="84">
        <v>0.1</v>
      </c>
      <c r="X157" s="84">
        <v>0.18</v>
      </c>
      <c r="Y157" s="56">
        <f t="shared" si="101"/>
        <v>4</v>
      </c>
      <c r="Z157" s="56">
        <f t="shared" si="102"/>
        <v>4</v>
      </c>
      <c r="AA157" s="56">
        <f t="shared" si="103"/>
        <v>4</v>
      </c>
      <c r="AB157" s="56">
        <f t="shared" si="104"/>
        <v>4</v>
      </c>
      <c r="AC157" s="56">
        <f t="shared" si="105"/>
        <v>4</v>
      </c>
      <c r="AD157" s="83">
        <f t="shared" si="106"/>
        <v>8</v>
      </c>
      <c r="AE157" s="14">
        <f t="shared" si="107"/>
        <v>76</v>
      </c>
      <c r="AF157" s="14">
        <f t="shared" si="108"/>
        <v>0</v>
      </c>
      <c r="AG157" s="61">
        <f t="shared" si="109"/>
        <v>16208.196304281075</v>
      </c>
      <c r="AH157" s="51" t="s">
        <v>151</v>
      </c>
      <c r="AI157" s="111" t="s">
        <v>203</v>
      </c>
      <c r="AJ157" t="str">
        <f>VLOOKUP(A157,'[19]Building Sheet FAR WPI &amp; CII'!A$6:T$264,3,FALSE)</f>
        <v>Analyzer shelter (31/32-AS-001)</v>
      </c>
      <c r="AK157" t="s">
        <v>218</v>
      </c>
      <c r="AL157" s="104">
        <f t="shared" si="110"/>
        <v>7.1944444444444446</v>
      </c>
      <c r="AM157" s="104">
        <v>30</v>
      </c>
      <c r="AN157" s="109">
        <f>VLOOKUP(A157,'[19]Building Sheet FAR WPI &amp; CII'!A$6:AK$243,36,FALSE)</f>
        <v>0.05</v>
      </c>
      <c r="AO157" s="136">
        <f>(1-AN157)/AM157</f>
        <v>3.1666666666666662E-2</v>
      </c>
      <c r="AP157" s="102">
        <f>I157*((1-AN157)/AM157)*IF(AL157&gt;AM157,AM157,AL157)</f>
        <v>49663.994451173676</v>
      </c>
      <c r="AQ157" s="102">
        <f>I157-AP157</f>
        <v>168328.74689110462</v>
      </c>
      <c r="AR157" t="s">
        <v>218</v>
      </c>
      <c r="AS157" s="125">
        <f>VLOOKUP(AR157,Bifurcation!$B$5:$L$12,MATCH($AS$5,Bifurcation!$B$5:$L$5,0),FALSE)</f>
        <v>0</v>
      </c>
      <c r="AT157" s="125">
        <f>VLOOKUP(AR157,Bifurcation!$B$5:$L$12,MATCH($AT$5,Bifurcation!$B$5:$L$5,0),FALSE)</f>
        <v>0</v>
      </c>
      <c r="AU157" s="125">
        <f>VLOOKUP(AR157,Bifurcation!$B$5:$L$12,MATCH($AU$5,Bifurcation!$B$5:$L$5,0),FALSE)</f>
        <v>0</v>
      </c>
      <c r="AV157" s="125">
        <v>0.05</v>
      </c>
      <c r="AW157" s="125">
        <f>VLOOKUP(AR157,Bifurcation!$B$5:$L$12,MATCH($AW$5,Bifurcation!$B$5:$L$5,0),FALSE)</f>
        <v>0.15</v>
      </c>
      <c r="AX157" s="125">
        <v>0.37</v>
      </c>
      <c r="AY157" s="125">
        <v>0.08</v>
      </c>
      <c r="AZ157" s="125">
        <f>VLOOKUP(AR157,Bifurcation!$B$5:$L$12,MATCH($AZ$5,Bifurcation!$B$5:$L$5,0),FALSE)</f>
        <v>0</v>
      </c>
      <c r="BA157" s="125">
        <v>0.25</v>
      </c>
      <c r="BB157" s="125">
        <f>VLOOKUP(AR157,Bifurcation!$B$5:$L$12,MATCH($BB$5,Bifurcation!$B$5:$L$5,0),FALSE)</f>
        <v>0.1</v>
      </c>
      <c r="BC157" s="123">
        <f t="shared" si="111"/>
        <v>1</v>
      </c>
      <c r="BD157" s="165">
        <f t="shared" si="121"/>
        <v>0</v>
      </c>
      <c r="BE157" s="165">
        <f t="shared" si="122"/>
        <v>0</v>
      </c>
      <c r="BF157" s="165">
        <f t="shared" si="123"/>
        <v>0</v>
      </c>
      <c r="BG157" s="165">
        <f t="shared" si="124"/>
        <v>8.4164373445552318E-2</v>
      </c>
      <c r="BH157" s="165">
        <f t="shared" si="125"/>
        <v>0.25249312033665688</v>
      </c>
      <c r="BI157" s="165">
        <f t="shared" si="126"/>
        <v>0.62281636349708702</v>
      </c>
      <c r="BJ157" s="165">
        <f t="shared" si="127"/>
        <v>0.13466299751288371</v>
      </c>
      <c r="BK157" s="165">
        <f t="shared" si="128"/>
        <v>0</v>
      </c>
      <c r="BL157" s="165">
        <f t="shared" si="129"/>
        <v>0.42082186722776155</v>
      </c>
      <c r="BM157" s="165">
        <f t="shared" si="130"/>
        <v>0.16832874689110464</v>
      </c>
      <c r="BN157" s="102">
        <f t="shared" si="112"/>
        <v>0</v>
      </c>
      <c r="BO157" s="102">
        <f t="shared" si="113"/>
        <v>0</v>
      </c>
      <c r="BP157" s="102">
        <f t="shared" si="114"/>
        <v>0</v>
      </c>
      <c r="BQ157" s="102">
        <f t="shared" si="115"/>
        <v>10.520546680694039</v>
      </c>
      <c r="BR157" s="102">
        <f t="shared" si="116"/>
        <v>280.54791148517432</v>
      </c>
      <c r="BS157" s="102">
        <f t="shared" si="117"/>
        <v>958.17902076474923</v>
      </c>
      <c r="BT157" s="102">
        <f t="shared" si="118"/>
        <v>40.806968943298095</v>
      </c>
      <c r="BU157" s="102">
        <f t="shared" si="119"/>
        <v>0</v>
      </c>
      <c r="BV157" s="102">
        <f t="shared" si="120"/>
        <v>51.57130725830411</v>
      </c>
      <c r="BW157" s="102">
        <f>Valuation!BM157*10^5</f>
        <v>16832.874689110464</v>
      </c>
    </row>
    <row r="158" spans="1:75">
      <c r="A158" s="56">
        <v>2040000012</v>
      </c>
      <c r="B158" s="56" t="s">
        <v>32</v>
      </c>
      <c r="C158" s="56" t="s">
        <v>28</v>
      </c>
      <c r="D158" s="56">
        <f t="shared" si="131"/>
        <v>150</v>
      </c>
      <c r="E158" s="10" t="s">
        <v>96</v>
      </c>
      <c r="F158" s="164" t="s">
        <v>124</v>
      </c>
      <c r="G158" s="61">
        <v>450000</v>
      </c>
      <c r="H158" s="61">
        <v>250377.20144595217</v>
      </c>
      <c r="I158" s="61">
        <f t="shared" si="92"/>
        <v>199622.79855404783</v>
      </c>
      <c r="J158" s="60">
        <v>44012</v>
      </c>
      <c r="K158" s="60">
        <v>44012</v>
      </c>
      <c r="L158" s="60">
        <f t="shared" si="132"/>
        <v>44012</v>
      </c>
      <c r="M158" s="60">
        <v>45443</v>
      </c>
      <c r="N158" s="83">
        <f t="shared" si="93"/>
        <v>16</v>
      </c>
      <c r="O158" s="83">
        <f t="shared" si="94"/>
        <v>16</v>
      </c>
      <c r="P158" s="61">
        <f t="shared" si="95"/>
        <v>199622.79855404783</v>
      </c>
      <c r="Q158" s="61">
        <f t="shared" si="96"/>
        <v>99811.399277023913</v>
      </c>
      <c r="R158" s="61">
        <f t="shared" si="97"/>
        <v>99811.399277023913</v>
      </c>
      <c r="S158" s="61">
        <f t="shared" si="98"/>
        <v>9981.139927702392</v>
      </c>
      <c r="T158" s="61">
        <f t="shared" si="99"/>
        <v>998.11399277023929</v>
      </c>
      <c r="U158" s="61">
        <f t="shared" si="100"/>
        <v>19942.317575549379</v>
      </c>
      <c r="V158" s="84">
        <v>0.1</v>
      </c>
      <c r="W158" s="84">
        <v>0.1</v>
      </c>
      <c r="X158" s="84">
        <v>0.18</v>
      </c>
      <c r="Y158" s="56">
        <f t="shared" si="101"/>
        <v>4</v>
      </c>
      <c r="Z158" s="56">
        <f t="shared" si="102"/>
        <v>4</v>
      </c>
      <c r="AA158" s="56">
        <f t="shared" si="103"/>
        <v>4</v>
      </c>
      <c r="AB158" s="56">
        <f t="shared" si="104"/>
        <v>4</v>
      </c>
      <c r="AC158" s="56">
        <f t="shared" si="105"/>
        <v>0</v>
      </c>
      <c r="AD158" s="83">
        <f t="shared" si="106"/>
        <v>0</v>
      </c>
      <c r="AE158" s="14">
        <f t="shared" si="107"/>
        <v>50</v>
      </c>
      <c r="AF158" s="14">
        <f t="shared" si="108"/>
        <v>0</v>
      </c>
      <c r="AG158" s="61">
        <f t="shared" si="109"/>
        <v>30921.57149602201</v>
      </c>
      <c r="AH158" s="51"/>
      <c r="AI158" s="111" t="s">
        <v>181</v>
      </c>
      <c r="AJ158" t="str">
        <f>VLOOKUP(A158,'[19]Building Sheet FAR WPI &amp; CII'!A$6:T$264,3,FALSE)</f>
        <v>Monument structure for Traffic Signal near CT-3</v>
      </c>
      <c r="AK158" t="s">
        <v>217</v>
      </c>
      <c r="AL158" s="104">
        <f t="shared" si="110"/>
        <v>3.9833333333333334</v>
      </c>
      <c r="AM158" s="104">
        <v>20</v>
      </c>
      <c r="AN158" s="109">
        <f>VLOOKUP(A158,'[19]Building Sheet FAR WPI &amp; CII'!A$6:AK$243,36,FALSE)</f>
        <v>0.05</v>
      </c>
      <c r="AO158" s="136">
        <f>(1-AN158)/AM158</f>
        <v>4.7500000000000001E-2</v>
      </c>
      <c r="AP158" s="102">
        <f>I158*((1-AN158)/AM158)*IF(AL158&gt;AM158,AM158,AL158)</f>
        <v>37770.297009747133</v>
      </c>
      <c r="AQ158" s="102">
        <f>I158-AP158</f>
        <v>161852.5015443007</v>
      </c>
      <c r="AR158" s="112" t="s">
        <v>217</v>
      </c>
      <c r="AS158" s="125">
        <v>0.15</v>
      </c>
      <c r="AT158" s="125">
        <f>VLOOKUP(AR158,Bifurcation!$B$5:$L$12,MATCH($AT$5,Bifurcation!$B$5:$L$5,0),FALSE)</f>
        <v>0</v>
      </c>
      <c r="AU158" s="125">
        <f>VLOOKUP(AR158,Bifurcation!$B$5:$L$12,MATCH($AU$5,Bifurcation!$B$5:$L$5,0),FALSE)</f>
        <v>0</v>
      </c>
      <c r="AV158" s="125">
        <v>0.25</v>
      </c>
      <c r="AW158" s="125">
        <f>VLOOKUP(AR158,Bifurcation!$B$5:$L$12,MATCH($AW$5,Bifurcation!$B$5:$L$5,0),FALSE)</f>
        <v>0</v>
      </c>
      <c r="AX158" s="125">
        <f>VLOOKUP(AR158,Bifurcation!$B$5:$L$12,MATCH($AX$5,Bifurcation!$B$5:$L$5,0),FALSE)</f>
        <v>0.2</v>
      </c>
      <c r="AY158" s="125">
        <f>VLOOKUP(AR158,Bifurcation!$B$5:$L$12,MATCH($AY$5,Bifurcation!$B$5:$L$5,0),FALSE)</f>
        <v>0.17</v>
      </c>
      <c r="AZ158" s="125">
        <f>VLOOKUP(AR158,Bifurcation!$B$5:$L$12,MATCH($AZ$5,Bifurcation!$B$5:$L$5,0),FALSE)</f>
        <v>0</v>
      </c>
      <c r="BA158" s="125">
        <v>0.15</v>
      </c>
      <c r="BB158" s="125">
        <f>VLOOKUP(AR158,Bifurcation!$B$5:$L$12,MATCH($BB$5,Bifurcation!$B$5:$L$5,0),FALSE)</f>
        <v>0.08</v>
      </c>
      <c r="BC158" s="123">
        <f t="shared" si="111"/>
        <v>1.0000000000000002</v>
      </c>
      <c r="BD158" s="165">
        <f t="shared" si="121"/>
        <v>0.24277875231645102</v>
      </c>
      <c r="BE158" s="165">
        <f t="shared" si="122"/>
        <v>0</v>
      </c>
      <c r="BF158" s="165">
        <f t="shared" si="123"/>
        <v>0</v>
      </c>
      <c r="BG158" s="165">
        <f t="shared" si="124"/>
        <v>0.40463125386075177</v>
      </c>
      <c r="BH158" s="165">
        <f t="shared" si="125"/>
        <v>0</v>
      </c>
      <c r="BI158" s="165">
        <f t="shared" si="126"/>
        <v>0.3237050030886014</v>
      </c>
      <c r="BJ158" s="165">
        <f t="shared" si="127"/>
        <v>0.2751492526253112</v>
      </c>
      <c r="BK158" s="165">
        <f t="shared" si="128"/>
        <v>0</v>
      </c>
      <c r="BL158" s="165">
        <f t="shared" si="129"/>
        <v>0.24277875231645102</v>
      </c>
      <c r="BM158" s="165">
        <f t="shared" si="130"/>
        <v>0.12948200123544057</v>
      </c>
      <c r="BN158" s="102">
        <f t="shared" si="112"/>
        <v>53.950833848100231</v>
      </c>
      <c r="BO158" s="102">
        <f t="shared" si="113"/>
        <v>0</v>
      </c>
      <c r="BP158" s="102">
        <f t="shared" si="114"/>
        <v>0</v>
      </c>
      <c r="BQ158" s="102">
        <f t="shared" si="115"/>
        <v>50.578906732593971</v>
      </c>
      <c r="BR158" s="102">
        <f t="shared" si="116"/>
        <v>0</v>
      </c>
      <c r="BS158" s="102">
        <f t="shared" si="117"/>
        <v>498.00769705938677</v>
      </c>
      <c r="BT158" s="102">
        <f t="shared" si="118"/>
        <v>83.37856140160946</v>
      </c>
      <c r="BU158" s="102">
        <f t="shared" si="119"/>
        <v>0</v>
      </c>
      <c r="BV158" s="102">
        <f t="shared" si="120"/>
        <v>29.75229807799645</v>
      </c>
      <c r="BW158" s="102">
        <f>Valuation!BM158*10^5</f>
        <v>12948.200123544057</v>
      </c>
    </row>
    <row r="159" spans="1:75">
      <c r="A159" s="56">
        <v>2050000023</v>
      </c>
      <c r="B159" s="56" t="s">
        <v>23</v>
      </c>
      <c r="C159" s="56" t="s">
        <v>28</v>
      </c>
      <c r="D159" s="56">
        <f t="shared" si="131"/>
        <v>151</v>
      </c>
      <c r="E159" s="10" t="s">
        <v>39</v>
      </c>
      <c r="F159" s="164" t="s">
        <v>148</v>
      </c>
      <c r="G159" s="61">
        <v>265198</v>
      </c>
      <c r="H159" s="61">
        <v>108467.05436850557</v>
      </c>
      <c r="I159" s="61">
        <f t="shared" si="92"/>
        <v>156730.94563149443</v>
      </c>
      <c r="J159" s="60">
        <v>42766</v>
      </c>
      <c r="K159" s="60">
        <v>42916</v>
      </c>
      <c r="L159" s="60">
        <f t="shared" si="132"/>
        <v>42916</v>
      </c>
      <c r="M159" s="60">
        <v>45443</v>
      </c>
      <c r="N159" s="83">
        <f t="shared" si="93"/>
        <v>28</v>
      </c>
      <c r="O159" s="83">
        <f t="shared" si="94"/>
        <v>28</v>
      </c>
      <c r="P159" s="61">
        <f t="shared" si="95"/>
        <v>156730.94563149443</v>
      </c>
      <c r="Q159" s="61">
        <f t="shared" si="96"/>
        <v>119115.51867993576</v>
      </c>
      <c r="R159" s="61">
        <f t="shared" si="97"/>
        <v>37615.426951558664</v>
      </c>
      <c r="S159" s="61">
        <f t="shared" si="98"/>
        <v>3761.5426951558666</v>
      </c>
      <c r="T159" s="61">
        <f t="shared" si="99"/>
        <v>376.15426951558669</v>
      </c>
      <c r="U159" s="61">
        <f t="shared" si="100"/>
        <v>7515.5623049214219</v>
      </c>
      <c r="V159" s="84">
        <v>0.1</v>
      </c>
      <c r="W159" s="84">
        <v>0.1</v>
      </c>
      <c r="X159" s="84">
        <v>0.18</v>
      </c>
      <c r="Y159" s="56">
        <f t="shared" si="101"/>
        <v>4</v>
      </c>
      <c r="Z159" s="56">
        <f t="shared" si="102"/>
        <v>4</v>
      </c>
      <c r="AA159" s="56">
        <f t="shared" si="103"/>
        <v>4</v>
      </c>
      <c r="AB159" s="56">
        <f t="shared" si="104"/>
        <v>4</v>
      </c>
      <c r="AC159" s="56">
        <f t="shared" si="105"/>
        <v>4</v>
      </c>
      <c r="AD159" s="83">
        <f t="shared" si="106"/>
        <v>8</v>
      </c>
      <c r="AE159" s="14">
        <f t="shared" si="107"/>
        <v>76</v>
      </c>
      <c r="AF159" s="14">
        <f t="shared" si="108"/>
        <v>0</v>
      </c>
      <c r="AG159" s="61">
        <f t="shared" si="109"/>
        <v>11653.259269592876</v>
      </c>
      <c r="AH159" s="51" t="s">
        <v>155</v>
      </c>
      <c r="AI159" s="111" t="s">
        <v>179</v>
      </c>
      <c r="AJ159" t="str">
        <f>VLOOKUP(A159,'[19]Building Sheet FAR WPI &amp; CII'!A$6:T$264,3,FALSE)</f>
        <v>Roads &amp; Culverts</v>
      </c>
      <c r="AK159" t="s">
        <v>215</v>
      </c>
      <c r="AL159" s="104">
        <f t="shared" si="110"/>
        <v>7.4</v>
      </c>
      <c r="AM159" s="104">
        <v>10</v>
      </c>
      <c r="AN159" s="109">
        <v>0</v>
      </c>
      <c r="AO159" s="136">
        <f>(1-AN159)/AM159</f>
        <v>0.1</v>
      </c>
      <c r="AP159" s="102">
        <f>I159*((1-AN159)/AM159)*IF(AL159&gt;AM159,AM159,AL159)</f>
        <v>115980.89976730589</v>
      </c>
      <c r="AQ159" s="102">
        <f>I159-AP159</f>
        <v>40750.045864188534</v>
      </c>
      <c r="AR159" t="s">
        <v>215</v>
      </c>
      <c r="AS159" s="125">
        <f>VLOOKUP(AR159,Bifurcation!$B$5:$L$12,MATCH($AS$5,Bifurcation!$B$5:$L$5,0),FALSE)</f>
        <v>0</v>
      </c>
      <c r="AT159" s="125">
        <f>VLOOKUP(AR159,Bifurcation!$B$5:$L$12,MATCH($AT$5,Bifurcation!$B$5:$L$5,0),FALSE)</f>
        <v>0.35</v>
      </c>
      <c r="AU159" s="125">
        <f>VLOOKUP(AR159,Bifurcation!$B$5:$L$12,MATCH($AU$5,Bifurcation!$B$5:$L$5,0),FALSE)</f>
        <v>0.23</v>
      </c>
      <c r="AV159" s="125">
        <f>VLOOKUP(AR159,Bifurcation!$B$5:$L$12,MATCH($AV$5,Bifurcation!$B$5:$L$5,0),FALSE)</f>
        <v>0</v>
      </c>
      <c r="AW159" s="125">
        <f>VLOOKUP(AR159,Bifurcation!$B$5:$L$12,MATCH($AW$5,Bifurcation!$B$5:$L$5,0),FALSE)</f>
        <v>0</v>
      </c>
      <c r="AX159" s="125">
        <f>VLOOKUP(AR159,Bifurcation!$B$5:$L$12,MATCH($AX$5,Bifurcation!$B$5:$L$5,0),FALSE)</f>
        <v>0</v>
      </c>
      <c r="AY159" s="125">
        <f>VLOOKUP(AR159,Bifurcation!$B$5:$L$12,MATCH($AY$5,Bifurcation!$B$5:$L$5,0),FALSE)</f>
        <v>0</v>
      </c>
      <c r="AZ159" s="125">
        <f>VLOOKUP(AR159,Bifurcation!$B$5:$L$12,MATCH($AZ$5,Bifurcation!$B$5:$L$5,0),FALSE)</f>
        <v>0</v>
      </c>
      <c r="BA159" s="125">
        <f>VLOOKUP(AR159,Bifurcation!$B$5:$L$12,MATCH($BA$5,Bifurcation!$B$5:$L$5,0),FALSE)</f>
        <v>0.35</v>
      </c>
      <c r="BB159" s="125">
        <f>VLOOKUP(AR159,Bifurcation!$B$5:$L$12,MATCH($BB$5,Bifurcation!$B$5:$L$5,0),FALSE)</f>
        <v>7.0000000000000007E-2</v>
      </c>
      <c r="BC159" s="123">
        <f t="shared" si="111"/>
        <v>1</v>
      </c>
      <c r="BD159" s="165">
        <f t="shared" si="121"/>
        <v>0</v>
      </c>
      <c r="BE159" s="165">
        <f t="shared" si="122"/>
        <v>0.14262516052465987</v>
      </c>
      <c r="BF159" s="165">
        <f t="shared" si="123"/>
        <v>9.3725105487633631E-2</v>
      </c>
      <c r="BG159" s="165">
        <f t="shared" si="124"/>
        <v>0</v>
      </c>
      <c r="BH159" s="165">
        <f t="shared" si="125"/>
        <v>0</v>
      </c>
      <c r="BI159" s="165">
        <f t="shared" si="126"/>
        <v>0</v>
      </c>
      <c r="BJ159" s="165">
        <f t="shared" si="127"/>
        <v>0</v>
      </c>
      <c r="BK159" s="165">
        <f t="shared" si="128"/>
        <v>0</v>
      </c>
      <c r="BL159" s="165">
        <f t="shared" si="129"/>
        <v>0.14262516052465987</v>
      </c>
      <c r="BM159" s="165">
        <f t="shared" si="130"/>
        <v>2.8525032104931975E-2</v>
      </c>
      <c r="BN159" s="102">
        <f t="shared" si="112"/>
        <v>0</v>
      </c>
      <c r="BO159" s="102">
        <f t="shared" si="113"/>
        <v>20.375022932094268</v>
      </c>
      <c r="BP159" s="102">
        <f t="shared" si="114"/>
        <v>2.082780121947414</v>
      </c>
      <c r="BQ159" s="102">
        <f t="shared" si="115"/>
        <v>0</v>
      </c>
      <c r="BR159" s="102">
        <f t="shared" si="116"/>
        <v>0</v>
      </c>
      <c r="BS159" s="102">
        <f t="shared" si="117"/>
        <v>0</v>
      </c>
      <c r="BT159" s="102">
        <f t="shared" si="118"/>
        <v>0</v>
      </c>
      <c r="BU159" s="102">
        <f t="shared" si="119"/>
        <v>0</v>
      </c>
      <c r="BV159" s="102">
        <f t="shared" si="120"/>
        <v>17.478573593708319</v>
      </c>
      <c r="BW159" s="102">
        <f>Valuation!BM159*10^5</f>
        <v>2852.5032104931975</v>
      </c>
    </row>
    <row r="160" spans="1:75">
      <c r="A160" s="63">
        <v>2040000017</v>
      </c>
      <c r="B160" s="56" t="s">
        <v>34</v>
      </c>
      <c r="C160" s="56" t="s">
        <v>27</v>
      </c>
      <c r="D160" s="56">
        <f t="shared" si="131"/>
        <v>152</v>
      </c>
      <c r="E160" s="10" t="s">
        <v>96</v>
      </c>
      <c r="F160" s="164" t="s">
        <v>102</v>
      </c>
      <c r="G160" s="61">
        <v>92450</v>
      </c>
      <c r="H160" s="61">
        <v>24099.029034486062</v>
      </c>
      <c r="I160" s="61">
        <f t="shared" si="92"/>
        <v>68350.97096551393</v>
      </c>
      <c r="J160" s="60">
        <v>44410</v>
      </c>
      <c r="K160" s="60">
        <v>44469</v>
      </c>
      <c r="L160" s="60">
        <f t="shared" si="132"/>
        <v>44469</v>
      </c>
      <c r="M160" s="60">
        <v>45443</v>
      </c>
      <c r="N160" s="83">
        <f t="shared" si="93"/>
        <v>11</v>
      </c>
      <c r="O160" s="83">
        <f t="shared" si="94"/>
        <v>11</v>
      </c>
      <c r="P160" s="61">
        <f t="shared" si="95"/>
        <v>68350.97096551393</v>
      </c>
      <c r="Q160" s="61">
        <f t="shared" si="96"/>
        <v>25289.859257240154</v>
      </c>
      <c r="R160" s="61">
        <f t="shared" si="97"/>
        <v>43061.111708273776</v>
      </c>
      <c r="S160" s="61">
        <f t="shared" si="98"/>
        <v>4306.1111708273775</v>
      </c>
      <c r="T160" s="61">
        <f t="shared" si="99"/>
        <v>430.61111708273779</v>
      </c>
      <c r="U160" s="61">
        <f t="shared" si="100"/>
        <v>8603.6101193130999</v>
      </c>
      <c r="V160" s="84">
        <v>0.1</v>
      </c>
      <c r="W160" s="84">
        <v>0.1</v>
      </c>
      <c r="X160" s="84">
        <v>0.18</v>
      </c>
      <c r="Y160" s="56">
        <f t="shared" si="101"/>
        <v>4</v>
      </c>
      <c r="Z160" s="56">
        <f t="shared" si="102"/>
        <v>4</v>
      </c>
      <c r="AA160" s="56">
        <f t="shared" si="103"/>
        <v>3</v>
      </c>
      <c r="AB160" s="56">
        <f t="shared" si="104"/>
        <v>0</v>
      </c>
      <c r="AC160" s="56">
        <f t="shared" si="105"/>
        <v>0</v>
      </c>
      <c r="AD160" s="83">
        <f t="shared" si="106"/>
        <v>0</v>
      </c>
      <c r="AE160" s="14">
        <f t="shared" si="107"/>
        <v>37</v>
      </c>
      <c r="AF160" s="14">
        <f t="shared" si="108"/>
        <v>0</v>
      </c>
      <c r="AG160" s="61">
        <f t="shared" si="109"/>
        <v>13340.332407223215</v>
      </c>
      <c r="AH160" s="51"/>
      <c r="AI160" s="111" t="s">
        <v>181</v>
      </c>
      <c r="AJ160" t="str">
        <f>VLOOKUP(A160,'[19]Building Sheet FAR WPI &amp; CII'!A$6:T$264,3,FALSE)</f>
        <v>CABIN,SECURITY PORT,6X4X8FT</v>
      </c>
      <c r="AK160" t="s">
        <v>218</v>
      </c>
      <c r="AL160" s="104">
        <f t="shared" si="110"/>
        <v>2.8944444444444444</v>
      </c>
      <c r="AM160" s="104">
        <v>7</v>
      </c>
      <c r="AN160" s="109">
        <f>VLOOKUP(A160,'[19]Building Sheet FAR WPI &amp; CII'!A$6:AK$243,36,FALSE)</f>
        <v>0.05</v>
      </c>
      <c r="AO160" s="136">
        <f>(1-AN160)/AM160</f>
        <v>0.1357142857142857</v>
      </c>
      <c r="AP160" s="102">
        <f>I160*((1-AN160)/AM160)*IF(AL160&gt;AM160,AM160,AL160)</f>
        <v>26849.45482490565</v>
      </c>
      <c r="AQ160" s="102">
        <f>I160-AP160</f>
        <v>41501.516140608277</v>
      </c>
      <c r="AR160" t="s">
        <v>218</v>
      </c>
      <c r="AS160" s="125">
        <f>VLOOKUP(AR160,Bifurcation!$B$5:$L$12,MATCH($AS$5,Bifurcation!$B$5:$L$5,0),FALSE)</f>
        <v>0</v>
      </c>
      <c r="AT160" s="125">
        <f>VLOOKUP(AR160,Bifurcation!$B$5:$L$12,MATCH($AT$5,Bifurcation!$B$5:$L$5,0),FALSE)</f>
        <v>0</v>
      </c>
      <c r="AU160" s="125">
        <f>VLOOKUP(AR160,Bifurcation!$B$5:$L$12,MATCH($AU$5,Bifurcation!$B$5:$L$5,0),FALSE)</f>
        <v>0</v>
      </c>
      <c r="AV160" s="125">
        <v>0</v>
      </c>
      <c r="AW160" s="125">
        <v>0</v>
      </c>
      <c r="AX160" s="125">
        <v>1</v>
      </c>
      <c r="AY160" s="125">
        <v>0</v>
      </c>
      <c r="AZ160" s="125">
        <f>VLOOKUP(AR160,Bifurcation!$B$5:$L$12,MATCH($AZ$5,Bifurcation!$B$5:$L$5,0),FALSE)</f>
        <v>0</v>
      </c>
      <c r="BA160" s="125">
        <v>0</v>
      </c>
      <c r="BB160" s="125">
        <v>0</v>
      </c>
      <c r="BC160" s="123">
        <f t="shared" si="111"/>
        <v>1</v>
      </c>
      <c r="BD160" s="165">
        <f t="shared" si="121"/>
        <v>0</v>
      </c>
      <c r="BE160" s="165">
        <f t="shared" si="122"/>
        <v>0</v>
      </c>
      <c r="BF160" s="165">
        <f t="shared" si="123"/>
        <v>0</v>
      </c>
      <c r="BG160" s="165">
        <f t="shared" si="124"/>
        <v>0</v>
      </c>
      <c r="BH160" s="165">
        <f t="shared" si="125"/>
        <v>0</v>
      </c>
      <c r="BI160" s="165">
        <f t="shared" si="126"/>
        <v>0.41501516140608274</v>
      </c>
      <c r="BJ160" s="165">
        <f t="shared" si="127"/>
        <v>0</v>
      </c>
      <c r="BK160" s="165">
        <f t="shared" si="128"/>
        <v>0</v>
      </c>
      <c r="BL160" s="165">
        <f t="shared" si="129"/>
        <v>0</v>
      </c>
      <c r="BM160" s="165">
        <f t="shared" si="130"/>
        <v>0</v>
      </c>
      <c r="BN160" s="102">
        <f t="shared" si="112"/>
        <v>0</v>
      </c>
      <c r="BO160" s="102">
        <f t="shared" si="113"/>
        <v>0</v>
      </c>
      <c r="BP160" s="102">
        <f t="shared" si="114"/>
        <v>0</v>
      </c>
      <c r="BQ160" s="102">
        <f t="shared" si="115"/>
        <v>0</v>
      </c>
      <c r="BR160" s="102">
        <f t="shared" si="116"/>
        <v>0</v>
      </c>
      <c r="BS160" s="102">
        <f t="shared" si="117"/>
        <v>638.48486370166574</v>
      </c>
      <c r="BT160" s="102">
        <f t="shared" si="118"/>
        <v>0</v>
      </c>
      <c r="BU160" s="102">
        <f t="shared" si="119"/>
        <v>0</v>
      </c>
      <c r="BV160" s="102">
        <f t="shared" si="120"/>
        <v>0</v>
      </c>
      <c r="BW160" s="102">
        <f>Valuation!BM160*10^5</f>
        <v>0</v>
      </c>
    </row>
    <row r="161" spans="1:75">
      <c r="A161" s="63">
        <v>2040000016</v>
      </c>
      <c r="B161" s="56" t="s">
        <v>34</v>
      </c>
      <c r="C161" s="56" t="s">
        <v>27</v>
      </c>
      <c r="D161" s="56">
        <f t="shared" si="131"/>
        <v>153</v>
      </c>
      <c r="E161" s="10" t="s">
        <v>96</v>
      </c>
      <c r="F161" s="164" t="s">
        <v>102</v>
      </c>
      <c r="G161" s="61">
        <v>92450</v>
      </c>
      <c r="H161" s="61">
        <v>24099.029034486062</v>
      </c>
      <c r="I161" s="61">
        <f t="shared" si="92"/>
        <v>68350.97096551393</v>
      </c>
      <c r="J161" s="60">
        <v>44410</v>
      </c>
      <c r="K161" s="60">
        <v>44469</v>
      </c>
      <c r="L161" s="60">
        <f t="shared" si="132"/>
        <v>44469</v>
      </c>
      <c r="M161" s="60">
        <v>45443</v>
      </c>
      <c r="N161" s="83">
        <f t="shared" si="93"/>
        <v>11</v>
      </c>
      <c r="O161" s="83">
        <f t="shared" si="94"/>
        <v>11</v>
      </c>
      <c r="P161" s="61">
        <f t="shared" si="95"/>
        <v>68350.97096551393</v>
      </c>
      <c r="Q161" s="61">
        <f t="shared" si="96"/>
        <v>25289.859257240154</v>
      </c>
      <c r="R161" s="61">
        <f t="shared" si="97"/>
        <v>43061.111708273776</v>
      </c>
      <c r="S161" s="61">
        <f t="shared" si="98"/>
        <v>4306.1111708273775</v>
      </c>
      <c r="T161" s="61">
        <f t="shared" si="99"/>
        <v>430.61111708273779</v>
      </c>
      <c r="U161" s="61">
        <f t="shared" si="100"/>
        <v>8603.6101193130999</v>
      </c>
      <c r="V161" s="84">
        <v>0.1</v>
      </c>
      <c r="W161" s="84">
        <v>0.1</v>
      </c>
      <c r="X161" s="84">
        <v>0.18</v>
      </c>
      <c r="Y161" s="56">
        <f t="shared" si="101"/>
        <v>4</v>
      </c>
      <c r="Z161" s="56">
        <f t="shared" si="102"/>
        <v>4</v>
      </c>
      <c r="AA161" s="56">
        <f t="shared" si="103"/>
        <v>3</v>
      </c>
      <c r="AB161" s="56">
        <f t="shared" si="104"/>
        <v>0</v>
      </c>
      <c r="AC161" s="56">
        <f t="shared" si="105"/>
        <v>0</v>
      </c>
      <c r="AD161" s="83">
        <f t="shared" si="106"/>
        <v>0</v>
      </c>
      <c r="AE161" s="14">
        <f t="shared" si="107"/>
        <v>37</v>
      </c>
      <c r="AF161" s="14">
        <f t="shared" si="108"/>
        <v>0</v>
      </c>
      <c r="AG161" s="61">
        <f t="shared" si="109"/>
        <v>13340.332407223215</v>
      </c>
      <c r="AH161" s="51"/>
      <c r="AI161" s="111" t="s">
        <v>181</v>
      </c>
      <c r="AJ161" t="str">
        <f>VLOOKUP(A161,'[19]Building Sheet FAR WPI &amp; CII'!A$6:T$264,3,FALSE)</f>
        <v>CABIN,SECURITY PORT,6X4X8FT</v>
      </c>
      <c r="AK161" t="s">
        <v>218</v>
      </c>
      <c r="AL161" s="104">
        <f t="shared" si="110"/>
        <v>2.8944444444444444</v>
      </c>
      <c r="AM161" s="104">
        <v>7</v>
      </c>
      <c r="AN161" s="109">
        <f>VLOOKUP(A161,'[19]Building Sheet FAR WPI &amp; CII'!A$6:AK$243,36,FALSE)</f>
        <v>0.05</v>
      </c>
      <c r="AO161" s="136">
        <f>(1-AN161)/AM161</f>
        <v>0.1357142857142857</v>
      </c>
      <c r="AP161" s="102">
        <f>I161*((1-AN161)/AM161)*IF(AL161&gt;AM161,AM161,AL161)</f>
        <v>26849.45482490565</v>
      </c>
      <c r="AQ161" s="102">
        <f>I161-AP161</f>
        <v>41501.516140608277</v>
      </c>
      <c r="AR161" t="s">
        <v>218</v>
      </c>
      <c r="AS161" s="125">
        <f>VLOOKUP(AR161,Bifurcation!$B$5:$L$12,MATCH($AS$5,Bifurcation!$B$5:$L$5,0),FALSE)</f>
        <v>0</v>
      </c>
      <c r="AT161" s="125">
        <f>VLOOKUP(AR161,Bifurcation!$B$5:$L$12,MATCH($AT$5,Bifurcation!$B$5:$L$5,0),FALSE)</f>
        <v>0</v>
      </c>
      <c r="AU161" s="125">
        <f>VLOOKUP(AR161,Bifurcation!$B$5:$L$12,MATCH($AU$5,Bifurcation!$B$5:$L$5,0),FALSE)</f>
        <v>0</v>
      </c>
      <c r="AV161" s="125">
        <v>0</v>
      </c>
      <c r="AW161" s="125">
        <v>0</v>
      </c>
      <c r="AX161" s="125">
        <v>1</v>
      </c>
      <c r="AY161" s="125">
        <v>0</v>
      </c>
      <c r="AZ161" s="125">
        <f>VLOOKUP(AR161,Bifurcation!$B$5:$L$12,MATCH($AZ$5,Bifurcation!$B$5:$L$5,0),FALSE)</f>
        <v>0</v>
      </c>
      <c r="BA161" s="125">
        <v>0</v>
      </c>
      <c r="BB161" s="125">
        <v>0</v>
      </c>
      <c r="BC161" s="123">
        <f t="shared" si="111"/>
        <v>1</v>
      </c>
      <c r="BD161" s="165">
        <f t="shared" si="121"/>
        <v>0</v>
      </c>
      <c r="BE161" s="165">
        <f t="shared" si="122"/>
        <v>0</v>
      </c>
      <c r="BF161" s="165">
        <f t="shared" si="123"/>
        <v>0</v>
      </c>
      <c r="BG161" s="165">
        <f t="shared" si="124"/>
        <v>0</v>
      </c>
      <c r="BH161" s="165">
        <f t="shared" si="125"/>
        <v>0</v>
      </c>
      <c r="BI161" s="165">
        <f t="shared" si="126"/>
        <v>0.41501516140608274</v>
      </c>
      <c r="BJ161" s="165">
        <f t="shared" si="127"/>
        <v>0</v>
      </c>
      <c r="BK161" s="165">
        <f t="shared" si="128"/>
        <v>0</v>
      </c>
      <c r="BL161" s="165">
        <f t="shared" si="129"/>
        <v>0</v>
      </c>
      <c r="BM161" s="165">
        <f t="shared" si="130"/>
        <v>0</v>
      </c>
      <c r="BN161" s="102">
        <f t="shared" si="112"/>
        <v>0</v>
      </c>
      <c r="BO161" s="102">
        <f t="shared" si="113"/>
        <v>0</v>
      </c>
      <c r="BP161" s="102">
        <f t="shared" si="114"/>
        <v>0</v>
      </c>
      <c r="BQ161" s="102">
        <f t="shared" si="115"/>
        <v>0</v>
      </c>
      <c r="BR161" s="102">
        <f t="shared" si="116"/>
        <v>0</v>
      </c>
      <c r="BS161" s="102">
        <f t="shared" si="117"/>
        <v>638.48486370166574</v>
      </c>
      <c r="BT161" s="102">
        <f t="shared" si="118"/>
        <v>0</v>
      </c>
      <c r="BU161" s="102">
        <f t="shared" si="119"/>
        <v>0</v>
      </c>
      <c r="BV161" s="102">
        <f t="shared" si="120"/>
        <v>0</v>
      </c>
      <c r="BW161" s="102">
        <f>Valuation!BM161*10^5</f>
        <v>0</v>
      </c>
    </row>
    <row r="162" spans="1:75">
      <c r="A162" s="63">
        <v>2040000015</v>
      </c>
      <c r="B162" s="56" t="s">
        <v>34</v>
      </c>
      <c r="C162" s="56" t="s">
        <v>27</v>
      </c>
      <c r="D162" s="56">
        <f t="shared" si="131"/>
        <v>154</v>
      </c>
      <c r="E162" s="10" t="s">
        <v>96</v>
      </c>
      <c r="F162" s="164" t="s">
        <v>102</v>
      </c>
      <c r="G162" s="61">
        <v>92450</v>
      </c>
      <c r="H162" s="61">
        <v>24099.029034486062</v>
      </c>
      <c r="I162" s="61">
        <f t="shared" si="92"/>
        <v>68350.97096551393</v>
      </c>
      <c r="J162" s="60">
        <v>44410</v>
      </c>
      <c r="K162" s="60">
        <v>44469</v>
      </c>
      <c r="L162" s="60">
        <f t="shared" si="132"/>
        <v>44469</v>
      </c>
      <c r="M162" s="60">
        <v>45443</v>
      </c>
      <c r="N162" s="83">
        <f t="shared" si="93"/>
        <v>11</v>
      </c>
      <c r="O162" s="83">
        <f t="shared" si="94"/>
        <v>11</v>
      </c>
      <c r="P162" s="61">
        <f t="shared" si="95"/>
        <v>68350.97096551393</v>
      </c>
      <c r="Q162" s="61">
        <f t="shared" si="96"/>
        <v>25289.859257240154</v>
      </c>
      <c r="R162" s="61">
        <f t="shared" si="97"/>
        <v>43061.111708273776</v>
      </c>
      <c r="S162" s="61">
        <f t="shared" si="98"/>
        <v>4306.1111708273775</v>
      </c>
      <c r="T162" s="61">
        <f t="shared" si="99"/>
        <v>430.61111708273779</v>
      </c>
      <c r="U162" s="61">
        <f t="shared" si="100"/>
        <v>8603.6101193130999</v>
      </c>
      <c r="V162" s="84">
        <v>0.1</v>
      </c>
      <c r="W162" s="84">
        <v>0.1</v>
      </c>
      <c r="X162" s="84">
        <v>0.18</v>
      </c>
      <c r="Y162" s="56">
        <f t="shared" si="101"/>
        <v>4</v>
      </c>
      <c r="Z162" s="56">
        <f t="shared" si="102"/>
        <v>4</v>
      </c>
      <c r="AA162" s="56">
        <f t="shared" si="103"/>
        <v>3</v>
      </c>
      <c r="AB162" s="56">
        <f t="shared" si="104"/>
        <v>0</v>
      </c>
      <c r="AC162" s="56">
        <f t="shared" si="105"/>
        <v>0</v>
      </c>
      <c r="AD162" s="83">
        <f t="shared" si="106"/>
        <v>0</v>
      </c>
      <c r="AE162" s="14">
        <f t="shared" si="107"/>
        <v>37</v>
      </c>
      <c r="AF162" s="14">
        <f t="shared" si="108"/>
        <v>0</v>
      </c>
      <c r="AG162" s="61">
        <f t="shared" si="109"/>
        <v>13340.332407223215</v>
      </c>
      <c r="AH162" s="51"/>
      <c r="AI162" s="111" t="s">
        <v>181</v>
      </c>
      <c r="AJ162" t="str">
        <f>VLOOKUP(A162,'[19]Building Sheet FAR WPI &amp; CII'!A$6:T$264,3,FALSE)</f>
        <v>CABIN,SECURITY PORT,6X4X8FT</v>
      </c>
      <c r="AK162" t="s">
        <v>218</v>
      </c>
      <c r="AL162" s="104">
        <f t="shared" si="110"/>
        <v>2.8944444444444444</v>
      </c>
      <c r="AM162" s="104">
        <v>7</v>
      </c>
      <c r="AN162" s="109">
        <f>VLOOKUP(A162,'[19]Building Sheet FAR WPI &amp; CII'!A$6:AK$243,36,FALSE)</f>
        <v>0.05</v>
      </c>
      <c r="AO162" s="136">
        <f>(1-AN162)/AM162</f>
        <v>0.1357142857142857</v>
      </c>
      <c r="AP162" s="102">
        <f>I162*((1-AN162)/AM162)*IF(AL162&gt;AM162,AM162,AL162)</f>
        <v>26849.45482490565</v>
      </c>
      <c r="AQ162" s="102">
        <f>I162-AP162</f>
        <v>41501.516140608277</v>
      </c>
      <c r="AR162" t="s">
        <v>218</v>
      </c>
      <c r="AS162" s="125">
        <f>VLOOKUP(AR162,Bifurcation!$B$5:$L$12,MATCH($AS$5,Bifurcation!$B$5:$L$5,0),FALSE)</f>
        <v>0</v>
      </c>
      <c r="AT162" s="125">
        <f>VLOOKUP(AR162,Bifurcation!$B$5:$L$12,MATCH($AT$5,Bifurcation!$B$5:$L$5,0),FALSE)</f>
        <v>0</v>
      </c>
      <c r="AU162" s="125">
        <f>VLOOKUP(AR162,Bifurcation!$B$5:$L$12,MATCH($AU$5,Bifurcation!$B$5:$L$5,0),FALSE)</f>
        <v>0</v>
      </c>
      <c r="AV162" s="125">
        <v>0</v>
      </c>
      <c r="AW162" s="125">
        <v>0</v>
      </c>
      <c r="AX162" s="125">
        <v>1</v>
      </c>
      <c r="AY162" s="125">
        <v>0</v>
      </c>
      <c r="AZ162" s="125">
        <f>VLOOKUP(AR162,Bifurcation!$B$5:$L$12,MATCH($AZ$5,Bifurcation!$B$5:$L$5,0),FALSE)</f>
        <v>0</v>
      </c>
      <c r="BA162" s="125">
        <v>0</v>
      </c>
      <c r="BB162" s="125">
        <v>0</v>
      </c>
      <c r="BC162" s="123">
        <f t="shared" si="111"/>
        <v>1</v>
      </c>
      <c r="BD162" s="165">
        <f t="shared" si="121"/>
        <v>0</v>
      </c>
      <c r="BE162" s="165">
        <f t="shared" si="122"/>
        <v>0</v>
      </c>
      <c r="BF162" s="165">
        <f t="shared" si="123"/>
        <v>0</v>
      </c>
      <c r="BG162" s="165">
        <f t="shared" si="124"/>
        <v>0</v>
      </c>
      <c r="BH162" s="165">
        <f t="shared" si="125"/>
        <v>0</v>
      </c>
      <c r="BI162" s="165">
        <f t="shared" si="126"/>
        <v>0.41501516140608274</v>
      </c>
      <c r="BJ162" s="165">
        <f t="shared" si="127"/>
        <v>0</v>
      </c>
      <c r="BK162" s="165">
        <f t="shared" si="128"/>
        <v>0</v>
      </c>
      <c r="BL162" s="165">
        <f t="shared" si="129"/>
        <v>0</v>
      </c>
      <c r="BM162" s="165">
        <f t="shared" si="130"/>
        <v>0</v>
      </c>
      <c r="BN162" s="102">
        <f t="shared" si="112"/>
        <v>0</v>
      </c>
      <c r="BO162" s="102">
        <f t="shared" si="113"/>
        <v>0</v>
      </c>
      <c r="BP162" s="102">
        <f t="shared" si="114"/>
        <v>0</v>
      </c>
      <c r="BQ162" s="102">
        <f t="shared" si="115"/>
        <v>0</v>
      </c>
      <c r="BR162" s="102">
        <f t="shared" si="116"/>
        <v>0</v>
      </c>
      <c r="BS162" s="102">
        <f t="shared" si="117"/>
        <v>638.48486370166574</v>
      </c>
      <c r="BT162" s="102">
        <f t="shared" si="118"/>
        <v>0</v>
      </c>
      <c r="BU162" s="102">
        <f t="shared" si="119"/>
        <v>0</v>
      </c>
      <c r="BV162" s="102">
        <f t="shared" si="120"/>
        <v>0</v>
      </c>
      <c r="BW162" s="102">
        <f>Valuation!BM162*10^5</f>
        <v>0</v>
      </c>
    </row>
    <row r="163" spans="1:75">
      <c r="A163" s="63">
        <v>2040000014</v>
      </c>
      <c r="B163" s="56" t="s">
        <v>34</v>
      </c>
      <c r="C163" s="56" t="s">
        <v>27</v>
      </c>
      <c r="D163" s="56">
        <f t="shared" si="131"/>
        <v>155</v>
      </c>
      <c r="E163" s="10" t="s">
        <v>96</v>
      </c>
      <c r="F163" s="164" t="s">
        <v>102</v>
      </c>
      <c r="G163" s="61">
        <v>92450</v>
      </c>
      <c r="H163" s="61">
        <v>24099.029034486062</v>
      </c>
      <c r="I163" s="61">
        <f t="shared" si="92"/>
        <v>68350.97096551393</v>
      </c>
      <c r="J163" s="60">
        <v>44410</v>
      </c>
      <c r="K163" s="60">
        <v>44469</v>
      </c>
      <c r="L163" s="60">
        <f t="shared" si="132"/>
        <v>44469</v>
      </c>
      <c r="M163" s="60">
        <v>45443</v>
      </c>
      <c r="N163" s="83">
        <f t="shared" si="93"/>
        <v>11</v>
      </c>
      <c r="O163" s="83">
        <f t="shared" si="94"/>
        <v>11</v>
      </c>
      <c r="P163" s="61">
        <f t="shared" si="95"/>
        <v>68350.97096551393</v>
      </c>
      <c r="Q163" s="61">
        <f t="shared" si="96"/>
        <v>25289.859257240154</v>
      </c>
      <c r="R163" s="61">
        <f t="shared" si="97"/>
        <v>43061.111708273776</v>
      </c>
      <c r="S163" s="61">
        <f t="shared" si="98"/>
        <v>4306.1111708273775</v>
      </c>
      <c r="T163" s="61">
        <f t="shared" si="99"/>
        <v>430.61111708273779</v>
      </c>
      <c r="U163" s="61">
        <f t="shared" si="100"/>
        <v>8603.6101193130999</v>
      </c>
      <c r="V163" s="84">
        <v>0.1</v>
      </c>
      <c r="W163" s="84">
        <v>0.1</v>
      </c>
      <c r="X163" s="84">
        <v>0.18</v>
      </c>
      <c r="Y163" s="56">
        <f t="shared" si="101"/>
        <v>4</v>
      </c>
      <c r="Z163" s="56">
        <f t="shared" si="102"/>
        <v>4</v>
      </c>
      <c r="AA163" s="56">
        <f t="shared" si="103"/>
        <v>3</v>
      </c>
      <c r="AB163" s="56">
        <f t="shared" si="104"/>
        <v>0</v>
      </c>
      <c r="AC163" s="56">
        <f t="shared" si="105"/>
        <v>0</v>
      </c>
      <c r="AD163" s="83">
        <f t="shared" si="106"/>
        <v>0</v>
      </c>
      <c r="AE163" s="14">
        <f t="shared" si="107"/>
        <v>37</v>
      </c>
      <c r="AF163" s="14">
        <f t="shared" si="108"/>
        <v>0</v>
      </c>
      <c r="AG163" s="61">
        <f t="shared" si="109"/>
        <v>13340.332407223215</v>
      </c>
      <c r="AH163" s="51"/>
      <c r="AI163" s="111" t="s">
        <v>181</v>
      </c>
      <c r="AJ163" t="str">
        <f>VLOOKUP(A163,'[19]Building Sheet FAR WPI &amp; CII'!A$6:T$264,3,FALSE)</f>
        <v>CABIN,SECURITY PORT,6X4X8FT</v>
      </c>
      <c r="AK163" t="s">
        <v>218</v>
      </c>
      <c r="AL163" s="104">
        <f t="shared" si="110"/>
        <v>2.8944444444444444</v>
      </c>
      <c r="AM163" s="104">
        <v>7</v>
      </c>
      <c r="AN163" s="109">
        <f>VLOOKUP(A163,'[19]Building Sheet FAR WPI &amp; CII'!A$6:AK$243,36,FALSE)</f>
        <v>0.05</v>
      </c>
      <c r="AO163" s="136">
        <f>(1-AN163)/AM163</f>
        <v>0.1357142857142857</v>
      </c>
      <c r="AP163" s="102">
        <f>I163*((1-AN163)/AM163)*IF(AL163&gt;AM163,AM163,AL163)</f>
        <v>26849.45482490565</v>
      </c>
      <c r="AQ163" s="102">
        <f>I163-AP163</f>
        <v>41501.516140608277</v>
      </c>
      <c r="AR163" t="s">
        <v>218</v>
      </c>
      <c r="AS163" s="125">
        <f>VLOOKUP(AR163,Bifurcation!$B$5:$L$12,MATCH($AS$5,Bifurcation!$B$5:$L$5,0),FALSE)</f>
        <v>0</v>
      </c>
      <c r="AT163" s="125">
        <f>VLOOKUP(AR163,Bifurcation!$B$5:$L$12,MATCH($AT$5,Bifurcation!$B$5:$L$5,0),FALSE)</f>
        <v>0</v>
      </c>
      <c r="AU163" s="125">
        <f>VLOOKUP(AR163,Bifurcation!$B$5:$L$12,MATCH($AU$5,Bifurcation!$B$5:$L$5,0),FALSE)</f>
        <v>0</v>
      </c>
      <c r="AV163" s="125">
        <v>0</v>
      </c>
      <c r="AW163" s="125">
        <v>0</v>
      </c>
      <c r="AX163" s="125">
        <v>1</v>
      </c>
      <c r="AY163" s="125">
        <v>0</v>
      </c>
      <c r="AZ163" s="125">
        <f>VLOOKUP(AR163,Bifurcation!$B$5:$L$12,MATCH($AZ$5,Bifurcation!$B$5:$L$5,0),FALSE)</f>
        <v>0</v>
      </c>
      <c r="BA163" s="125">
        <v>0</v>
      </c>
      <c r="BB163" s="125">
        <v>0</v>
      </c>
      <c r="BC163" s="123">
        <f t="shared" si="111"/>
        <v>1</v>
      </c>
      <c r="BD163" s="165">
        <f t="shared" si="121"/>
        <v>0</v>
      </c>
      <c r="BE163" s="165">
        <f t="shared" si="122"/>
        <v>0</v>
      </c>
      <c r="BF163" s="165">
        <f t="shared" si="123"/>
        <v>0</v>
      </c>
      <c r="BG163" s="165">
        <f t="shared" si="124"/>
        <v>0</v>
      </c>
      <c r="BH163" s="165">
        <f t="shared" si="125"/>
        <v>0</v>
      </c>
      <c r="BI163" s="165">
        <f t="shared" si="126"/>
        <v>0.41501516140608274</v>
      </c>
      <c r="BJ163" s="165">
        <f t="shared" si="127"/>
        <v>0</v>
      </c>
      <c r="BK163" s="165">
        <f t="shared" si="128"/>
        <v>0</v>
      </c>
      <c r="BL163" s="165">
        <f t="shared" si="129"/>
        <v>0</v>
      </c>
      <c r="BM163" s="165">
        <f t="shared" si="130"/>
        <v>0</v>
      </c>
      <c r="BN163" s="102">
        <f t="shared" si="112"/>
        <v>0</v>
      </c>
      <c r="BO163" s="102">
        <f t="shared" si="113"/>
        <v>0</v>
      </c>
      <c r="BP163" s="102">
        <f t="shared" si="114"/>
        <v>0</v>
      </c>
      <c r="BQ163" s="102">
        <f t="shared" si="115"/>
        <v>0</v>
      </c>
      <c r="BR163" s="102">
        <f t="shared" si="116"/>
        <v>0</v>
      </c>
      <c r="BS163" s="102">
        <f t="shared" si="117"/>
        <v>638.48486370166574</v>
      </c>
      <c r="BT163" s="102">
        <f t="shared" si="118"/>
        <v>0</v>
      </c>
      <c r="BU163" s="102">
        <f t="shared" si="119"/>
        <v>0</v>
      </c>
      <c r="BV163" s="102">
        <f t="shared" si="120"/>
        <v>0</v>
      </c>
      <c r="BW163" s="102">
        <f>Valuation!BM163*10^5</f>
        <v>0</v>
      </c>
    </row>
    <row r="164" spans="1:75">
      <c r="A164" s="63">
        <v>2040000013</v>
      </c>
      <c r="B164" s="56" t="s">
        <v>34</v>
      </c>
      <c r="C164" s="56" t="s">
        <v>27</v>
      </c>
      <c r="D164" s="56">
        <f t="shared" si="131"/>
        <v>156</v>
      </c>
      <c r="E164" s="10" t="s">
        <v>96</v>
      </c>
      <c r="F164" s="164" t="s">
        <v>102</v>
      </c>
      <c r="G164" s="61">
        <v>92450</v>
      </c>
      <c r="H164" s="61">
        <v>24099.029034486062</v>
      </c>
      <c r="I164" s="61">
        <f t="shared" si="92"/>
        <v>68350.97096551393</v>
      </c>
      <c r="J164" s="60">
        <v>44410</v>
      </c>
      <c r="K164" s="60">
        <v>44469</v>
      </c>
      <c r="L164" s="60">
        <f t="shared" si="132"/>
        <v>44469</v>
      </c>
      <c r="M164" s="60">
        <v>45443</v>
      </c>
      <c r="N164" s="83">
        <f t="shared" si="93"/>
        <v>11</v>
      </c>
      <c r="O164" s="83">
        <f t="shared" si="94"/>
        <v>11</v>
      </c>
      <c r="P164" s="61">
        <f t="shared" si="95"/>
        <v>68350.97096551393</v>
      </c>
      <c r="Q164" s="61">
        <f t="shared" si="96"/>
        <v>25289.859257240154</v>
      </c>
      <c r="R164" s="61">
        <f t="shared" si="97"/>
        <v>43061.111708273776</v>
      </c>
      <c r="S164" s="61">
        <f t="shared" si="98"/>
        <v>4306.1111708273775</v>
      </c>
      <c r="T164" s="61">
        <f t="shared" si="99"/>
        <v>430.61111708273779</v>
      </c>
      <c r="U164" s="61">
        <f t="shared" si="100"/>
        <v>8603.6101193130999</v>
      </c>
      <c r="V164" s="84">
        <v>0.1</v>
      </c>
      <c r="W164" s="84">
        <v>0.1</v>
      </c>
      <c r="X164" s="84">
        <v>0.18</v>
      </c>
      <c r="Y164" s="56">
        <f t="shared" si="101"/>
        <v>4</v>
      </c>
      <c r="Z164" s="56">
        <f t="shared" si="102"/>
        <v>4</v>
      </c>
      <c r="AA164" s="56">
        <f t="shared" si="103"/>
        <v>3</v>
      </c>
      <c r="AB164" s="56">
        <f t="shared" si="104"/>
        <v>0</v>
      </c>
      <c r="AC164" s="56">
        <f t="shared" si="105"/>
        <v>0</v>
      </c>
      <c r="AD164" s="83">
        <f t="shared" si="106"/>
        <v>0</v>
      </c>
      <c r="AE164" s="14">
        <f t="shared" si="107"/>
        <v>37</v>
      </c>
      <c r="AF164" s="14">
        <f t="shared" si="108"/>
        <v>0</v>
      </c>
      <c r="AG164" s="61">
        <f t="shared" si="109"/>
        <v>13340.332407223215</v>
      </c>
      <c r="AH164" s="51"/>
      <c r="AI164" s="111" t="s">
        <v>181</v>
      </c>
      <c r="AJ164" t="str">
        <f>VLOOKUP(A164,'[19]Building Sheet FAR WPI &amp; CII'!A$6:T$264,3,FALSE)</f>
        <v>CABIN,SECURITY PORT,6X4X8FT</v>
      </c>
      <c r="AK164" t="s">
        <v>218</v>
      </c>
      <c r="AL164" s="104">
        <f t="shared" si="110"/>
        <v>2.8944444444444444</v>
      </c>
      <c r="AM164" s="104">
        <v>7</v>
      </c>
      <c r="AN164" s="109">
        <f>VLOOKUP(A164,'[19]Building Sheet FAR WPI &amp; CII'!A$6:AK$243,36,FALSE)</f>
        <v>0.05</v>
      </c>
      <c r="AO164" s="136">
        <f>(1-AN164)/AM164</f>
        <v>0.1357142857142857</v>
      </c>
      <c r="AP164" s="102">
        <f>I164*((1-AN164)/AM164)*IF(AL164&gt;AM164,AM164,AL164)</f>
        <v>26849.45482490565</v>
      </c>
      <c r="AQ164" s="102">
        <f>I164-AP164</f>
        <v>41501.516140608277</v>
      </c>
      <c r="AR164" t="s">
        <v>218</v>
      </c>
      <c r="AS164" s="125">
        <f>VLOOKUP(AR164,Bifurcation!$B$5:$L$12,MATCH($AS$5,Bifurcation!$B$5:$L$5,0),FALSE)</f>
        <v>0</v>
      </c>
      <c r="AT164" s="125">
        <f>VLOOKUP(AR164,Bifurcation!$B$5:$L$12,MATCH($AT$5,Bifurcation!$B$5:$L$5,0),FALSE)</f>
        <v>0</v>
      </c>
      <c r="AU164" s="125">
        <f>VLOOKUP(AR164,Bifurcation!$B$5:$L$12,MATCH($AU$5,Bifurcation!$B$5:$L$5,0),FALSE)</f>
        <v>0</v>
      </c>
      <c r="AV164" s="125">
        <v>0</v>
      </c>
      <c r="AW164" s="125">
        <v>0</v>
      </c>
      <c r="AX164" s="125">
        <v>1</v>
      </c>
      <c r="AY164" s="125">
        <v>0</v>
      </c>
      <c r="AZ164" s="125">
        <f>VLOOKUP(AR164,Bifurcation!$B$5:$L$12,MATCH($AZ$5,Bifurcation!$B$5:$L$5,0),FALSE)</f>
        <v>0</v>
      </c>
      <c r="BA164" s="125">
        <v>0</v>
      </c>
      <c r="BB164" s="125">
        <v>0</v>
      </c>
      <c r="BC164" s="123">
        <f t="shared" si="111"/>
        <v>1</v>
      </c>
      <c r="BD164" s="165">
        <f t="shared" si="121"/>
        <v>0</v>
      </c>
      <c r="BE164" s="165">
        <f t="shared" si="122"/>
        <v>0</v>
      </c>
      <c r="BF164" s="165">
        <f t="shared" si="123"/>
        <v>0</v>
      </c>
      <c r="BG164" s="165">
        <f t="shared" si="124"/>
        <v>0</v>
      </c>
      <c r="BH164" s="165">
        <f t="shared" si="125"/>
        <v>0</v>
      </c>
      <c r="BI164" s="165">
        <f t="shared" si="126"/>
        <v>0.41501516140608274</v>
      </c>
      <c r="BJ164" s="165">
        <f t="shared" si="127"/>
        <v>0</v>
      </c>
      <c r="BK164" s="165">
        <f t="shared" si="128"/>
        <v>0</v>
      </c>
      <c r="BL164" s="165">
        <f t="shared" si="129"/>
        <v>0</v>
      </c>
      <c r="BM164" s="165">
        <f t="shared" si="130"/>
        <v>0</v>
      </c>
      <c r="BN164" s="102">
        <f t="shared" si="112"/>
        <v>0</v>
      </c>
      <c r="BO164" s="102">
        <f t="shared" si="113"/>
        <v>0</v>
      </c>
      <c r="BP164" s="102">
        <f t="shared" si="114"/>
        <v>0</v>
      </c>
      <c r="BQ164" s="102">
        <f t="shared" si="115"/>
        <v>0</v>
      </c>
      <c r="BR164" s="102">
        <f t="shared" si="116"/>
        <v>0</v>
      </c>
      <c r="BS164" s="102">
        <f t="shared" si="117"/>
        <v>638.48486370166574</v>
      </c>
      <c r="BT164" s="102">
        <f t="shared" si="118"/>
        <v>0</v>
      </c>
      <c r="BU164" s="102">
        <f t="shared" si="119"/>
        <v>0</v>
      </c>
      <c r="BV164" s="102">
        <f t="shared" si="120"/>
        <v>0</v>
      </c>
      <c r="BW164" s="102">
        <f>Valuation!BM164*10^5</f>
        <v>0</v>
      </c>
    </row>
    <row r="165" spans="1:75">
      <c r="A165" s="56">
        <v>2050000018</v>
      </c>
      <c r="B165" s="56" t="s">
        <v>23</v>
      </c>
      <c r="C165" s="56" t="s">
        <v>28</v>
      </c>
      <c r="D165" s="56">
        <f t="shared" si="131"/>
        <v>157</v>
      </c>
      <c r="E165" s="10" t="s">
        <v>39</v>
      </c>
      <c r="F165" s="164" t="s">
        <v>145</v>
      </c>
      <c r="G165" s="61">
        <v>95794</v>
      </c>
      <c r="H165" s="61">
        <v>39180.133357629486</v>
      </c>
      <c r="I165" s="61">
        <f t="shared" si="92"/>
        <v>56613.866642370514</v>
      </c>
      <c r="J165" s="60">
        <v>42754</v>
      </c>
      <c r="K165" s="60">
        <v>42916</v>
      </c>
      <c r="L165" s="60">
        <f t="shared" si="132"/>
        <v>42916</v>
      </c>
      <c r="M165" s="60">
        <v>45443</v>
      </c>
      <c r="N165" s="83">
        <f t="shared" si="93"/>
        <v>28</v>
      </c>
      <c r="O165" s="83">
        <f t="shared" si="94"/>
        <v>28</v>
      </c>
      <c r="P165" s="61">
        <f t="shared" si="95"/>
        <v>56613.866642370514</v>
      </c>
      <c r="Q165" s="61">
        <f t="shared" si="96"/>
        <v>43026.538648201589</v>
      </c>
      <c r="R165" s="61">
        <f t="shared" si="97"/>
        <v>13587.327994168925</v>
      </c>
      <c r="S165" s="61">
        <f t="shared" si="98"/>
        <v>1358.7327994168927</v>
      </c>
      <c r="T165" s="61">
        <f t="shared" si="99"/>
        <v>135.87327994168928</v>
      </c>
      <c r="U165" s="61">
        <f t="shared" si="100"/>
        <v>2714.7481332349507</v>
      </c>
      <c r="V165" s="84">
        <v>0.1</v>
      </c>
      <c r="W165" s="84">
        <v>0.1</v>
      </c>
      <c r="X165" s="84">
        <v>0.18</v>
      </c>
      <c r="Y165" s="56">
        <f t="shared" si="101"/>
        <v>4</v>
      </c>
      <c r="Z165" s="56">
        <f t="shared" si="102"/>
        <v>4</v>
      </c>
      <c r="AA165" s="56">
        <f t="shared" si="103"/>
        <v>4</v>
      </c>
      <c r="AB165" s="56">
        <f t="shared" si="104"/>
        <v>4</v>
      </c>
      <c r="AC165" s="56">
        <f t="shared" si="105"/>
        <v>4</v>
      </c>
      <c r="AD165" s="83">
        <f t="shared" si="106"/>
        <v>8</v>
      </c>
      <c r="AE165" s="14">
        <f t="shared" si="107"/>
        <v>76</v>
      </c>
      <c r="AF165" s="14">
        <f t="shared" si="108"/>
        <v>0</v>
      </c>
      <c r="AG165" s="61">
        <f t="shared" si="109"/>
        <v>4209.3542125935328</v>
      </c>
      <c r="AH165" s="51" t="s">
        <v>153</v>
      </c>
      <c r="AI165" s="111" t="s">
        <v>179</v>
      </c>
      <c r="AJ165" t="str">
        <f>VLOOKUP(A165,'[19]Building Sheet FAR WPI &amp; CII'!A$6:T$264,3,FALSE)</f>
        <v>Cold Unit</v>
      </c>
      <c r="AK165" t="s">
        <v>215</v>
      </c>
      <c r="AL165" s="104">
        <f t="shared" si="110"/>
        <v>7.4305555555555554</v>
      </c>
      <c r="AM165" s="104">
        <v>10</v>
      </c>
      <c r="AN165" s="109">
        <v>0.05</v>
      </c>
      <c r="AO165" s="136">
        <f>(1-AN165)/AM165</f>
        <v>9.5000000000000001E-2</v>
      </c>
      <c r="AP165" s="102">
        <f>I165*((1-AN165)/AM165)*IF(AL165&gt;AM165,AM165,AL165)</f>
        <v>39963.885723590014</v>
      </c>
      <c r="AQ165" s="102">
        <f>I165-AP165</f>
        <v>16649.9809187805</v>
      </c>
      <c r="AR165" t="s">
        <v>215</v>
      </c>
      <c r="AS165" s="125">
        <f>VLOOKUP(AR165,Bifurcation!$B$5:$L$12,MATCH($AS$5,Bifurcation!$B$5:$L$5,0),FALSE)</f>
        <v>0</v>
      </c>
      <c r="AT165" s="125">
        <f>VLOOKUP(AR165,Bifurcation!$B$5:$L$12,MATCH($AT$5,Bifurcation!$B$5:$L$5,0),FALSE)</f>
        <v>0.35</v>
      </c>
      <c r="AU165" s="125">
        <f>VLOOKUP(AR165,Bifurcation!$B$5:$L$12,MATCH($AU$5,Bifurcation!$B$5:$L$5,0),FALSE)</f>
        <v>0.23</v>
      </c>
      <c r="AV165" s="125">
        <f>VLOOKUP(AR165,Bifurcation!$B$5:$L$12,MATCH($AV$5,Bifurcation!$B$5:$L$5,0),FALSE)</f>
        <v>0</v>
      </c>
      <c r="AW165" s="125">
        <f>VLOOKUP(AR165,Bifurcation!$B$5:$L$12,MATCH($AW$5,Bifurcation!$B$5:$L$5,0),FALSE)</f>
        <v>0</v>
      </c>
      <c r="AX165" s="125">
        <f>VLOOKUP(AR165,Bifurcation!$B$5:$L$12,MATCH($AX$5,Bifurcation!$B$5:$L$5,0),FALSE)</f>
        <v>0</v>
      </c>
      <c r="AY165" s="125">
        <f>VLOOKUP(AR165,Bifurcation!$B$5:$L$12,MATCH($AY$5,Bifurcation!$B$5:$L$5,0),FALSE)</f>
        <v>0</v>
      </c>
      <c r="AZ165" s="125">
        <f>VLOOKUP(AR165,Bifurcation!$B$5:$L$12,MATCH($AZ$5,Bifurcation!$B$5:$L$5,0),FALSE)</f>
        <v>0</v>
      </c>
      <c r="BA165" s="125">
        <f>VLOOKUP(AR165,Bifurcation!$B$5:$L$12,MATCH($BA$5,Bifurcation!$B$5:$L$5,0),FALSE)</f>
        <v>0.35</v>
      </c>
      <c r="BB165" s="125">
        <f>VLOOKUP(AR165,Bifurcation!$B$5:$L$12,MATCH($BB$5,Bifurcation!$B$5:$L$5,0),FALSE)</f>
        <v>7.0000000000000007E-2</v>
      </c>
      <c r="BC165" s="123">
        <f t="shared" si="111"/>
        <v>1</v>
      </c>
      <c r="BD165" s="165">
        <f t="shared" si="121"/>
        <v>0</v>
      </c>
      <c r="BE165" s="165">
        <f t="shared" si="122"/>
        <v>5.8274933215731746E-2</v>
      </c>
      <c r="BF165" s="165">
        <f t="shared" si="123"/>
        <v>3.8294956113195153E-2</v>
      </c>
      <c r="BG165" s="165">
        <f t="shared" si="124"/>
        <v>0</v>
      </c>
      <c r="BH165" s="165">
        <f t="shared" si="125"/>
        <v>0</v>
      </c>
      <c r="BI165" s="165">
        <f t="shared" si="126"/>
        <v>0</v>
      </c>
      <c r="BJ165" s="165">
        <f t="shared" si="127"/>
        <v>0</v>
      </c>
      <c r="BK165" s="165">
        <f t="shared" si="128"/>
        <v>0</v>
      </c>
      <c r="BL165" s="165">
        <f t="shared" si="129"/>
        <v>5.8274933215731746E-2</v>
      </c>
      <c r="BM165" s="165">
        <f t="shared" si="130"/>
        <v>1.1654986643146351E-2</v>
      </c>
      <c r="BN165" s="102">
        <f t="shared" si="112"/>
        <v>0</v>
      </c>
      <c r="BO165" s="102">
        <f t="shared" si="113"/>
        <v>8.32499045939025</v>
      </c>
      <c r="BP165" s="102">
        <f t="shared" si="114"/>
        <v>0.85099902473767008</v>
      </c>
      <c r="BQ165" s="102">
        <f t="shared" si="115"/>
        <v>0</v>
      </c>
      <c r="BR165" s="102">
        <f t="shared" si="116"/>
        <v>0</v>
      </c>
      <c r="BS165" s="102">
        <f t="shared" si="117"/>
        <v>0</v>
      </c>
      <c r="BT165" s="102">
        <f t="shared" si="118"/>
        <v>0</v>
      </c>
      <c r="BU165" s="102">
        <f t="shared" si="119"/>
        <v>0</v>
      </c>
      <c r="BV165" s="102">
        <f t="shared" si="120"/>
        <v>7.1415359333004584</v>
      </c>
      <c r="BW165" s="102">
        <f>Valuation!BM165*10^5</f>
        <v>1165.4986643146351</v>
      </c>
    </row>
    <row r="166" spans="1:75">
      <c r="A166" s="56">
        <v>2050000017</v>
      </c>
      <c r="B166" s="56" t="s">
        <v>23</v>
      </c>
      <c r="C166" s="56" t="s">
        <v>28</v>
      </c>
      <c r="D166" s="56">
        <f t="shared" si="131"/>
        <v>158</v>
      </c>
      <c r="E166" s="10" t="s">
        <v>39</v>
      </c>
      <c r="F166" s="164" t="s">
        <v>145</v>
      </c>
      <c r="G166" s="61">
        <v>95794</v>
      </c>
      <c r="H166" s="61">
        <v>39180.133357629486</v>
      </c>
      <c r="I166" s="61">
        <f t="shared" si="92"/>
        <v>56613.866642370514</v>
      </c>
      <c r="J166" s="60">
        <v>42754</v>
      </c>
      <c r="K166" s="60">
        <v>42916</v>
      </c>
      <c r="L166" s="60">
        <f t="shared" si="132"/>
        <v>42916</v>
      </c>
      <c r="M166" s="60">
        <v>45443</v>
      </c>
      <c r="N166" s="83">
        <f t="shared" si="93"/>
        <v>28</v>
      </c>
      <c r="O166" s="83">
        <f t="shared" si="94"/>
        <v>28</v>
      </c>
      <c r="P166" s="61">
        <f t="shared" si="95"/>
        <v>56613.866642370514</v>
      </c>
      <c r="Q166" s="61">
        <f t="shared" si="96"/>
        <v>43026.538648201589</v>
      </c>
      <c r="R166" s="61">
        <f t="shared" si="97"/>
        <v>13587.327994168925</v>
      </c>
      <c r="S166" s="61">
        <f t="shared" si="98"/>
        <v>1358.7327994168927</v>
      </c>
      <c r="T166" s="61">
        <f t="shared" si="99"/>
        <v>135.87327994168928</v>
      </c>
      <c r="U166" s="61">
        <f t="shared" si="100"/>
        <v>2714.7481332349507</v>
      </c>
      <c r="V166" s="84">
        <v>0.1</v>
      </c>
      <c r="W166" s="84">
        <v>0.1</v>
      </c>
      <c r="X166" s="84">
        <v>0.18</v>
      </c>
      <c r="Y166" s="56">
        <f t="shared" si="101"/>
        <v>4</v>
      </c>
      <c r="Z166" s="56">
        <f t="shared" si="102"/>
        <v>4</v>
      </c>
      <c r="AA166" s="56">
        <f t="shared" si="103"/>
        <v>4</v>
      </c>
      <c r="AB166" s="56">
        <f t="shared" si="104"/>
        <v>4</v>
      </c>
      <c r="AC166" s="56">
        <f t="shared" si="105"/>
        <v>4</v>
      </c>
      <c r="AD166" s="83">
        <f t="shared" si="106"/>
        <v>8</v>
      </c>
      <c r="AE166" s="14">
        <f t="shared" si="107"/>
        <v>76</v>
      </c>
      <c r="AF166" s="14">
        <f t="shared" si="108"/>
        <v>0</v>
      </c>
      <c r="AG166" s="61">
        <f t="shared" si="109"/>
        <v>4209.3542125935328</v>
      </c>
      <c r="AH166" s="51" t="s">
        <v>153</v>
      </c>
      <c r="AI166" s="111" t="s">
        <v>179</v>
      </c>
      <c r="AJ166" t="str">
        <f>VLOOKUP(A166,'[19]Building Sheet FAR WPI &amp; CII'!A$6:T$264,3,FALSE)</f>
        <v>Compressor Unit</v>
      </c>
      <c r="AK166" t="s">
        <v>215</v>
      </c>
      <c r="AL166" s="104">
        <f t="shared" si="110"/>
        <v>7.4305555555555554</v>
      </c>
      <c r="AM166" s="104">
        <v>10</v>
      </c>
      <c r="AN166" s="109">
        <v>0.05</v>
      </c>
      <c r="AO166" s="136">
        <f>(1-AN166)/AM166</f>
        <v>9.5000000000000001E-2</v>
      </c>
      <c r="AP166" s="102">
        <f>I166*((1-AN166)/AM166)*IF(AL166&gt;AM166,AM166,AL166)</f>
        <v>39963.885723590014</v>
      </c>
      <c r="AQ166" s="102">
        <f>I166-AP166</f>
        <v>16649.9809187805</v>
      </c>
      <c r="AR166" t="s">
        <v>215</v>
      </c>
      <c r="AS166" s="125">
        <f>VLOOKUP(AR166,Bifurcation!$B$5:$L$12,MATCH($AS$5,Bifurcation!$B$5:$L$5,0),FALSE)</f>
        <v>0</v>
      </c>
      <c r="AT166" s="125">
        <f>VLOOKUP(AR166,Bifurcation!$B$5:$L$12,MATCH($AT$5,Bifurcation!$B$5:$L$5,0),FALSE)</f>
        <v>0.35</v>
      </c>
      <c r="AU166" s="125">
        <f>VLOOKUP(AR166,Bifurcation!$B$5:$L$12,MATCH($AU$5,Bifurcation!$B$5:$L$5,0),FALSE)</f>
        <v>0.23</v>
      </c>
      <c r="AV166" s="125">
        <f>VLOOKUP(AR166,Bifurcation!$B$5:$L$12,MATCH($AV$5,Bifurcation!$B$5:$L$5,0),FALSE)</f>
        <v>0</v>
      </c>
      <c r="AW166" s="125">
        <f>VLOOKUP(AR166,Bifurcation!$B$5:$L$12,MATCH($AW$5,Bifurcation!$B$5:$L$5,0),FALSE)</f>
        <v>0</v>
      </c>
      <c r="AX166" s="125">
        <f>VLOOKUP(AR166,Bifurcation!$B$5:$L$12,MATCH($AX$5,Bifurcation!$B$5:$L$5,0),FALSE)</f>
        <v>0</v>
      </c>
      <c r="AY166" s="125">
        <f>VLOOKUP(AR166,Bifurcation!$B$5:$L$12,MATCH($AY$5,Bifurcation!$B$5:$L$5,0),FALSE)</f>
        <v>0</v>
      </c>
      <c r="AZ166" s="125">
        <f>VLOOKUP(AR166,Bifurcation!$B$5:$L$12,MATCH($AZ$5,Bifurcation!$B$5:$L$5,0),FALSE)</f>
        <v>0</v>
      </c>
      <c r="BA166" s="125">
        <f>VLOOKUP(AR166,Bifurcation!$B$5:$L$12,MATCH($BA$5,Bifurcation!$B$5:$L$5,0),FALSE)</f>
        <v>0.35</v>
      </c>
      <c r="BB166" s="125">
        <f>VLOOKUP(AR166,Bifurcation!$B$5:$L$12,MATCH($BB$5,Bifurcation!$B$5:$L$5,0),FALSE)</f>
        <v>7.0000000000000007E-2</v>
      </c>
      <c r="BC166" s="123">
        <f t="shared" si="111"/>
        <v>1</v>
      </c>
      <c r="BD166" s="165">
        <f t="shared" si="121"/>
        <v>0</v>
      </c>
      <c r="BE166" s="165">
        <f t="shared" si="122"/>
        <v>5.8274933215731746E-2</v>
      </c>
      <c r="BF166" s="165">
        <f t="shared" si="123"/>
        <v>3.8294956113195153E-2</v>
      </c>
      <c r="BG166" s="165">
        <f t="shared" si="124"/>
        <v>0</v>
      </c>
      <c r="BH166" s="165">
        <f t="shared" si="125"/>
        <v>0</v>
      </c>
      <c r="BI166" s="165">
        <f t="shared" si="126"/>
        <v>0</v>
      </c>
      <c r="BJ166" s="165">
        <f t="shared" si="127"/>
        <v>0</v>
      </c>
      <c r="BK166" s="165">
        <f t="shared" si="128"/>
        <v>0</v>
      </c>
      <c r="BL166" s="165">
        <f t="shared" si="129"/>
        <v>5.8274933215731746E-2</v>
      </c>
      <c r="BM166" s="165">
        <f t="shared" si="130"/>
        <v>1.1654986643146351E-2</v>
      </c>
      <c r="BN166" s="102">
        <f t="shared" si="112"/>
        <v>0</v>
      </c>
      <c r="BO166" s="102">
        <f t="shared" si="113"/>
        <v>8.32499045939025</v>
      </c>
      <c r="BP166" s="102">
        <f t="shared" si="114"/>
        <v>0.85099902473767008</v>
      </c>
      <c r="BQ166" s="102">
        <f t="shared" si="115"/>
        <v>0</v>
      </c>
      <c r="BR166" s="102">
        <f t="shared" si="116"/>
        <v>0</v>
      </c>
      <c r="BS166" s="102">
        <f t="shared" si="117"/>
        <v>0</v>
      </c>
      <c r="BT166" s="102">
        <f t="shared" si="118"/>
        <v>0</v>
      </c>
      <c r="BU166" s="102">
        <f t="shared" si="119"/>
        <v>0</v>
      </c>
      <c r="BV166" s="102">
        <f t="shared" si="120"/>
        <v>7.1415359333004584</v>
      </c>
      <c r="BW166" s="102">
        <f>Valuation!BM166*10^5</f>
        <v>1165.4986643146351</v>
      </c>
    </row>
    <row r="167" spans="1:75">
      <c r="A167" s="56">
        <v>2010000173</v>
      </c>
      <c r="B167" s="56" t="s">
        <v>23</v>
      </c>
      <c r="C167" s="56" t="s">
        <v>28</v>
      </c>
      <c r="D167" s="56">
        <f t="shared" si="131"/>
        <v>159</v>
      </c>
      <c r="E167" s="10" t="s">
        <v>39</v>
      </c>
      <c r="F167" s="164" t="s">
        <v>135</v>
      </c>
      <c r="G167" s="61">
        <v>79415</v>
      </c>
      <c r="H167" s="61">
        <v>32481.056126648284</v>
      </c>
      <c r="I167" s="61">
        <f t="shared" si="92"/>
        <v>46933.943873351716</v>
      </c>
      <c r="J167" s="60">
        <v>42754</v>
      </c>
      <c r="K167" s="60">
        <v>42916</v>
      </c>
      <c r="L167" s="60">
        <f t="shared" si="132"/>
        <v>42916</v>
      </c>
      <c r="M167" s="60">
        <v>45443</v>
      </c>
      <c r="N167" s="83">
        <f t="shared" si="93"/>
        <v>28</v>
      </c>
      <c r="O167" s="83">
        <f t="shared" si="94"/>
        <v>28</v>
      </c>
      <c r="P167" s="61">
        <f t="shared" si="95"/>
        <v>46933.943873351716</v>
      </c>
      <c r="Q167" s="61">
        <f t="shared" si="96"/>
        <v>35669.797343747305</v>
      </c>
      <c r="R167" s="61">
        <f t="shared" si="97"/>
        <v>11264.146529604412</v>
      </c>
      <c r="S167" s="61">
        <f t="shared" si="98"/>
        <v>1126.4146529604411</v>
      </c>
      <c r="T167" s="61">
        <f t="shared" si="99"/>
        <v>112.64146529604412</v>
      </c>
      <c r="U167" s="61">
        <f t="shared" si="100"/>
        <v>2250.5764766149614</v>
      </c>
      <c r="V167" s="84">
        <v>0.1</v>
      </c>
      <c r="W167" s="84">
        <v>0.1</v>
      </c>
      <c r="X167" s="84">
        <v>0.18</v>
      </c>
      <c r="Y167" s="56">
        <f t="shared" si="101"/>
        <v>4</v>
      </c>
      <c r="Z167" s="56">
        <f t="shared" si="102"/>
        <v>4</v>
      </c>
      <c r="AA167" s="56">
        <f t="shared" si="103"/>
        <v>4</v>
      </c>
      <c r="AB167" s="56">
        <f t="shared" si="104"/>
        <v>4</v>
      </c>
      <c r="AC167" s="56">
        <f t="shared" si="105"/>
        <v>4</v>
      </c>
      <c r="AD167" s="83">
        <f t="shared" si="106"/>
        <v>8</v>
      </c>
      <c r="AE167" s="14">
        <f t="shared" si="107"/>
        <v>76</v>
      </c>
      <c r="AF167" s="14">
        <f t="shared" si="108"/>
        <v>0</v>
      </c>
      <c r="AG167" s="61">
        <f t="shared" si="109"/>
        <v>3489.6325948714466</v>
      </c>
      <c r="AH167" s="51" t="s">
        <v>153</v>
      </c>
      <c r="AI167" s="111" t="s">
        <v>203</v>
      </c>
      <c r="AJ167" t="str">
        <f>VLOOKUP(A167,'[19]Building Sheet FAR WPI &amp; CII'!A$6:T$264,3,FALSE)</f>
        <v>SEWAGE SYSTEM</v>
      </c>
      <c r="AK167" t="s">
        <v>217</v>
      </c>
      <c r="AL167" s="104">
        <f t="shared" si="110"/>
        <v>7.4305555555555554</v>
      </c>
      <c r="AM167" s="104">
        <v>45</v>
      </c>
      <c r="AN167" s="109">
        <v>0.05</v>
      </c>
      <c r="AO167" s="136">
        <f>(1-AN167)/AM167</f>
        <v>2.1111111111111112E-2</v>
      </c>
      <c r="AP167" s="102">
        <f>I167*((1-AN167)/AM167)*IF(AL167&gt;AM167,AM167,AL167)</f>
        <v>7362.4003005033983</v>
      </c>
      <c r="AQ167" s="102">
        <f>I167-AP167</f>
        <v>39571.543572848321</v>
      </c>
      <c r="AR167" t="s">
        <v>216</v>
      </c>
      <c r="AS167" s="125">
        <v>0.05</v>
      </c>
      <c r="AT167" s="125">
        <f>VLOOKUP(AR167,Bifurcation!$B$5:$L$12,MATCH($AT$5,Bifurcation!$B$5:$L$5,0),FALSE)</f>
        <v>0</v>
      </c>
      <c r="AU167" s="125">
        <f>VLOOKUP(AR167,Bifurcation!$B$5:$L$12,MATCH($AU$5,Bifurcation!$B$5:$L$5,0),FALSE)</f>
        <v>0</v>
      </c>
      <c r="AV167" s="125">
        <v>0.15</v>
      </c>
      <c r="AW167" s="125">
        <f>VLOOKUP(AR167,Bifurcation!$B$5:$L$12,MATCH($AW$5,Bifurcation!$B$5:$L$5,0),FALSE)</f>
        <v>0</v>
      </c>
      <c r="AX167" s="125">
        <v>0.17</v>
      </c>
      <c r="AY167" s="125">
        <f>VLOOKUP(AR167,Bifurcation!$B$5:$L$12,MATCH($AY$5,Bifurcation!$B$5:$L$5,0),FALSE)</f>
        <v>0.20468671467173591</v>
      </c>
      <c r="AZ167" s="125">
        <v>0.11</v>
      </c>
      <c r="BA167" s="125">
        <v>0.17</v>
      </c>
      <c r="BB167" s="125">
        <f>VLOOKUP(AR167,Bifurcation!$B$5:$L$12,MATCH($BB$5,Bifurcation!$B$5:$L$5,0),FALSE)</f>
        <v>0.15</v>
      </c>
      <c r="BC167" s="123">
        <f t="shared" si="111"/>
        <v>1.004686714671736</v>
      </c>
      <c r="BD167" s="165">
        <f t="shared" si="121"/>
        <v>1.9785771786424163E-2</v>
      </c>
      <c r="BE167" s="165">
        <f t="shared" si="122"/>
        <v>0</v>
      </c>
      <c r="BF167" s="165">
        <f t="shared" si="123"/>
        <v>0</v>
      </c>
      <c r="BG167" s="165">
        <f t="shared" si="124"/>
        <v>5.9357315359272481E-2</v>
      </c>
      <c r="BH167" s="165">
        <f t="shared" si="125"/>
        <v>0</v>
      </c>
      <c r="BI167" s="165">
        <f t="shared" si="126"/>
        <v>6.7271624073842143E-2</v>
      </c>
      <c r="BJ167" s="165">
        <f t="shared" si="127"/>
        <v>8.0997692484157682E-2</v>
      </c>
      <c r="BK167" s="165">
        <f t="shared" si="128"/>
        <v>4.3528697930133156E-2</v>
      </c>
      <c r="BL167" s="165">
        <f t="shared" si="129"/>
        <v>6.7271624073842143E-2</v>
      </c>
      <c r="BM167" s="165">
        <f t="shared" si="130"/>
        <v>5.9357315359272481E-2</v>
      </c>
      <c r="BN167" s="102">
        <f t="shared" si="112"/>
        <v>4.3968381747609255</v>
      </c>
      <c r="BO167" s="102">
        <f t="shared" si="113"/>
        <v>0</v>
      </c>
      <c r="BP167" s="102">
        <f t="shared" si="114"/>
        <v>0</v>
      </c>
      <c r="BQ167" s="102">
        <f t="shared" si="115"/>
        <v>7.4196644199090596</v>
      </c>
      <c r="BR167" s="102">
        <f t="shared" si="116"/>
        <v>0</v>
      </c>
      <c r="BS167" s="102">
        <f t="shared" si="117"/>
        <v>103.49480626744945</v>
      </c>
      <c r="BT167" s="102">
        <f t="shared" si="118"/>
        <v>24.5447552982296</v>
      </c>
      <c r="BU167" s="102">
        <f t="shared" si="119"/>
        <v>580.38263906844213</v>
      </c>
      <c r="BV167" s="102">
        <f t="shared" si="120"/>
        <v>8.244071577676733</v>
      </c>
      <c r="BW167" s="102">
        <f>Valuation!BM167*10^5</f>
        <v>5935.7315359272479</v>
      </c>
    </row>
    <row r="168" spans="1:75">
      <c r="A168" s="56">
        <v>2050000019</v>
      </c>
      <c r="B168" s="56" t="s">
        <v>23</v>
      </c>
      <c r="C168" s="56" t="s">
        <v>28</v>
      </c>
      <c r="D168" s="56">
        <f t="shared" si="131"/>
        <v>160</v>
      </c>
      <c r="E168" s="10" t="s">
        <v>39</v>
      </c>
      <c r="F168" s="164" t="s">
        <v>145</v>
      </c>
      <c r="G168" s="61">
        <v>79018</v>
      </c>
      <c r="H168" s="61">
        <v>32318.681521318314</v>
      </c>
      <c r="I168" s="61">
        <f t="shared" si="92"/>
        <v>46699.318478681686</v>
      </c>
      <c r="J168" s="60">
        <v>42754</v>
      </c>
      <c r="K168" s="60">
        <v>42916</v>
      </c>
      <c r="L168" s="60">
        <f t="shared" si="132"/>
        <v>42916</v>
      </c>
      <c r="M168" s="60">
        <v>45443</v>
      </c>
      <c r="N168" s="83">
        <f t="shared" si="93"/>
        <v>28</v>
      </c>
      <c r="O168" s="83">
        <f t="shared" si="94"/>
        <v>28</v>
      </c>
      <c r="P168" s="61">
        <f t="shared" si="95"/>
        <v>46699.318478681686</v>
      </c>
      <c r="Q168" s="61">
        <f t="shared" si="96"/>
        <v>35491.482043798082</v>
      </c>
      <c r="R168" s="61">
        <f t="shared" si="97"/>
        <v>11207.836434883604</v>
      </c>
      <c r="S168" s="61">
        <f t="shared" si="98"/>
        <v>1120.7836434883604</v>
      </c>
      <c r="T168" s="61">
        <f t="shared" si="99"/>
        <v>112.07836434883605</v>
      </c>
      <c r="U168" s="61">
        <f t="shared" si="100"/>
        <v>2239.3257196897439</v>
      </c>
      <c r="V168" s="84">
        <v>0.1</v>
      </c>
      <c r="W168" s="84">
        <v>0.1</v>
      </c>
      <c r="X168" s="84">
        <v>0.18</v>
      </c>
      <c r="Y168" s="56">
        <f t="shared" si="101"/>
        <v>4</v>
      </c>
      <c r="Z168" s="56">
        <f t="shared" si="102"/>
        <v>4</v>
      </c>
      <c r="AA168" s="56">
        <f t="shared" si="103"/>
        <v>4</v>
      </c>
      <c r="AB168" s="56">
        <f t="shared" si="104"/>
        <v>4</v>
      </c>
      <c r="AC168" s="56">
        <f t="shared" si="105"/>
        <v>4</v>
      </c>
      <c r="AD168" s="83">
        <f t="shared" si="106"/>
        <v>8</v>
      </c>
      <c r="AE168" s="14">
        <f t="shared" si="107"/>
        <v>76</v>
      </c>
      <c r="AF168" s="14">
        <f t="shared" si="108"/>
        <v>0</v>
      </c>
      <c r="AG168" s="61">
        <f t="shared" si="109"/>
        <v>3472.1877275269403</v>
      </c>
      <c r="AH168" s="51" t="s">
        <v>153</v>
      </c>
      <c r="AI168" s="111" t="s">
        <v>179</v>
      </c>
      <c r="AJ168" t="str">
        <f>VLOOKUP(A168,'[19]Building Sheet FAR WPI &amp; CII'!A$6:T$264,3,FALSE)</f>
        <v>Associated Unit</v>
      </c>
      <c r="AK168" t="s">
        <v>215</v>
      </c>
      <c r="AL168" s="104">
        <f t="shared" si="110"/>
        <v>7.4305555555555554</v>
      </c>
      <c r="AM168" s="104">
        <v>10</v>
      </c>
      <c r="AN168" s="109">
        <v>0.05</v>
      </c>
      <c r="AO168" s="136">
        <f>(1-AN168)/AM168</f>
        <v>9.5000000000000001E-2</v>
      </c>
      <c r="AP168" s="102">
        <f>I168*((1-AN168)/AM168)*IF(AL168&gt;AM168,AM168,AL168)</f>
        <v>32965.178634430507</v>
      </c>
      <c r="AQ168" s="102">
        <f>I168-AP168</f>
        <v>13734.139844251178</v>
      </c>
      <c r="AR168" t="s">
        <v>215</v>
      </c>
      <c r="AS168" s="125">
        <f>VLOOKUP(AR168,Bifurcation!$B$5:$L$12,MATCH($AS$5,Bifurcation!$B$5:$L$5,0),FALSE)</f>
        <v>0</v>
      </c>
      <c r="AT168" s="125">
        <f>VLOOKUP(AR168,Bifurcation!$B$5:$L$12,MATCH($AT$5,Bifurcation!$B$5:$L$5,0),FALSE)</f>
        <v>0.35</v>
      </c>
      <c r="AU168" s="125">
        <f>VLOOKUP(AR168,Bifurcation!$B$5:$L$12,MATCH($AU$5,Bifurcation!$B$5:$L$5,0),FALSE)</f>
        <v>0.23</v>
      </c>
      <c r="AV168" s="125">
        <f>VLOOKUP(AR168,Bifurcation!$B$5:$L$12,MATCH($AV$5,Bifurcation!$B$5:$L$5,0),FALSE)</f>
        <v>0</v>
      </c>
      <c r="AW168" s="125">
        <f>VLOOKUP(AR168,Bifurcation!$B$5:$L$12,MATCH($AW$5,Bifurcation!$B$5:$L$5,0),FALSE)</f>
        <v>0</v>
      </c>
      <c r="AX168" s="125">
        <f>VLOOKUP(AR168,Bifurcation!$B$5:$L$12,MATCH($AX$5,Bifurcation!$B$5:$L$5,0),FALSE)</f>
        <v>0</v>
      </c>
      <c r="AY168" s="125">
        <f>VLOOKUP(AR168,Bifurcation!$B$5:$L$12,MATCH($AY$5,Bifurcation!$B$5:$L$5,0),FALSE)</f>
        <v>0</v>
      </c>
      <c r="AZ168" s="125">
        <f>VLOOKUP(AR168,Bifurcation!$B$5:$L$12,MATCH($AZ$5,Bifurcation!$B$5:$L$5,0),FALSE)</f>
        <v>0</v>
      </c>
      <c r="BA168" s="125">
        <f>VLOOKUP(AR168,Bifurcation!$B$5:$L$12,MATCH($BA$5,Bifurcation!$B$5:$L$5,0),FALSE)</f>
        <v>0.35</v>
      </c>
      <c r="BB168" s="125">
        <f>VLOOKUP(AR168,Bifurcation!$B$5:$L$12,MATCH($BB$5,Bifurcation!$B$5:$L$5,0),FALSE)</f>
        <v>7.0000000000000007E-2</v>
      </c>
      <c r="BC168" s="123">
        <f t="shared" si="111"/>
        <v>1</v>
      </c>
      <c r="BD168" s="165">
        <f t="shared" si="121"/>
        <v>0</v>
      </c>
      <c r="BE168" s="165">
        <f t="shared" si="122"/>
        <v>4.806948945487912E-2</v>
      </c>
      <c r="BF168" s="165">
        <f t="shared" si="123"/>
        <v>3.1588521641777709E-2</v>
      </c>
      <c r="BG168" s="165">
        <f t="shared" si="124"/>
        <v>0</v>
      </c>
      <c r="BH168" s="165">
        <f t="shared" si="125"/>
        <v>0</v>
      </c>
      <c r="BI168" s="165">
        <f t="shared" si="126"/>
        <v>0</v>
      </c>
      <c r="BJ168" s="165">
        <f t="shared" si="127"/>
        <v>0</v>
      </c>
      <c r="BK168" s="165">
        <f t="shared" si="128"/>
        <v>0</v>
      </c>
      <c r="BL168" s="165">
        <f t="shared" si="129"/>
        <v>4.806948945487912E-2</v>
      </c>
      <c r="BM168" s="165">
        <f t="shared" si="130"/>
        <v>9.6138978909758258E-3</v>
      </c>
      <c r="BN168" s="102">
        <f t="shared" si="112"/>
        <v>0</v>
      </c>
      <c r="BO168" s="102">
        <f t="shared" si="113"/>
        <v>6.8670699221255891</v>
      </c>
      <c r="BP168" s="102">
        <f t="shared" si="114"/>
        <v>0.70196714759506018</v>
      </c>
      <c r="BQ168" s="102">
        <f t="shared" si="115"/>
        <v>0</v>
      </c>
      <c r="BR168" s="102">
        <f t="shared" si="116"/>
        <v>0</v>
      </c>
      <c r="BS168" s="102">
        <f t="shared" si="117"/>
        <v>0</v>
      </c>
      <c r="BT168" s="102">
        <f t="shared" si="118"/>
        <v>0</v>
      </c>
      <c r="BU168" s="102">
        <f t="shared" si="119"/>
        <v>0</v>
      </c>
      <c r="BV168" s="102">
        <f t="shared" si="120"/>
        <v>5.8908688057449901</v>
      </c>
      <c r="BW168" s="102">
        <f>Valuation!BM168*10^5</f>
        <v>961.38978909758259</v>
      </c>
    </row>
    <row r="169" spans="1:75">
      <c r="A169" s="56">
        <v>2010000268</v>
      </c>
      <c r="B169" s="56" t="s">
        <v>36</v>
      </c>
      <c r="C169" s="56" t="s">
        <v>30</v>
      </c>
      <c r="D169" s="56">
        <f t="shared" si="131"/>
        <v>161</v>
      </c>
      <c r="E169" s="10" t="s">
        <v>96</v>
      </c>
      <c r="F169" s="164" t="s">
        <v>80</v>
      </c>
      <c r="G169" s="61">
        <v>95270</v>
      </c>
      <c r="H169" s="61">
        <v>49664.107752414704</v>
      </c>
      <c r="I169" s="61">
        <f t="shared" si="92"/>
        <v>45605.892247585296</v>
      </c>
      <c r="J169" s="60">
        <v>44926</v>
      </c>
      <c r="K169" s="60">
        <v>44926</v>
      </c>
      <c r="L169" s="60">
        <f t="shared" si="132"/>
        <v>44926</v>
      </c>
      <c r="M169" s="60">
        <v>45443</v>
      </c>
      <c r="N169" s="83">
        <f t="shared" si="93"/>
        <v>6</v>
      </c>
      <c r="O169" s="83">
        <f t="shared" si="94"/>
        <v>6</v>
      </c>
      <c r="P169" s="61">
        <f t="shared" si="95"/>
        <v>45605.892247585296</v>
      </c>
      <c r="Q169" s="61">
        <f t="shared" si="96"/>
        <v>10033.296294468766</v>
      </c>
      <c r="R169" s="61">
        <f t="shared" si="97"/>
        <v>35572.595953116528</v>
      </c>
      <c r="S169" s="61">
        <f t="shared" si="98"/>
        <v>3557.2595953116529</v>
      </c>
      <c r="T169" s="61">
        <f t="shared" si="99"/>
        <v>355.7259595311653</v>
      </c>
      <c r="U169" s="61">
        <f t="shared" si="100"/>
        <v>7107.4046714326814</v>
      </c>
      <c r="V169" s="84">
        <v>0.1</v>
      </c>
      <c r="W169" s="84">
        <v>0.1</v>
      </c>
      <c r="X169" s="84">
        <v>0.18</v>
      </c>
      <c r="Y169" s="56">
        <f t="shared" si="101"/>
        <v>4</v>
      </c>
      <c r="Z169" s="56">
        <f t="shared" si="102"/>
        <v>2</v>
      </c>
      <c r="AA169" s="56">
        <f t="shared" si="103"/>
        <v>0</v>
      </c>
      <c r="AB169" s="56">
        <f t="shared" si="104"/>
        <v>0</v>
      </c>
      <c r="AC169" s="56">
        <f t="shared" si="105"/>
        <v>0</v>
      </c>
      <c r="AD169" s="83">
        <f t="shared" si="106"/>
        <v>0</v>
      </c>
      <c r="AE169" s="14">
        <f t="shared" si="107"/>
        <v>22</v>
      </c>
      <c r="AF169" s="14">
        <f t="shared" si="108"/>
        <v>0</v>
      </c>
      <c r="AG169" s="61">
        <f t="shared" si="109"/>
        <v>11020.3902262755</v>
      </c>
      <c r="AH169" s="51"/>
      <c r="AI169" s="111" t="s">
        <v>181</v>
      </c>
      <c r="AJ169" t="str">
        <f>VLOOKUP(A169,'[19]Building Sheet FAR WPI &amp; CII'!A$6:T$264,3,FALSE)</f>
        <v>Toilet Blocks Civil Bus Parking</v>
      </c>
      <c r="AK169" t="s">
        <v>216</v>
      </c>
      <c r="AL169" s="104">
        <f t="shared" si="110"/>
        <v>1.4833333333333334</v>
      </c>
      <c r="AM169" s="104">
        <v>30</v>
      </c>
      <c r="AN169" s="109">
        <f>VLOOKUP(A169,'[19]Building Sheet FAR WPI &amp; CII'!A$6:AK$243,36,FALSE)</f>
        <v>0.05</v>
      </c>
      <c r="AO169" s="136">
        <f>(1-AN169)/AM169</f>
        <v>3.1666666666666662E-2</v>
      </c>
      <c r="AP169" s="102">
        <f>I169*((1-AN169)/AM169)*IF(AL169&gt;AM169,AM169,AL169)</f>
        <v>2142.210105296298</v>
      </c>
      <c r="AQ169" s="102">
        <f>I169-AP169</f>
        <v>43463.682142288999</v>
      </c>
      <c r="AR169" t="s">
        <v>216</v>
      </c>
      <c r="AS169" s="125">
        <v>0.05</v>
      </c>
      <c r="AT169" s="125">
        <f>VLOOKUP(AR169,Bifurcation!$B$5:$L$12,MATCH($AT$5,Bifurcation!$B$5:$L$5,0),FALSE)</f>
        <v>0</v>
      </c>
      <c r="AU169" s="125">
        <f>VLOOKUP(AR169,Bifurcation!$B$5:$L$12,MATCH($AU$5,Bifurcation!$B$5:$L$5,0),FALSE)</f>
        <v>0</v>
      </c>
      <c r="AV169" s="125">
        <v>0.15</v>
      </c>
      <c r="AW169" s="125">
        <f>VLOOKUP(AR169,Bifurcation!$B$5:$L$12,MATCH($AW$5,Bifurcation!$B$5:$L$5,0),FALSE)</f>
        <v>0</v>
      </c>
      <c r="AX169" s="125">
        <v>0.17</v>
      </c>
      <c r="AY169" s="125">
        <f>VLOOKUP(AR169,Bifurcation!$B$5:$L$12,MATCH($AY$5,Bifurcation!$B$5:$L$5,0),FALSE)</f>
        <v>0.20468671467173591</v>
      </c>
      <c r="AZ169" s="125">
        <v>0.11</v>
      </c>
      <c r="BA169" s="125">
        <v>0.17</v>
      </c>
      <c r="BB169" s="125">
        <f>VLOOKUP(AR169,Bifurcation!$B$5:$L$12,MATCH($BB$5,Bifurcation!$B$5:$L$5,0),FALSE)</f>
        <v>0.15</v>
      </c>
      <c r="BC169" s="123">
        <f t="shared" si="111"/>
        <v>1.004686714671736</v>
      </c>
      <c r="BD169" s="165">
        <f t="shared" si="121"/>
        <v>2.1731841071144498E-2</v>
      </c>
      <c r="BE169" s="165">
        <f t="shared" si="122"/>
        <v>0</v>
      </c>
      <c r="BF169" s="165">
        <f t="shared" si="123"/>
        <v>0</v>
      </c>
      <c r="BG169" s="165">
        <f t="shared" si="124"/>
        <v>6.5195523213433498E-2</v>
      </c>
      <c r="BH169" s="165">
        <f t="shared" si="125"/>
        <v>0</v>
      </c>
      <c r="BI169" s="165">
        <f t="shared" si="126"/>
        <v>7.3888259641891302E-2</v>
      </c>
      <c r="BJ169" s="165">
        <f t="shared" si="127"/>
        <v>8.8964383052417328E-2</v>
      </c>
      <c r="BK169" s="165">
        <f t="shared" si="128"/>
        <v>4.7810050356517898E-2</v>
      </c>
      <c r="BL169" s="165">
        <f t="shared" si="129"/>
        <v>7.3888259641891302E-2</v>
      </c>
      <c r="BM169" s="165">
        <f t="shared" si="130"/>
        <v>6.5195523213433498E-2</v>
      </c>
      <c r="BN169" s="102">
        <f t="shared" si="112"/>
        <v>4.829298015809889</v>
      </c>
      <c r="BO169" s="102">
        <f t="shared" si="113"/>
        <v>0</v>
      </c>
      <c r="BP169" s="102">
        <f t="shared" si="114"/>
        <v>0</v>
      </c>
      <c r="BQ169" s="102">
        <f t="shared" si="115"/>
        <v>8.1494404016791879</v>
      </c>
      <c r="BR169" s="102">
        <f t="shared" si="116"/>
        <v>0</v>
      </c>
      <c r="BS169" s="102">
        <f t="shared" si="117"/>
        <v>113.67424560290969</v>
      </c>
      <c r="BT169" s="102">
        <f t="shared" si="118"/>
        <v>26.958903955277979</v>
      </c>
      <c r="BU169" s="102">
        <f t="shared" si="119"/>
        <v>637.46733808690522</v>
      </c>
      <c r="BV169" s="102">
        <f t="shared" si="120"/>
        <v>9.054933779643541</v>
      </c>
      <c r="BW169" s="102">
        <f>Valuation!BM169*10^5</f>
        <v>6519.5523213433498</v>
      </c>
    </row>
    <row r="170" spans="1:75">
      <c r="A170" s="56">
        <v>2050000016</v>
      </c>
      <c r="B170" s="56" t="s">
        <v>23</v>
      </c>
      <c r="C170" s="56" t="s">
        <v>28</v>
      </c>
      <c r="D170" s="56">
        <f t="shared" ref="D170:D201" si="133">+D169+1</f>
        <v>162</v>
      </c>
      <c r="E170" s="10" t="s">
        <v>39</v>
      </c>
      <c r="F170" s="164" t="s">
        <v>145</v>
      </c>
      <c r="G170" s="61">
        <v>75881</v>
      </c>
      <c r="H170" s="61">
        <v>31035.63583638101</v>
      </c>
      <c r="I170" s="61">
        <f t="shared" si="92"/>
        <v>44845.364163618986</v>
      </c>
      <c r="J170" s="60">
        <v>42754</v>
      </c>
      <c r="K170" s="60">
        <v>42916</v>
      </c>
      <c r="L170" s="60">
        <f t="shared" si="132"/>
        <v>42916</v>
      </c>
      <c r="M170" s="60">
        <v>45443</v>
      </c>
      <c r="N170" s="83">
        <f t="shared" si="93"/>
        <v>28</v>
      </c>
      <c r="O170" s="83">
        <f t="shared" si="94"/>
        <v>28</v>
      </c>
      <c r="P170" s="61">
        <f t="shared" si="95"/>
        <v>44845.364163618986</v>
      </c>
      <c r="Q170" s="61">
        <f t="shared" si="96"/>
        <v>34082.476764350431</v>
      </c>
      <c r="R170" s="61">
        <f t="shared" si="97"/>
        <v>10762.887399268555</v>
      </c>
      <c r="S170" s="61">
        <f t="shared" si="98"/>
        <v>1076.2887399268554</v>
      </c>
      <c r="T170" s="61">
        <f t="shared" si="99"/>
        <v>107.62887399268556</v>
      </c>
      <c r="U170" s="61">
        <f t="shared" si="100"/>
        <v>2150.4249023738571</v>
      </c>
      <c r="V170" s="84">
        <v>0.1</v>
      </c>
      <c r="W170" s="84">
        <v>0.1</v>
      </c>
      <c r="X170" s="84">
        <v>0.18</v>
      </c>
      <c r="Y170" s="56">
        <f t="shared" si="101"/>
        <v>4</v>
      </c>
      <c r="Z170" s="56">
        <f t="shared" si="102"/>
        <v>4</v>
      </c>
      <c r="AA170" s="56">
        <f t="shared" si="103"/>
        <v>4</v>
      </c>
      <c r="AB170" s="56">
        <f t="shared" si="104"/>
        <v>4</v>
      </c>
      <c r="AC170" s="56">
        <f t="shared" si="105"/>
        <v>4</v>
      </c>
      <c r="AD170" s="83">
        <f t="shared" si="106"/>
        <v>8</v>
      </c>
      <c r="AE170" s="14">
        <f t="shared" si="107"/>
        <v>76</v>
      </c>
      <c r="AF170" s="14">
        <f t="shared" si="108"/>
        <v>0</v>
      </c>
      <c r="AG170" s="61">
        <f t="shared" si="109"/>
        <v>3334.3425162933981</v>
      </c>
      <c r="AH170" s="51" t="s">
        <v>153</v>
      </c>
      <c r="AI170" s="111" t="s">
        <v>179</v>
      </c>
      <c r="AJ170" t="str">
        <f>VLOOKUP(A170,'[19]Building Sheet FAR WPI &amp; CII'!A$6:T$264,3,FALSE)</f>
        <v>Quench Unit</v>
      </c>
      <c r="AK170" t="s">
        <v>215</v>
      </c>
      <c r="AL170" s="104">
        <f t="shared" si="110"/>
        <v>7.4305555555555554</v>
      </c>
      <c r="AM170" s="104">
        <v>10</v>
      </c>
      <c r="AN170" s="109">
        <v>0.05</v>
      </c>
      <c r="AO170" s="136">
        <f>(1-AN170)/AM170</f>
        <v>9.5000000000000001E-2</v>
      </c>
      <c r="AP170" s="102">
        <f>I170*((1-AN170)/AM170)*IF(AL170&gt;AM170,AM170,AL170)</f>
        <v>31656.467133554652</v>
      </c>
      <c r="AQ170" s="102">
        <f>I170-AP170</f>
        <v>13188.897030064334</v>
      </c>
      <c r="AR170" t="s">
        <v>215</v>
      </c>
      <c r="AS170" s="125">
        <f>VLOOKUP(AR170,Bifurcation!$B$5:$L$12,MATCH($AS$5,Bifurcation!$B$5:$L$5,0),FALSE)</f>
        <v>0</v>
      </c>
      <c r="AT170" s="125">
        <f>VLOOKUP(AR170,Bifurcation!$B$5:$L$12,MATCH($AT$5,Bifurcation!$B$5:$L$5,0),FALSE)</f>
        <v>0.35</v>
      </c>
      <c r="AU170" s="125">
        <f>VLOOKUP(AR170,Bifurcation!$B$5:$L$12,MATCH($AU$5,Bifurcation!$B$5:$L$5,0),FALSE)</f>
        <v>0.23</v>
      </c>
      <c r="AV170" s="125">
        <f>VLOOKUP(AR170,Bifurcation!$B$5:$L$12,MATCH($AV$5,Bifurcation!$B$5:$L$5,0),FALSE)</f>
        <v>0</v>
      </c>
      <c r="AW170" s="125">
        <f>VLOOKUP(AR170,Bifurcation!$B$5:$L$12,MATCH($AW$5,Bifurcation!$B$5:$L$5,0),FALSE)</f>
        <v>0</v>
      </c>
      <c r="AX170" s="125">
        <f>VLOOKUP(AR170,Bifurcation!$B$5:$L$12,MATCH($AX$5,Bifurcation!$B$5:$L$5,0),FALSE)</f>
        <v>0</v>
      </c>
      <c r="AY170" s="125">
        <f>VLOOKUP(AR170,Bifurcation!$B$5:$L$12,MATCH($AY$5,Bifurcation!$B$5:$L$5,0),FALSE)</f>
        <v>0</v>
      </c>
      <c r="AZ170" s="125">
        <f>VLOOKUP(AR170,Bifurcation!$B$5:$L$12,MATCH($AZ$5,Bifurcation!$B$5:$L$5,0),FALSE)</f>
        <v>0</v>
      </c>
      <c r="BA170" s="125">
        <f>VLOOKUP(AR170,Bifurcation!$B$5:$L$12,MATCH($BA$5,Bifurcation!$B$5:$L$5,0),FALSE)</f>
        <v>0.35</v>
      </c>
      <c r="BB170" s="125">
        <f>VLOOKUP(AR170,Bifurcation!$B$5:$L$12,MATCH($BB$5,Bifurcation!$B$5:$L$5,0),FALSE)</f>
        <v>7.0000000000000007E-2</v>
      </c>
      <c r="BC170" s="123">
        <f t="shared" si="111"/>
        <v>1</v>
      </c>
      <c r="BD170" s="165">
        <f t="shared" si="121"/>
        <v>0</v>
      </c>
      <c r="BE170" s="165">
        <f t="shared" si="122"/>
        <v>4.6161139605225165E-2</v>
      </c>
      <c r="BF170" s="165">
        <f t="shared" si="123"/>
        <v>3.0334463169147972E-2</v>
      </c>
      <c r="BG170" s="165">
        <f t="shared" si="124"/>
        <v>0</v>
      </c>
      <c r="BH170" s="165">
        <f t="shared" si="125"/>
        <v>0</v>
      </c>
      <c r="BI170" s="165">
        <f t="shared" si="126"/>
        <v>0</v>
      </c>
      <c r="BJ170" s="165">
        <f t="shared" si="127"/>
        <v>0</v>
      </c>
      <c r="BK170" s="165">
        <f t="shared" si="128"/>
        <v>0</v>
      </c>
      <c r="BL170" s="165">
        <f t="shared" si="129"/>
        <v>4.6161139605225165E-2</v>
      </c>
      <c r="BM170" s="165">
        <f t="shared" si="130"/>
        <v>9.2322279210450345E-3</v>
      </c>
      <c r="BN170" s="102">
        <f t="shared" si="112"/>
        <v>0</v>
      </c>
      <c r="BO170" s="102">
        <f t="shared" si="113"/>
        <v>6.5944485150321661</v>
      </c>
      <c r="BP170" s="102">
        <f t="shared" si="114"/>
        <v>0.67409918153662163</v>
      </c>
      <c r="BQ170" s="102">
        <f t="shared" si="115"/>
        <v>0</v>
      </c>
      <c r="BR170" s="102">
        <f t="shared" si="116"/>
        <v>0</v>
      </c>
      <c r="BS170" s="102">
        <f t="shared" si="117"/>
        <v>0</v>
      </c>
      <c r="BT170" s="102">
        <f t="shared" si="118"/>
        <v>0</v>
      </c>
      <c r="BU170" s="102">
        <f t="shared" si="119"/>
        <v>0</v>
      </c>
      <c r="BV170" s="102">
        <f t="shared" si="120"/>
        <v>5.6570024026011225</v>
      </c>
      <c r="BW170" s="102">
        <f>Valuation!BM170*10^5</f>
        <v>923.22279210450347</v>
      </c>
    </row>
    <row r="171" spans="1:75">
      <c r="A171" s="56">
        <v>3030002260</v>
      </c>
      <c r="B171" s="56" t="s">
        <v>36</v>
      </c>
      <c r="C171" s="56" t="s">
        <v>27</v>
      </c>
      <c r="D171" s="56">
        <f t="shared" si="133"/>
        <v>163</v>
      </c>
      <c r="E171" s="10" t="s">
        <v>39</v>
      </c>
      <c r="F171" s="164" t="s">
        <v>95</v>
      </c>
      <c r="G171" s="61">
        <v>88700</v>
      </c>
      <c r="H171" s="61">
        <v>46239.176631040034</v>
      </c>
      <c r="I171" s="61">
        <f t="shared" si="92"/>
        <v>42460.823368959966</v>
      </c>
      <c r="J171" s="60">
        <v>44834</v>
      </c>
      <c r="K171" s="60">
        <v>44834</v>
      </c>
      <c r="L171" s="60">
        <f t="shared" si="132"/>
        <v>44834</v>
      </c>
      <c r="M171" s="60">
        <v>45443</v>
      </c>
      <c r="N171" s="83">
        <f t="shared" si="93"/>
        <v>7</v>
      </c>
      <c r="O171" s="83">
        <f t="shared" si="94"/>
        <v>7</v>
      </c>
      <c r="P171" s="61">
        <f t="shared" si="95"/>
        <v>42460.823368959966</v>
      </c>
      <c r="Q171" s="61">
        <f t="shared" si="96"/>
        <v>10615.205842239991</v>
      </c>
      <c r="R171" s="61">
        <f t="shared" si="97"/>
        <v>31845.617526719972</v>
      </c>
      <c r="S171" s="61">
        <f t="shared" si="98"/>
        <v>3184.5617526719975</v>
      </c>
      <c r="T171" s="61">
        <f t="shared" si="99"/>
        <v>318.4561752671998</v>
      </c>
      <c r="U171" s="61">
        <f t="shared" si="100"/>
        <v>6362.7543818386503</v>
      </c>
      <c r="V171" s="84">
        <v>0.1</v>
      </c>
      <c r="W171" s="84">
        <v>0.1</v>
      </c>
      <c r="X171" s="84">
        <v>0.18</v>
      </c>
      <c r="Y171" s="56">
        <f t="shared" si="101"/>
        <v>4</v>
      </c>
      <c r="Z171" s="56">
        <f t="shared" si="102"/>
        <v>3</v>
      </c>
      <c r="AA171" s="56">
        <f t="shared" si="103"/>
        <v>0</v>
      </c>
      <c r="AB171" s="56">
        <f t="shared" si="104"/>
        <v>0</v>
      </c>
      <c r="AC171" s="56">
        <f t="shared" si="105"/>
        <v>0</v>
      </c>
      <c r="AD171" s="83">
        <f t="shared" si="106"/>
        <v>0</v>
      </c>
      <c r="AE171" s="14">
        <f t="shared" si="107"/>
        <v>25</v>
      </c>
      <c r="AF171" s="14">
        <f t="shared" si="108"/>
        <v>0</v>
      </c>
      <c r="AG171" s="61">
        <f t="shared" si="109"/>
        <v>9865.7723097778471</v>
      </c>
      <c r="AH171" s="51" t="s">
        <v>100</v>
      </c>
      <c r="AI171" s="111" t="s">
        <v>203</v>
      </c>
      <c r="AJ171" t="e">
        <f>VLOOKUP(A171,'[19]Building Sheet FAR WPI &amp; CII'!A$6:T$264,3,FALSE)</f>
        <v>#N/A</v>
      </c>
      <c r="AK171" t="e">
        <v>#N/A</v>
      </c>
      <c r="AL171" s="104">
        <f t="shared" si="110"/>
        <v>1.7333333333333334</v>
      </c>
      <c r="AM171" s="104">
        <v>30</v>
      </c>
      <c r="AN171" s="109">
        <v>0.05</v>
      </c>
      <c r="AO171" s="136">
        <f>(1-AN171)/AM171</f>
        <v>3.1666666666666662E-2</v>
      </c>
      <c r="AP171" s="102">
        <f>I171*((1-AN171)/AM171)*IF(AL171&gt;AM171,AM171,AL171)</f>
        <v>2330.6274160295802</v>
      </c>
      <c r="AQ171" s="102">
        <f>I171-AP171</f>
        <v>40130.195952930386</v>
      </c>
      <c r="AR171" s="114" t="s">
        <v>218</v>
      </c>
      <c r="AS171" s="125">
        <f>VLOOKUP(AR171,Bifurcation!$B$5:$L$12,MATCH($AS$5,Bifurcation!$B$5:$L$5,0),FALSE)</f>
        <v>0</v>
      </c>
      <c r="AT171" s="125">
        <f>VLOOKUP(AR171,Bifurcation!$B$5:$L$12,MATCH($AT$5,Bifurcation!$B$5:$L$5,0),FALSE)</f>
        <v>0</v>
      </c>
      <c r="AU171" s="125">
        <f>VLOOKUP(AR171,Bifurcation!$B$5:$L$12,MATCH($AU$5,Bifurcation!$B$5:$L$5,0),FALSE)</f>
        <v>0</v>
      </c>
      <c r="AV171" s="125">
        <v>0.05</v>
      </c>
      <c r="AW171" s="125">
        <f>VLOOKUP(AR171,Bifurcation!$B$5:$L$12,MATCH($AW$5,Bifurcation!$B$5:$L$5,0),FALSE)</f>
        <v>0.15</v>
      </c>
      <c r="AX171" s="125">
        <v>0.37</v>
      </c>
      <c r="AY171" s="125">
        <v>0.08</v>
      </c>
      <c r="AZ171" s="125">
        <f>VLOOKUP(AR171,Bifurcation!$B$5:$L$12,MATCH($AZ$5,Bifurcation!$B$5:$L$5,0),FALSE)</f>
        <v>0</v>
      </c>
      <c r="BA171" s="125">
        <v>0.25</v>
      </c>
      <c r="BB171" s="125">
        <f>VLOOKUP(AR171,Bifurcation!$B$5:$L$12,MATCH($BB$5,Bifurcation!$B$5:$L$5,0),FALSE)</f>
        <v>0.1</v>
      </c>
      <c r="BC171" s="123">
        <f t="shared" si="111"/>
        <v>1</v>
      </c>
      <c r="BD171" s="165">
        <f t="shared" si="121"/>
        <v>0</v>
      </c>
      <c r="BE171" s="165">
        <f t="shared" si="122"/>
        <v>0</v>
      </c>
      <c r="BF171" s="165">
        <f t="shared" si="123"/>
        <v>0</v>
      </c>
      <c r="BG171" s="165">
        <f t="shared" si="124"/>
        <v>2.0065097976465194E-2</v>
      </c>
      <c r="BH171" s="165">
        <f t="shared" si="125"/>
        <v>6.0195293929395578E-2</v>
      </c>
      <c r="BI171" s="165">
        <f t="shared" si="126"/>
        <v>0.14848172502584242</v>
      </c>
      <c r="BJ171" s="165">
        <f t="shared" si="127"/>
        <v>3.2104156762344307E-2</v>
      </c>
      <c r="BK171" s="165">
        <f t="shared" si="128"/>
        <v>0</v>
      </c>
      <c r="BL171" s="165">
        <f t="shared" si="129"/>
        <v>0.10032548988232597</v>
      </c>
      <c r="BM171" s="165">
        <f t="shared" si="130"/>
        <v>4.0130195952930388E-2</v>
      </c>
      <c r="BN171" s="102">
        <f t="shared" si="112"/>
        <v>0</v>
      </c>
      <c r="BO171" s="102">
        <f t="shared" si="113"/>
        <v>0</v>
      </c>
      <c r="BP171" s="102">
        <f t="shared" si="114"/>
        <v>0</v>
      </c>
      <c r="BQ171" s="102">
        <f t="shared" si="115"/>
        <v>2.5081372470581496</v>
      </c>
      <c r="BR171" s="102">
        <f t="shared" si="116"/>
        <v>66.883659921550645</v>
      </c>
      <c r="BS171" s="102">
        <f t="shared" si="117"/>
        <v>228.43342311668064</v>
      </c>
      <c r="BT171" s="102">
        <f t="shared" si="118"/>
        <v>9.7285323522255478</v>
      </c>
      <c r="BU171" s="102">
        <f t="shared" si="119"/>
        <v>0</v>
      </c>
      <c r="BV171" s="102">
        <f t="shared" si="120"/>
        <v>12.294790426755632</v>
      </c>
      <c r="BW171" s="102">
        <f>Valuation!BM171*10^5</f>
        <v>4013.0195952930389</v>
      </c>
    </row>
    <row r="172" spans="1:75">
      <c r="A172" s="56">
        <v>2040000009</v>
      </c>
      <c r="B172" s="56" t="s">
        <v>22</v>
      </c>
      <c r="C172" s="56" t="s">
        <v>29</v>
      </c>
      <c r="D172" s="56">
        <f t="shared" si="133"/>
        <v>164</v>
      </c>
      <c r="E172" s="10" t="s">
        <v>96</v>
      </c>
      <c r="F172" s="164" t="s">
        <v>102</v>
      </c>
      <c r="G172" s="61">
        <v>68000</v>
      </c>
      <c r="H172" s="61">
        <v>27988.137667100811</v>
      </c>
      <c r="I172" s="61">
        <f t="shared" si="92"/>
        <v>40011.862332899189</v>
      </c>
      <c r="J172" s="60">
        <v>42754</v>
      </c>
      <c r="K172" s="60">
        <v>42825</v>
      </c>
      <c r="L172" s="60">
        <f t="shared" si="132"/>
        <v>42825</v>
      </c>
      <c r="M172" s="60">
        <v>45443</v>
      </c>
      <c r="N172" s="83">
        <f t="shared" si="93"/>
        <v>29</v>
      </c>
      <c r="O172" s="83">
        <f t="shared" si="94"/>
        <v>29</v>
      </c>
      <c r="P172" s="61">
        <f t="shared" si="95"/>
        <v>40011.862332899189</v>
      </c>
      <c r="Q172" s="61">
        <f t="shared" si="96"/>
        <v>31209.252619661369</v>
      </c>
      <c r="R172" s="61">
        <f t="shared" si="97"/>
        <v>8802.60971323782</v>
      </c>
      <c r="S172" s="61">
        <f t="shared" si="98"/>
        <v>880.26097132378209</v>
      </c>
      <c r="T172" s="61">
        <f t="shared" si="99"/>
        <v>88.026097132378212</v>
      </c>
      <c r="U172" s="61">
        <f t="shared" si="100"/>
        <v>1758.7614207049164</v>
      </c>
      <c r="V172" s="84">
        <v>0.1</v>
      </c>
      <c r="W172" s="84">
        <v>0.1</v>
      </c>
      <c r="X172" s="84">
        <v>0.18</v>
      </c>
      <c r="Y172" s="56">
        <f t="shared" si="101"/>
        <v>4</v>
      </c>
      <c r="Z172" s="56">
        <f t="shared" si="102"/>
        <v>4</v>
      </c>
      <c r="AA172" s="56">
        <f t="shared" si="103"/>
        <v>4</v>
      </c>
      <c r="AB172" s="56">
        <f t="shared" si="104"/>
        <v>4</v>
      </c>
      <c r="AC172" s="56">
        <f t="shared" si="105"/>
        <v>4</v>
      </c>
      <c r="AD172" s="83">
        <f t="shared" si="106"/>
        <v>9</v>
      </c>
      <c r="AE172" s="14">
        <f t="shared" si="107"/>
        <v>78</v>
      </c>
      <c r="AF172" s="14">
        <f t="shared" si="108"/>
        <v>0</v>
      </c>
      <c r="AG172" s="61">
        <f t="shared" si="109"/>
        <v>2727.0484891610768</v>
      </c>
      <c r="AH172" s="51"/>
      <c r="AI172" s="111" t="s">
        <v>181</v>
      </c>
      <c r="AJ172" t="str">
        <f>VLOOKUP(A172,'[19]Building Sheet FAR WPI &amp; CII'!A$6:T$264,3,FALSE)</f>
        <v>CABIN,SECURITY PORT,6X4X8FT</v>
      </c>
      <c r="AK172" t="s">
        <v>218</v>
      </c>
      <c r="AL172" s="104">
        <f t="shared" si="110"/>
        <v>7.4305555555555554</v>
      </c>
      <c r="AM172" s="104">
        <v>7</v>
      </c>
      <c r="AN172" s="109">
        <f>VLOOKUP(A172,'[19]Building Sheet FAR WPI &amp; CII'!A$6:AK$243,36,FALSE)</f>
        <v>0.05</v>
      </c>
      <c r="AO172" s="136">
        <f>(1-AN172)/AM172</f>
        <v>0.1357142857142857</v>
      </c>
      <c r="AP172" s="102">
        <f>I172*((1-AN172)/AM172)*IF(AL172&gt;AM172,AM172,AL172)</f>
        <v>38011.269216254223</v>
      </c>
      <c r="AQ172" s="102">
        <f>I172-AP172</f>
        <v>2000.5931166449664</v>
      </c>
      <c r="AR172" t="s">
        <v>218</v>
      </c>
      <c r="AS172" s="125">
        <f>VLOOKUP(AR172,Bifurcation!$B$5:$L$12,MATCH($AS$5,Bifurcation!$B$5:$L$5,0),FALSE)</f>
        <v>0</v>
      </c>
      <c r="AT172" s="125">
        <f>VLOOKUP(AR172,Bifurcation!$B$5:$L$12,MATCH($AT$5,Bifurcation!$B$5:$L$5,0),FALSE)</f>
        <v>0</v>
      </c>
      <c r="AU172" s="125">
        <f>VLOOKUP(AR172,Bifurcation!$B$5:$L$12,MATCH($AU$5,Bifurcation!$B$5:$L$5,0),FALSE)</f>
        <v>0</v>
      </c>
      <c r="AV172" s="125">
        <v>0</v>
      </c>
      <c r="AW172" s="125">
        <v>0</v>
      </c>
      <c r="AX172" s="125">
        <v>1</v>
      </c>
      <c r="AY172" s="125">
        <v>0</v>
      </c>
      <c r="AZ172" s="125">
        <f>VLOOKUP(AR172,Bifurcation!$B$5:$L$12,MATCH($AZ$5,Bifurcation!$B$5:$L$5,0),FALSE)</f>
        <v>0</v>
      </c>
      <c r="BA172" s="125">
        <v>0</v>
      </c>
      <c r="BB172" s="125">
        <v>0</v>
      </c>
      <c r="BC172" s="123">
        <f t="shared" si="111"/>
        <v>1</v>
      </c>
      <c r="BD172" s="165">
        <f t="shared" si="121"/>
        <v>0</v>
      </c>
      <c r="BE172" s="165">
        <f t="shared" si="122"/>
        <v>0</v>
      </c>
      <c r="BF172" s="165">
        <f t="shared" si="123"/>
        <v>0</v>
      </c>
      <c r="BG172" s="165">
        <f t="shared" si="124"/>
        <v>0</v>
      </c>
      <c r="BH172" s="165">
        <f t="shared" si="125"/>
        <v>0</v>
      </c>
      <c r="BI172" s="165">
        <f t="shared" si="126"/>
        <v>2.0005931166449664E-2</v>
      </c>
      <c r="BJ172" s="165">
        <f t="shared" si="127"/>
        <v>0</v>
      </c>
      <c r="BK172" s="165">
        <f t="shared" si="128"/>
        <v>0</v>
      </c>
      <c r="BL172" s="165">
        <f t="shared" si="129"/>
        <v>0</v>
      </c>
      <c r="BM172" s="165">
        <f t="shared" si="130"/>
        <v>0</v>
      </c>
      <c r="BN172" s="102">
        <f t="shared" si="112"/>
        <v>0</v>
      </c>
      <c r="BO172" s="102">
        <f t="shared" si="113"/>
        <v>0</v>
      </c>
      <c r="BP172" s="102">
        <f t="shared" si="114"/>
        <v>0</v>
      </c>
      <c r="BQ172" s="102">
        <f t="shared" si="115"/>
        <v>0</v>
      </c>
      <c r="BR172" s="102">
        <f t="shared" si="116"/>
        <v>0</v>
      </c>
      <c r="BS172" s="102">
        <f t="shared" si="117"/>
        <v>30.778355640691789</v>
      </c>
      <c r="BT172" s="102">
        <f t="shared" si="118"/>
        <v>0</v>
      </c>
      <c r="BU172" s="102">
        <f t="shared" si="119"/>
        <v>0</v>
      </c>
      <c r="BV172" s="102">
        <f t="shared" si="120"/>
        <v>0</v>
      </c>
      <c r="BW172" s="102">
        <f>Valuation!BM172*10^5</f>
        <v>0</v>
      </c>
    </row>
    <row r="173" spans="1:75">
      <c r="A173" s="56">
        <v>2040000008</v>
      </c>
      <c r="B173" s="56" t="s">
        <v>22</v>
      </c>
      <c r="C173" s="56" t="s">
        <v>29</v>
      </c>
      <c r="D173" s="56">
        <f t="shared" si="133"/>
        <v>165</v>
      </c>
      <c r="E173" s="10" t="s">
        <v>96</v>
      </c>
      <c r="F173" s="164" t="s">
        <v>102</v>
      </c>
      <c r="G173" s="61">
        <v>68000</v>
      </c>
      <c r="H173" s="61">
        <v>27988.137667100811</v>
      </c>
      <c r="I173" s="61">
        <f t="shared" si="92"/>
        <v>40011.862332899189</v>
      </c>
      <c r="J173" s="60">
        <v>42754</v>
      </c>
      <c r="K173" s="60">
        <v>42825</v>
      </c>
      <c r="L173" s="60">
        <f t="shared" si="132"/>
        <v>42825</v>
      </c>
      <c r="M173" s="60">
        <v>45443</v>
      </c>
      <c r="N173" s="83">
        <f t="shared" si="93"/>
        <v>29</v>
      </c>
      <c r="O173" s="83">
        <f t="shared" si="94"/>
        <v>29</v>
      </c>
      <c r="P173" s="61">
        <f t="shared" si="95"/>
        <v>40011.862332899189</v>
      </c>
      <c r="Q173" s="61">
        <f t="shared" si="96"/>
        <v>31209.252619661369</v>
      </c>
      <c r="R173" s="61">
        <f t="shared" si="97"/>
        <v>8802.60971323782</v>
      </c>
      <c r="S173" s="61">
        <f t="shared" si="98"/>
        <v>880.26097132378209</v>
      </c>
      <c r="T173" s="61">
        <f t="shared" si="99"/>
        <v>88.026097132378212</v>
      </c>
      <c r="U173" s="61">
        <f t="shared" si="100"/>
        <v>1758.7614207049164</v>
      </c>
      <c r="V173" s="84">
        <v>0.1</v>
      </c>
      <c r="W173" s="84">
        <v>0.1</v>
      </c>
      <c r="X173" s="84">
        <v>0.18</v>
      </c>
      <c r="Y173" s="56">
        <f t="shared" si="101"/>
        <v>4</v>
      </c>
      <c r="Z173" s="56">
        <f t="shared" si="102"/>
        <v>4</v>
      </c>
      <c r="AA173" s="56">
        <f t="shared" si="103"/>
        <v>4</v>
      </c>
      <c r="AB173" s="56">
        <f t="shared" si="104"/>
        <v>4</v>
      </c>
      <c r="AC173" s="56">
        <f t="shared" si="105"/>
        <v>4</v>
      </c>
      <c r="AD173" s="83">
        <f t="shared" si="106"/>
        <v>9</v>
      </c>
      <c r="AE173" s="14">
        <f t="shared" si="107"/>
        <v>78</v>
      </c>
      <c r="AF173" s="14">
        <f t="shared" si="108"/>
        <v>0</v>
      </c>
      <c r="AG173" s="61">
        <f t="shared" si="109"/>
        <v>2727.0484891610768</v>
      </c>
      <c r="AH173" s="51"/>
      <c r="AI173" s="111" t="s">
        <v>181</v>
      </c>
      <c r="AJ173" t="str">
        <f>VLOOKUP(A173,'[19]Building Sheet FAR WPI &amp; CII'!A$6:T$264,3,FALSE)</f>
        <v>CABIN,SECURITY PORT,6X4X8FT</v>
      </c>
      <c r="AK173" t="s">
        <v>218</v>
      </c>
      <c r="AL173" s="104">
        <f t="shared" si="110"/>
        <v>7.4305555555555554</v>
      </c>
      <c r="AM173" s="104">
        <v>7</v>
      </c>
      <c r="AN173" s="109">
        <f>VLOOKUP(A173,'[19]Building Sheet FAR WPI &amp; CII'!A$6:AK$243,36,FALSE)</f>
        <v>0.05</v>
      </c>
      <c r="AO173" s="136">
        <f>(1-AN173)/AM173</f>
        <v>0.1357142857142857</v>
      </c>
      <c r="AP173" s="102">
        <f>I173*((1-AN173)/AM173)*IF(AL173&gt;AM173,AM173,AL173)</f>
        <v>38011.269216254223</v>
      </c>
      <c r="AQ173" s="102">
        <f>I173-AP173</f>
        <v>2000.5931166449664</v>
      </c>
      <c r="AR173" t="s">
        <v>218</v>
      </c>
      <c r="AS173" s="125">
        <f>VLOOKUP(AR173,Bifurcation!$B$5:$L$12,MATCH($AS$5,Bifurcation!$B$5:$L$5,0),FALSE)</f>
        <v>0</v>
      </c>
      <c r="AT173" s="125">
        <f>VLOOKUP(AR173,Bifurcation!$B$5:$L$12,MATCH($AT$5,Bifurcation!$B$5:$L$5,0),FALSE)</f>
        <v>0</v>
      </c>
      <c r="AU173" s="125">
        <f>VLOOKUP(AR173,Bifurcation!$B$5:$L$12,MATCH($AU$5,Bifurcation!$B$5:$L$5,0),FALSE)</f>
        <v>0</v>
      </c>
      <c r="AV173" s="125">
        <v>0</v>
      </c>
      <c r="AW173" s="125">
        <v>0</v>
      </c>
      <c r="AX173" s="125">
        <v>1</v>
      </c>
      <c r="AY173" s="125">
        <v>0</v>
      </c>
      <c r="AZ173" s="125">
        <f>VLOOKUP(AR173,Bifurcation!$B$5:$L$12,MATCH($AZ$5,Bifurcation!$B$5:$L$5,0),FALSE)</f>
        <v>0</v>
      </c>
      <c r="BA173" s="125">
        <v>0</v>
      </c>
      <c r="BB173" s="125">
        <v>0</v>
      </c>
      <c r="BC173" s="123">
        <f t="shared" si="111"/>
        <v>1</v>
      </c>
      <c r="BD173" s="165">
        <f t="shared" si="121"/>
        <v>0</v>
      </c>
      <c r="BE173" s="165">
        <f t="shared" si="122"/>
        <v>0</v>
      </c>
      <c r="BF173" s="165">
        <f t="shared" si="123"/>
        <v>0</v>
      </c>
      <c r="BG173" s="165">
        <f t="shared" si="124"/>
        <v>0</v>
      </c>
      <c r="BH173" s="165">
        <f t="shared" si="125"/>
        <v>0</v>
      </c>
      <c r="BI173" s="165">
        <f t="shared" si="126"/>
        <v>2.0005931166449664E-2</v>
      </c>
      <c r="BJ173" s="165">
        <f t="shared" si="127"/>
        <v>0</v>
      </c>
      <c r="BK173" s="165">
        <f t="shared" si="128"/>
        <v>0</v>
      </c>
      <c r="BL173" s="165">
        <f t="shared" si="129"/>
        <v>0</v>
      </c>
      <c r="BM173" s="165">
        <f t="shared" si="130"/>
        <v>0</v>
      </c>
      <c r="BN173" s="102">
        <f t="shared" si="112"/>
        <v>0</v>
      </c>
      <c r="BO173" s="102">
        <f t="shared" si="113"/>
        <v>0</v>
      </c>
      <c r="BP173" s="102">
        <f t="shared" si="114"/>
        <v>0</v>
      </c>
      <c r="BQ173" s="102">
        <f t="shared" si="115"/>
        <v>0</v>
      </c>
      <c r="BR173" s="102">
        <f t="shared" si="116"/>
        <v>0</v>
      </c>
      <c r="BS173" s="102">
        <f t="shared" si="117"/>
        <v>30.778355640691789</v>
      </c>
      <c r="BT173" s="102">
        <f t="shared" si="118"/>
        <v>0</v>
      </c>
      <c r="BU173" s="102">
        <f t="shared" si="119"/>
        <v>0</v>
      </c>
      <c r="BV173" s="102">
        <f t="shared" si="120"/>
        <v>0</v>
      </c>
      <c r="BW173" s="102">
        <f>Valuation!BM173*10^5</f>
        <v>0</v>
      </c>
    </row>
    <row r="174" spans="1:75">
      <c r="A174" s="56">
        <v>2040000007</v>
      </c>
      <c r="B174" s="56" t="s">
        <v>22</v>
      </c>
      <c r="C174" s="56" t="s">
        <v>29</v>
      </c>
      <c r="D174" s="56">
        <f t="shared" si="133"/>
        <v>166</v>
      </c>
      <c r="E174" s="10" t="s">
        <v>96</v>
      </c>
      <c r="F174" s="164" t="s">
        <v>102</v>
      </c>
      <c r="G174" s="61">
        <v>68000</v>
      </c>
      <c r="H174" s="61">
        <v>27988.137667100811</v>
      </c>
      <c r="I174" s="61">
        <f t="shared" si="92"/>
        <v>40011.862332899189</v>
      </c>
      <c r="J174" s="60">
        <v>42754</v>
      </c>
      <c r="K174" s="60">
        <v>42825</v>
      </c>
      <c r="L174" s="60">
        <f t="shared" si="132"/>
        <v>42825</v>
      </c>
      <c r="M174" s="60">
        <v>45443</v>
      </c>
      <c r="N174" s="83">
        <f t="shared" si="93"/>
        <v>29</v>
      </c>
      <c r="O174" s="83">
        <f t="shared" si="94"/>
        <v>29</v>
      </c>
      <c r="P174" s="61">
        <f t="shared" si="95"/>
        <v>40011.862332899189</v>
      </c>
      <c r="Q174" s="61">
        <f t="shared" si="96"/>
        <v>31209.252619661369</v>
      </c>
      <c r="R174" s="61">
        <f t="shared" si="97"/>
        <v>8802.60971323782</v>
      </c>
      <c r="S174" s="61">
        <f t="shared" si="98"/>
        <v>880.26097132378209</v>
      </c>
      <c r="T174" s="61">
        <f t="shared" si="99"/>
        <v>88.026097132378212</v>
      </c>
      <c r="U174" s="61">
        <f t="shared" si="100"/>
        <v>1758.7614207049164</v>
      </c>
      <c r="V174" s="84">
        <v>0.1</v>
      </c>
      <c r="W174" s="84">
        <v>0.1</v>
      </c>
      <c r="X174" s="84">
        <v>0.18</v>
      </c>
      <c r="Y174" s="56">
        <f t="shared" si="101"/>
        <v>4</v>
      </c>
      <c r="Z174" s="56">
        <f t="shared" si="102"/>
        <v>4</v>
      </c>
      <c r="AA174" s="56">
        <f t="shared" si="103"/>
        <v>4</v>
      </c>
      <c r="AB174" s="56">
        <f t="shared" si="104"/>
        <v>4</v>
      </c>
      <c r="AC174" s="56">
        <f t="shared" si="105"/>
        <v>4</v>
      </c>
      <c r="AD174" s="83">
        <f t="shared" si="106"/>
        <v>9</v>
      </c>
      <c r="AE174" s="14">
        <f t="shared" si="107"/>
        <v>78</v>
      </c>
      <c r="AF174" s="14">
        <f t="shared" si="108"/>
        <v>0</v>
      </c>
      <c r="AG174" s="61">
        <f t="shared" si="109"/>
        <v>2727.0484891610768</v>
      </c>
      <c r="AH174" s="51"/>
      <c r="AI174" s="111" t="s">
        <v>181</v>
      </c>
      <c r="AJ174" t="str">
        <f>VLOOKUP(A174,'[19]Building Sheet FAR WPI &amp; CII'!A$6:T$264,3,FALSE)</f>
        <v>CABIN,SECURITY PORT,6X4X8FT</v>
      </c>
      <c r="AK174" t="s">
        <v>218</v>
      </c>
      <c r="AL174" s="104">
        <f t="shared" si="110"/>
        <v>7.4305555555555554</v>
      </c>
      <c r="AM174" s="104">
        <v>7</v>
      </c>
      <c r="AN174" s="109">
        <f>VLOOKUP(A174,'[19]Building Sheet FAR WPI &amp; CII'!A$6:AK$243,36,FALSE)</f>
        <v>0.05</v>
      </c>
      <c r="AO174" s="136">
        <f>(1-AN174)/AM174</f>
        <v>0.1357142857142857</v>
      </c>
      <c r="AP174" s="102">
        <f>I174*((1-AN174)/AM174)*IF(AL174&gt;AM174,AM174,AL174)</f>
        <v>38011.269216254223</v>
      </c>
      <c r="AQ174" s="102">
        <f>I174-AP174</f>
        <v>2000.5931166449664</v>
      </c>
      <c r="AR174" t="s">
        <v>218</v>
      </c>
      <c r="AS174" s="125">
        <f>VLOOKUP(AR174,Bifurcation!$B$5:$L$12,MATCH($AS$5,Bifurcation!$B$5:$L$5,0),FALSE)</f>
        <v>0</v>
      </c>
      <c r="AT174" s="125">
        <f>VLOOKUP(AR174,Bifurcation!$B$5:$L$12,MATCH($AT$5,Bifurcation!$B$5:$L$5,0),FALSE)</f>
        <v>0</v>
      </c>
      <c r="AU174" s="125">
        <f>VLOOKUP(AR174,Bifurcation!$B$5:$L$12,MATCH($AU$5,Bifurcation!$B$5:$L$5,0),FALSE)</f>
        <v>0</v>
      </c>
      <c r="AV174" s="125">
        <v>0</v>
      </c>
      <c r="AW174" s="125">
        <v>0</v>
      </c>
      <c r="AX174" s="125">
        <v>1</v>
      </c>
      <c r="AY174" s="125">
        <v>0</v>
      </c>
      <c r="AZ174" s="125">
        <f>VLOOKUP(AR174,Bifurcation!$B$5:$L$12,MATCH($AZ$5,Bifurcation!$B$5:$L$5,0),FALSE)</f>
        <v>0</v>
      </c>
      <c r="BA174" s="125">
        <v>0</v>
      </c>
      <c r="BB174" s="125">
        <v>0</v>
      </c>
      <c r="BC174" s="123">
        <f t="shared" si="111"/>
        <v>1</v>
      </c>
      <c r="BD174" s="165">
        <f t="shared" si="121"/>
        <v>0</v>
      </c>
      <c r="BE174" s="165">
        <f t="shared" si="122"/>
        <v>0</v>
      </c>
      <c r="BF174" s="165">
        <f t="shared" si="123"/>
        <v>0</v>
      </c>
      <c r="BG174" s="165">
        <f t="shared" si="124"/>
        <v>0</v>
      </c>
      <c r="BH174" s="165">
        <f t="shared" si="125"/>
        <v>0</v>
      </c>
      <c r="BI174" s="165">
        <f t="shared" si="126"/>
        <v>2.0005931166449664E-2</v>
      </c>
      <c r="BJ174" s="165">
        <f t="shared" si="127"/>
        <v>0</v>
      </c>
      <c r="BK174" s="165">
        <f t="shared" si="128"/>
        <v>0</v>
      </c>
      <c r="BL174" s="165">
        <f t="shared" si="129"/>
        <v>0</v>
      </c>
      <c r="BM174" s="165">
        <f t="shared" si="130"/>
        <v>0</v>
      </c>
      <c r="BN174" s="102">
        <f t="shared" si="112"/>
        <v>0</v>
      </c>
      <c r="BO174" s="102">
        <f t="shared" si="113"/>
        <v>0</v>
      </c>
      <c r="BP174" s="102">
        <f t="shared" si="114"/>
        <v>0</v>
      </c>
      <c r="BQ174" s="102">
        <f t="shared" si="115"/>
        <v>0</v>
      </c>
      <c r="BR174" s="102">
        <f t="shared" si="116"/>
        <v>0</v>
      </c>
      <c r="BS174" s="102">
        <f t="shared" si="117"/>
        <v>30.778355640691789</v>
      </c>
      <c r="BT174" s="102">
        <f t="shared" si="118"/>
        <v>0</v>
      </c>
      <c r="BU174" s="102">
        <f t="shared" si="119"/>
        <v>0</v>
      </c>
      <c r="BV174" s="102">
        <f t="shared" si="120"/>
        <v>0</v>
      </c>
      <c r="BW174" s="102">
        <f>Valuation!BM174*10^5</f>
        <v>0</v>
      </c>
    </row>
    <row r="175" spans="1:75">
      <c r="A175" s="56">
        <v>2040000006</v>
      </c>
      <c r="B175" s="56" t="s">
        <v>22</v>
      </c>
      <c r="C175" s="56" t="s">
        <v>29</v>
      </c>
      <c r="D175" s="56">
        <f t="shared" si="133"/>
        <v>167</v>
      </c>
      <c r="E175" s="10" t="s">
        <v>96</v>
      </c>
      <c r="F175" s="164" t="s">
        <v>102</v>
      </c>
      <c r="G175" s="61">
        <v>68000</v>
      </c>
      <c r="H175" s="61">
        <v>27988.137667100811</v>
      </c>
      <c r="I175" s="61">
        <f t="shared" si="92"/>
        <v>40011.862332899189</v>
      </c>
      <c r="J175" s="60">
        <v>42754</v>
      </c>
      <c r="K175" s="60">
        <v>42825</v>
      </c>
      <c r="L175" s="60">
        <f t="shared" si="132"/>
        <v>42825</v>
      </c>
      <c r="M175" s="60">
        <v>45443</v>
      </c>
      <c r="N175" s="83">
        <f t="shared" si="93"/>
        <v>29</v>
      </c>
      <c r="O175" s="83">
        <f t="shared" si="94"/>
        <v>29</v>
      </c>
      <c r="P175" s="61">
        <f t="shared" si="95"/>
        <v>40011.862332899189</v>
      </c>
      <c r="Q175" s="61">
        <f t="shared" si="96"/>
        <v>31209.252619661369</v>
      </c>
      <c r="R175" s="61">
        <f t="shared" si="97"/>
        <v>8802.60971323782</v>
      </c>
      <c r="S175" s="61">
        <f t="shared" si="98"/>
        <v>880.26097132378209</v>
      </c>
      <c r="T175" s="61">
        <f t="shared" si="99"/>
        <v>88.026097132378212</v>
      </c>
      <c r="U175" s="61">
        <f t="shared" si="100"/>
        <v>1758.7614207049164</v>
      </c>
      <c r="V175" s="84">
        <v>0.1</v>
      </c>
      <c r="W175" s="84">
        <v>0.1</v>
      </c>
      <c r="X175" s="84">
        <v>0.18</v>
      </c>
      <c r="Y175" s="56">
        <f t="shared" si="101"/>
        <v>4</v>
      </c>
      <c r="Z175" s="56">
        <f t="shared" si="102"/>
        <v>4</v>
      </c>
      <c r="AA175" s="56">
        <f t="shared" si="103"/>
        <v>4</v>
      </c>
      <c r="AB175" s="56">
        <f t="shared" si="104"/>
        <v>4</v>
      </c>
      <c r="AC175" s="56">
        <f t="shared" si="105"/>
        <v>4</v>
      </c>
      <c r="AD175" s="83">
        <f t="shared" si="106"/>
        <v>9</v>
      </c>
      <c r="AE175" s="14">
        <f t="shared" si="107"/>
        <v>78</v>
      </c>
      <c r="AF175" s="14">
        <f t="shared" si="108"/>
        <v>0</v>
      </c>
      <c r="AG175" s="61">
        <f t="shared" si="109"/>
        <v>2727.0484891610768</v>
      </c>
      <c r="AH175" s="51"/>
      <c r="AI175" s="111" t="s">
        <v>181</v>
      </c>
      <c r="AJ175" t="str">
        <f>VLOOKUP(A175,'[19]Building Sheet FAR WPI &amp; CII'!A$6:T$264,3,FALSE)</f>
        <v>CABIN,SECURITY PORT,6X4X8FT</v>
      </c>
      <c r="AK175" t="s">
        <v>218</v>
      </c>
      <c r="AL175" s="104">
        <f t="shared" si="110"/>
        <v>7.4305555555555554</v>
      </c>
      <c r="AM175" s="104">
        <v>7</v>
      </c>
      <c r="AN175" s="109">
        <f>VLOOKUP(A175,'[19]Building Sheet FAR WPI &amp; CII'!A$6:AK$243,36,FALSE)</f>
        <v>0.05</v>
      </c>
      <c r="AO175" s="136">
        <f>(1-AN175)/AM175</f>
        <v>0.1357142857142857</v>
      </c>
      <c r="AP175" s="102">
        <f>I175*((1-AN175)/AM175)*IF(AL175&gt;AM175,AM175,AL175)</f>
        <v>38011.269216254223</v>
      </c>
      <c r="AQ175" s="102">
        <f>I175-AP175</f>
        <v>2000.5931166449664</v>
      </c>
      <c r="AR175" t="s">
        <v>218</v>
      </c>
      <c r="AS175" s="125">
        <f>VLOOKUP(AR175,Bifurcation!$B$5:$L$12,MATCH($AS$5,Bifurcation!$B$5:$L$5,0),FALSE)</f>
        <v>0</v>
      </c>
      <c r="AT175" s="125">
        <f>VLOOKUP(AR175,Bifurcation!$B$5:$L$12,MATCH($AT$5,Bifurcation!$B$5:$L$5,0),FALSE)</f>
        <v>0</v>
      </c>
      <c r="AU175" s="125">
        <f>VLOOKUP(AR175,Bifurcation!$B$5:$L$12,MATCH($AU$5,Bifurcation!$B$5:$L$5,0),FALSE)</f>
        <v>0</v>
      </c>
      <c r="AV175" s="125">
        <v>0</v>
      </c>
      <c r="AW175" s="125">
        <v>0</v>
      </c>
      <c r="AX175" s="125">
        <v>1</v>
      </c>
      <c r="AY175" s="125">
        <v>0</v>
      </c>
      <c r="AZ175" s="125">
        <f>VLOOKUP(AR175,Bifurcation!$B$5:$L$12,MATCH($AZ$5,Bifurcation!$B$5:$L$5,0),FALSE)</f>
        <v>0</v>
      </c>
      <c r="BA175" s="125">
        <v>0</v>
      </c>
      <c r="BB175" s="125">
        <v>0</v>
      </c>
      <c r="BC175" s="123">
        <f t="shared" si="111"/>
        <v>1</v>
      </c>
      <c r="BD175" s="165">
        <f t="shared" si="121"/>
        <v>0</v>
      </c>
      <c r="BE175" s="165">
        <f t="shared" si="122"/>
        <v>0</v>
      </c>
      <c r="BF175" s="165">
        <f t="shared" si="123"/>
        <v>0</v>
      </c>
      <c r="BG175" s="165">
        <f t="shared" si="124"/>
        <v>0</v>
      </c>
      <c r="BH175" s="165">
        <f t="shared" si="125"/>
        <v>0</v>
      </c>
      <c r="BI175" s="165">
        <f t="shared" si="126"/>
        <v>2.0005931166449664E-2</v>
      </c>
      <c r="BJ175" s="165">
        <f t="shared" si="127"/>
        <v>0</v>
      </c>
      <c r="BK175" s="165">
        <f t="shared" si="128"/>
        <v>0</v>
      </c>
      <c r="BL175" s="165">
        <f t="shared" si="129"/>
        <v>0</v>
      </c>
      <c r="BM175" s="165">
        <f t="shared" si="130"/>
        <v>0</v>
      </c>
      <c r="BN175" s="102">
        <f t="shared" si="112"/>
        <v>0</v>
      </c>
      <c r="BO175" s="102">
        <f t="shared" si="113"/>
        <v>0</v>
      </c>
      <c r="BP175" s="102">
        <f t="shared" si="114"/>
        <v>0</v>
      </c>
      <c r="BQ175" s="102">
        <f t="shared" si="115"/>
        <v>0</v>
      </c>
      <c r="BR175" s="102">
        <f t="shared" si="116"/>
        <v>0</v>
      </c>
      <c r="BS175" s="102">
        <f t="shared" si="117"/>
        <v>30.778355640691789</v>
      </c>
      <c r="BT175" s="102">
        <f t="shared" si="118"/>
        <v>0</v>
      </c>
      <c r="BU175" s="102">
        <f t="shared" si="119"/>
        <v>0</v>
      </c>
      <c r="BV175" s="102">
        <f t="shared" si="120"/>
        <v>0</v>
      </c>
      <c r="BW175" s="102">
        <f>Valuation!BM175*10^5</f>
        <v>0</v>
      </c>
    </row>
    <row r="176" spans="1:75">
      <c r="A176" s="56">
        <v>2040000005</v>
      </c>
      <c r="B176" s="56" t="s">
        <v>22</v>
      </c>
      <c r="C176" s="56" t="s">
        <v>29</v>
      </c>
      <c r="D176" s="56">
        <f t="shared" si="133"/>
        <v>168</v>
      </c>
      <c r="E176" s="10" t="s">
        <v>96</v>
      </c>
      <c r="F176" s="164" t="s">
        <v>102</v>
      </c>
      <c r="G176" s="61">
        <v>68000</v>
      </c>
      <c r="H176" s="61">
        <v>27988.137667100811</v>
      </c>
      <c r="I176" s="61">
        <f t="shared" si="92"/>
        <v>40011.862332899189</v>
      </c>
      <c r="J176" s="60">
        <v>42754</v>
      </c>
      <c r="K176" s="60">
        <v>42825</v>
      </c>
      <c r="L176" s="60">
        <f t="shared" si="132"/>
        <v>42825</v>
      </c>
      <c r="M176" s="60">
        <v>45443</v>
      </c>
      <c r="N176" s="83">
        <f t="shared" si="93"/>
        <v>29</v>
      </c>
      <c r="O176" s="83">
        <f t="shared" si="94"/>
        <v>29</v>
      </c>
      <c r="P176" s="61">
        <f t="shared" si="95"/>
        <v>40011.862332899189</v>
      </c>
      <c r="Q176" s="61">
        <f t="shared" si="96"/>
        <v>31209.252619661369</v>
      </c>
      <c r="R176" s="61">
        <f t="shared" si="97"/>
        <v>8802.60971323782</v>
      </c>
      <c r="S176" s="61">
        <f t="shared" si="98"/>
        <v>880.26097132378209</v>
      </c>
      <c r="T176" s="61">
        <f t="shared" si="99"/>
        <v>88.026097132378212</v>
      </c>
      <c r="U176" s="61">
        <f t="shared" si="100"/>
        <v>1758.7614207049164</v>
      </c>
      <c r="V176" s="84">
        <v>0.1</v>
      </c>
      <c r="W176" s="84">
        <v>0.1</v>
      </c>
      <c r="X176" s="84">
        <v>0.18</v>
      </c>
      <c r="Y176" s="56">
        <f t="shared" si="101"/>
        <v>4</v>
      </c>
      <c r="Z176" s="56">
        <f t="shared" si="102"/>
        <v>4</v>
      </c>
      <c r="AA176" s="56">
        <f t="shared" si="103"/>
        <v>4</v>
      </c>
      <c r="AB176" s="56">
        <f t="shared" si="104"/>
        <v>4</v>
      </c>
      <c r="AC176" s="56">
        <f t="shared" si="105"/>
        <v>4</v>
      </c>
      <c r="AD176" s="83">
        <f t="shared" si="106"/>
        <v>9</v>
      </c>
      <c r="AE176" s="14">
        <f t="shared" si="107"/>
        <v>78</v>
      </c>
      <c r="AF176" s="14">
        <f t="shared" si="108"/>
        <v>0</v>
      </c>
      <c r="AG176" s="61">
        <f t="shared" si="109"/>
        <v>2727.0484891610768</v>
      </c>
      <c r="AH176" s="51"/>
      <c r="AI176" s="111" t="s">
        <v>181</v>
      </c>
      <c r="AJ176" t="str">
        <f>VLOOKUP(A176,'[19]Building Sheet FAR WPI &amp; CII'!A$6:T$264,3,FALSE)</f>
        <v>CABIN,SECURITY PORT,6X4X8FT</v>
      </c>
      <c r="AK176" t="s">
        <v>218</v>
      </c>
      <c r="AL176" s="104">
        <f t="shared" si="110"/>
        <v>7.4305555555555554</v>
      </c>
      <c r="AM176" s="104">
        <v>7</v>
      </c>
      <c r="AN176" s="109">
        <f>VLOOKUP(A176,'[19]Building Sheet FAR WPI &amp; CII'!A$6:AK$243,36,FALSE)</f>
        <v>0.05</v>
      </c>
      <c r="AO176" s="136">
        <f>(1-AN176)/AM176</f>
        <v>0.1357142857142857</v>
      </c>
      <c r="AP176" s="102">
        <f>I176*((1-AN176)/AM176)*IF(AL176&gt;AM176,AM176,AL176)</f>
        <v>38011.269216254223</v>
      </c>
      <c r="AQ176" s="102">
        <f>I176-AP176</f>
        <v>2000.5931166449664</v>
      </c>
      <c r="AR176" t="s">
        <v>218</v>
      </c>
      <c r="AS176" s="125">
        <f>VLOOKUP(AR176,Bifurcation!$B$5:$L$12,MATCH($AS$5,Bifurcation!$B$5:$L$5,0),FALSE)</f>
        <v>0</v>
      </c>
      <c r="AT176" s="125">
        <f>VLOOKUP(AR176,Bifurcation!$B$5:$L$12,MATCH($AT$5,Bifurcation!$B$5:$L$5,0),FALSE)</f>
        <v>0</v>
      </c>
      <c r="AU176" s="125">
        <f>VLOOKUP(AR176,Bifurcation!$B$5:$L$12,MATCH($AU$5,Bifurcation!$B$5:$L$5,0),FALSE)</f>
        <v>0</v>
      </c>
      <c r="AV176" s="125">
        <v>0</v>
      </c>
      <c r="AW176" s="125">
        <v>0</v>
      </c>
      <c r="AX176" s="125">
        <v>1</v>
      </c>
      <c r="AY176" s="125">
        <v>0</v>
      </c>
      <c r="AZ176" s="125">
        <f>VLOOKUP(AR176,Bifurcation!$B$5:$L$12,MATCH($AZ$5,Bifurcation!$B$5:$L$5,0),FALSE)</f>
        <v>0</v>
      </c>
      <c r="BA176" s="125">
        <v>0</v>
      </c>
      <c r="BB176" s="125">
        <v>0</v>
      </c>
      <c r="BC176" s="123">
        <f t="shared" si="111"/>
        <v>1</v>
      </c>
      <c r="BD176" s="165">
        <f t="shared" si="121"/>
        <v>0</v>
      </c>
      <c r="BE176" s="165">
        <f t="shared" si="122"/>
        <v>0</v>
      </c>
      <c r="BF176" s="165">
        <f t="shared" si="123"/>
        <v>0</v>
      </c>
      <c r="BG176" s="165">
        <f t="shared" si="124"/>
        <v>0</v>
      </c>
      <c r="BH176" s="165">
        <f t="shared" si="125"/>
        <v>0</v>
      </c>
      <c r="BI176" s="165">
        <f t="shared" si="126"/>
        <v>2.0005931166449664E-2</v>
      </c>
      <c r="BJ176" s="165">
        <f t="shared" si="127"/>
        <v>0</v>
      </c>
      <c r="BK176" s="165">
        <f t="shared" si="128"/>
        <v>0</v>
      </c>
      <c r="BL176" s="165">
        <f t="shared" si="129"/>
        <v>0</v>
      </c>
      <c r="BM176" s="165">
        <f t="shared" si="130"/>
        <v>0</v>
      </c>
      <c r="BN176" s="102">
        <f t="shared" si="112"/>
        <v>0</v>
      </c>
      <c r="BO176" s="102">
        <f t="shared" si="113"/>
        <v>0</v>
      </c>
      <c r="BP176" s="102">
        <f t="shared" si="114"/>
        <v>0</v>
      </c>
      <c r="BQ176" s="102">
        <f t="shared" si="115"/>
        <v>0</v>
      </c>
      <c r="BR176" s="102">
        <f t="shared" si="116"/>
        <v>0</v>
      </c>
      <c r="BS176" s="102">
        <f t="shared" si="117"/>
        <v>30.778355640691789</v>
      </c>
      <c r="BT176" s="102">
        <f t="shared" si="118"/>
        <v>0</v>
      </c>
      <c r="BU176" s="102">
        <f t="shared" si="119"/>
        <v>0</v>
      </c>
      <c r="BV176" s="102">
        <f t="shared" si="120"/>
        <v>0</v>
      </c>
      <c r="BW176" s="102">
        <f>Valuation!BM176*10^5</f>
        <v>0</v>
      </c>
    </row>
    <row r="177" spans="1:75">
      <c r="A177" s="56">
        <v>2040000004</v>
      </c>
      <c r="B177" s="56" t="s">
        <v>22</v>
      </c>
      <c r="C177" s="56" t="s">
        <v>29</v>
      </c>
      <c r="D177" s="56">
        <f t="shared" si="133"/>
        <v>169</v>
      </c>
      <c r="E177" s="10" t="s">
        <v>96</v>
      </c>
      <c r="F177" s="164" t="s">
        <v>102</v>
      </c>
      <c r="G177" s="61">
        <v>68000</v>
      </c>
      <c r="H177" s="61">
        <v>27988.137667100811</v>
      </c>
      <c r="I177" s="61">
        <f t="shared" si="92"/>
        <v>40011.862332899189</v>
      </c>
      <c r="J177" s="60">
        <v>42754</v>
      </c>
      <c r="K177" s="60">
        <v>42825</v>
      </c>
      <c r="L177" s="60">
        <f t="shared" si="132"/>
        <v>42825</v>
      </c>
      <c r="M177" s="60">
        <v>45443</v>
      </c>
      <c r="N177" s="83">
        <f t="shared" si="93"/>
        <v>29</v>
      </c>
      <c r="O177" s="83">
        <f t="shared" si="94"/>
        <v>29</v>
      </c>
      <c r="P177" s="61">
        <f t="shared" si="95"/>
        <v>40011.862332899189</v>
      </c>
      <c r="Q177" s="61">
        <f t="shared" si="96"/>
        <v>31209.252619661369</v>
      </c>
      <c r="R177" s="61">
        <f t="shared" si="97"/>
        <v>8802.60971323782</v>
      </c>
      <c r="S177" s="61">
        <f t="shared" si="98"/>
        <v>880.26097132378209</v>
      </c>
      <c r="T177" s="61">
        <f t="shared" si="99"/>
        <v>88.026097132378212</v>
      </c>
      <c r="U177" s="61">
        <f t="shared" si="100"/>
        <v>1758.7614207049164</v>
      </c>
      <c r="V177" s="84">
        <v>0.1</v>
      </c>
      <c r="W177" s="84">
        <v>0.1</v>
      </c>
      <c r="X177" s="84">
        <v>0.18</v>
      </c>
      <c r="Y177" s="56">
        <f t="shared" si="101"/>
        <v>4</v>
      </c>
      <c r="Z177" s="56">
        <f t="shared" si="102"/>
        <v>4</v>
      </c>
      <c r="AA177" s="56">
        <f t="shared" si="103"/>
        <v>4</v>
      </c>
      <c r="AB177" s="56">
        <f t="shared" si="104"/>
        <v>4</v>
      </c>
      <c r="AC177" s="56">
        <f t="shared" si="105"/>
        <v>4</v>
      </c>
      <c r="AD177" s="83">
        <f t="shared" si="106"/>
        <v>9</v>
      </c>
      <c r="AE177" s="14">
        <f t="shared" si="107"/>
        <v>78</v>
      </c>
      <c r="AF177" s="14">
        <f t="shared" si="108"/>
        <v>0</v>
      </c>
      <c r="AG177" s="61">
        <f t="shared" si="109"/>
        <v>2727.0484891610768</v>
      </c>
      <c r="AH177" s="51"/>
      <c r="AI177" s="111" t="s">
        <v>181</v>
      </c>
      <c r="AJ177" t="str">
        <f>VLOOKUP(A177,'[19]Building Sheet FAR WPI &amp; CII'!A$6:T$264,3,FALSE)</f>
        <v>CABIN,SECURITY PORT,6X4X8FT</v>
      </c>
      <c r="AK177" t="s">
        <v>218</v>
      </c>
      <c r="AL177" s="104">
        <f t="shared" si="110"/>
        <v>7.4305555555555554</v>
      </c>
      <c r="AM177" s="104">
        <v>7</v>
      </c>
      <c r="AN177" s="109">
        <f>VLOOKUP(A177,'[19]Building Sheet FAR WPI &amp; CII'!A$6:AK$243,36,FALSE)</f>
        <v>0.05</v>
      </c>
      <c r="AO177" s="136">
        <f>(1-AN177)/AM177</f>
        <v>0.1357142857142857</v>
      </c>
      <c r="AP177" s="102">
        <f>I177*((1-AN177)/AM177)*IF(AL177&gt;AM177,AM177,AL177)</f>
        <v>38011.269216254223</v>
      </c>
      <c r="AQ177" s="102">
        <f>I177-AP177</f>
        <v>2000.5931166449664</v>
      </c>
      <c r="AR177" t="s">
        <v>218</v>
      </c>
      <c r="AS177" s="125">
        <f>VLOOKUP(AR177,Bifurcation!$B$5:$L$12,MATCH($AS$5,Bifurcation!$B$5:$L$5,0),FALSE)</f>
        <v>0</v>
      </c>
      <c r="AT177" s="125">
        <f>VLOOKUP(AR177,Bifurcation!$B$5:$L$12,MATCH($AT$5,Bifurcation!$B$5:$L$5,0),FALSE)</f>
        <v>0</v>
      </c>
      <c r="AU177" s="125">
        <f>VLOOKUP(AR177,Bifurcation!$B$5:$L$12,MATCH($AU$5,Bifurcation!$B$5:$L$5,0),FALSE)</f>
        <v>0</v>
      </c>
      <c r="AV177" s="125">
        <v>0</v>
      </c>
      <c r="AW177" s="125">
        <v>0</v>
      </c>
      <c r="AX177" s="125">
        <v>1</v>
      </c>
      <c r="AY177" s="125">
        <v>0</v>
      </c>
      <c r="AZ177" s="125">
        <f>VLOOKUP(AR177,Bifurcation!$B$5:$L$12,MATCH($AZ$5,Bifurcation!$B$5:$L$5,0),FALSE)</f>
        <v>0</v>
      </c>
      <c r="BA177" s="125">
        <v>0</v>
      </c>
      <c r="BB177" s="125">
        <v>0</v>
      </c>
      <c r="BC177" s="123">
        <f t="shared" si="111"/>
        <v>1</v>
      </c>
      <c r="BD177" s="165">
        <f t="shared" si="121"/>
        <v>0</v>
      </c>
      <c r="BE177" s="165">
        <f t="shared" si="122"/>
        <v>0</v>
      </c>
      <c r="BF177" s="165">
        <f t="shared" si="123"/>
        <v>0</v>
      </c>
      <c r="BG177" s="165">
        <f t="shared" si="124"/>
        <v>0</v>
      </c>
      <c r="BH177" s="165">
        <f t="shared" si="125"/>
        <v>0</v>
      </c>
      <c r="BI177" s="165">
        <f t="shared" si="126"/>
        <v>2.0005931166449664E-2</v>
      </c>
      <c r="BJ177" s="165">
        <f t="shared" si="127"/>
        <v>0</v>
      </c>
      <c r="BK177" s="165">
        <f t="shared" si="128"/>
        <v>0</v>
      </c>
      <c r="BL177" s="165">
        <f t="shared" si="129"/>
        <v>0</v>
      </c>
      <c r="BM177" s="165">
        <f t="shared" si="130"/>
        <v>0</v>
      </c>
      <c r="BN177" s="102">
        <f t="shared" si="112"/>
        <v>0</v>
      </c>
      <c r="BO177" s="102">
        <f t="shared" si="113"/>
        <v>0</v>
      </c>
      <c r="BP177" s="102">
        <f t="shared" si="114"/>
        <v>0</v>
      </c>
      <c r="BQ177" s="102">
        <f t="shared" si="115"/>
        <v>0</v>
      </c>
      <c r="BR177" s="102">
        <f t="shared" si="116"/>
        <v>0</v>
      </c>
      <c r="BS177" s="102">
        <f t="shared" si="117"/>
        <v>30.778355640691789</v>
      </c>
      <c r="BT177" s="102">
        <f t="shared" si="118"/>
        <v>0</v>
      </c>
      <c r="BU177" s="102">
        <f t="shared" si="119"/>
        <v>0</v>
      </c>
      <c r="BV177" s="102">
        <f t="shared" si="120"/>
        <v>0</v>
      </c>
      <c r="BW177" s="102">
        <f>Valuation!BM177*10^5</f>
        <v>0</v>
      </c>
    </row>
    <row r="178" spans="1:75">
      <c r="A178" s="56">
        <v>2040000003</v>
      </c>
      <c r="B178" s="56" t="s">
        <v>22</v>
      </c>
      <c r="C178" s="56" t="s">
        <v>29</v>
      </c>
      <c r="D178" s="56">
        <f t="shared" si="133"/>
        <v>170</v>
      </c>
      <c r="E178" s="10" t="s">
        <v>96</v>
      </c>
      <c r="F178" s="164" t="s">
        <v>102</v>
      </c>
      <c r="G178" s="61">
        <v>68000</v>
      </c>
      <c r="H178" s="61">
        <v>27988.137667100811</v>
      </c>
      <c r="I178" s="61">
        <f t="shared" si="92"/>
        <v>40011.862332899189</v>
      </c>
      <c r="J178" s="60">
        <v>42754</v>
      </c>
      <c r="K178" s="60">
        <v>42825</v>
      </c>
      <c r="L178" s="60">
        <f t="shared" si="132"/>
        <v>42825</v>
      </c>
      <c r="M178" s="60">
        <v>45443</v>
      </c>
      <c r="N178" s="83">
        <f t="shared" si="93"/>
        <v>29</v>
      </c>
      <c r="O178" s="83">
        <f t="shared" si="94"/>
        <v>29</v>
      </c>
      <c r="P178" s="61">
        <f t="shared" si="95"/>
        <v>40011.862332899189</v>
      </c>
      <c r="Q178" s="61">
        <f t="shared" si="96"/>
        <v>31209.252619661369</v>
      </c>
      <c r="R178" s="61">
        <f t="shared" si="97"/>
        <v>8802.60971323782</v>
      </c>
      <c r="S178" s="61">
        <f t="shared" si="98"/>
        <v>880.26097132378209</v>
      </c>
      <c r="T178" s="61">
        <f t="shared" si="99"/>
        <v>88.026097132378212</v>
      </c>
      <c r="U178" s="61">
        <f t="shared" si="100"/>
        <v>1758.7614207049164</v>
      </c>
      <c r="V178" s="84">
        <v>0.1</v>
      </c>
      <c r="W178" s="84">
        <v>0.1</v>
      </c>
      <c r="X178" s="84">
        <v>0.18</v>
      </c>
      <c r="Y178" s="56">
        <f t="shared" si="101"/>
        <v>4</v>
      </c>
      <c r="Z178" s="56">
        <f t="shared" si="102"/>
        <v>4</v>
      </c>
      <c r="AA178" s="56">
        <f t="shared" si="103"/>
        <v>4</v>
      </c>
      <c r="AB178" s="56">
        <f t="shared" si="104"/>
        <v>4</v>
      </c>
      <c r="AC178" s="56">
        <f t="shared" si="105"/>
        <v>4</v>
      </c>
      <c r="AD178" s="83">
        <f t="shared" si="106"/>
        <v>9</v>
      </c>
      <c r="AE178" s="14">
        <f t="shared" si="107"/>
        <v>78</v>
      </c>
      <c r="AF178" s="14">
        <f t="shared" si="108"/>
        <v>0</v>
      </c>
      <c r="AG178" s="61">
        <f t="shared" si="109"/>
        <v>2727.0484891610768</v>
      </c>
      <c r="AH178" s="51"/>
      <c r="AI178" s="111" t="s">
        <v>181</v>
      </c>
      <c r="AJ178" t="str">
        <f>VLOOKUP(A178,'[19]Building Sheet FAR WPI &amp; CII'!A$6:T$264,3,FALSE)</f>
        <v>CABIN,SECURITY PORT,6X4X8FT</v>
      </c>
      <c r="AK178" t="s">
        <v>218</v>
      </c>
      <c r="AL178" s="104">
        <f t="shared" si="110"/>
        <v>7.4305555555555554</v>
      </c>
      <c r="AM178" s="104">
        <v>7</v>
      </c>
      <c r="AN178" s="109">
        <f>VLOOKUP(A178,'[19]Building Sheet FAR WPI &amp; CII'!A$6:AK$243,36,FALSE)</f>
        <v>0.05</v>
      </c>
      <c r="AO178" s="136">
        <f>(1-AN178)/AM178</f>
        <v>0.1357142857142857</v>
      </c>
      <c r="AP178" s="102">
        <f>I178*((1-AN178)/AM178)*IF(AL178&gt;AM178,AM178,AL178)</f>
        <v>38011.269216254223</v>
      </c>
      <c r="AQ178" s="102">
        <f>I178-AP178</f>
        <v>2000.5931166449664</v>
      </c>
      <c r="AR178" t="s">
        <v>218</v>
      </c>
      <c r="AS178" s="125">
        <f>VLOOKUP(AR178,Bifurcation!$B$5:$L$12,MATCH($AS$5,Bifurcation!$B$5:$L$5,0),FALSE)</f>
        <v>0</v>
      </c>
      <c r="AT178" s="125">
        <f>VLOOKUP(AR178,Bifurcation!$B$5:$L$12,MATCH($AT$5,Bifurcation!$B$5:$L$5,0),FALSE)</f>
        <v>0</v>
      </c>
      <c r="AU178" s="125">
        <f>VLOOKUP(AR178,Bifurcation!$B$5:$L$12,MATCH($AU$5,Bifurcation!$B$5:$L$5,0),FALSE)</f>
        <v>0</v>
      </c>
      <c r="AV178" s="125">
        <v>0</v>
      </c>
      <c r="AW178" s="125">
        <v>0</v>
      </c>
      <c r="AX178" s="125">
        <v>1</v>
      </c>
      <c r="AY178" s="125">
        <v>0</v>
      </c>
      <c r="AZ178" s="125">
        <f>VLOOKUP(AR178,Bifurcation!$B$5:$L$12,MATCH($AZ$5,Bifurcation!$B$5:$L$5,0),FALSE)</f>
        <v>0</v>
      </c>
      <c r="BA178" s="125">
        <v>0</v>
      </c>
      <c r="BB178" s="125">
        <v>0</v>
      </c>
      <c r="BC178" s="123">
        <f t="shared" si="111"/>
        <v>1</v>
      </c>
      <c r="BD178" s="165">
        <f t="shared" si="121"/>
        <v>0</v>
      </c>
      <c r="BE178" s="165">
        <f t="shared" si="122"/>
        <v>0</v>
      </c>
      <c r="BF178" s="165">
        <f t="shared" si="123"/>
        <v>0</v>
      </c>
      <c r="BG178" s="165">
        <f t="shared" si="124"/>
        <v>0</v>
      </c>
      <c r="BH178" s="165">
        <f t="shared" si="125"/>
        <v>0</v>
      </c>
      <c r="BI178" s="165">
        <f t="shared" si="126"/>
        <v>2.0005931166449664E-2</v>
      </c>
      <c r="BJ178" s="165">
        <f t="shared" si="127"/>
        <v>0</v>
      </c>
      <c r="BK178" s="165">
        <f t="shared" si="128"/>
        <v>0</v>
      </c>
      <c r="BL178" s="165">
        <f t="shared" si="129"/>
        <v>0</v>
      </c>
      <c r="BM178" s="165">
        <f t="shared" si="130"/>
        <v>0</v>
      </c>
      <c r="BN178" s="102">
        <f t="shared" si="112"/>
        <v>0</v>
      </c>
      <c r="BO178" s="102">
        <f t="shared" si="113"/>
        <v>0</v>
      </c>
      <c r="BP178" s="102">
        <f t="shared" si="114"/>
        <v>0</v>
      </c>
      <c r="BQ178" s="102">
        <f t="shared" si="115"/>
        <v>0</v>
      </c>
      <c r="BR178" s="102">
        <f t="shared" si="116"/>
        <v>0</v>
      </c>
      <c r="BS178" s="102">
        <f t="shared" si="117"/>
        <v>30.778355640691789</v>
      </c>
      <c r="BT178" s="102">
        <f t="shared" si="118"/>
        <v>0</v>
      </c>
      <c r="BU178" s="102">
        <f t="shared" si="119"/>
        <v>0</v>
      </c>
      <c r="BV178" s="102">
        <f t="shared" si="120"/>
        <v>0</v>
      </c>
      <c r="BW178" s="102">
        <f>Valuation!BM178*10^5</f>
        <v>0</v>
      </c>
    </row>
    <row r="179" spans="1:75">
      <c r="A179" s="56">
        <v>2040000002</v>
      </c>
      <c r="B179" s="56" t="s">
        <v>22</v>
      </c>
      <c r="C179" s="56" t="s">
        <v>29</v>
      </c>
      <c r="D179" s="56">
        <f t="shared" si="133"/>
        <v>171</v>
      </c>
      <c r="E179" s="10" t="s">
        <v>96</v>
      </c>
      <c r="F179" s="164" t="s">
        <v>102</v>
      </c>
      <c r="G179" s="61">
        <v>68000</v>
      </c>
      <c r="H179" s="61">
        <v>27988.137667100811</v>
      </c>
      <c r="I179" s="61">
        <f t="shared" si="92"/>
        <v>40011.862332899189</v>
      </c>
      <c r="J179" s="60">
        <v>42754</v>
      </c>
      <c r="K179" s="60">
        <v>42825</v>
      </c>
      <c r="L179" s="60">
        <f t="shared" si="132"/>
        <v>42825</v>
      </c>
      <c r="M179" s="60">
        <v>45443</v>
      </c>
      <c r="N179" s="83">
        <f t="shared" si="93"/>
        <v>29</v>
      </c>
      <c r="O179" s="83">
        <f t="shared" si="94"/>
        <v>29</v>
      </c>
      <c r="P179" s="61">
        <f t="shared" si="95"/>
        <v>40011.862332899189</v>
      </c>
      <c r="Q179" s="61">
        <f t="shared" si="96"/>
        <v>31209.252619661369</v>
      </c>
      <c r="R179" s="61">
        <f t="shared" si="97"/>
        <v>8802.60971323782</v>
      </c>
      <c r="S179" s="61">
        <f t="shared" si="98"/>
        <v>880.26097132378209</v>
      </c>
      <c r="T179" s="61">
        <f t="shared" si="99"/>
        <v>88.026097132378212</v>
      </c>
      <c r="U179" s="61">
        <f t="shared" si="100"/>
        <v>1758.7614207049164</v>
      </c>
      <c r="V179" s="84">
        <v>0.1</v>
      </c>
      <c r="W179" s="84">
        <v>0.1</v>
      </c>
      <c r="X179" s="84">
        <v>0.18</v>
      </c>
      <c r="Y179" s="56">
        <f t="shared" si="101"/>
        <v>4</v>
      </c>
      <c r="Z179" s="56">
        <f t="shared" si="102"/>
        <v>4</v>
      </c>
      <c r="AA179" s="56">
        <f t="shared" si="103"/>
        <v>4</v>
      </c>
      <c r="AB179" s="56">
        <f t="shared" si="104"/>
        <v>4</v>
      </c>
      <c r="AC179" s="56">
        <f t="shared" si="105"/>
        <v>4</v>
      </c>
      <c r="AD179" s="83">
        <f t="shared" si="106"/>
        <v>9</v>
      </c>
      <c r="AE179" s="14">
        <f t="shared" si="107"/>
        <v>78</v>
      </c>
      <c r="AF179" s="14">
        <f t="shared" si="108"/>
        <v>0</v>
      </c>
      <c r="AG179" s="61">
        <f t="shared" si="109"/>
        <v>2727.0484891610768</v>
      </c>
      <c r="AH179" s="51"/>
      <c r="AI179" s="111" t="s">
        <v>181</v>
      </c>
      <c r="AJ179" t="str">
        <f>VLOOKUP(A179,'[19]Building Sheet FAR WPI &amp; CII'!A$6:T$264,3,FALSE)</f>
        <v>CABIN,SECURITY PORT,6X4X8FT</v>
      </c>
      <c r="AK179" t="s">
        <v>218</v>
      </c>
      <c r="AL179" s="104">
        <f t="shared" si="110"/>
        <v>7.4305555555555554</v>
      </c>
      <c r="AM179" s="104">
        <v>7</v>
      </c>
      <c r="AN179" s="109">
        <f>VLOOKUP(A179,'[19]Building Sheet FAR WPI &amp; CII'!A$6:AK$243,36,FALSE)</f>
        <v>0.05</v>
      </c>
      <c r="AO179" s="136">
        <f>(1-AN179)/AM179</f>
        <v>0.1357142857142857</v>
      </c>
      <c r="AP179" s="102">
        <f>I179*((1-AN179)/AM179)*IF(AL179&gt;AM179,AM179,AL179)</f>
        <v>38011.269216254223</v>
      </c>
      <c r="AQ179" s="102">
        <f>I179-AP179</f>
        <v>2000.5931166449664</v>
      </c>
      <c r="AR179" t="s">
        <v>218</v>
      </c>
      <c r="AS179" s="125">
        <f>VLOOKUP(AR179,Bifurcation!$B$5:$L$12,MATCH($AS$5,Bifurcation!$B$5:$L$5,0),FALSE)</f>
        <v>0</v>
      </c>
      <c r="AT179" s="125">
        <f>VLOOKUP(AR179,Bifurcation!$B$5:$L$12,MATCH($AT$5,Bifurcation!$B$5:$L$5,0),FALSE)</f>
        <v>0</v>
      </c>
      <c r="AU179" s="125">
        <f>VLOOKUP(AR179,Bifurcation!$B$5:$L$12,MATCH($AU$5,Bifurcation!$B$5:$L$5,0),FALSE)</f>
        <v>0</v>
      </c>
      <c r="AV179" s="125">
        <v>0</v>
      </c>
      <c r="AW179" s="125">
        <v>0</v>
      </c>
      <c r="AX179" s="125">
        <v>1</v>
      </c>
      <c r="AY179" s="125">
        <v>0</v>
      </c>
      <c r="AZ179" s="125">
        <f>VLOOKUP(AR179,Bifurcation!$B$5:$L$12,MATCH($AZ$5,Bifurcation!$B$5:$L$5,0),FALSE)</f>
        <v>0</v>
      </c>
      <c r="BA179" s="125">
        <v>0</v>
      </c>
      <c r="BB179" s="125">
        <v>0</v>
      </c>
      <c r="BC179" s="123">
        <f t="shared" si="111"/>
        <v>1</v>
      </c>
      <c r="BD179" s="165">
        <f t="shared" si="121"/>
        <v>0</v>
      </c>
      <c r="BE179" s="165">
        <f t="shared" si="122"/>
        <v>0</v>
      </c>
      <c r="BF179" s="165">
        <f t="shared" si="123"/>
        <v>0</v>
      </c>
      <c r="BG179" s="165">
        <f t="shared" si="124"/>
        <v>0</v>
      </c>
      <c r="BH179" s="165">
        <f t="shared" si="125"/>
        <v>0</v>
      </c>
      <c r="BI179" s="165">
        <f t="shared" si="126"/>
        <v>2.0005931166449664E-2</v>
      </c>
      <c r="BJ179" s="165">
        <f t="shared" si="127"/>
        <v>0</v>
      </c>
      <c r="BK179" s="165">
        <f t="shared" si="128"/>
        <v>0</v>
      </c>
      <c r="BL179" s="165">
        <f t="shared" si="129"/>
        <v>0</v>
      </c>
      <c r="BM179" s="165">
        <f t="shared" si="130"/>
        <v>0</v>
      </c>
      <c r="BN179" s="102">
        <f t="shared" si="112"/>
        <v>0</v>
      </c>
      <c r="BO179" s="102">
        <f t="shared" si="113"/>
        <v>0</v>
      </c>
      <c r="BP179" s="102">
        <f t="shared" si="114"/>
        <v>0</v>
      </c>
      <c r="BQ179" s="102">
        <f t="shared" si="115"/>
        <v>0</v>
      </c>
      <c r="BR179" s="102">
        <f t="shared" si="116"/>
        <v>0</v>
      </c>
      <c r="BS179" s="102">
        <f t="shared" si="117"/>
        <v>30.778355640691789</v>
      </c>
      <c r="BT179" s="102">
        <f t="shared" si="118"/>
        <v>0</v>
      </c>
      <c r="BU179" s="102">
        <f t="shared" si="119"/>
        <v>0</v>
      </c>
      <c r="BV179" s="102">
        <f t="shared" si="120"/>
        <v>0</v>
      </c>
      <c r="BW179" s="102">
        <f>Valuation!BM179*10^5</f>
        <v>0</v>
      </c>
    </row>
    <row r="180" spans="1:75">
      <c r="A180" s="56">
        <v>2040000001</v>
      </c>
      <c r="B180" s="56" t="s">
        <v>22</v>
      </c>
      <c r="C180" s="56" t="s">
        <v>29</v>
      </c>
      <c r="D180" s="56">
        <f t="shared" si="133"/>
        <v>172</v>
      </c>
      <c r="E180" s="10" t="s">
        <v>96</v>
      </c>
      <c r="F180" s="164" t="s">
        <v>102</v>
      </c>
      <c r="G180" s="61">
        <v>68000</v>
      </c>
      <c r="H180" s="61">
        <v>27988.137667100811</v>
      </c>
      <c r="I180" s="61">
        <f t="shared" si="92"/>
        <v>40011.862332899189</v>
      </c>
      <c r="J180" s="60">
        <v>42754</v>
      </c>
      <c r="K180" s="60">
        <v>42825</v>
      </c>
      <c r="L180" s="60">
        <f t="shared" si="132"/>
        <v>42825</v>
      </c>
      <c r="M180" s="60">
        <v>45443</v>
      </c>
      <c r="N180" s="83">
        <f t="shared" si="93"/>
        <v>29</v>
      </c>
      <c r="O180" s="83">
        <f t="shared" si="94"/>
        <v>29</v>
      </c>
      <c r="P180" s="61">
        <f t="shared" si="95"/>
        <v>40011.862332899189</v>
      </c>
      <c r="Q180" s="61">
        <f t="shared" si="96"/>
        <v>31209.252619661369</v>
      </c>
      <c r="R180" s="61">
        <f t="shared" si="97"/>
        <v>8802.60971323782</v>
      </c>
      <c r="S180" s="61">
        <f t="shared" si="98"/>
        <v>880.26097132378209</v>
      </c>
      <c r="T180" s="61">
        <f t="shared" si="99"/>
        <v>88.026097132378212</v>
      </c>
      <c r="U180" s="61">
        <f t="shared" si="100"/>
        <v>1758.7614207049164</v>
      </c>
      <c r="V180" s="84">
        <v>0.1</v>
      </c>
      <c r="W180" s="84">
        <v>0.1</v>
      </c>
      <c r="X180" s="84">
        <v>0.18</v>
      </c>
      <c r="Y180" s="56">
        <f t="shared" si="101"/>
        <v>4</v>
      </c>
      <c r="Z180" s="56">
        <f t="shared" si="102"/>
        <v>4</v>
      </c>
      <c r="AA180" s="56">
        <f t="shared" si="103"/>
        <v>4</v>
      </c>
      <c r="AB180" s="56">
        <f t="shared" si="104"/>
        <v>4</v>
      </c>
      <c r="AC180" s="56">
        <f t="shared" si="105"/>
        <v>4</v>
      </c>
      <c r="AD180" s="83">
        <f t="shared" si="106"/>
        <v>9</v>
      </c>
      <c r="AE180" s="14">
        <f t="shared" si="107"/>
        <v>78</v>
      </c>
      <c r="AF180" s="14">
        <f t="shared" si="108"/>
        <v>0</v>
      </c>
      <c r="AG180" s="61">
        <f t="shared" si="109"/>
        <v>2727.0484891610768</v>
      </c>
      <c r="AH180" s="51"/>
      <c r="AI180" s="111" t="s">
        <v>181</v>
      </c>
      <c r="AJ180" t="str">
        <f>VLOOKUP(A180,'[19]Building Sheet FAR WPI &amp; CII'!A$6:T$264,3,FALSE)</f>
        <v>CABIN,SECURITY PORT,6X4X8FT</v>
      </c>
      <c r="AK180" t="s">
        <v>218</v>
      </c>
      <c r="AL180" s="104">
        <f t="shared" si="110"/>
        <v>7.4305555555555554</v>
      </c>
      <c r="AM180" s="104">
        <v>7</v>
      </c>
      <c r="AN180" s="109">
        <f>VLOOKUP(A180,'[19]Building Sheet FAR WPI &amp; CII'!A$6:AK$243,36,FALSE)</f>
        <v>0.05</v>
      </c>
      <c r="AO180" s="136">
        <f>(1-AN180)/AM180</f>
        <v>0.1357142857142857</v>
      </c>
      <c r="AP180" s="102">
        <f>I180*((1-AN180)/AM180)*IF(AL180&gt;AM180,AM180,AL180)</f>
        <v>38011.269216254223</v>
      </c>
      <c r="AQ180" s="102">
        <f>I180-AP180</f>
        <v>2000.5931166449664</v>
      </c>
      <c r="AR180" t="s">
        <v>218</v>
      </c>
      <c r="AS180" s="125">
        <f>VLOOKUP(AR180,Bifurcation!$B$5:$L$12,MATCH($AS$5,Bifurcation!$B$5:$L$5,0),FALSE)</f>
        <v>0</v>
      </c>
      <c r="AT180" s="125">
        <f>VLOOKUP(AR180,Bifurcation!$B$5:$L$12,MATCH($AT$5,Bifurcation!$B$5:$L$5,0),FALSE)</f>
        <v>0</v>
      </c>
      <c r="AU180" s="125">
        <f>VLOOKUP(AR180,Bifurcation!$B$5:$L$12,MATCH($AU$5,Bifurcation!$B$5:$L$5,0),FALSE)</f>
        <v>0</v>
      </c>
      <c r="AV180" s="125">
        <v>0</v>
      </c>
      <c r="AW180" s="125">
        <v>0</v>
      </c>
      <c r="AX180" s="125">
        <v>1</v>
      </c>
      <c r="AY180" s="125">
        <v>0</v>
      </c>
      <c r="AZ180" s="125">
        <f>VLOOKUP(AR180,Bifurcation!$B$5:$L$12,MATCH($AZ$5,Bifurcation!$B$5:$L$5,0),FALSE)</f>
        <v>0</v>
      </c>
      <c r="BA180" s="125">
        <v>0</v>
      </c>
      <c r="BB180" s="125">
        <v>0</v>
      </c>
      <c r="BC180" s="123">
        <f t="shared" si="111"/>
        <v>1</v>
      </c>
      <c r="BD180" s="165">
        <f t="shared" si="121"/>
        <v>0</v>
      </c>
      <c r="BE180" s="165">
        <f t="shared" si="122"/>
        <v>0</v>
      </c>
      <c r="BF180" s="165">
        <f t="shared" si="123"/>
        <v>0</v>
      </c>
      <c r="BG180" s="165">
        <f t="shared" si="124"/>
        <v>0</v>
      </c>
      <c r="BH180" s="165">
        <f t="shared" si="125"/>
        <v>0</v>
      </c>
      <c r="BI180" s="165">
        <f t="shared" si="126"/>
        <v>2.0005931166449664E-2</v>
      </c>
      <c r="BJ180" s="165">
        <f t="shared" si="127"/>
        <v>0</v>
      </c>
      <c r="BK180" s="165">
        <f t="shared" si="128"/>
        <v>0</v>
      </c>
      <c r="BL180" s="165">
        <f t="shared" si="129"/>
        <v>0</v>
      </c>
      <c r="BM180" s="165">
        <f t="shared" si="130"/>
        <v>0</v>
      </c>
      <c r="BN180" s="102">
        <f t="shared" si="112"/>
        <v>0</v>
      </c>
      <c r="BO180" s="102">
        <f t="shared" si="113"/>
        <v>0</v>
      </c>
      <c r="BP180" s="102">
        <f t="shared" si="114"/>
        <v>0</v>
      </c>
      <c r="BQ180" s="102">
        <f t="shared" si="115"/>
        <v>0</v>
      </c>
      <c r="BR180" s="102">
        <f t="shared" si="116"/>
        <v>0</v>
      </c>
      <c r="BS180" s="102">
        <f t="shared" si="117"/>
        <v>30.778355640691789</v>
      </c>
      <c r="BT180" s="102">
        <f t="shared" si="118"/>
        <v>0</v>
      </c>
      <c r="BU180" s="102">
        <f t="shared" si="119"/>
        <v>0</v>
      </c>
      <c r="BV180" s="102">
        <f t="shared" si="120"/>
        <v>0</v>
      </c>
      <c r="BW180" s="102">
        <f>Valuation!BM180*10^5</f>
        <v>0</v>
      </c>
    </row>
    <row r="181" spans="1:75">
      <c r="A181" s="56">
        <v>2040000000</v>
      </c>
      <c r="B181" s="56" t="s">
        <v>22</v>
      </c>
      <c r="C181" s="56" t="s">
        <v>29</v>
      </c>
      <c r="D181" s="56">
        <f t="shared" si="133"/>
        <v>173</v>
      </c>
      <c r="E181" s="10" t="s">
        <v>96</v>
      </c>
      <c r="F181" s="164" t="s">
        <v>102</v>
      </c>
      <c r="G181" s="61">
        <v>68000</v>
      </c>
      <c r="H181" s="61">
        <v>27988.137667100811</v>
      </c>
      <c r="I181" s="61">
        <f t="shared" si="92"/>
        <v>40011.862332899189</v>
      </c>
      <c r="J181" s="60">
        <v>42754</v>
      </c>
      <c r="K181" s="60">
        <v>42825</v>
      </c>
      <c r="L181" s="60">
        <f t="shared" si="132"/>
        <v>42825</v>
      </c>
      <c r="M181" s="60">
        <v>45443</v>
      </c>
      <c r="N181" s="83">
        <f t="shared" si="93"/>
        <v>29</v>
      </c>
      <c r="O181" s="83">
        <f t="shared" si="94"/>
        <v>29</v>
      </c>
      <c r="P181" s="61">
        <f t="shared" si="95"/>
        <v>40011.862332899189</v>
      </c>
      <c r="Q181" s="61">
        <f t="shared" si="96"/>
        <v>31209.252619661369</v>
      </c>
      <c r="R181" s="61">
        <f t="shared" si="97"/>
        <v>8802.60971323782</v>
      </c>
      <c r="S181" s="61">
        <f t="shared" si="98"/>
        <v>880.26097132378209</v>
      </c>
      <c r="T181" s="61">
        <f t="shared" si="99"/>
        <v>88.026097132378212</v>
      </c>
      <c r="U181" s="61">
        <f t="shared" si="100"/>
        <v>1758.7614207049164</v>
      </c>
      <c r="V181" s="84">
        <v>0.1</v>
      </c>
      <c r="W181" s="84">
        <v>0.1</v>
      </c>
      <c r="X181" s="84">
        <v>0.18</v>
      </c>
      <c r="Y181" s="56">
        <f t="shared" si="101"/>
        <v>4</v>
      </c>
      <c r="Z181" s="56">
        <f t="shared" si="102"/>
        <v>4</v>
      </c>
      <c r="AA181" s="56">
        <f t="shared" si="103"/>
        <v>4</v>
      </c>
      <c r="AB181" s="56">
        <f t="shared" si="104"/>
        <v>4</v>
      </c>
      <c r="AC181" s="56">
        <f t="shared" si="105"/>
        <v>4</v>
      </c>
      <c r="AD181" s="83">
        <f t="shared" si="106"/>
        <v>9</v>
      </c>
      <c r="AE181" s="14">
        <f t="shared" si="107"/>
        <v>78</v>
      </c>
      <c r="AF181" s="14">
        <f t="shared" si="108"/>
        <v>0</v>
      </c>
      <c r="AG181" s="61">
        <f t="shared" si="109"/>
        <v>2727.0484891610768</v>
      </c>
      <c r="AH181" s="51"/>
      <c r="AI181" s="111" t="s">
        <v>181</v>
      </c>
      <c r="AJ181" t="str">
        <f>VLOOKUP(A181,'[19]Building Sheet FAR WPI &amp; CII'!A$6:T$264,3,FALSE)</f>
        <v>CABIN,SECURITY PORT,6X4X8FT</v>
      </c>
      <c r="AK181" t="s">
        <v>218</v>
      </c>
      <c r="AL181" s="104">
        <f t="shared" si="110"/>
        <v>7.4305555555555554</v>
      </c>
      <c r="AM181" s="104">
        <v>7</v>
      </c>
      <c r="AN181" s="109">
        <f>VLOOKUP(A181,'[19]Building Sheet FAR WPI &amp; CII'!A$6:AK$243,36,FALSE)</f>
        <v>0.05</v>
      </c>
      <c r="AO181" s="136">
        <f>(1-AN181)/AM181</f>
        <v>0.1357142857142857</v>
      </c>
      <c r="AP181" s="102">
        <f>I181*((1-AN181)/AM181)*IF(AL181&gt;AM181,AM181,AL181)</f>
        <v>38011.269216254223</v>
      </c>
      <c r="AQ181" s="102">
        <f>I181-AP181</f>
        <v>2000.5931166449664</v>
      </c>
      <c r="AR181" t="s">
        <v>218</v>
      </c>
      <c r="AS181" s="125">
        <f>VLOOKUP(AR181,Bifurcation!$B$5:$L$12,MATCH($AS$5,Bifurcation!$B$5:$L$5,0),FALSE)</f>
        <v>0</v>
      </c>
      <c r="AT181" s="125">
        <f>VLOOKUP(AR181,Bifurcation!$B$5:$L$12,MATCH($AT$5,Bifurcation!$B$5:$L$5,0),FALSE)</f>
        <v>0</v>
      </c>
      <c r="AU181" s="125">
        <f>VLOOKUP(AR181,Bifurcation!$B$5:$L$12,MATCH($AU$5,Bifurcation!$B$5:$L$5,0),FALSE)</f>
        <v>0</v>
      </c>
      <c r="AV181" s="125">
        <v>0</v>
      </c>
      <c r="AW181" s="125">
        <v>0</v>
      </c>
      <c r="AX181" s="125">
        <v>1</v>
      </c>
      <c r="AY181" s="125">
        <v>0</v>
      </c>
      <c r="AZ181" s="125">
        <f>VLOOKUP(AR181,Bifurcation!$B$5:$L$12,MATCH($AZ$5,Bifurcation!$B$5:$L$5,0),FALSE)</f>
        <v>0</v>
      </c>
      <c r="BA181" s="125">
        <v>0</v>
      </c>
      <c r="BB181" s="125">
        <v>0</v>
      </c>
      <c r="BC181" s="123">
        <f t="shared" si="111"/>
        <v>1</v>
      </c>
      <c r="BD181" s="165">
        <f t="shared" si="121"/>
        <v>0</v>
      </c>
      <c r="BE181" s="165">
        <f t="shared" si="122"/>
        <v>0</v>
      </c>
      <c r="BF181" s="165">
        <f t="shared" si="123"/>
        <v>0</v>
      </c>
      <c r="BG181" s="165">
        <f t="shared" si="124"/>
        <v>0</v>
      </c>
      <c r="BH181" s="165">
        <f t="shared" si="125"/>
        <v>0</v>
      </c>
      <c r="BI181" s="165">
        <f t="shared" si="126"/>
        <v>2.0005931166449664E-2</v>
      </c>
      <c r="BJ181" s="165">
        <f t="shared" si="127"/>
        <v>0</v>
      </c>
      <c r="BK181" s="165">
        <f t="shared" si="128"/>
        <v>0</v>
      </c>
      <c r="BL181" s="165">
        <f t="shared" si="129"/>
        <v>0</v>
      </c>
      <c r="BM181" s="165">
        <f t="shared" si="130"/>
        <v>0</v>
      </c>
      <c r="BN181" s="102">
        <f t="shared" si="112"/>
        <v>0</v>
      </c>
      <c r="BO181" s="102">
        <f t="shared" si="113"/>
        <v>0</v>
      </c>
      <c r="BP181" s="102">
        <f t="shared" si="114"/>
        <v>0</v>
      </c>
      <c r="BQ181" s="102">
        <f t="shared" si="115"/>
        <v>0</v>
      </c>
      <c r="BR181" s="102">
        <f t="shared" si="116"/>
        <v>0</v>
      </c>
      <c r="BS181" s="102">
        <f t="shared" si="117"/>
        <v>30.778355640691789</v>
      </c>
      <c r="BT181" s="102">
        <f t="shared" si="118"/>
        <v>0</v>
      </c>
      <c r="BU181" s="102">
        <f t="shared" si="119"/>
        <v>0</v>
      </c>
      <c r="BV181" s="102">
        <f t="shared" si="120"/>
        <v>0</v>
      </c>
      <c r="BW181" s="102">
        <f>Valuation!BM181*10^5</f>
        <v>0</v>
      </c>
    </row>
    <row r="182" spans="1:75">
      <c r="A182" s="56">
        <v>2010000265</v>
      </c>
      <c r="B182" s="56" t="s">
        <v>36</v>
      </c>
      <c r="C182" s="56" t="s">
        <v>30</v>
      </c>
      <c r="D182" s="56">
        <f t="shared" si="133"/>
        <v>174</v>
      </c>
      <c r="E182" s="10" t="s">
        <v>96</v>
      </c>
      <c r="F182" s="164" t="s">
        <v>77</v>
      </c>
      <c r="G182" s="61">
        <v>80377</v>
      </c>
      <c r="H182" s="61">
        <v>41900.409245469054</v>
      </c>
      <c r="I182" s="61">
        <f t="shared" si="92"/>
        <v>38476.590754530946</v>
      </c>
      <c r="J182" s="60">
        <v>44926</v>
      </c>
      <c r="K182" s="60">
        <v>44926</v>
      </c>
      <c r="L182" s="60">
        <f t="shared" si="132"/>
        <v>44926</v>
      </c>
      <c r="M182" s="60">
        <v>45443</v>
      </c>
      <c r="N182" s="83">
        <f t="shared" si="93"/>
        <v>6</v>
      </c>
      <c r="O182" s="83">
        <f t="shared" si="94"/>
        <v>6</v>
      </c>
      <c r="P182" s="61">
        <f t="shared" si="95"/>
        <v>38476.590754530946</v>
      </c>
      <c r="Q182" s="61">
        <f t="shared" si="96"/>
        <v>8464.8499659968074</v>
      </c>
      <c r="R182" s="61">
        <f t="shared" si="97"/>
        <v>30011.740788534138</v>
      </c>
      <c r="S182" s="61">
        <f t="shared" si="98"/>
        <v>3001.1740788534139</v>
      </c>
      <c r="T182" s="61">
        <f t="shared" si="99"/>
        <v>300.11740788534138</v>
      </c>
      <c r="U182" s="61">
        <f t="shared" si="100"/>
        <v>5996.3458095491214</v>
      </c>
      <c r="V182" s="84">
        <v>0.1</v>
      </c>
      <c r="W182" s="84">
        <v>0.1</v>
      </c>
      <c r="X182" s="84">
        <v>0.18</v>
      </c>
      <c r="Y182" s="56">
        <f t="shared" si="101"/>
        <v>4</v>
      </c>
      <c r="Z182" s="56">
        <f t="shared" si="102"/>
        <v>2</v>
      </c>
      <c r="AA182" s="56">
        <f t="shared" si="103"/>
        <v>0</v>
      </c>
      <c r="AB182" s="56">
        <f t="shared" si="104"/>
        <v>0</v>
      </c>
      <c r="AC182" s="56">
        <f t="shared" si="105"/>
        <v>0</v>
      </c>
      <c r="AD182" s="83">
        <f t="shared" si="106"/>
        <v>0</v>
      </c>
      <c r="AE182" s="14">
        <f t="shared" si="107"/>
        <v>22</v>
      </c>
      <c r="AF182" s="14">
        <f t="shared" si="108"/>
        <v>0</v>
      </c>
      <c r="AG182" s="61">
        <f t="shared" si="109"/>
        <v>9297.6372962878777</v>
      </c>
      <c r="AH182" s="51"/>
      <c r="AI182" s="111" t="s">
        <v>181</v>
      </c>
      <c r="AJ182" t="str">
        <f>VLOOKUP(A182,'[19]Building Sheet FAR WPI &amp; CII'!A$6:T$264,3,FALSE)</f>
        <v>Toilet Blocks Civil DFCU</v>
      </c>
      <c r="AK182" t="s">
        <v>216</v>
      </c>
      <c r="AL182" s="104">
        <f t="shared" si="110"/>
        <v>1.4833333333333334</v>
      </c>
      <c r="AM182" s="104">
        <v>30</v>
      </c>
      <c r="AN182" s="109">
        <f>VLOOKUP(A182,'[19]Building Sheet FAR WPI &amp; CII'!A$6:AK$243,36,FALSE)</f>
        <v>0.05</v>
      </c>
      <c r="AO182" s="136">
        <f>(1-AN182)/AM182</f>
        <v>3.1666666666666662E-2</v>
      </c>
      <c r="AP182" s="102">
        <f>I182*((1-AN182)/AM182)*IF(AL182&gt;AM182,AM182,AL182)</f>
        <v>1807.3309712753282</v>
      </c>
      <c r="AQ182" s="102">
        <f>I182-AP182</f>
        <v>36669.25978325562</v>
      </c>
      <c r="AR182" t="s">
        <v>216</v>
      </c>
      <c r="AS182" s="125">
        <v>0.05</v>
      </c>
      <c r="AT182" s="125">
        <f>VLOOKUP(AR182,Bifurcation!$B$5:$L$12,MATCH($AT$5,Bifurcation!$B$5:$L$5,0),FALSE)</f>
        <v>0</v>
      </c>
      <c r="AU182" s="125">
        <f>VLOOKUP(AR182,Bifurcation!$B$5:$L$12,MATCH($AU$5,Bifurcation!$B$5:$L$5,0),FALSE)</f>
        <v>0</v>
      </c>
      <c r="AV182" s="125">
        <v>0.15</v>
      </c>
      <c r="AW182" s="125">
        <f>VLOOKUP(AR182,Bifurcation!$B$5:$L$12,MATCH($AW$5,Bifurcation!$B$5:$L$5,0),FALSE)</f>
        <v>0</v>
      </c>
      <c r="AX182" s="125">
        <v>0.17</v>
      </c>
      <c r="AY182" s="125">
        <f>VLOOKUP(AR182,Bifurcation!$B$5:$L$12,MATCH($AY$5,Bifurcation!$B$5:$L$5,0),FALSE)</f>
        <v>0.20468671467173591</v>
      </c>
      <c r="AZ182" s="125">
        <v>0.11</v>
      </c>
      <c r="BA182" s="125">
        <v>0.17</v>
      </c>
      <c r="BB182" s="125">
        <f>VLOOKUP(AR182,Bifurcation!$B$5:$L$12,MATCH($BB$5,Bifurcation!$B$5:$L$5,0),FALSE)</f>
        <v>0.15</v>
      </c>
      <c r="BC182" s="123">
        <f t="shared" si="111"/>
        <v>1.004686714671736</v>
      </c>
      <c r="BD182" s="165">
        <f t="shared" si="121"/>
        <v>1.8334629891627811E-2</v>
      </c>
      <c r="BE182" s="165">
        <f t="shared" si="122"/>
        <v>0</v>
      </c>
      <c r="BF182" s="165">
        <f t="shared" si="123"/>
        <v>0</v>
      </c>
      <c r="BG182" s="165">
        <f t="shared" si="124"/>
        <v>5.5003889674883427E-2</v>
      </c>
      <c r="BH182" s="165">
        <f t="shared" si="125"/>
        <v>0</v>
      </c>
      <c r="BI182" s="165">
        <f t="shared" si="126"/>
        <v>6.2337741631534556E-2</v>
      </c>
      <c r="BJ182" s="165">
        <f t="shared" si="127"/>
        <v>7.5057103144790041E-2</v>
      </c>
      <c r="BK182" s="165">
        <f t="shared" si="128"/>
        <v>4.0336185761581184E-2</v>
      </c>
      <c r="BL182" s="165">
        <f t="shared" si="129"/>
        <v>6.2337741631534556E-2</v>
      </c>
      <c r="BM182" s="165">
        <f t="shared" si="130"/>
        <v>5.5003889674883427E-2</v>
      </c>
      <c r="BN182" s="102">
        <f t="shared" si="112"/>
        <v>4.0743621981395135</v>
      </c>
      <c r="BO182" s="102">
        <f t="shared" si="113"/>
        <v>0</v>
      </c>
      <c r="BP182" s="102">
        <f t="shared" si="114"/>
        <v>0</v>
      </c>
      <c r="BQ182" s="102">
        <f t="shared" si="115"/>
        <v>6.875486209360429</v>
      </c>
      <c r="BR182" s="102">
        <f t="shared" si="116"/>
        <v>0</v>
      </c>
      <c r="BS182" s="102">
        <f t="shared" si="117"/>
        <v>95.904217894668548</v>
      </c>
      <c r="BT182" s="102">
        <f t="shared" si="118"/>
        <v>22.744576710542436</v>
      </c>
      <c r="BU182" s="102">
        <f t="shared" si="119"/>
        <v>537.81581015441577</v>
      </c>
      <c r="BV182" s="102">
        <f t="shared" si="120"/>
        <v>7.6394291215115873</v>
      </c>
      <c r="BW182" s="102">
        <f>Valuation!BM182*10^5</f>
        <v>5500.388967488343</v>
      </c>
    </row>
    <row r="183" spans="1:75">
      <c r="A183" s="56">
        <v>2010000266</v>
      </c>
      <c r="B183" s="56" t="s">
        <v>36</v>
      </c>
      <c r="C183" s="56" t="s">
        <v>30</v>
      </c>
      <c r="D183" s="56">
        <f t="shared" si="133"/>
        <v>175</v>
      </c>
      <c r="E183" s="10" t="s">
        <v>96</v>
      </c>
      <c r="F183" s="164" t="s">
        <v>78</v>
      </c>
      <c r="G183" s="61">
        <v>77701</v>
      </c>
      <c r="H183" s="61">
        <v>40505.414469091789</v>
      </c>
      <c r="I183" s="61">
        <f t="shared" si="92"/>
        <v>37195.585530908211</v>
      </c>
      <c r="J183" s="60">
        <v>44926</v>
      </c>
      <c r="K183" s="60">
        <v>44926</v>
      </c>
      <c r="L183" s="60">
        <f t="shared" si="132"/>
        <v>44926</v>
      </c>
      <c r="M183" s="60">
        <v>45443</v>
      </c>
      <c r="N183" s="83">
        <f t="shared" si="93"/>
        <v>6</v>
      </c>
      <c r="O183" s="83">
        <f t="shared" si="94"/>
        <v>6</v>
      </c>
      <c r="P183" s="61">
        <f t="shared" si="95"/>
        <v>37195.585530908211</v>
      </c>
      <c r="Q183" s="61">
        <f t="shared" si="96"/>
        <v>8183.028816799806</v>
      </c>
      <c r="R183" s="61">
        <f t="shared" si="97"/>
        <v>29012.556714108403</v>
      </c>
      <c r="S183" s="61">
        <f t="shared" si="98"/>
        <v>2901.2556714108405</v>
      </c>
      <c r="T183" s="61">
        <f t="shared" si="99"/>
        <v>290.12556714108405</v>
      </c>
      <c r="U183" s="61">
        <f t="shared" si="100"/>
        <v>5796.7088314788589</v>
      </c>
      <c r="V183" s="84">
        <v>0.1</v>
      </c>
      <c r="W183" s="84">
        <v>0.1</v>
      </c>
      <c r="X183" s="84">
        <v>0.18</v>
      </c>
      <c r="Y183" s="56">
        <f t="shared" si="101"/>
        <v>4</v>
      </c>
      <c r="Z183" s="56">
        <f t="shared" si="102"/>
        <v>2</v>
      </c>
      <c r="AA183" s="56">
        <f t="shared" si="103"/>
        <v>0</v>
      </c>
      <c r="AB183" s="56">
        <f t="shared" si="104"/>
        <v>0</v>
      </c>
      <c r="AC183" s="56">
        <f t="shared" si="105"/>
        <v>0</v>
      </c>
      <c r="AD183" s="83">
        <f t="shared" si="106"/>
        <v>0</v>
      </c>
      <c r="AE183" s="14">
        <f t="shared" si="107"/>
        <v>22</v>
      </c>
      <c r="AF183" s="14">
        <f t="shared" si="108"/>
        <v>0</v>
      </c>
      <c r="AG183" s="61">
        <f t="shared" si="109"/>
        <v>8988.090070030783</v>
      </c>
      <c r="AH183" s="51"/>
      <c r="AI183" s="111" t="s">
        <v>181</v>
      </c>
      <c r="AJ183" t="str">
        <f>VLOOKUP(A183,'[19]Building Sheet FAR WPI &amp; CII'!A$6:T$264,3,FALSE)</f>
        <v>Toilet Blocks Civil HDPE</v>
      </c>
      <c r="AK183" t="s">
        <v>216</v>
      </c>
      <c r="AL183" s="104">
        <f t="shared" si="110"/>
        <v>1.4833333333333334</v>
      </c>
      <c r="AM183" s="104">
        <v>30</v>
      </c>
      <c r="AN183" s="109">
        <f>VLOOKUP(A183,'[19]Building Sheet FAR WPI &amp; CII'!A$6:AK$243,36,FALSE)</f>
        <v>0.05</v>
      </c>
      <c r="AO183" s="136">
        <f>(1-AN183)/AM183</f>
        <v>3.1666666666666662E-2</v>
      </c>
      <c r="AP183" s="102">
        <f>I183*((1-AN183)/AM183)*IF(AL183&gt;AM183,AM183,AL183)</f>
        <v>1747.1593092434939</v>
      </c>
      <c r="AQ183" s="102">
        <f>I183-AP183</f>
        <v>35448.426221664718</v>
      </c>
      <c r="AR183" t="s">
        <v>216</v>
      </c>
      <c r="AS183" s="125">
        <v>0.05</v>
      </c>
      <c r="AT183" s="125">
        <f>VLOOKUP(AR183,Bifurcation!$B$5:$L$12,MATCH($AT$5,Bifurcation!$B$5:$L$5,0),FALSE)</f>
        <v>0</v>
      </c>
      <c r="AU183" s="125">
        <f>VLOOKUP(AR183,Bifurcation!$B$5:$L$12,MATCH($AU$5,Bifurcation!$B$5:$L$5,0),FALSE)</f>
        <v>0</v>
      </c>
      <c r="AV183" s="125">
        <v>0.15</v>
      </c>
      <c r="AW183" s="125">
        <f>VLOOKUP(AR183,Bifurcation!$B$5:$L$12,MATCH($AW$5,Bifurcation!$B$5:$L$5,0),FALSE)</f>
        <v>0</v>
      </c>
      <c r="AX183" s="125">
        <v>0.17</v>
      </c>
      <c r="AY183" s="125">
        <f>VLOOKUP(AR183,Bifurcation!$B$5:$L$12,MATCH($AY$5,Bifurcation!$B$5:$L$5,0),FALSE)</f>
        <v>0.20468671467173591</v>
      </c>
      <c r="AZ183" s="125">
        <v>0.11</v>
      </c>
      <c r="BA183" s="125">
        <v>0.17</v>
      </c>
      <c r="BB183" s="125">
        <f>VLOOKUP(AR183,Bifurcation!$B$5:$L$12,MATCH($BB$5,Bifurcation!$B$5:$L$5,0),FALSE)</f>
        <v>0.15</v>
      </c>
      <c r="BC183" s="123">
        <f t="shared" si="111"/>
        <v>1.004686714671736</v>
      </c>
      <c r="BD183" s="165">
        <f t="shared" si="121"/>
        <v>1.772421311083236E-2</v>
      </c>
      <c r="BE183" s="165">
        <f t="shared" si="122"/>
        <v>0</v>
      </c>
      <c r="BF183" s="165">
        <f t="shared" si="123"/>
        <v>0</v>
      </c>
      <c r="BG183" s="165">
        <f t="shared" si="124"/>
        <v>5.3172639332497072E-2</v>
      </c>
      <c r="BH183" s="165">
        <f t="shared" si="125"/>
        <v>0</v>
      </c>
      <c r="BI183" s="165">
        <f t="shared" si="126"/>
        <v>6.0262324576830027E-2</v>
      </c>
      <c r="BJ183" s="165">
        <f t="shared" si="127"/>
        <v>7.2558219035959673E-2</v>
      </c>
      <c r="BK183" s="165">
        <f t="shared" si="128"/>
        <v>3.899326884383119E-2</v>
      </c>
      <c r="BL183" s="165">
        <f t="shared" si="129"/>
        <v>6.0262324576830027E-2</v>
      </c>
      <c r="BM183" s="165">
        <f t="shared" si="130"/>
        <v>5.3172639332497072E-2</v>
      </c>
      <c r="BN183" s="102">
        <f t="shared" si="112"/>
        <v>3.9387140246294132</v>
      </c>
      <c r="BO183" s="102">
        <f t="shared" si="113"/>
        <v>0</v>
      </c>
      <c r="BP183" s="102">
        <f t="shared" si="114"/>
        <v>0</v>
      </c>
      <c r="BQ183" s="102">
        <f t="shared" si="115"/>
        <v>6.6465799165621346</v>
      </c>
      <c r="BR183" s="102">
        <f t="shared" si="116"/>
        <v>0</v>
      </c>
      <c r="BS183" s="102">
        <f t="shared" si="117"/>
        <v>92.711268579738501</v>
      </c>
      <c r="BT183" s="102">
        <f t="shared" si="118"/>
        <v>21.987339101805961</v>
      </c>
      <c r="BU183" s="102">
        <f t="shared" si="119"/>
        <v>519.91025125108251</v>
      </c>
      <c r="BV183" s="102">
        <f t="shared" si="120"/>
        <v>7.3850887961801499</v>
      </c>
      <c r="BW183" s="102">
        <f>Valuation!BM183*10^5</f>
        <v>5317.2639332497074</v>
      </c>
    </row>
    <row r="184" spans="1:75">
      <c r="A184" s="56">
        <v>2010000267</v>
      </c>
      <c r="B184" s="56" t="s">
        <v>36</v>
      </c>
      <c r="C184" s="56" t="s">
        <v>30</v>
      </c>
      <c r="D184" s="56">
        <f t="shared" si="133"/>
        <v>176</v>
      </c>
      <c r="E184" s="10" t="s">
        <v>96</v>
      </c>
      <c r="F184" s="164" t="s">
        <v>79</v>
      </c>
      <c r="G184" s="61">
        <v>64314</v>
      </c>
      <c r="H184" s="61">
        <v>33526.79149773065</v>
      </c>
      <c r="I184" s="61">
        <f t="shared" si="92"/>
        <v>30787.20850226935</v>
      </c>
      <c r="J184" s="60">
        <v>44926</v>
      </c>
      <c r="K184" s="60">
        <v>44926</v>
      </c>
      <c r="L184" s="60">
        <f t="shared" si="132"/>
        <v>44926</v>
      </c>
      <c r="M184" s="60">
        <v>45443</v>
      </c>
      <c r="N184" s="83">
        <f t="shared" si="93"/>
        <v>6</v>
      </c>
      <c r="O184" s="83">
        <f t="shared" si="94"/>
        <v>6</v>
      </c>
      <c r="P184" s="61">
        <f t="shared" si="95"/>
        <v>30787.20850226935</v>
      </c>
      <c r="Q184" s="61">
        <f t="shared" si="96"/>
        <v>6773.1858704992574</v>
      </c>
      <c r="R184" s="61">
        <f t="shared" si="97"/>
        <v>24014.022631770094</v>
      </c>
      <c r="S184" s="61">
        <f t="shared" si="98"/>
        <v>2401.4022631770094</v>
      </c>
      <c r="T184" s="61">
        <f t="shared" si="99"/>
        <v>240.14022631770095</v>
      </c>
      <c r="U184" s="61">
        <f t="shared" si="100"/>
        <v>4798.0017218276644</v>
      </c>
      <c r="V184" s="84">
        <v>0.1</v>
      </c>
      <c r="W184" s="84">
        <v>0.1</v>
      </c>
      <c r="X184" s="84">
        <v>0.18</v>
      </c>
      <c r="Y184" s="56">
        <f t="shared" si="101"/>
        <v>4</v>
      </c>
      <c r="Z184" s="56">
        <f t="shared" si="102"/>
        <v>2</v>
      </c>
      <c r="AA184" s="56">
        <f t="shared" si="103"/>
        <v>0</v>
      </c>
      <c r="AB184" s="56">
        <f t="shared" si="104"/>
        <v>0</v>
      </c>
      <c r="AC184" s="56">
        <f t="shared" si="105"/>
        <v>0</v>
      </c>
      <c r="AD184" s="83">
        <f t="shared" si="106"/>
        <v>0</v>
      </c>
      <c r="AE184" s="14">
        <f t="shared" si="107"/>
        <v>22</v>
      </c>
      <c r="AF184" s="14">
        <f t="shared" si="108"/>
        <v>0</v>
      </c>
      <c r="AG184" s="61">
        <f t="shared" si="109"/>
        <v>7439.5442113223744</v>
      </c>
      <c r="AH184" s="51"/>
      <c r="AI184" s="111" t="s">
        <v>181</v>
      </c>
      <c r="AJ184" t="str">
        <f>VLOOKUP(A184,'[19]Building Sheet FAR WPI &amp; CII'!A$6:T$264,3,FALSE)</f>
        <v>Toilet Blocks Civil Gantry NWB</v>
      </c>
      <c r="AK184" t="s">
        <v>216</v>
      </c>
      <c r="AL184" s="104">
        <f t="shared" si="110"/>
        <v>1.4833333333333334</v>
      </c>
      <c r="AM184" s="104">
        <v>30</v>
      </c>
      <c r="AN184" s="108">
        <f>VLOOKUP(A184,'[19]Building Sheet FAR WPI &amp; CII'!A$6:AK$243,36,FALSE)</f>
        <v>0.05</v>
      </c>
      <c r="AO184" s="136">
        <f>(1-AN184)/AM184</f>
        <v>3.1666666666666662E-2</v>
      </c>
      <c r="AP184" s="102">
        <f>I184*((1-AN184)/AM184)*IF(AL184&gt;AM184,AM184,AL184)</f>
        <v>1446.1435993704852</v>
      </c>
      <c r="AQ184" s="102">
        <f>I184-AP184</f>
        <v>29341.064902898866</v>
      </c>
      <c r="AR184" t="s">
        <v>216</v>
      </c>
      <c r="AS184" s="125">
        <v>0.05</v>
      </c>
      <c r="AT184" s="125">
        <f>VLOOKUP(AR184,Bifurcation!$B$5:$L$12,MATCH($AT$5,Bifurcation!$B$5:$L$5,0),FALSE)</f>
        <v>0</v>
      </c>
      <c r="AU184" s="125">
        <f>VLOOKUP(AR184,Bifurcation!$B$5:$L$12,MATCH($AU$5,Bifurcation!$B$5:$L$5,0),FALSE)</f>
        <v>0</v>
      </c>
      <c r="AV184" s="125">
        <v>0.15</v>
      </c>
      <c r="AW184" s="125">
        <f>VLOOKUP(AR184,Bifurcation!$B$5:$L$12,MATCH($AW$5,Bifurcation!$B$5:$L$5,0),FALSE)</f>
        <v>0</v>
      </c>
      <c r="AX184" s="125">
        <v>0.17</v>
      </c>
      <c r="AY184" s="125">
        <f>VLOOKUP(AR184,Bifurcation!$B$5:$L$12,MATCH($AY$5,Bifurcation!$B$5:$L$5,0),FALSE)</f>
        <v>0.20468671467173591</v>
      </c>
      <c r="AZ184" s="125">
        <v>0.11</v>
      </c>
      <c r="BA184" s="125">
        <v>0.17</v>
      </c>
      <c r="BB184" s="125">
        <f>VLOOKUP(AR184,Bifurcation!$B$5:$L$12,MATCH($BB$5,Bifurcation!$B$5:$L$5,0),FALSE)</f>
        <v>0.15</v>
      </c>
      <c r="BC184" s="123">
        <f t="shared" si="111"/>
        <v>1.004686714671736</v>
      </c>
      <c r="BD184" s="165">
        <f t="shared" si="121"/>
        <v>1.4670532451449435E-2</v>
      </c>
      <c r="BE184" s="165">
        <f t="shared" si="122"/>
        <v>0</v>
      </c>
      <c r="BF184" s="165">
        <f t="shared" si="123"/>
        <v>0</v>
      </c>
      <c r="BG184" s="165">
        <f t="shared" si="124"/>
        <v>4.4011597354348293E-2</v>
      </c>
      <c r="BH184" s="165">
        <f t="shared" si="125"/>
        <v>0</v>
      </c>
      <c r="BI184" s="165">
        <f t="shared" si="126"/>
        <v>4.9879810334928082E-2</v>
      </c>
      <c r="BJ184" s="165">
        <f t="shared" si="127"/>
        <v>6.0057261799445448E-2</v>
      </c>
      <c r="BK184" s="165">
        <f t="shared" si="128"/>
        <v>3.2275171393188751E-2</v>
      </c>
      <c r="BL184" s="165">
        <f t="shared" si="129"/>
        <v>4.9879810334928082E-2</v>
      </c>
      <c r="BM184" s="165">
        <f t="shared" si="130"/>
        <v>4.4011597354348293E-2</v>
      </c>
      <c r="BN184" s="102">
        <f t="shared" si="112"/>
        <v>3.2601183225443191</v>
      </c>
      <c r="BO184" s="102">
        <f t="shared" si="113"/>
        <v>0</v>
      </c>
      <c r="BP184" s="102">
        <f t="shared" si="114"/>
        <v>0</v>
      </c>
      <c r="BQ184" s="102">
        <f t="shared" si="115"/>
        <v>5.5014496692935371</v>
      </c>
      <c r="BR184" s="102">
        <f t="shared" si="116"/>
        <v>0</v>
      </c>
      <c r="BS184" s="102">
        <f t="shared" si="117"/>
        <v>76.738169746043198</v>
      </c>
      <c r="BT184" s="102">
        <f t="shared" si="118"/>
        <v>18.199170242256198</v>
      </c>
      <c r="BU184" s="102">
        <f t="shared" si="119"/>
        <v>430.33561857585005</v>
      </c>
      <c r="BV184" s="102">
        <f t="shared" si="120"/>
        <v>6.1127218547705979</v>
      </c>
      <c r="BW184" s="102">
        <f>Valuation!BM184*10^5</f>
        <v>4401.1597354348296</v>
      </c>
    </row>
    <row r="185" spans="1:75">
      <c r="A185" s="56">
        <v>2050000015</v>
      </c>
      <c r="B185" s="56" t="s">
        <v>23</v>
      </c>
      <c r="C185" s="56" t="s">
        <v>28</v>
      </c>
      <c r="D185" s="56">
        <f t="shared" si="133"/>
        <v>177</v>
      </c>
      <c r="E185" s="10" t="s">
        <v>39</v>
      </c>
      <c r="F185" s="164" t="s">
        <v>145</v>
      </c>
      <c r="G185" s="61">
        <v>50607</v>
      </c>
      <c r="H185" s="61">
        <v>20698.467637112506</v>
      </c>
      <c r="I185" s="61">
        <f t="shared" si="92"/>
        <v>29908.532362887494</v>
      </c>
      <c r="J185" s="60">
        <v>42754</v>
      </c>
      <c r="K185" s="60">
        <v>42916</v>
      </c>
      <c r="L185" s="60">
        <f t="shared" si="132"/>
        <v>42916</v>
      </c>
      <c r="M185" s="60">
        <v>45443</v>
      </c>
      <c r="N185" s="83">
        <f t="shared" si="93"/>
        <v>28</v>
      </c>
      <c r="O185" s="83">
        <f t="shared" si="94"/>
        <v>28</v>
      </c>
      <c r="P185" s="61">
        <f t="shared" si="95"/>
        <v>29908.532362887494</v>
      </c>
      <c r="Q185" s="61">
        <f t="shared" si="96"/>
        <v>22730.484595794496</v>
      </c>
      <c r="R185" s="61">
        <f t="shared" si="97"/>
        <v>7178.0477670929977</v>
      </c>
      <c r="S185" s="61">
        <f t="shared" si="98"/>
        <v>717.80477670929986</v>
      </c>
      <c r="T185" s="61">
        <f t="shared" si="99"/>
        <v>71.780477670929983</v>
      </c>
      <c r="U185" s="61">
        <f t="shared" si="100"/>
        <v>1434.1739438651807</v>
      </c>
      <c r="V185" s="84">
        <v>0.1</v>
      </c>
      <c r="W185" s="84">
        <v>0.1</v>
      </c>
      <c r="X185" s="84">
        <v>0.18</v>
      </c>
      <c r="Y185" s="56">
        <f t="shared" si="101"/>
        <v>4</v>
      </c>
      <c r="Z185" s="56">
        <f t="shared" si="102"/>
        <v>4</v>
      </c>
      <c r="AA185" s="56">
        <f t="shared" si="103"/>
        <v>4</v>
      </c>
      <c r="AB185" s="56">
        <f t="shared" si="104"/>
        <v>4</v>
      </c>
      <c r="AC185" s="56">
        <f t="shared" si="105"/>
        <v>4</v>
      </c>
      <c r="AD185" s="83">
        <f t="shared" si="106"/>
        <v>8</v>
      </c>
      <c r="AE185" s="14">
        <f t="shared" si="107"/>
        <v>76</v>
      </c>
      <c r="AF185" s="14">
        <f t="shared" si="108"/>
        <v>0</v>
      </c>
      <c r="AG185" s="61">
        <f t="shared" si="109"/>
        <v>2223.7591982454105</v>
      </c>
      <c r="AH185" s="51" t="s">
        <v>153</v>
      </c>
      <c r="AI185" s="111" t="s">
        <v>179</v>
      </c>
      <c r="AJ185" t="str">
        <f>VLOOKUP(A185,'[19]Building Sheet FAR WPI &amp; CII'!A$6:T$264,3,FALSE)</f>
        <v>Heater Unit</v>
      </c>
      <c r="AK185" t="s">
        <v>215</v>
      </c>
      <c r="AL185" s="104">
        <f t="shared" si="110"/>
        <v>7.4305555555555554</v>
      </c>
      <c r="AM185" s="104">
        <v>10</v>
      </c>
      <c r="AN185" s="108">
        <v>0.05</v>
      </c>
      <c r="AO185" s="136">
        <f>(1-AN185)/AM185</f>
        <v>9.5000000000000001E-2</v>
      </c>
      <c r="AP185" s="102">
        <f>I185*((1-AN185)/AM185)*IF(AL185&gt;AM185,AM185,AL185)</f>
        <v>21112.516074218845</v>
      </c>
      <c r="AQ185" s="102">
        <f>I185-AP185</f>
        <v>8796.0162886686485</v>
      </c>
      <c r="AR185" t="s">
        <v>215</v>
      </c>
      <c r="AS185" s="125">
        <f>VLOOKUP(AR185,Bifurcation!$B$5:$L$12,MATCH($AS$5,Bifurcation!$B$5:$L$5,0),FALSE)</f>
        <v>0</v>
      </c>
      <c r="AT185" s="125">
        <f>VLOOKUP(AR185,Bifurcation!$B$5:$L$12,MATCH($AT$5,Bifurcation!$B$5:$L$5,0),FALSE)</f>
        <v>0.35</v>
      </c>
      <c r="AU185" s="125">
        <f>VLOOKUP(AR185,Bifurcation!$B$5:$L$12,MATCH($AU$5,Bifurcation!$B$5:$L$5,0),FALSE)</f>
        <v>0.23</v>
      </c>
      <c r="AV185" s="125">
        <f>VLOOKUP(AR185,Bifurcation!$B$5:$L$12,MATCH($AV$5,Bifurcation!$B$5:$L$5,0),FALSE)</f>
        <v>0</v>
      </c>
      <c r="AW185" s="125">
        <f>VLOOKUP(AR185,Bifurcation!$B$5:$L$12,MATCH($AW$5,Bifurcation!$B$5:$L$5,0),FALSE)</f>
        <v>0</v>
      </c>
      <c r="AX185" s="125">
        <f>VLOOKUP(AR185,Bifurcation!$B$5:$L$12,MATCH($AX$5,Bifurcation!$B$5:$L$5,0),FALSE)</f>
        <v>0</v>
      </c>
      <c r="AY185" s="125">
        <f>VLOOKUP(AR185,Bifurcation!$B$5:$L$12,MATCH($AY$5,Bifurcation!$B$5:$L$5,0),FALSE)</f>
        <v>0</v>
      </c>
      <c r="AZ185" s="125">
        <f>VLOOKUP(AR185,Bifurcation!$B$5:$L$12,MATCH($AZ$5,Bifurcation!$B$5:$L$5,0),FALSE)</f>
        <v>0</v>
      </c>
      <c r="BA185" s="125">
        <f>VLOOKUP(AR185,Bifurcation!$B$5:$L$12,MATCH($BA$5,Bifurcation!$B$5:$L$5,0),FALSE)</f>
        <v>0.35</v>
      </c>
      <c r="BB185" s="125">
        <f>VLOOKUP(AR185,Bifurcation!$B$5:$L$12,MATCH($BB$5,Bifurcation!$B$5:$L$5,0),FALSE)</f>
        <v>7.0000000000000007E-2</v>
      </c>
      <c r="BC185" s="123">
        <f t="shared" si="111"/>
        <v>1</v>
      </c>
      <c r="BD185" s="165">
        <f t="shared" si="121"/>
        <v>0</v>
      </c>
      <c r="BE185" s="165">
        <f t="shared" si="122"/>
        <v>3.0786057010340269E-2</v>
      </c>
      <c r="BF185" s="165">
        <f t="shared" si="123"/>
        <v>2.0230837463937893E-2</v>
      </c>
      <c r="BG185" s="165">
        <f t="shared" si="124"/>
        <v>0</v>
      </c>
      <c r="BH185" s="165">
        <f t="shared" si="125"/>
        <v>0</v>
      </c>
      <c r="BI185" s="165">
        <f t="shared" si="126"/>
        <v>0</v>
      </c>
      <c r="BJ185" s="165">
        <f t="shared" si="127"/>
        <v>0</v>
      </c>
      <c r="BK185" s="165">
        <f t="shared" si="128"/>
        <v>0</v>
      </c>
      <c r="BL185" s="165">
        <f t="shared" si="129"/>
        <v>3.0786057010340269E-2</v>
      </c>
      <c r="BM185" s="165">
        <f t="shared" si="130"/>
        <v>6.1572114020680543E-3</v>
      </c>
      <c r="BN185" s="102">
        <f t="shared" si="112"/>
        <v>0</v>
      </c>
      <c r="BO185" s="102">
        <f t="shared" si="113"/>
        <v>4.398008144334324</v>
      </c>
      <c r="BP185" s="102">
        <f t="shared" si="114"/>
        <v>0.44957416586528653</v>
      </c>
      <c r="BQ185" s="102">
        <f t="shared" si="115"/>
        <v>0</v>
      </c>
      <c r="BR185" s="102">
        <f t="shared" si="116"/>
        <v>0</v>
      </c>
      <c r="BS185" s="102">
        <f t="shared" si="117"/>
        <v>0</v>
      </c>
      <c r="BT185" s="102">
        <f t="shared" si="118"/>
        <v>0</v>
      </c>
      <c r="BU185" s="102">
        <f t="shared" si="119"/>
        <v>0</v>
      </c>
      <c r="BV185" s="102">
        <f t="shared" si="120"/>
        <v>3.7728011042083662</v>
      </c>
      <c r="BW185" s="102">
        <f>Valuation!BM185*10^5</f>
        <v>615.72114020680544</v>
      </c>
    </row>
    <row r="186" spans="1:75">
      <c r="A186" s="56">
        <v>2010000269</v>
      </c>
      <c r="B186" s="56" t="s">
        <v>36</v>
      </c>
      <c r="C186" s="56" t="s">
        <v>30</v>
      </c>
      <c r="D186" s="56">
        <f t="shared" si="133"/>
        <v>178</v>
      </c>
      <c r="E186" s="10" t="s">
        <v>96</v>
      </c>
      <c r="F186" s="164" t="s">
        <v>81</v>
      </c>
      <c r="G186" s="61">
        <v>60067</v>
      </c>
      <c r="H186" s="61">
        <v>31312.836783502615</v>
      </c>
      <c r="I186" s="61">
        <f t="shared" si="92"/>
        <v>28754.163216497385</v>
      </c>
      <c r="J186" s="60">
        <v>44926</v>
      </c>
      <c r="K186" s="60">
        <v>44926</v>
      </c>
      <c r="L186" s="60">
        <f t="shared" si="132"/>
        <v>44926</v>
      </c>
      <c r="M186" s="60">
        <v>45443</v>
      </c>
      <c r="N186" s="83">
        <f t="shared" si="93"/>
        <v>6</v>
      </c>
      <c r="O186" s="83">
        <f t="shared" si="94"/>
        <v>6</v>
      </c>
      <c r="P186" s="61">
        <f t="shared" si="95"/>
        <v>28754.163216497385</v>
      </c>
      <c r="Q186" s="61">
        <f t="shared" si="96"/>
        <v>6325.9159076294245</v>
      </c>
      <c r="R186" s="61">
        <f t="shared" si="97"/>
        <v>22428.247308867962</v>
      </c>
      <c r="S186" s="61">
        <f t="shared" si="98"/>
        <v>2242.8247308867963</v>
      </c>
      <c r="T186" s="61">
        <f t="shared" si="99"/>
        <v>224.28247308867964</v>
      </c>
      <c r="U186" s="61">
        <f t="shared" si="100"/>
        <v>4481.1638123118182</v>
      </c>
      <c r="V186" s="84">
        <v>0.1</v>
      </c>
      <c r="W186" s="84">
        <v>0.1</v>
      </c>
      <c r="X186" s="84">
        <v>0.18</v>
      </c>
      <c r="Y186" s="56">
        <f t="shared" si="101"/>
        <v>4</v>
      </c>
      <c r="Z186" s="56">
        <f t="shared" si="102"/>
        <v>2</v>
      </c>
      <c r="AA186" s="56">
        <f t="shared" si="103"/>
        <v>0</v>
      </c>
      <c r="AB186" s="56">
        <f t="shared" si="104"/>
        <v>0</v>
      </c>
      <c r="AC186" s="56">
        <f t="shared" si="105"/>
        <v>0</v>
      </c>
      <c r="AD186" s="83">
        <f t="shared" si="106"/>
        <v>0</v>
      </c>
      <c r="AE186" s="14">
        <f t="shared" si="107"/>
        <v>22</v>
      </c>
      <c r="AF186" s="14">
        <f t="shared" si="108"/>
        <v>0</v>
      </c>
      <c r="AG186" s="61">
        <f t="shared" si="109"/>
        <v>6948.2710162872936</v>
      </c>
      <c r="AH186" s="51"/>
      <c r="AI186" s="111" t="s">
        <v>181</v>
      </c>
      <c r="AJ186" t="str">
        <f>VLOOKUP(A186,'[19]Building Sheet FAR WPI &amp; CII'!A$6:T$264,3,FALSE)</f>
        <v>Toilet Blocks Civil Creche Building</v>
      </c>
      <c r="AK186" t="s">
        <v>216</v>
      </c>
      <c r="AL186" s="104">
        <f t="shared" si="110"/>
        <v>1.4833333333333334</v>
      </c>
      <c r="AM186" s="104">
        <v>30</v>
      </c>
      <c r="AN186" s="109">
        <f>VLOOKUP(A186,'[19]Building Sheet FAR WPI &amp; CII'!A$6:AK$243,36,FALSE)</f>
        <v>0.05</v>
      </c>
      <c r="AO186" s="136">
        <f>(1-AN186)/AM186</f>
        <v>3.1666666666666662E-2</v>
      </c>
      <c r="AP186" s="102">
        <f>I186*((1-AN186)/AM186)*IF(AL186&gt;AM186,AM186,AL186)</f>
        <v>1350.6469444193631</v>
      </c>
      <c r="AQ186" s="102">
        <f>I186-AP186</f>
        <v>27403.516272078021</v>
      </c>
      <c r="AR186" t="s">
        <v>216</v>
      </c>
      <c r="AS186" s="125">
        <v>0.05</v>
      </c>
      <c r="AT186" s="125">
        <f>VLOOKUP(AR186,Bifurcation!$B$5:$L$12,MATCH($AT$5,Bifurcation!$B$5:$L$5,0),FALSE)</f>
        <v>0</v>
      </c>
      <c r="AU186" s="125">
        <f>VLOOKUP(AR186,Bifurcation!$B$5:$L$12,MATCH($AU$5,Bifurcation!$B$5:$L$5,0),FALSE)</f>
        <v>0</v>
      </c>
      <c r="AV186" s="125">
        <v>0.15</v>
      </c>
      <c r="AW186" s="125">
        <f>VLOOKUP(AR186,Bifurcation!$B$5:$L$12,MATCH($AW$5,Bifurcation!$B$5:$L$5,0),FALSE)</f>
        <v>0</v>
      </c>
      <c r="AX186" s="125">
        <v>0.17</v>
      </c>
      <c r="AY186" s="125">
        <f>VLOOKUP(AR186,Bifurcation!$B$5:$L$12,MATCH($AY$5,Bifurcation!$B$5:$L$5,0),FALSE)</f>
        <v>0.20468671467173591</v>
      </c>
      <c r="AZ186" s="125">
        <v>0.11</v>
      </c>
      <c r="BA186" s="125">
        <v>0.17</v>
      </c>
      <c r="BB186" s="125">
        <f>VLOOKUP(AR186,Bifurcation!$B$5:$L$12,MATCH($BB$5,Bifurcation!$B$5:$L$5,0),FALSE)</f>
        <v>0.15</v>
      </c>
      <c r="BC186" s="123">
        <f t="shared" si="111"/>
        <v>1.004686714671736</v>
      </c>
      <c r="BD186" s="165">
        <f t="shared" si="121"/>
        <v>1.3701758136039011E-2</v>
      </c>
      <c r="BE186" s="165">
        <f t="shared" si="122"/>
        <v>0</v>
      </c>
      <c r="BF186" s="165">
        <f t="shared" si="123"/>
        <v>0</v>
      </c>
      <c r="BG186" s="165">
        <f t="shared" si="124"/>
        <v>4.110527440811703E-2</v>
      </c>
      <c r="BH186" s="165">
        <f t="shared" si="125"/>
        <v>0</v>
      </c>
      <c r="BI186" s="165">
        <f t="shared" si="126"/>
        <v>4.658597766253264E-2</v>
      </c>
      <c r="BJ186" s="165">
        <f t="shared" si="127"/>
        <v>5.6091357161851055E-2</v>
      </c>
      <c r="BK186" s="165">
        <f t="shared" si="128"/>
        <v>3.0143867899285824E-2</v>
      </c>
      <c r="BL186" s="165">
        <f t="shared" si="129"/>
        <v>4.658597766253264E-2</v>
      </c>
      <c r="BM186" s="165">
        <f t="shared" si="130"/>
        <v>4.110527440811703E-2</v>
      </c>
      <c r="BN186" s="102">
        <f t="shared" si="112"/>
        <v>3.0448351413420025</v>
      </c>
      <c r="BO186" s="102">
        <f t="shared" si="113"/>
        <v>0</v>
      </c>
      <c r="BP186" s="102">
        <f t="shared" si="114"/>
        <v>0</v>
      </c>
      <c r="BQ186" s="102">
        <f t="shared" si="115"/>
        <v>5.1381593010146283</v>
      </c>
      <c r="BR186" s="102">
        <f t="shared" si="116"/>
        <v>0</v>
      </c>
      <c r="BS186" s="102">
        <f t="shared" si="117"/>
        <v>71.670734865434838</v>
      </c>
      <c r="BT186" s="102">
        <f t="shared" si="118"/>
        <v>16.997380958136684</v>
      </c>
      <c r="BU186" s="102">
        <f t="shared" si="119"/>
        <v>401.91823865714434</v>
      </c>
      <c r="BV186" s="102">
        <f t="shared" si="120"/>
        <v>5.7090658900162552</v>
      </c>
      <c r="BW186" s="102">
        <f>Valuation!BM186*10^5</f>
        <v>4110.5274408117029</v>
      </c>
    </row>
    <row r="187" spans="1:75">
      <c r="A187" s="56">
        <v>2010000260</v>
      </c>
      <c r="B187" s="56" t="s">
        <v>32</v>
      </c>
      <c r="C187" s="56" t="s">
        <v>30</v>
      </c>
      <c r="D187" s="56">
        <f t="shared" si="133"/>
        <v>179</v>
      </c>
      <c r="E187" s="10" t="s">
        <v>39</v>
      </c>
      <c r="F187" s="164" t="s">
        <v>119</v>
      </c>
      <c r="G187" s="61">
        <v>48016</v>
      </c>
      <c r="H187" s="61">
        <v>26715.803788064088</v>
      </c>
      <c r="I187" s="61">
        <f t="shared" si="92"/>
        <v>21300.196211935912</v>
      </c>
      <c r="J187" s="60">
        <v>44165</v>
      </c>
      <c r="K187" s="60">
        <v>44196</v>
      </c>
      <c r="L187" s="60">
        <f t="shared" ref="L187:L207" si="134">+K187</f>
        <v>44196</v>
      </c>
      <c r="M187" s="60">
        <v>45443</v>
      </c>
      <c r="N187" s="83">
        <f t="shared" si="93"/>
        <v>14</v>
      </c>
      <c r="O187" s="83">
        <f t="shared" si="94"/>
        <v>14</v>
      </c>
      <c r="P187" s="61">
        <f t="shared" si="95"/>
        <v>21300.196211935912</v>
      </c>
      <c r="Q187" s="61">
        <f t="shared" si="96"/>
        <v>9585.0882953711607</v>
      </c>
      <c r="R187" s="61">
        <f t="shared" si="97"/>
        <v>11715.107916564752</v>
      </c>
      <c r="S187" s="61">
        <f t="shared" si="98"/>
        <v>1171.5107916564752</v>
      </c>
      <c r="T187" s="61">
        <f t="shared" si="99"/>
        <v>117.15107916564753</v>
      </c>
      <c r="U187" s="61">
        <f t="shared" si="100"/>
        <v>2340.6785617296373</v>
      </c>
      <c r="V187" s="84">
        <v>0.1</v>
      </c>
      <c r="W187" s="84">
        <v>0.1</v>
      </c>
      <c r="X187" s="84">
        <v>0.18</v>
      </c>
      <c r="Y187" s="56">
        <f t="shared" si="101"/>
        <v>4</v>
      </c>
      <c r="Z187" s="56">
        <f t="shared" si="102"/>
        <v>4</v>
      </c>
      <c r="AA187" s="56">
        <f t="shared" si="103"/>
        <v>4</v>
      </c>
      <c r="AB187" s="56">
        <f t="shared" si="104"/>
        <v>2</v>
      </c>
      <c r="AC187" s="56">
        <f t="shared" si="105"/>
        <v>0</v>
      </c>
      <c r="AD187" s="83">
        <f t="shared" si="106"/>
        <v>0</v>
      </c>
      <c r="AE187" s="14">
        <f t="shared" si="107"/>
        <v>45</v>
      </c>
      <c r="AF187" s="14">
        <f t="shared" si="108"/>
        <v>0</v>
      </c>
      <c r="AG187" s="61">
        <f t="shared" si="109"/>
        <v>3629.3404325517604</v>
      </c>
      <c r="AH187" s="51"/>
      <c r="AI187" s="111" t="s">
        <v>179</v>
      </c>
      <c r="AJ187" t="str">
        <f>VLOOKUP(A187,'[19]Building Sheet FAR WPI &amp; CII'!A$6:T$264,3,FALSE)</f>
        <v>ROAD</v>
      </c>
      <c r="AK187" t="s">
        <v>215</v>
      </c>
      <c r="AL187" s="104">
        <f t="shared" si="110"/>
        <v>3.5666666666666669</v>
      </c>
      <c r="AM187" s="104">
        <v>10</v>
      </c>
      <c r="AN187" s="109">
        <v>0</v>
      </c>
      <c r="AO187" s="136">
        <f>(1-AN187)/AM187</f>
        <v>0.1</v>
      </c>
      <c r="AP187" s="102">
        <f>I187*((1-AN187)/AM187)*IF(AL187&gt;AM187,AM187,AL187)</f>
        <v>7597.0699822571432</v>
      </c>
      <c r="AQ187" s="102">
        <f>I187-AP187</f>
        <v>13703.126229678768</v>
      </c>
      <c r="AR187" t="s">
        <v>215</v>
      </c>
      <c r="AS187" s="125">
        <f>VLOOKUP(AR187,Bifurcation!$B$5:$L$12,MATCH($AS$5,Bifurcation!$B$5:$L$5,0),FALSE)</f>
        <v>0</v>
      </c>
      <c r="AT187" s="125">
        <f>VLOOKUP(AR187,Bifurcation!$B$5:$L$12,MATCH($AT$5,Bifurcation!$B$5:$L$5,0),FALSE)</f>
        <v>0.35</v>
      </c>
      <c r="AU187" s="125">
        <f>VLOOKUP(AR187,Bifurcation!$B$5:$L$12,MATCH($AU$5,Bifurcation!$B$5:$L$5,0),FALSE)</f>
        <v>0.23</v>
      </c>
      <c r="AV187" s="125">
        <f>VLOOKUP(AR187,Bifurcation!$B$5:$L$12,MATCH($AV$5,Bifurcation!$B$5:$L$5,0),FALSE)</f>
        <v>0</v>
      </c>
      <c r="AW187" s="125">
        <f>VLOOKUP(AR187,Bifurcation!$B$5:$L$12,MATCH($AW$5,Bifurcation!$B$5:$L$5,0),FALSE)</f>
        <v>0</v>
      </c>
      <c r="AX187" s="125">
        <f>VLOOKUP(AR187,Bifurcation!$B$5:$L$12,MATCH($AX$5,Bifurcation!$B$5:$L$5,0),FALSE)</f>
        <v>0</v>
      </c>
      <c r="AY187" s="125">
        <f>VLOOKUP(AR187,Bifurcation!$B$5:$L$12,MATCH($AY$5,Bifurcation!$B$5:$L$5,0),FALSE)</f>
        <v>0</v>
      </c>
      <c r="AZ187" s="125">
        <f>VLOOKUP(AR187,Bifurcation!$B$5:$L$12,MATCH($AZ$5,Bifurcation!$B$5:$L$5,0),FALSE)</f>
        <v>0</v>
      </c>
      <c r="BA187" s="125">
        <f>VLOOKUP(AR187,Bifurcation!$B$5:$L$12,MATCH($BA$5,Bifurcation!$B$5:$L$5,0),FALSE)</f>
        <v>0.35</v>
      </c>
      <c r="BB187" s="125">
        <f>VLOOKUP(AR187,Bifurcation!$B$5:$L$12,MATCH($BB$5,Bifurcation!$B$5:$L$5,0),FALSE)</f>
        <v>7.0000000000000007E-2</v>
      </c>
      <c r="BC187" s="123">
        <f t="shared" si="111"/>
        <v>1</v>
      </c>
      <c r="BD187" s="165">
        <f t="shared" si="121"/>
        <v>0</v>
      </c>
      <c r="BE187" s="165">
        <f t="shared" si="122"/>
        <v>4.7960941803875688E-2</v>
      </c>
      <c r="BF187" s="165">
        <f t="shared" si="123"/>
        <v>3.1517190328261169E-2</v>
      </c>
      <c r="BG187" s="165">
        <f t="shared" si="124"/>
        <v>0</v>
      </c>
      <c r="BH187" s="165">
        <f t="shared" si="125"/>
        <v>0</v>
      </c>
      <c r="BI187" s="165">
        <f t="shared" si="126"/>
        <v>0</v>
      </c>
      <c r="BJ187" s="165">
        <f t="shared" si="127"/>
        <v>0</v>
      </c>
      <c r="BK187" s="165">
        <f t="shared" si="128"/>
        <v>0</v>
      </c>
      <c r="BL187" s="165">
        <f t="shared" si="129"/>
        <v>4.7960941803875688E-2</v>
      </c>
      <c r="BM187" s="165">
        <f t="shared" si="130"/>
        <v>9.5921883607751387E-3</v>
      </c>
      <c r="BN187" s="102">
        <f t="shared" si="112"/>
        <v>0</v>
      </c>
      <c r="BO187" s="102">
        <f t="shared" si="113"/>
        <v>6.8515631148393839</v>
      </c>
      <c r="BP187" s="102">
        <f t="shared" si="114"/>
        <v>0.70038200729469258</v>
      </c>
      <c r="BQ187" s="102">
        <f t="shared" si="115"/>
        <v>0</v>
      </c>
      <c r="BR187" s="102">
        <f t="shared" si="116"/>
        <v>0</v>
      </c>
      <c r="BS187" s="102">
        <f t="shared" si="117"/>
        <v>0</v>
      </c>
      <c r="BT187" s="102">
        <f t="shared" si="118"/>
        <v>0</v>
      </c>
      <c r="BU187" s="102">
        <f t="shared" si="119"/>
        <v>0</v>
      </c>
      <c r="BV187" s="102">
        <f t="shared" si="120"/>
        <v>5.8775663975337853</v>
      </c>
      <c r="BW187" s="102">
        <f>Valuation!BM187*10^5</f>
        <v>959.21883607751386</v>
      </c>
    </row>
    <row r="188" spans="1:75">
      <c r="A188" s="56">
        <v>2050000037</v>
      </c>
      <c r="B188" s="56" t="s">
        <v>36</v>
      </c>
      <c r="C188" s="56" t="s">
        <v>29</v>
      </c>
      <c r="D188" s="56">
        <f t="shared" si="133"/>
        <v>180</v>
      </c>
      <c r="E188" s="10" t="s">
        <v>39</v>
      </c>
      <c r="F188" s="164" t="s">
        <v>76</v>
      </c>
      <c r="G188" s="61">
        <v>20180.54</v>
      </c>
      <c r="H188" s="61">
        <v>10520.085158621969</v>
      </c>
      <c r="I188" s="61">
        <f t="shared" si="92"/>
        <v>9660.4548413780321</v>
      </c>
      <c r="J188" s="60">
        <v>45016</v>
      </c>
      <c r="K188" s="60">
        <v>45016</v>
      </c>
      <c r="L188" s="60">
        <f t="shared" si="134"/>
        <v>45016</v>
      </c>
      <c r="M188" s="60">
        <v>45443</v>
      </c>
      <c r="N188" s="83">
        <f t="shared" si="93"/>
        <v>5</v>
      </c>
      <c r="O188" s="83">
        <f t="shared" si="94"/>
        <v>5</v>
      </c>
      <c r="P188" s="61">
        <f t="shared" si="95"/>
        <v>9660.4548413780321</v>
      </c>
      <c r="Q188" s="61">
        <f t="shared" si="96"/>
        <v>1835.4864198618261</v>
      </c>
      <c r="R188" s="61">
        <f t="shared" si="97"/>
        <v>7824.968421516206</v>
      </c>
      <c r="S188" s="61">
        <f t="shared" si="98"/>
        <v>782.49684215162063</v>
      </c>
      <c r="T188" s="61">
        <f t="shared" si="99"/>
        <v>78.249684215162063</v>
      </c>
      <c r="U188" s="61">
        <f t="shared" si="100"/>
        <v>1563.4286906189379</v>
      </c>
      <c r="V188" s="84">
        <v>0.1</v>
      </c>
      <c r="W188" s="84">
        <v>0.1</v>
      </c>
      <c r="X188" s="84">
        <v>0.18</v>
      </c>
      <c r="Y188" s="56">
        <f t="shared" si="101"/>
        <v>4</v>
      </c>
      <c r="Z188" s="56">
        <f t="shared" si="102"/>
        <v>1</v>
      </c>
      <c r="AA188" s="56">
        <f t="shared" si="103"/>
        <v>0</v>
      </c>
      <c r="AB188" s="56">
        <f t="shared" si="104"/>
        <v>0</v>
      </c>
      <c r="AC188" s="56">
        <f t="shared" si="105"/>
        <v>0</v>
      </c>
      <c r="AD188" s="83">
        <f t="shared" si="106"/>
        <v>0</v>
      </c>
      <c r="AE188" s="14">
        <f t="shared" si="107"/>
        <v>19</v>
      </c>
      <c r="AF188" s="14">
        <f t="shared" si="108"/>
        <v>0</v>
      </c>
      <c r="AG188" s="61">
        <f t="shared" si="109"/>
        <v>2424.1752169857209</v>
      </c>
      <c r="AH188" s="51" t="s">
        <v>97</v>
      </c>
      <c r="AI188" s="111" t="s">
        <v>179</v>
      </c>
      <c r="AJ188" t="str">
        <f>VLOOKUP(A188,'[19]Building Sheet FAR WPI &amp; CII'!A$6:T$264,3,FALSE)</f>
        <v>ROADS &amp; DRAINS</v>
      </c>
      <c r="AK188" t="s">
        <v>215</v>
      </c>
      <c r="AL188" s="104">
        <f t="shared" si="110"/>
        <v>1.2333333333333334</v>
      </c>
      <c r="AM188" s="104">
        <v>10</v>
      </c>
      <c r="AN188" s="109">
        <v>0</v>
      </c>
      <c r="AO188" s="136">
        <f>(1-AN188)/AM188</f>
        <v>0.1</v>
      </c>
      <c r="AP188" s="102">
        <f>I188*((1-AN188)/AM188)*IF(AL188&gt;AM188,AM188,AL188)</f>
        <v>1191.4560971032906</v>
      </c>
      <c r="AQ188" s="102">
        <f>I188-AP188</f>
        <v>8468.9987442747406</v>
      </c>
      <c r="AR188" t="s">
        <v>215</v>
      </c>
      <c r="AS188" s="125">
        <f>VLOOKUP(AR188,Bifurcation!$B$5:$L$12,MATCH($AS$5,Bifurcation!$B$5:$L$5,0),FALSE)</f>
        <v>0</v>
      </c>
      <c r="AT188" s="125">
        <f>VLOOKUP(AR188,Bifurcation!$B$5:$L$12,MATCH($AT$5,Bifurcation!$B$5:$L$5,0),FALSE)</f>
        <v>0.35</v>
      </c>
      <c r="AU188" s="125">
        <f>VLOOKUP(AR188,Bifurcation!$B$5:$L$12,MATCH($AU$5,Bifurcation!$B$5:$L$5,0),FALSE)</f>
        <v>0.23</v>
      </c>
      <c r="AV188" s="125">
        <f>VLOOKUP(AR188,Bifurcation!$B$5:$L$12,MATCH($AV$5,Bifurcation!$B$5:$L$5,0),FALSE)</f>
        <v>0</v>
      </c>
      <c r="AW188" s="125">
        <f>VLOOKUP(AR188,Bifurcation!$B$5:$L$12,MATCH($AW$5,Bifurcation!$B$5:$L$5,0),FALSE)</f>
        <v>0</v>
      </c>
      <c r="AX188" s="125">
        <f>VLOOKUP(AR188,Bifurcation!$B$5:$L$12,MATCH($AX$5,Bifurcation!$B$5:$L$5,0),FALSE)</f>
        <v>0</v>
      </c>
      <c r="AY188" s="125">
        <f>VLOOKUP(AR188,Bifurcation!$B$5:$L$12,MATCH($AY$5,Bifurcation!$B$5:$L$5,0),FALSE)</f>
        <v>0</v>
      </c>
      <c r="AZ188" s="125">
        <f>VLOOKUP(AR188,Bifurcation!$B$5:$L$12,MATCH($AZ$5,Bifurcation!$B$5:$L$5,0),FALSE)</f>
        <v>0</v>
      </c>
      <c r="BA188" s="125">
        <f>VLOOKUP(AR188,Bifurcation!$B$5:$L$12,MATCH($BA$5,Bifurcation!$B$5:$L$5,0),FALSE)</f>
        <v>0.35</v>
      </c>
      <c r="BB188" s="125">
        <f>VLOOKUP(AR188,Bifurcation!$B$5:$L$12,MATCH($BB$5,Bifurcation!$B$5:$L$5,0),FALSE)</f>
        <v>7.0000000000000007E-2</v>
      </c>
      <c r="BC188" s="123">
        <f t="shared" si="111"/>
        <v>1</v>
      </c>
      <c r="BD188" s="165">
        <f t="shared" si="121"/>
        <v>0</v>
      </c>
      <c r="BE188" s="165">
        <f t="shared" si="122"/>
        <v>2.9641495604961592E-2</v>
      </c>
      <c r="BF188" s="165">
        <f t="shared" si="123"/>
        <v>1.9478697111831905E-2</v>
      </c>
      <c r="BG188" s="165">
        <f t="shared" si="124"/>
        <v>0</v>
      </c>
      <c r="BH188" s="165">
        <f t="shared" si="125"/>
        <v>0</v>
      </c>
      <c r="BI188" s="165">
        <f t="shared" si="126"/>
        <v>0</v>
      </c>
      <c r="BJ188" s="165">
        <f t="shared" si="127"/>
        <v>0</v>
      </c>
      <c r="BK188" s="165">
        <f t="shared" si="128"/>
        <v>0</v>
      </c>
      <c r="BL188" s="165">
        <f t="shared" si="129"/>
        <v>2.9641495604961592E-2</v>
      </c>
      <c r="BM188" s="165">
        <f t="shared" si="130"/>
        <v>5.9282991209923192E-3</v>
      </c>
      <c r="BN188" s="102">
        <f t="shared" si="112"/>
        <v>0</v>
      </c>
      <c r="BO188" s="102">
        <f t="shared" si="113"/>
        <v>4.2344993721373703</v>
      </c>
      <c r="BP188" s="102">
        <f t="shared" si="114"/>
        <v>0.43285993581848675</v>
      </c>
      <c r="BQ188" s="102">
        <f t="shared" si="115"/>
        <v>0</v>
      </c>
      <c r="BR188" s="102">
        <f t="shared" si="116"/>
        <v>0</v>
      </c>
      <c r="BS188" s="102">
        <f t="shared" si="117"/>
        <v>0</v>
      </c>
      <c r="BT188" s="102">
        <f t="shared" si="118"/>
        <v>0</v>
      </c>
      <c r="BU188" s="102">
        <f t="shared" si="119"/>
        <v>0</v>
      </c>
      <c r="BV188" s="102">
        <f t="shared" si="120"/>
        <v>3.6325362260982343</v>
      </c>
      <c r="BW188" s="102">
        <f>Valuation!BM188*10^5</f>
        <v>592.82991209923193</v>
      </c>
    </row>
    <row r="189" spans="1:75">
      <c r="A189" s="56">
        <v>2010000206</v>
      </c>
      <c r="B189" s="56" t="s">
        <v>23</v>
      </c>
      <c r="C189" s="56" t="s">
        <v>28</v>
      </c>
      <c r="D189" s="56">
        <f t="shared" si="133"/>
        <v>181</v>
      </c>
      <c r="E189" s="10" t="s">
        <v>39</v>
      </c>
      <c r="F189" s="164" t="s">
        <v>138</v>
      </c>
      <c r="G189" s="61">
        <v>15968</v>
      </c>
      <c r="H189" s="61">
        <v>6530.9765690401018</v>
      </c>
      <c r="I189" s="61">
        <f t="shared" si="92"/>
        <v>9437.0234309598982</v>
      </c>
      <c r="J189" s="60">
        <v>42461</v>
      </c>
      <c r="K189" s="60">
        <v>42916</v>
      </c>
      <c r="L189" s="60">
        <f t="shared" si="134"/>
        <v>42916</v>
      </c>
      <c r="M189" s="60">
        <v>45443</v>
      </c>
      <c r="N189" s="83">
        <f t="shared" si="93"/>
        <v>28</v>
      </c>
      <c r="O189" s="83">
        <f t="shared" si="94"/>
        <v>28</v>
      </c>
      <c r="P189" s="61">
        <f t="shared" si="95"/>
        <v>9437.0234309598982</v>
      </c>
      <c r="Q189" s="61">
        <f t="shared" si="96"/>
        <v>7172.1378075295224</v>
      </c>
      <c r="R189" s="61">
        <f t="shared" si="97"/>
        <v>2264.8856234303757</v>
      </c>
      <c r="S189" s="61">
        <f t="shared" si="98"/>
        <v>226.48856234303759</v>
      </c>
      <c r="T189" s="61">
        <f t="shared" si="99"/>
        <v>22.648856234303761</v>
      </c>
      <c r="U189" s="61">
        <f t="shared" si="100"/>
        <v>452.5241475613891</v>
      </c>
      <c r="V189" s="84">
        <v>0.1</v>
      </c>
      <c r="W189" s="84">
        <v>0.1</v>
      </c>
      <c r="X189" s="84">
        <v>0.18</v>
      </c>
      <c r="Y189" s="56">
        <f t="shared" si="101"/>
        <v>4</v>
      </c>
      <c r="Z189" s="56">
        <f t="shared" si="102"/>
        <v>4</v>
      </c>
      <c r="AA189" s="56">
        <f t="shared" si="103"/>
        <v>4</v>
      </c>
      <c r="AB189" s="56">
        <f t="shared" si="104"/>
        <v>4</v>
      </c>
      <c r="AC189" s="56">
        <f t="shared" si="105"/>
        <v>4</v>
      </c>
      <c r="AD189" s="83">
        <f t="shared" si="106"/>
        <v>8</v>
      </c>
      <c r="AE189" s="14">
        <f t="shared" si="107"/>
        <v>76</v>
      </c>
      <c r="AF189" s="14">
        <f t="shared" si="108"/>
        <v>0</v>
      </c>
      <c r="AG189" s="61">
        <f t="shared" si="109"/>
        <v>701.66156613873045</v>
      </c>
      <c r="AH189" s="51" t="s">
        <v>156</v>
      </c>
      <c r="AI189" s="111" t="s">
        <v>203</v>
      </c>
      <c r="AJ189" t="str">
        <f>VLOOKUP(A189,'[19]Building Sheet FAR WPI &amp; CII'!A$6:T$264,3,FALSE)</f>
        <v>SUBSTATION-16</v>
      </c>
      <c r="AK189" t="s">
        <v>216</v>
      </c>
      <c r="AL189" s="104">
        <f t="shared" si="110"/>
        <v>8.2305555555555561</v>
      </c>
      <c r="AM189" s="104">
        <v>45</v>
      </c>
      <c r="AN189" s="109">
        <f>VLOOKUP(A189,'[19]Building Sheet FAR WPI &amp; CII'!A$6:AK$243,36,FALSE)</f>
        <v>0.05</v>
      </c>
      <c r="AO189" s="136">
        <f>(1-AN189)/AM189</f>
        <v>2.1111111111111112E-2</v>
      </c>
      <c r="AP189" s="102">
        <f>I189*((1-AN189)/AM189)*IF(AL189&gt;AM189,AM189,AL189)</f>
        <v>1639.7410743603377</v>
      </c>
      <c r="AQ189" s="102">
        <f>I189-AP189</f>
        <v>7797.2823565995604</v>
      </c>
      <c r="AR189" t="s">
        <v>216</v>
      </c>
      <c r="AS189" s="125">
        <v>0.05</v>
      </c>
      <c r="AT189" s="125">
        <f>VLOOKUP(AR189,Bifurcation!$B$5:$L$12,MATCH($AT$5,Bifurcation!$B$5:$L$5,0),FALSE)</f>
        <v>0</v>
      </c>
      <c r="AU189" s="125">
        <f>VLOOKUP(AR189,Bifurcation!$B$5:$L$12,MATCH($AU$5,Bifurcation!$B$5:$L$5,0),FALSE)</f>
        <v>0</v>
      </c>
      <c r="AV189" s="125">
        <v>0.15</v>
      </c>
      <c r="AW189" s="125">
        <f>VLOOKUP(AR189,Bifurcation!$B$5:$L$12,MATCH($AW$5,Bifurcation!$B$5:$L$5,0),FALSE)</f>
        <v>0</v>
      </c>
      <c r="AX189" s="125">
        <v>0.17</v>
      </c>
      <c r="AY189" s="125">
        <f>VLOOKUP(AR189,Bifurcation!$B$5:$L$12,MATCH($AY$5,Bifurcation!$B$5:$L$5,0),FALSE)</f>
        <v>0.20468671467173591</v>
      </c>
      <c r="AZ189" s="125">
        <v>0.11</v>
      </c>
      <c r="BA189" s="125">
        <v>0.17</v>
      </c>
      <c r="BB189" s="125">
        <f>VLOOKUP(AR189,Bifurcation!$B$5:$L$12,MATCH($BB$5,Bifurcation!$B$5:$L$5,0),FALSE)</f>
        <v>0.15</v>
      </c>
      <c r="BC189" s="123">
        <f t="shared" si="111"/>
        <v>1.004686714671736</v>
      </c>
      <c r="BD189" s="165">
        <f t="shared" si="121"/>
        <v>3.8986411782997808E-3</v>
      </c>
      <c r="BE189" s="165">
        <f t="shared" si="122"/>
        <v>0</v>
      </c>
      <c r="BF189" s="165">
        <f t="shared" si="123"/>
        <v>0</v>
      </c>
      <c r="BG189" s="165">
        <f t="shared" si="124"/>
        <v>1.1695923534899341E-2</v>
      </c>
      <c r="BH189" s="165">
        <f t="shared" si="125"/>
        <v>0</v>
      </c>
      <c r="BI189" s="165">
        <f t="shared" si="126"/>
        <v>1.3255380006219255E-2</v>
      </c>
      <c r="BJ189" s="165">
        <f t="shared" si="127"/>
        <v>1.5960001089402549E-2</v>
      </c>
      <c r="BK189" s="165">
        <f t="shared" si="128"/>
        <v>8.577010592259517E-3</v>
      </c>
      <c r="BL189" s="165">
        <f t="shared" si="129"/>
        <v>1.3255380006219255E-2</v>
      </c>
      <c r="BM189" s="165">
        <f t="shared" si="130"/>
        <v>1.1695923534899341E-2</v>
      </c>
      <c r="BN189" s="102">
        <f t="shared" si="112"/>
        <v>0.8663647062888401</v>
      </c>
      <c r="BO189" s="102">
        <f t="shared" si="113"/>
        <v>0</v>
      </c>
      <c r="BP189" s="102">
        <f t="shared" si="114"/>
        <v>0</v>
      </c>
      <c r="BQ189" s="102">
        <f t="shared" si="115"/>
        <v>1.4619904418624177</v>
      </c>
      <c r="BR189" s="102">
        <f t="shared" si="116"/>
        <v>0</v>
      </c>
      <c r="BS189" s="102">
        <f t="shared" si="117"/>
        <v>20.39289231726039</v>
      </c>
      <c r="BT189" s="102">
        <f t="shared" si="118"/>
        <v>4.8363639664856208</v>
      </c>
      <c r="BU189" s="102">
        <f t="shared" si="119"/>
        <v>114.36014123012689</v>
      </c>
      <c r="BV189" s="102">
        <f t="shared" si="120"/>
        <v>1.6244338242915752</v>
      </c>
      <c r="BW189" s="102">
        <f>Valuation!BM189*10^5</f>
        <v>1169.5923534899341</v>
      </c>
    </row>
    <row r="190" spans="1:75">
      <c r="A190" s="56">
        <v>2010000207</v>
      </c>
      <c r="B190" s="56" t="s">
        <v>23</v>
      </c>
      <c r="C190" s="56" t="s">
        <v>28</v>
      </c>
      <c r="D190" s="56">
        <f t="shared" si="133"/>
        <v>182</v>
      </c>
      <c r="E190" s="10" t="s">
        <v>39</v>
      </c>
      <c r="F190" s="164" t="s">
        <v>138</v>
      </c>
      <c r="G190" s="61">
        <v>14894</v>
      </c>
      <c r="H190" s="61">
        <v>6091.7062261575202</v>
      </c>
      <c r="I190" s="61">
        <f t="shared" si="92"/>
        <v>8802.2937738424807</v>
      </c>
      <c r="J190" s="60">
        <v>42461</v>
      </c>
      <c r="K190" s="60">
        <v>42916</v>
      </c>
      <c r="L190" s="60">
        <f t="shared" si="134"/>
        <v>42916</v>
      </c>
      <c r="M190" s="60">
        <v>45443</v>
      </c>
      <c r="N190" s="83">
        <f t="shared" si="93"/>
        <v>28</v>
      </c>
      <c r="O190" s="83">
        <f t="shared" si="94"/>
        <v>28</v>
      </c>
      <c r="P190" s="61">
        <f t="shared" si="95"/>
        <v>8802.2937738424807</v>
      </c>
      <c r="Q190" s="61">
        <f t="shared" si="96"/>
        <v>6689.7432681202854</v>
      </c>
      <c r="R190" s="61">
        <f t="shared" si="97"/>
        <v>2112.5505057221953</v>
      </c>
      <c r="S190" s="61">
        <f t="shared" si="98"/>
        <v>211.25505057221955</v>
      </c>
      <c r="T190" s="61">
        <f t="shared" si="99"/>
        <v>21.125505057221957</v>
      </c>
      <c r="U190" s="61">
        <f t="shared" si="100"/>
        <v>422.08759104329459</v>
      </c>
      <c r="V190" s="84">
        <v>0.1</v>
      </c>
      <c r="W190" s="84">
        <v>0.1</v>
      </c>
      <c r="X190" s="84">
        <v>0.18</v>
      </c>
      <c r="Y190" s="56">
        <f t="shared" si="101"/>
        <v>4</v>
      </c>
      <c r="Z190" s="56">
        <f t="shared" si="102"/>
        <v>4</v>
      </c>
      <c r="AA190" s="56">
        <f t="shared" si="103"/>
        <v>4</v>
      </c>
      <c r="AB190" s="56">
        <f t="shared" si="104"/>
        <v>4</v>
      </c>
      <c r="AC190" s="56">
        <f t="shared" si="105"/>
        <v>4</v>
      </c>
      <c r="AD190" s="83">
        <f t="shared" si="106"/>
        <v>8</v>
      </c>
      <c r="AE190" s="14">
        <f t="shared" si="107"/>
        <v>76</v>
      </c>
      <c r="AF190" s="14">
        <f t="shared" si="108"/>
        <v>0</v>
      </c>
      <c r="AG190" s="61">
        <f t="shared" si="109"/>
        <v>654.46814667273611</v>
      </c>
      <c r="AH190" s="51" t="s">
        <v>156</v>
      </c>
      <c r="AI190" s="111" t="s">
        <v>203</v>
      </c>
      <c r="AJ190" t="str">
        <f>VLOOKUP(A190,'[19]Building Sheet FAR WPI &amp; CII'!A$6:T$264,3,FALSE)</f>
        <v>COMPRESSOR HOUSE AND PUMP HOUSE</v>
      </c>
      <c r="AK190" t="s">
        <v>217</v>
      </c>
      <c r="AL190" s="104">
        <f t="shared" si="110"/>
        <v>8.2305555555555561</v>
      </c>
      <c r="AM190" s="104">
        <v>45</v>
      </c>
      <c r="AN190" s="109">
        <f>VLOOKUP(A190,'[19]Building Sheet FAR WPI &amp; CII'!A$6:AK$243,36,FALSE)</f>
        <v>0.05</v>
      </c>
      <c r="AO190" s="136">
        <f>(1-AN190)/AM190</f>
        <v>2.1111111111111112E-2</v>
      </c>
      <c r="AP190" s="102">
        <f>I190*((1-AN190)/AM190)*IF(AL190&gt;AM190,AM190,AL190)</f>
        <v>1529.4528783518833</v>
      </c>
      <c r="AQ190" s="102">
        <f>I190-AP190</f>
        <v>7272.8408954905972</v>
      </c>
      <c r="AR190" t="s">
        <v>216</v>
      </c>
      <c r="AS190" s="125">
        <v>0.05</v>
      </c>
      <c r="AT190" s="125">
        <f>VLOOKUP(AR190,Bifurcation!$B$5:$L$12,MATCH($AT$5,Bifurcation!$B$5:$L$5,0),FALSE)</f>
        <v>0</v>
      </c>
      <c r="AU190" s="125">
        <f>VLOOKUP(AR190,Bifurcation!$B$5:$L$12,MATCH($AU$5,Bifurcation!$B$5:$L$5,0),FALSE)</f>
        <v>0</v>
      </c>
      <c r="AV190" s="125">
        <v>0.15</v>
      </c>
      <c r="AW190" s="125">
        <f>VLOOKUP(AR190,Bifurcation!$B$5:$L$12,MATCH($AW$5,Bifurcation!$B$5:$L$5,0),FALSE)</f>
        <v>0</v>
      </c>
      <c r="AX190" s="125">
        <v>0.17</v>
      </c>
      <c r="AY190" s="125">
        <f>VLOOKUP(AR190,Bifurcation!$B$5:$L$12,MATCH($AY$5,Bifurcation!$B$5:$L$5,0),FALSE)</f>
        <v>0.20468671467173591</v>
      </c>
      <c r="AZ190" s="125">
        <v>0.11</v>
      </c>
      <c r="BA190" s="125">
        <v>0.17</v>
      </c>
      <c r="BB190" s="125">
        <f>VLOOKUP(AR190,Bifurcation!$B$5:$L$12,MATCH($BB$5,Bifurcation!$B$5:$L$5,0),FALSE)</f>
        <v>0.15</v>
      </c>
      <c r="BC190" s="123">
        <f t="shared" si="111"/>
        <v>1.004686714671736</v>
      </c>
      <c r="BD190" s="165">
        <f t="shared" si="121"/>
        <v>3.6364204477452988E-3</v>
      </c>
      <c r="BE190" s="165">
        <f t="shared" si="122"/>
        <v>0</v>
      </c>
      <c r="BF190" s="165">
        <f t="shared" si="123"/>
        <v>0</v>
      </c>
      <c r="BG190" s="165">
        <f t="shared" si="124"/>
        <v>1.0909261343235896E-2</v>
      </c>
      <c r="BH190" s="165">
        <f t="shared" si="125"/>
        <v>0</v>
      </c>
      <c r="BI190" s="165">
        <f t="shared" si="126"/>
        <v>1.2363829522334014E-2</v>
      </c>
      <c r="BJ190" s="165">
        <f t="shared" si="127"/>
        <v>1.4886539092282162E-2</v>
      </c>
      <c r="BK190" s="165">
        <f t="shared" si="128"/>
        <v>8.0001249850396566E-3</v>
      </c>
      <c r="BL190" s="165">
        <f t="shared" si="129"/>
        <v>1.2363829522334014E-2</v>
      </c>
      <c r="BM190" s="165">
        <f t="shared" si="130"/>
        <v>1.0909261343235896E-2</v>
      </c>
      <c r="BN190" s="102">
        <f t="shared" si="112"/>
        <v>0.80809343283228863</v>
      </c>
      <c r="BO190" s="102">
        <f t="shared" si="113"/>
        <v>0</v>
      </c>
      <c r="BP190" s="102">
        <f t="shared" si="114"/>
        <v>0</v>
      </c>
      <c r="BQ190" s="102">
        <f t="shared" si="115"/>
        <v>1.3636576679044869</v>
      </c>
      <c r="BR190" s="102">
        <f t="shared" si="116"/>
        <v>0</v>
      </c>
      <c r="BS190" s="102">
        <f t="shared" si="117"/>
        <v>19.021276188206176</v>
      </c>
      <c r="BT190" s="102">
        <f t="shared" si="118"/>
        <v>4.511072452206716</v>
      </c>
      <c r="BU190" s="102">
        <f t="shared" si="119"/>
        <v>106.66833313386208</v>
      </c>
      <c r="BV190" s="102">
        <f t="shared" si="120"/>
        <v>1.5151751865605412</v>
      </c>
      <c r="BW190" s="102">
        <f>Valuation!BM190*10^5</f>
        <v>1090.9261343235896</v>
      </c>
    </row>
    <row r="191" spans="1:75">
      <c r="A191" s="56">
        <v>2010000179</v>
      </c>
      <c r="B191" s="56" t="s">
        <v>23</v>
      </c>
      <c r="C191" s="56" t="s">
        <v>28</v>
      </c>
      <c r="D191" s="56">
        <f t="shared" si="133"/>
        <v>183</v>
      </c>
      <c r="E191" s="10" t="s">
        <v>39</v>
      </c>
      <c r="F191" s="164" t="s">
        <v>137</v>
      </c>
      <c r="G191" s="61">
        <v>8567</v>
      </c>
      <c r="H191" s="61">
        <v>3503.9376419693485</v>
      </c>
      <c r="I191" s="61">
        <f t="shared" si="92"/>
        <v>5063.062358030651</v>
      </c>
      <c r="J191" s="60">
        <v>42766</v>
      </c>
      <c r="K191" s="60">
        <v>42916</v>
      </c>
      <c r="L191" s="60">
        <f t="shared" si="134"/>
        <v>42916</v>
      </c>
      <c r="M191" s="60">
        <v>45443</v>
      </c>
      <c r="N191" s="83">
        <f t="shared" si="93"/>
        <v>28</v>
      </c>
      <c r="O191" s="83">
        <f t="shared" si="94"/>
        <v>28</v>
      </c>
      <c r="P191" s="61">
        <f t="shared" si="95"/>
        <v>5063.062358030651</v>
      </c>
      <c r="Q191" s="61">
        <f t="shared" si="96"/>
        <v>3847.927392103295</v>
      </c>
      <c r="R191" s="61">
        <f t="shared" si="97"/>
        <v>1215.134965927356</v>
      </c>
      <c r="S191" s="61">
        <f t="shared" si="98"/>
        <v>121.51349659273561</v>
      </c>
      <c r="T191" s="61">
        <f t="shared" si="99"/>
        <v>12.151349659273562</v>
      </c>
      <c r="U191" s="61">
        <f t="shared" si="100"/>
        <v>242.78396619228573</v>
      </c>
      <c r="V191" s="84">
        <v>0.1</v>
      </c>
      <c r="W191" s="84">
        <v>0.1</v>
      </c>
      <c r="X191" s="84">
        <v>0.18</v>
      </c>
      <c r="Y191" s="56">
        <f t="shared" si="101"/>
        <v>4</v>
      </c>
      <c r="Z191" s="56">
        <f t="shared" si="102"/>
        <v>4</v>
      </c>
      <c r="AA191" s="56">
        <f t="shared" si="103"/>
        <v>4</v>
      </c>
      <c r="AB191" s="56">
        <f t="shared" si="104"/>
        <v>4</v>
      </c>
      <c r="AC191" s="56">
        <f t="shared" si="105"/>
        <v>4</v>
      </c>
      <c r="AD191" s="83">
        <f t="shared" si="106"/>
        <v>8</v>
      </c>
      <c r="AE191" s="14">
        <f t="shared" si="107"/>
        <v>76</v>
      </c>
      <c r="AF191" s="14">
        <f t="shared" si="108"/>
        <v>0</v>
      </c>
      <c r="AG191" s="61">
        <f t="shared" si="109"/>
        <v>376.4488124442949</v>
      </c>
      <c r="AH191" s="51" t="s">
        <v>155</v>
      </c>
      <c r="AI191" s="111" t="s">
        <v>203</v>
      </c>
      <c r="AJ191" t="str">
        <f>VLOOKUP(A191,'[19]Building Sheet FAR WPI &amp; CII'!A$6:T$264,3,FALSE)</f>
        <v>Sewage System</v>
      </c>
      <c r="AK191" t="s">
        <v>217</v>
      </c>
      <c r="AL191" s="104">
        <f t="shared" si="110"/>
        <v>7.4</v>
      </c>
      <c r="AM191" s="104">
        <v>45</v>
      </c>
      <c r="AN191" s="109">
        <v>0.05</v>
      </c>
      <c r="AO191" s="136">
        <f>(1-AN191)/AM191</f>
        <v>2.1111111111111112E-2</v>
      </c>
      <c r="AP191" s="102">
        <f>I191*((1-AN191)/AM191)*IF(AL191&gt;AM191,AM191,AL191)</f>
        <v>790.96285282123279</v>
      </c>
      <c r="AQ191" s="102">
        <f>I191-AP191</f>
        <v>4272.0995052094186</v>
      </c>
      <c r="AR191" t="s">
        <v>216</v>
      </c>
      <c r="AS191" s="125">
        <v>0.05</v>
      </c>
      <c r="AT191" s="125">
        <f>VLOOKUP(AR191,Bifurcation!$B$5:$L$12,MATCH($AT$5,Bifurcation!$B$5:$L$5,0),FALSE)</f>
        <v>0</v>
      </c>
      <c r="AU191" s="125">
        <f>VLOOKUP(AR191,Bifurcation!$B$5:$L$12,MATCH($AU$5,Bifurcation!$B$5:$L$5,0),FALSE)</f>
        <v>0</v>
      </c>
      <c r="AV191" s="125">
        <v>0.15</v>
      </c>
      <c r="AW191" s="125">
        <f>VLOOKUP(AR191,Bifurcation!$B$5:$L$12,MATCH($AW$5,Bifurcation!$B$5:$L$5,0),FALSE)</f>
        <v>0</v>
      </c>
      <c r="AX191" s="125">
        <v>0.17</v>
      </c>
      <c r="AY191" s="125">
        <f>VLOOKUP(AR191,Bifurcation!$B$5:$L$12,MATCH($AY$5,Bifurcation!$B$5:$L$5,0),FALSE)</f>
        <v>0.20468671467173591</v>
      </c>
      <c r="AZ191" s="125">
        <v>0.11</v>
      </c>
      <c r="BA191" s="125">
        <v>0.17</v>
      </c>
      <c r="BB191" s="125">
        <f>VLOOKUP(AR191,Bifurcation!$B$5:$L$12,MATCH($BB$5,Bifurcation!$B$5:$L$5,0),FALSE)</f>
        <v>0.15</v>
      </c>
      <c r="BC191" s="123">
        <f t="shared" si="111"/>
        <v>1.004686714671736</v>
      </c>
      <c r="BD191" s="165">
        <f t="shared" si="121"/>
        <v>2.1360497526047096E-3</v>
      </c>
      <c r="BE191" s="165">
        <f t="shared" si="122"/>
        <v>0</v>
      </c>
      <c r="BF191" s="165">
        <f t="shared" si="123"/>
        <v>0</v>
      </c>
      <c r="BG191" s="165">
        <f t="shared" si="124"/>
        <v>6.4081492578141278E-3</v>
      </c>
      <c r="BH191" s="165">
        <f t="shared" si="125"/>
        <v>0</v>
      </c>
      <c r="BI191" s="165">
        <f t="shared" si="126"/>
        <v>7.2625691588560116E-3</v>
      </c>
      <c r="BJ191" s="165">
        <f t="shared" si="127"/>
        <v>8.7444201247206445E-3</v>
      </c>
      <c r="BK191" s="165">
        <f t="shared" si="128"/>
        <v>4.699309455730361E-3</v>
      </c>
      <c r="BL191" s="165">
        <f t="shared" si="129"/>
        <v>7.2625691588560116E-3</v>
      </c>
      <c r="BM191" s="165">
        <f t="shared" si="130"/>
        <v>6.4081492578141278E-3</v>
      </c>
      <c r="BN191" s="102">
        <f t="shared" si="112"/>
        <v>0.47467772280104653</v>
      </c>
      <c r="BO191" s="102">
        <f t="shared" si="113"/>
        <v>0</v>
      </c>
      <c r="BP191" s="102">
        <f t="shared" si="114"/>
        <v>0</v>
      </c>
      <c r="BQ191" s="102">
        <f t="shared" si="115"/>
        <v>0.80101865722676591</v>
      </c>
      <c r="BR191" s="102">
        <f t="shared" si="116"/>
        <v>0</v>
      </c>
      <c r="BS191" s="102">
        <f t="shared" si="117"/>
        <v>11.173183321316941</v>
      </c>
      <c r="BT191" s="102">
        <f t="shared" si="118"/>
        <v>2.6498242802183771</v>
      </c>
      <c r="BU191" s="102">
        <f t="shared" si="119"/>
        <v>62.657459409738152</v>
      </c>
      <c r="BV191" s="102">
        <f t="shared" si="120"/>
        <v>0.89002073025196227</v>
      </c>
      <c r="BW191" s="102">
        <f>Valuation!BM191*10^5</f>
        <v>640.81492578141274</v>
      </c>
    </row>
    <row r="192" spans="1:75">
      <c r="A192" s="56">
        <v>2010000242</v>
      </c>
      <c r="B192" s="56" t="s">
        <v>24</v>
      </c>
      <c r="C192" s="56" t="s">
        <v>27</v>
      </c>
      <c r="D192" s="56">
        <f t="shared" si="133"/>
        <v>184</v>
      </c>
      <c r="E192" s="10" t="s">
        <v>96</v>
      </c>
      <c r="F192" s="164" t="s">
        <v>126</v>
      </c>
      <c r="G192" s="61">
        <v>5490</v>
      </c>
      <c r="H192" s="61">
        <v>2020.4783072554676</v>
      </c>
      <c r="I192" s="61">
        <f t="shared" si="92"/>
        <v>3469.5216927445326</v>
      </c>
      <c r="J192" s="60">
        <v>43668</v>
      </c>
      <c r="K192" s="60">
        <v>43738</v>
      </c>
      <c r="L192" s="60">
        <f t="shared" si="134"/>
        <v>43738</v>
      </c>
      <c r="M192" s="60">
        <v>45443</v>
      </c>
      <c r="N192" s="83">
        <f t="shared" si="93"/>
        <v>19</v>
      </c>
      <c r="O192" s="83">
        <f t="shared" si="94"/>
        <v>19</v>
      </c>
      <c r="P192" s="61">
        <f t="shared" si="95"/>
        <v>3469.5216927445326</v>
      </c>
      <c r="Q192" s="61">
        <f t="shared" si="96"/>
        <v>1994.9749733281062</v>
      </c>
      <c r="R192" s="61">
        <f t="shared" si="97"/>
        <v>1474.5467194164264</v>
      </c>
      <c r="S192" s="61">
        <f t="shared" si="98"/>
        <v>147.45467194164266</v>
      </c>
      <c r="T192" s="61">
        <f t="shared" si="99"/>
        <v>14.745467194164267</v>
      </c>
      <c r="U192" s="61">
        <f t="shared" si="100"/>
        <v>294.614434539402</v>
      </c>
      <c r="V192" s="84">
        <v>0.1</v>
      </c>
      <c r="W192" s="84">
        <v>0.1</v>
      </c>
      <c r="X192" s="84">
        <v>0.18</v>
      </c>
      <c r="Y192" s="56">
        <f t="shared" si="101"/>
        <v>4</v>
      </c>
      <c r="Z192" s="56">
        <f t="shared" si="102"/>
        <v>4</v>
      </c>
      <c r="AA192" s="56">
        <f t="shared" si="103"/>
        <v>4</v>
      </c>
      <c r="AB192" s="56">
        <f t="shared" si="104"/>
        <v>4</v>
      </c>
      <c r="AC192" s="56">
        <f t="shared" si="105"/>
        <v>3</v>
      </c>
      <c r="AD192" s="83">
        <f t="shared" si="106"/>
        <v>0</v>
      </c>
      <c r="AE192" s="14">
        <f t="shared" si="107"/>
        <v>57.5</v>
      </c>
      <c r="AF192" s="14">
        <f t="shared" si="108"/>
        <v>0</v>
      </c>
      <c r="AG192" s="61">
        <f t="shared" si="109"/>
        <v>456.81457367520892</v>
      </c>
      <c r="AH192" s="51"/>
      <c r="AI192" s="111" t="s">
        <v>203</v>
      </c>
      <c r="AJ192" t="str">
        <f>VLOOKUP(A192,'[19]Building Sheet FAR WPI &amp; CII'!A$6:T$264,3,FALSE)</f>
        <v>BARRICADE,COLLAPSIBLE,MS,11FTX4FTX21IN</v>
      </c>
      <c r="AK192" t="s">
        <v>218</v>
      </c>
      <c r="AL192" s="104">
        <f t="shared" si="110"/>
        <v>4.9222222222222225</v>
      </c>
      <c r="AM192" s="104">
        <v>10</v>
      </c>
      <c r="AN192" s="143">
        <v>0.05</v>
      </c>
      <c r="AO192" s="136">
        <f>(1-AN192)/AM192</f>
        <v>9.5000000000000001E-2</v>
      </c>
      <c r="AP192" s="102">
        <f>I192*((1-AN192)/AM192)*IF(AL192&gt;AM192,AM192,AL192)</f>
        <v>1622.3868937683742</v>
      </c>
      <c r="AQ192" s="102">
        <f>I192-AP192</f>
        <v>1847.1347989761584</v>
      </c>
      <c r="AR192" t="s">
        <v>218</v>
      </c>
      <c r="AS192" s="125">
        <f>VLOOKUP(AR192,Bifurcation!$B$5:$L$12,MATCH($AS$5,Bifurcation!$B$5:$L$5,0),FALSE)</f>
        <v>0</v>
      </c>
      <c r="AT192" s="125">
        <f>VLOOKUP(AR192,Bifurcation!$B$5:$L$12,MATCH($AT$5,Bifurcation!$B$5:$L$5,0),FALSE)</f>
        <v>0</v>
      </c>
      <c r="AU192" s="125">
        <f>VLOOKUP(AR192,Bifurcation!$B$5:$L$12,MATCH($AU$5,Bifurcation!$B$5:$L$5,0),FALSE)</f>
        <v>0</v>
      </c>
      <c r="AV192" s="125">
        <v>0.05</v>
      </c>
      <c r="AW192" s="125">
        <v>0</v>
      </c>
      <c r="AX192" s="125">
        <v>0.1</v>
      </c>
      <c r="AY192" s="125">
        <v>0.1</v>
      </c>
      <c r="AZ192" s="125">
        <f>VLOOKUP(AR192,Bifurcation!$B$5:$L$12,MATCH($AZ$5,Bifurcation!$B$5:$L$5,0),FALSE)</f>
        <v>0</v>
      </c>
      <c r="BA192" s="125">
        <v>0.25</v>
      </c>
      <c r="BB192" s="125">
        <v>0.5</v>
      </c>
      <c r="BC192" s="123">
        <f t="shared" si="111"/>
        <v>1</v>
      </c>
      <c r="BD192" s="165">
        <f t="shared" si="121"/>
        <v>0</v>
      </c>
      <c r="BE192" s="165">
        <f t="shared" si="122"/>
        <v>0</v>
      </c>
      <c r="BF192" s="165">
        <f t="shared" si="123"/>
        <v>0</v>
      </c>
      <c r="BG192" s="165">
        <f t="shared" si="124"/>
        <v>9.2356739948807926E-4</v>
      </c>
      <c r="BH192" s="165">
        <f t="shared" si="125"/>
        <v>0</v>
      </c>
      <c r="BI192" s="165">
        <f t="shared" si="126"/>
        <v>1.8471347989761585E-3</v>
      </c>
      <c r="BJ192" s="165">
        <f t="shared" si="127"/>
        <v>1.8471347989761585E-3</v>
      </c>
      <c r="BK192" s="165">
        <f t="shared" si="128"/>
        <v>0</v>
      </c>
      <c r="BL192" s="165">
        <f t="shared" si="129"/>
        <v>4.6178369974403961E-3</v>
      </c>
      <c r="BM192" s="165">
        <f t="shared" si="130"/>
        <v>9.2356739948807921E-3</v>
      </c>
      <c r="BN192" s="102">
        <f t="shared" si="112"/>
        <v>0</v>
      </c>
      <c r="BO192" s="102">
        <f t="shared" si="113"/>
        <v>0</v>
      </c>
      <c r="BP192" s="102">
        <f t="shared" si="114"/>
        <v>0</v>
      </c>
      <c r="BQ192" s="102">
        <f t="shared" si="115"/>
        <v>0.11544592493600991</v>
      </c>
      <c r="BR192" s="102">
        <f t="shared" si="116"/>
        <v>0</v>
      </c>
      <c r="BS192" s="102">
        <f t="shared" si="117"/>
        <v>2.8417458445787056</v>
      </c>
      <c r="BT192" s="102">
        <f t="shared" si="118"/>
        <v>0.55973781787156318</v>
      </c>
      <c r="BU192" s="102">
        <f t="shared" si="119"/>
        <v>0</v>
      </c>
      <c r="BV192" s="102">
        <f t="shared" si="120"/>
        <v>0.56591139674514657</v>
      </c>
      <c r="BW192" s="102">
        <f>Valuation!BM192*10^5</f>
        <v>923.56739948807922</v>
      </c>
    </row>
    <row r="193" spans="1:75">
      <c r="A193" s="56">
        <v>2010000241</v>
      </c>
      <c r="B193" s="56" t="s">
        <v>24</v>
      </c>
      <c r="C193" s="56" t="s">
        <v>27</v>
      </c>
      <c r="D193" s="56">
        <f t="shared" si="133"/>
        <v>185</v>
      </c>
      <c r="E193" s="10" t="s">
        <v>96</v>
      </c>
      <c r="F193" s="164" t="s">
        <v>126</v>
      </c>
      <c r="G193" s="61">
        <v>5490</v>
      </c>
      <c r="H193" s="61">
        <v>2020.4783072554676</v>
      </c>
      <c r="I193" s="61">
        <f t="shared" si="92"/>
        <v>3469.5216927445326</v>
      </c>
      <c r="J193" s="60">
        <v>43668</v>
      </c>
      <c r="K193" s="60">
        <v>43738</v>
      </c>
      <c r="L193" s="60">
        <f t="shared" si="134"/>
        <v>43738</v>
      </c>
      <c r="M193" s="60">
        <v>45443</v>
      </c>
      <c r="N193" s="83">
        <f t="shared" si="93"/>
        <v>19</v>
      </c>
      <c r="O193" s="83">
        <f t="shared" si="94"/>
        <v>19</v>
      </c>
      <c r="P193" s="61">
        <f t="shared" si="95"/>
        <v>3469.5216927445326</v>
      </c>
      <c r="Q193" s="61">
        <f t="shared" si="96"/>
        <v>1994.9749733281062</v>
      </c>
      <c r="R193" s="61">
        <f t="shared" si="97"/>
        <v>1474.5467194164264</v>
      </c>
      <c r="S193" s="61">
        <f t="shared" si="98"/>
        <v>147.45467194164266</v>
      </c>
      <c r="T193" s="61">
        <f t="shared" si="99"/>
        <v>14.745467194164267</v>
      </c>
      <c r="U193" s="61">
        <f t="shared" si="100"/>
        <v>294.614434539402</v>
      </c>
      <c r="V193" s="84">
        <v>0.1</v>
      </c>
      <c r="W193" s="84">
        <v>0.1</v>
      </c>
      <c r="X193" s="84">
        <v>0.18</v>
      </c>
      <c r="Y193" s="56">
        <f t="shared" si="101"/>
        <v>4</v>
      </c>
      <c r="Z193" s="56">
        <f t="shared" si="102"/>
        <v>4</v>
      </c>
      <c r="AA193" s="56">
        <f t="shared" si="103"/>
        <v>4</v>
      </c>
      <c r="AB193" s="56">
        <f t="shared" si="104"/>
        <v>4</v>
      </c>
      <c r="AC193" s="56">
        <f t="shared" si="105"/>
        <v>3</v>
      </c>
      <c r="AD193" s="83">
        <f t="shared" si="106"/>
        <v>0</v>
      </c>
      <c r="AE193" s="14">
        <f t="shared" si="107"/>
        <v>57.5</v>
      </c>
      <c r="AF193" s="14">
        <f t="shared" si="108"/>
        <v>0</v>
      </c>
      <c r="AG193" s="61">
        <f t="shared" si="109"/>
        <v>456.81457367520892</v>
      </c>
      <c r="AH193" s="51"/>
      <c r="AI193" s="111" t="s">
        <v>203</v>
      </c>
      <c r="AJ193" t="str">
        <f>VLOOKUP(A193,'[19]Building Sheet FAR WPI &amp; CII'!A$6:T$264,3,FALSE)</f>
        <v>BARRICADE,COLLAPSIBLE,MS,11FTX4FTX21IN</v>
      </c>
      <c r="AK193" t="s">
        <v>218</v>
      </c>
      <c r="AL193" s="104">
        <f t="shared" si="110"/>
        <v>4.9222222222222225</v>
      </c>
      <c r="AM193" s="104">
        <v>10</v>
      </c>
      <c r="AN193" s="143">
        <v>0.05</v>
      </c>
      <c r="AO193" s="136">
        <f>(1-AN193)/AM193</f>
        <v>9.5000000000000001E-2</v>
      </c>
      <c r="AP193" s="102">
        <f>I193*((1-AN193)/AM193)*IF(AL193&gt;AM193,AM193,AL193)</f>
        <v>1622.3868937683742</v>
      </c>
      <c r="AQ193" s="102">
        <f>I193-AP193</f>
        <v>1847.1347989761584</v>
      </c>
      <c r="AR193" t="s">
        <v>218</v>
      </c>
      <c r="AS193" s="125">
        <f>VLOOKUP(AR193,Bifurcation!$B$5:$L$12,MATCH($AS$5,Bifurcation!$B$5:$L$5,0),FALSE)</f>
        <v>0</v>
      </c>
      <c r="AT193" s="125">
        <f>VLOOKUP(AR193,Bifurcation!$B$5:$L$12,MATCH($AT$5,Bifurcation!$B$5:$L$5,0),FALSE)</f>
        <v>0</v>
      </c>
      <c r="AU193" s="125">
        <f>VLOOKUP(AR193,Bifurcation!$B$5:$L$12,MATCH($AU$5,Bifurcation!$B$5:$L$5,0),FALSE)</f>
        <v>0</v>
      </c>
      <c r="AV193" s="125">
        <v>0.05</v>
      </c>
      <c r="AW193" s="125">
        <v>0</v>
      </c>
      <c r="AX193" s="125">
        <v>0.1</v>
      </c>
      <c r="AY193" s="125">
        <v>0.1</v>
      </c>
      <c r="AZ193" s="125">
        <f>VLOOKUP(AR193,Bifurcation!$B$5:$L$12,MATCH($AZ$5,Bifurcation!$B$5:$L$5,0),FALSE)</f>
        <v>0</v>
      </c>
      <c r="BA193" s="125">
        <v>0.25</v>
      </c>
      <c r="BB193" s="125">
        <v>0.5</v>
      </c>
      <c r="BC193" s="123">
        <f t="shared" si="111"/>
        <v>1</v>
      </c>
      <c r="BD193" s="165">
        <f t="shared" si="121"/>
        <v>0</v>
      </c>
      <c r="BE193" s="165">
        <f t="shared" si="122"/>
        <v>0</v>
      </c>
      <c r="BF193" s="165">
        <f t="shared" si="123"/>
        <v>0</v>
      </c>
      <c r="BG193" s="165">
        <f t="shared" si="124"/>
        <v>9.2356739948807926E-4</v>
      </c>
      <c r="BH193" s="165">
        <f t="shared" si="125"/>
        <v>0</v>
      </c>
      <c r="BI193" s="165">
        <f t="shared" si="126"/>
        <v>1.8471347989761585E-3</v>
      </c>
      <c r="BJ193" s="165">
        <f t="shared" si="127"/>
        <v>1.8471347989761585E-3</v>
      </c>
      <c r="BK193" s="165">
        <f t="shared" si="128"/>
        <v>0</v>
      </c>
      <c r="BL193" s="165">
        <f t="shared" si="129"/>
        <v>4.6178369974403961E-3</v>
      </c>
      <c r="BM193" s="165">
        <f t="shared" si="130"/>
        <v>9.2356739948807921E-3</v>
      </c>
      <c r="BN193" s="102">
        <f t="shared" si="112"/>
        <v>0</v>
      </c>
      <c r="BO193" s="102">
        <f t="shared" si="113"/>
        <v>0</v>
      </c>
      <c r="BP193" s="102">
        <f t="shared" si="114"/>
        <v>0</v>
      </c>
      <c r="BQ193" s="102">
        <f t="shared" si="115"/>
        <v>0.11544592493600991</v>
      </c>
      <c r="BR193" s="102">
        <f t="shared" si="116"/>
        <v>0</v>
      </c>
      <c r="BS193" s="102">
        <f t="shared" si="117"/>
        <v>2.8417458445787056</v>
      </c>
      <c r="BT193" s="102">
        <f t="shared" si="118"/>
        <v>0.55973781787156318</v>
      </c>
      <c r="BU193" s="102">
        <f t="shared" si="119"/>
        <v>0</v>
      </c>
      <c r="BV193" s="102">
        <f t="shared" si="120"/>
        <v>0.56591139674514657</v>
      </c>
      <c r="BW193" s="102">
        <f>Valuation!BM193*10^5</f>
        <v>923.56739948807922</v>
      </c>
    </row>
    <row r="194" spans="1:75">
      <c r="A194" s="56">
        <v>2010000240</v>
      </c>
      <c r="B194" s="56" t="s">
        <v>24</v>
      </c>
      <c r="C194" s="56" t="s">
        <v>27</v>
      </c>
      <c r="D194" s="56">
        <f t="shared" si="133"/>
        <v>186</v>
      </c>
      <c r="E194" s="10" t="s">
        <v>96</v>
      </c>
      <c r="F194" s="164" t="s">
        <v>126</v>
      </c>
      <c r="G194" s="61">
        <v>5490</v>
      </c>
      <c r="H194" s="61">
        <v>2020.4783072554676</v>
      </c>
      <c r="I194" s="61">
        <f t="shared" si="92"/>
        <v>3469.5216927445326</v>
      </c>
      <c r="J194" s="60">
        <v>43668</v>
      </c>
      <c r="K194" s="60">
        <v>43738</v>
      </c>
      <c r="L194" s="60">
        <f t="shared" si="134"/>
        <v>43738</v>
      </c>
      <c r="M194" s="60">
        <v>45443</v>
      </c>
      <c r="N194" s="83">
        <f t="shared" si="93"/>
        <v>19</v>
      </c>
      <c r="O194" s="83">
        <f t="shared" si="94"/>
        <v>19</v>
      </c>
      <c r="P194" s="61">
        <f t="shared" si="95"/>
        <v>3469.5216927445326</v>
      </c>
      <c r="Q194" s="61">
        <f t="shared" si="96"/>
        <v>1994.9749733281062</v>
      </c>
      <c r="R194" s="61">
        <f t="shared" si="97"/>
        <v>1474.5467194164264</v>
      </c>
      <c r="S194" s="61">
        <f t="shared" si="98"/>
        <v>147.45467194164266</v>
      </c>
      <c r="T194" s="61">
        <f t="shared" si="99"/>
        <v>14.745467194164267</v>
      </c>
      <c r="U194" s="61">
        <f t="shared" si="100"/>
        <v>294.614434539402</v>
      </c>
      <c r="V194" s="84">
        <v>0.1</v>
      </c>
      <c r="W194" s="84">
        <v>0.1</v>
      </c>
      <c r="X194" s="84">
        <v>0.18</v>
      </c>
      <c r="Y194" s="56">
        <f t="shared" si="101"/>
        <v>4</v>
      </c>
      <c r="Z194" s="56">
        <f t="shared" si="102"/>
        <v>4</v>
      </c>
      <c r="AA194" s="56">
        <f t="shared" si="103"/>
        <v>4</v>
      </c>
      <c r="AB194" s="56">
        <f t="shared" si="104"/>
        <v>4</v>
      </c>
      <c r="AC194" s="56">
        <f t="shared" si="105"/>
        <v>3</v>
      </c>
      <c r="AD194" s="83">
        <f t="shared" si="106"/>
        <v>0</v>
      </c>
      <c r="AE194" s="14">
        <f t="shared" si="107"/>
        <v>57.5</v>
      </c>
      <c r="AF194" s="14">
        <f t="shared" si="108"/>
        <v>0</v>
      </c>
      <c r="AG194" s="61">
        <f t="shared" si="109"/>
        <v>456.81457367520892</v>
      </c>
      <c r="AH194" s="51"/>
      <c r="AI194" s="111" t="s">
        <v>203</v>
      </c>
      <c r="AJ194" t="str">
        <f>VLOOKUP(A194,'[19]Building Sheet FAR WPI &amp; CII'!A$6:T$264,3,FALSE)</f>
        <v>BARRICADE,COLLAPSIBLE,MS,11FTX4FTX21IN</v>
      </c>
      <c r="AK194" t="s">
        <v>218</v>
      </c>
      <c r="AL194" s="104">
        <f t="shared" si="110"/>
        <v>4.9222222222222225</v>
      </c>
      <c r="AM194" s="104">
        <v>10</v>
      </c>
      <c r="AN194" s="143">
        <v>0.05</v>
      </c>
      <c r="AO194" s="136">
        <f>(1-AN194)/AM194</f>
        <v>9.5000000000000001E-2</v>
      </c>
      <c r="AP194" s="102">
        <f>I194*((1-AN194)/AM194)*IF(AL194&gt;AM194,AM194,AL194)</f>
        <v>1622.3868937683742</v>
      </c>
      <c r="AQ194" s="102">
        <f>I194-AP194</f>
        <v>1847.1347989761584</v>
      </c>
      <c r="AR194" t="s">
        <v>218</v>
      </c>
      <c r="AS194" s="125">
        <f>VLOOKUP(AR194,Bifurcation!$B$5:$L$12,MATCH($AS$5,Bifurcation!$B$5:$L$5,0),FALSE)</f>
        <v>0</v>
      </c>
      <c r="AT194" s="125">
        <f>VLOOKUP(AR194,Bifurcation!$B$5:$L$12,MATCH($AT$5,Bifurcation!$B$5:$L$5,0),FALSE)</f>
        <v>0</v>
      </c>
      <c r="AU194" s="125">
        <f>VLOOKUP(AR194,Bifurcation!$B$5:$L$12,MATCH($AU$5,Bifurcation!$B$5:$L$5,0),FALSE)</f>
        <v>0</v>
      </c>
      <c r="AV194" s="125">
        <v>0.05</v>
      </c>
      <c r="AW194" s="125">
        <v>0</v>
      </c>
      <c r="AX194" s="125">
        <v>0.1</v>
      </c>
      <c r="AY194" s="125">
        <v>0.1</v>
      </c>
      <c r="AZ194" s="125">
        <f>VLOOKUP(AR194,Bifurcation!$B$5:$L$12,MATCH($AZ$5,Bifurcation!$B$5:$L$5,0),FALSE)</f>
        <v>0</v>
      </c>
      <c r="BA194" s="125">
        <v>0.25</v>
      </c>
      <c r="BB194" s="125">
        <v>0.5</v>
      </c>
      <c r="BC194" s="123">
        <f t="shared" si="111"/>
        <v>1</v>
      </c>
      <c r="BD194" s="165">
        <f t="shared" si="121"/>
        <v>0</v>
      </c>
      <c r="BE194" s="165">
        <f t="shared" si="122"/>
        <v>0</v>
      </c>
      <c r="BF194" s="165">
        <f t="shared" si="123"/>
        <v>0</v>
      </c>
      <c r="BG194" s="165">
        <f t="shared" si="124"/>
        <v>9.2356739948807926E-4</v>
      </c>
      <c r="BH194" s="165">
        <f t="shared" si="125"/>
        <v>0</v>
      </c>
      <c r="BI194" s="165">
        <f t="shared" si="126"/>
        <v>1.8471347989761585E-3</v>
      </c>
      <c r="BJ194" s="165">
        <f t="shared" si="127"/>
        <v>1.8471347989761585E-3</v>
      </c>
      <c r="BK194" s="165">
        <f t="shared" si="128"/>
        <v>0</v>
      </c>
      <c r="BL194" s="165">
        <f t="shared" si="129"/>
        <v>4.6178369974403961E-3</v>
      </c>
      <c r="BM194" s="165">
        <f t="shared" si="130"/>
        <v>9.2356739948807921E-3</v>
      </c>
      <c r="BN194" s="102">
        <f t="shared" si="112"/>
        <v>0</v>
      </c>
      <c r="BO194" s="102">
        <f t="shared" si="113"/>
        <v>0</v>
      </c>
      <c r="BP194" s="102">
        <f t="shared" si="114"/>
        <v>0</v>
      </c>
      <c r="BQ194" s="102">
        <f t="shared" si="115"/>
        <v>0.11544592493600991</v>
      </c>
      <c r="BR194" s="102">
        <f t="shared" si="116"/>
        <v>0</v>
      </c>
      <c r="BS194" s="102">
        <f t="shared" si="117"/>
        <v>2.8417458445787056</v>
      </c>
      <c r="BT194" s="102">
        <f t="shared" si="118"/>
        <v>0.55973781787156318</v>
      </c>
      <c r="BU194" s="102">
        <f t="shared" si="119"/>
        <v>0</v>
      </c>
      <c r="BV194" s="102">
        <f t="shared" si="120"/>
        <v>0.56591139674514657</v>
      </c>
      <c r="BW194" s="102">
        <f>Valuation!BM194*10^5</f>
        <v>923.56739948807922</v>
      </c>
    </row>
    <row r="195" spans="1:75">
      <c r="A195" s="56">
        <v>2010000239</v>
      </c>
      <c r="B195" s="56" t="s">
        <v>24</v>
      </c>
      <c r="C195" s="56" t="s">
        <v>27</v>
      </c>
      <c r="D195" s="56">
        <f t="shared" si="133"/>
        <v>187</v>
      </c>
      <c r="E195" s="10" t="s">
        <v>96</v>
      </c>
      <c r="F195" s="164" t="s">
        <v>126</v>
      </c>
      <c r="G195" s="61">
        <v>5490</v>
      </c>
      <c r="H195" s="61">
        <v>2020.4783072554676</v>
      </c>
      <c r="I195" s="61">
        <f t="shared" si="92"/>
        <v>3469.5216927445326</v>
      </c>
      <c r="J195" s="60">
        <v>43668</v>
      </c>
      <c r="K195" s="60">
        <v>43738</v>
      </c>
      <c r="L195" s="60">
        <f t="shared" si="134"/>
        <v>43738</v>
      </c>
      <c r="M195" s="60">
        <v>45443</v>
      </c>
      <c r="N195" s="83">
        <f t="shared" si="93"/>
        <v>19</v>
      </c>
      <c r="O195" s="83">
        <f t="shared" si="94"/>
        <v>19</v>
      </c>
      <c r="P195" s="61">
        <f t="shared" si="95"/>
        <v>3469.5216927445326</v>
      </c>
      <c r="Q195" s="61">
        <f t="shared" si="96"/>
        <v>1994.9749733281062</v>
      </c>
      <c r="R195" s="61">
        <f t="shared" si="97"/>
        <v>1474.5467194164264</v>
      </c>
      <c r="S195" s="61">
        <f t="shared" si="98"/>
        <v>147.45467194164266</v>
      </c>
      <c r="T195" s="61">
        <f t="shared" si="99"/>
        <v>14.745467194164267</v>
      </c>
      <c r="U195" s="61">
        <f t="shared" si="100"/>
        <v>294.614434539402</v>
      </c>
      <c r="V195" s="84">
        <v>0.1</v>
      </c>
      <c r="W195" s="84">
        <v>0.1</v>
      </c>
      <c r="X195" s="84">
        <v>0.18</v>
      </c>
      <c r="Y195" s="56">
        <f t="shared" si="101"/>
        <v>4</v>
      </c>
      <c r="Z195" s="56">
        <f t="shared" si="102"/>
        <v>4</v>
      </c>
      <c r="AA195" s="56">
        <f t="shared" si="103"/>
        <v>4</v>
      </c>
      <c r="AB195" s="56">
        <f t="shared" si="104"/>
        <v>4</v>
      </c>
      <c r="AC195" s="56">
        <f t="shared" si="105"/>
        <v>3</v>
      </c>
      <c r="AD195" s="83">
        <f t="shared" si="106"/>
        <v>0</v>
      </c>
      <c r="AE195" s="14">
        <f t="shared" si="107"/>
        <v>57.5</v>
      </c>
      <c r="AF195" s="14">
        <f t="shared" si="108"/>
        <v>0</v>
      </c>
      <c r="AG195" s="61">
        <f t="shared" si="109"/>
        <v>456.81457367520892</v>
      </c>
      <c r="AH195" s="51"/>
      <c r="AI195" s="111" t="s">
        <v>203</v>
      </c>
      <c r="AJ195" t="str">
        <f>VLOOKUP(A195,'[19]Building Sheet FAR WPI &amp; CII'!A$6:T$264,3,FALSE)</f>
        <v>BARRICADE,COLLAPSIBLE,MS,11FTX4FTX21IN</v>
      </c>
      <c r="AK195" t="s">
        <v>218</v>
      </c>
      <c r="AL195" s="104">
        <f t="shared" si="110"/>
        <v>4.9222222222222225</v>
      </c>
      <c r="AM195" s="104">
        <v>10</v>
      </c>
      <c r="AN195" s="143">
        <v>0.05</v>
      </c>
      <c r="AO195" s="136">
        <f>(1-AN195)/AM195</f>
        <v>9.5000000000000001E-2</v>
      </c>
      <c r="AP195" s="102">
        <f>I195*((1-AN195)/AM195)*IF(AL195&gt;AM195,AM195,AL195)</f>
        <v>1622.3868937683742</v>
      </c>
      <c r="AQ195" s="102">
        <f>I195-AP195</f>
        <v>1847.1347989761584</v>
      </c>
      <c r="AR195" t="s">
        <v>218</v>
      </c>
      <c r="AS195" s="125">
        <f>VLOOKUP(AR195,Bifurcation!$B$5:$L$12,MATCH($AS$5,Bifurcation!$B$5:$L$5,0),FALSE)</f>
        <v>0</v>
      </c>
      <c r="AT195" s="125">
        <f>VLOOKUP(AR195,Bifurcation!$B$5:$L$12,MATCH($AT$5,Bifurcation!$B$5:$L$5,0),FALSE)</f>
        <v>0</v>
      </c>
      <c r="AU195" s="125">
        <f>VLOOKUP(AR195,Bifurcation!$B$5:$L$12,MATCH($AU$5,Bifurcation!$B$5:$L$5,0),FALSE)</f>
        <v>0</v>
      </c>
      <c r="AV195" s="125">
        <v>0.05</v>
      </c>
      <c r="AW195" s="125">
        <v>0</v>
      </c>
      <c r="AX195" s="125">
        <v>0.1</v>
      </c>
      <c r="AY195" s="125">
        <v>0.1</v>
      </c>
      <c r="AZ195" s="125">
        <f>VLOOKUP(AR195,Bifurcation!$B$5:$L$12,MATCH($AZ$5,Bifurcation!$B$5:$L$5,0),FALSE)</f>
        <v>0</v>
      </c>
      <c r="BA195" s="125">
        <v>0.25</v>
      </c>
      <c r="BB195" s="125">
        <v>0.5</v>
      </c>
      <c r="BC195" s="123">
        <f t="shared" si="111"/>
        <v>1</v>
      </c>
      <c r="BD195" s="165">
        <f t="shared" si="121"/>
        <v>0</v>
      </c>
      <c r="BE195" s="165">
        <f t="shared" si="122"/>
        <v>0</v>
      </c>
      <c r="BF195" s="165">
        <f t="shared" si="123"/>
        <v>0</v>
      </c>
      <c r="BG195" s="165">
        <f t="shared" si="124"/>
        <v>9.2356739948807926E-4</v>
      </c>
      <c r="BH195" s="165">
        <f t="shared" si="125"/>
        <v>0</v>
      </c>
      <c r="BI195" s="165">
        <f t="shared" si="126"/>
        <v>1.8471347989761585E-3</v>
      </c>
      <c r="BJ195" s="165">
        <f t="shared" si="127"/>
        <v>1.8471347989761585E-3</v>
      </c>
      <c r="BK195" s="165">
        <f t="shared" si="128"/>
        <v>0</v>
      </c>
      <c r="BL195" s="165">
        <f t="shared" si="129"/>
        <v>4.6178369974403961E-3</v>
      </c>
      <c r="BM195" s="165">
        <f t="shared" si="130"/>
        <v>9.2356739948807921E-3</v>
      </c>
      <c r="BN195" s="102">
        <f t="shared" si="112"/>
        <v>0</v>
      </c>
      <c r="BO195" s="102">
        <f t="shared" si="113"/>
        <v>0</v>
      </c>
      <c r="BP195" s="102">
        <f t="shared" si="114"/>
        <v>0</v>
      </c>
      <c r="BQ195" s="102">
        <f t="shared" si="115"/>
        <v>0.11544592493600991</v>
      </c>
      <c r="BR195" s="102">
        <f t="shared" si="116"/>
        <v>0</v>
      </c>
      <c r="BS195" s="102">
        <f t="shared" si="117"/>
        <v>2.8417458445787056</v>
      </c>
      <c r="BT195" s="102">
        <f t="shared" si="118"/>
        <v>0.55973781787156318</v>
      </c>
      <c r="BU195" s="102">
        <f t="shared" si="119"/>
        <v>0</v>
      </c>
      <c r="BV195" s="102">
        <f t="shared" si="120"/>
        <v>0.56591139674514657</v>
      </c>
      <c r="BW195" s="102">
        <f>Valuation!BM195*10^5</f>
        <v>923.56739948807922</v>
      </c>
    </row>
    <row r="196" spans="1:75">
      <c r="A196" s="56">
        <v>2010000238</v>
      </c>
      <c r="B196" s="56" t="s">
        <v>24</v>
      </c>
      <c r="C196" s="56" t="s">
        <v>27</v>
      </c>
      <c r="D196" s="56">
        <f t="shared" si="133"/>
        <v>188</v>
      </c>
      <c r="E196" s="10" t="s">
        <v>96</v>
      </c>
      <c r="F196" s="164" t="s">
        <v>126</v>
      </c>
      <c r="G196" s="61">
        <v>5490</v>
      </c>
      <c r="H196" s="61">
        <v>2020.4783072554676</v>
      </c>
      <c r="I196" s="61">
        <f t="shared" si="92"/>
        <v>3469.5216927445326</v>
      </c>
      <c r="J196" s="60">
        <v>43668</v>
      </c>
      <c r="K196" s="60">
        <v>43738</v>
      </c>
      <c r="L196" s="60">
        <f t="shared" si="134"/>
        <v>43738</v>
      </c>
      <c r="M196" s="60">
        <v>45443</v>
      </c>
      <c r="N196" s="83">
        <f t="shared" si="93"/>
        <v>19</v>
      </c>
      <c r="O196" s="83">
        <f t="shared" si="94"/>
        <v>19</v>
      </c>
      <c r="P196" s="61">
        <f t="shared" si="95"/>
        <v>3469.5216927445326</v>
      </c>
      <c r="Q196" s="61">
        <f t="shared" si="96"/>
        <v>1994.9749733281062</v>
      </c>
      <c r="R196" s="61">
        <f t="shared" si="97"/>
        <v>1474.5467194164264</v>
      </c>
      <c r="S196" s="61">
        <f t="shared" si="98"/>
        <v>147.45467194164266</v>
      </c>
      <c r="T196" s="61">
        <f t="shared" si="99"/>
        <v>14.745467194164267</v>
      </c>
      <c r="U196" s="61">
        <f t="shared" si="100"/>
        <v>294.614434539402</v>
      </c>
      <c r="V196" s="84">
        <v>0.1</v>
      </c>
      <c r="W196" s="84">
        <v>0.1</v>
      </c>
      <c r="X196" s="84">
        <v>0.18</v>
      </c>
      <c r="Y196" s="56">
        <f t="shared" si="101"/>
        <v>4</v>
      </c>
      <c r="Z196" s="56">
        <f t="shared" si="102"/>
        <v>4</v>
      </c>
      <c r="AA196" s="56">
        <f t="shared" si="103"/>
        <v>4</v>
      </c>
      <c r="AB196" s="56">
        <f t="shared" si="104"/>
        <v>4</v>
      </c>
      <c r="AC196" s="56">
        <f t="shared" si="105"/>
        <v>3</v>
      </c>
      <c r="AD196" s="83">
        <f t="shared" si="106"/>
        <v>0</v>
      </c>
      <c r="AE196" s="14">
        <f t="shared" si="107"/>
        <v>57.5</v>
      </c>
      <c r="AF196" s="14">
        <f t="shared" si="108"/>
        <v>0</v>
      </c>
      <c r="AG196" s="61">
        <f t="shared" si="109"/>
        <v>456.81457367520892</v>
      </c>
      <c r="AH196" s="51"/>
      <c r="AI196" s="111" t="s">
        <v>203</v>
      </c>
      <c r="AJ196" t="str">
        <f>VLOOKUP(A196,'[19]Building Sheet FAR WPI &amp; CII'!A$6:T$264,3,FALSE)</f>
        <v>BARRICADE,COLLAPSIBLE,MS,11FTX4FTX21IN</v>
      </c>
      <c r="AK196" t="s">
        <v>218</v>
      </c>
      <c r="AL196" s="104">
        <f t="shared" si="110"/>
        <v>4.9222222222222225</v>
      </c>
      <c r="AM196" s="104">
        <v>10</v>
      </c>
      <c r="AN196" s="143">
        <v>0.05</v>
      </c>
      <c r="AO196" s="136">
        <f>(1-AN196)/AM196</f>
        <v>9.5000000000000001E-2</v>
      </c>
      <c r="AP196" s="102">
        <f>I196*((1-AN196)/AM196)*IF(AL196&gt;AM196,AM196,AL196)</f>
        <v>1622.3868937683742</v>
      </c>
      <c r="AQ196" s="102">
        <f>I196-AP196</f>
        <v>1847.1347989761584</v>
      </c>
      <c r="AR196" t="s">
        <v>218</v>
      </c>
      <c r="AS196" s="125">
        <f>VLOOKUP(AR196,Bifurcation!$B$5:$L$12,MATCH($AS$5,Bifurcation!$B$5:$L$5,0),FALSE)</f>
        <v>0</v>
      </c>
      <c r="AT196" s="125">
        <f>VLOOKUP(AR196,Bifurcation!$B$5:$L$12,MATCH($AT$5,Bifurcation!$B$5:$L$5,0),FALSE)</f>
        <v>0</v>
      </c>
      <c r="AU196" s="125">
        <f>VLOOKUP(AR196,Bifurcation!$B$5:$L$12,MATCH($AU$5,Bifurcation!$B$5:$L$5,0),FALSE)</f>
        <v>0</v>
      </c>
      <c r="AV196" s="125">
        <v>0.05</v>
      </c>
      <c r="AW196" s="125">
        <v>0</v>
      </c>
      <c r="AX196" s="125">
        <v>0.1</v>
      </c>
      <c r="AY196" s="125">
        <v>0.1</v>
      </c>
      <c r="AZ196" s="125">
        <f>VLOOKUP(AR196,Bifurcation!$B$5:$L$12,MATCH($AZ$5,Bifurcation!$B$5:$L$5,0),FALSE)</f>
        <v>0</v>
      </c>
      <c r="BA196" s="125">
        <v>0.25</v>
      </c>
      <c r="BB196" s="125">
        <v>0.5</v>
      </c>
      <c r="BC196" s="123">
        <f t="shared" si="111"/>
        <v>1</v>
      </c>
      <c r="BD196" s="165">
        <f t="shared" si="121"/>
        <v>0</v>
      </c>
      <c r="BE196" s="165">
        <f t="shared" si="122"/>
        <v>0</v>
      </c>
      <c r="BF196" s="165">
        <f t="shared" si="123"/>
        <v>0</v>
      </c>
      <c r="BG196" s="165">
        <f t="shared" si="124"/>
        <v>9.2356739948807926E-4</v>
      </c>
      <c r="BH196" s="165">
        <f t="shared" si="125"/>
        <v>0</v>
      </c>
      <c r="BI196" s="165">
        <f t="shared" si="126"/>
        <v>1.8471347989761585E-3</v>
      </c>
      <c r="BJ196" s="165">
        <f t="shared" si="127"/>
        <v>1.8471347989761585E-3</v>
      </c>
      <c r="BK196" s="165">
        <f t="shared" si="128"/>
        <v>0</v>
      </c>
      <c r="BL196" s="165">
        <f t="shared" si="129"/>
        <v>4.6178369974403961E-3</v>
      </c>
      <c r="BM196" s="165">
        <f t="shared" si="130"/>
        <v>9.2356739948807921E-3</v>
      </c>
      <c r="BN196" s="102">
        <f t="shared" si="112"/>
        <v>0</v>
      </c>
      <c r="BO196" s="102">
        <f t="shared" si="113"/>
        <v>0</v>
      </c>
      <c r="BP196" s="102">
        <f t="shared" si="114"/>
        <v>0</v>
      </c>
      <c r="BQ196" s="102">
        <f t="shared" si="115"/>
        <v>0.11544592493600991</v>
      </c>
      <c r="BR196" s="102">
        <f t="shared" si="116"/>
        <v>0</v>
      </c>
      <c r="BS196" s="102">
        <f t="shared" si="117"/>
        <v>2.8417458445787056</v>
      </c>
      <c r="BT196" s="102">
        <f t="shared" si="118"/>
        <v>0.55973781787156318</v>
      </c>
      <c r="BU196" s="102">
        <f t="shared" si="119"/>
        <v>0</v>
      </c>
      <c r="BV196" s="102">
        <f t="shared" si="120"/>
        <v>0.56591139674514657</v>
      </c>
      <c r="BW196" s="102">
        <f>Valuation!BM196*10^5</f>
        <v>923.56739948807922</v>
      </c>
    </row>
    <row r="197" spans="1:75">
      <c r="A197" s="56">
        <v>2010000237</v>
      </c>
      <c r="B197" s="56" t="s">
        <v>24</v>
      </c>
      <c r="C197" s="56" t="s">
        <v>27</v>
      </c>
      <c r="D197" s="56">
        <f t="shared" si="133"/>
        <v>189</v>
      </c>
      <c r="E197" s="10" t="s">
        <v>96</v>
      </c>
      <c r="F197" s="164" t="s">
        <v>126</v>
      </c>
      <c r="G197" s="61">
        <v>5490</v>
      </c>
      <c r="H197" s="61">
        <v>2020.4783072554676</v>
      </c>
      <c r="I197" s="61">
        <f t="shared" si="92"/>
        <v>3469.5216927445326</v>
      </c>
      <c r="J197" s="60">
        <v>43668</v>
      </c>
      <c r="K197" s="60">
        <v>43738</v>
      </c>
      <c r="L197" s="60">
        <f t="shared" si="134"/>
        <v>43738</v>
      </c>
      <c r="M197" s="60">
        <v>45443</v>
      </c>
      <c r="N197" s="83">
        <f t="shared" si="93"/>
        <v>19</v>
      </c>
      <c r="O197" s="83">
        <f t="shared" si="94"/>
        <v>19</v>
      </c>
      <c r="P197" s="61">
        <f t="shared" si="95"/>
        <v>3469.5216927445326</v>
      </c>
      <c r="Q197" s="61">
        <f t="shared" si="96"/>
        <v>1994.9749733281062</v>
      </c>
      <c r="R197" s="61">
        <f t="shared" si="97"/>
        <v>1474.5467194164264</v>
      </c>
      <c r="S197" s="61">
        <f t="shared" si="98"/>
        <v>147.45467194164266</v>
      </c>
      <c r="T197" s="61">
        <f t="shared" si="99"/>
        <v>14.745467194164267</v>
      </c>
      <c r="U197" s="61">
        <f t="shared" si="100"/>
        <v>294.614434539402</v>
      </c>
      <c r="V197" s="84">
        <v>0.1</v>
      </c>
      <c r="W197" s="84">
        <v>0.1</v>
      </c>
      <c r="X197" s="84">
        <v>0.18</v>
      </c>
      <c r="Y197" s="56">
        <f t="shared" si="101"/>
        <v>4</v>
      </c>
      <c r="Z197" s="56">
        <f t="shared" si="102"/>
        <v>4</v>
      </c>
      <c r="AA197" s="56">
        <f t="shared" si="103"/>
        <v>4</v>
      </c>
      <c r="AB197" s="56">
        <f t="shared" si="104"/>
        <v>4</v>
      </c>
      <c r="AC197" s="56">
        <f t="shared" si="105"/>
        <v>3</v>
      </c>
      <c r="AD197" s="83">
        <f t="shared" si="106"/>
        <v>0</v>
      </c>
      <c r="AE197" s="14">
        <f t="shared" si="107"/>
        <v>57.5</v>
      </c>
      <c r="AF197" s="14">
        <f t="shared" si="108"/>
        <v>0</v>
      </c>
      <c r="AG197" s="61">
        <f t="shared" si="109"/>
        <v>456.81457367520892</v>
      </c>
      <c r="AH197" s="51"/>
      <c r="AI197" s="111" t="s">
        <v>203</v>
      </c>
      <c r="AJ197" t="str">
        <f>VLOOKUP(A197,'[19]Building Sheet FAR WPI &amp; CII'!A$6:T$264,3,FALSE)</f>
        <v>BARRICADE,COLLAPSIBLE,MS,11FTX4FTX21IN</v>
      </c>
      <c r="AK197" t="s">
        <v>218</v>
      </c>
      <c r="AL197" s="104">
        <f t="shared" si="110"/>
        <v>4.9222222222222225</v>
      </c>
      <c r="AM197" s="104">
        <v>10</v>
      </c>
      <c r="AN197" s="143">
        <v>0.05</v>
      </c>
      <c r="AO197" s="136">
        <f>(1-AN197)/AM197</f>
        <v>9.5000000000000001E-2</v>
      </c>
      <c r="AP197" s="102">
        <f>I197*((1-AN197)/AM197)*IF(AL197&gt;AM197,AM197,AL197)</f>
        <v>1622.3868937683742</v>
      </c>
      <c r="AQ197" s="102">
        <f>I197-AP197</f>
        <v>1847.1347989761584</v>
      </c>
      <c r="AR197" t="s">
        <v>218</v>
      </c>
      <c r="AS197" s="125">
        <f>VLOOKUP(AR197,Bifurcation!$B$5:$L$12,MATCH($AS$5,Bifurcation!$B$5:$L$5,0),FALSE)</f>
        <v>0</v>
      </c>
      <c r="AT197" s="125">
        <f>VLOOKUP(AR197,Bifurcation!$B$5:$L$12,MATCH($AT$5,Bifurcation!$B$5:$L$5,0),FALSE)</f>
        <v>0</v>
      </c>
      <c r="AU197" s="125">
        <f>VLOOKUP(AR197,Bifurcation!$B$5:$L$12,MATCH($AU$5,Bifurcation!$B$5:$L$5,0),FALSE)</f>
        <v>0</v>
      </c>
      <c r="AV197" s="125">
        <v>0.05</v>
      </c>
      <c r="AW197" s="125">
        <v>0</v>
      </c>
      <c r="AX197" s="125">
        <v>0.1</v>
      </c>
      <c r="AY197" s="125">
        <v>0.1</v>
      </c>
      <c r="AZ197" s="125">
        <f>VLOOKUP(AR197,Bifurcation!$B$5:$L$12,MATCH($AZ$5,Bifurcation!$B$5:$L$5,0),FALSE)</f>
        <v>0</v>
      </c>
      <c r="BA197" s="125">
        <v>0.25</v>
      </c>
      <c r="BB197" s="125">
        <v>0.5</v>
      </c>
      <c r="BC197" s="123">
        <f t="shared" si="111"/>
        <v>1</v>
      </c>
      <c r="BD197" s="165">
        <f t="shared" si="121"/>
        <v>0</v>
      </c>
      <c r="BE197" s="165">
        <f t="shared" si="122"/>
        <v>0</v>
      </c>
      <c r="BF197" s="165">
        <f t="shared" si="123"/>
        <v>0</v>
      </c>
      <c r="BG197" s="165">
        <f t="shared" si="124"/>
        <v>9.2356739948807926E-4</v>
      </c>
      <c r="BH197" s="165">
        <f t="shared" si="125"/>
        <v>0</v>
      </c>
      <c r="BI197" s="165">
        <f t="shared" si="126"/>
        <v>1.8471347989761585E-3</v>
      </c>
      <c r="BJ197" s="165">
        <f t="shared" si="127"/>
        <v>1.8471347989761585E-3</v>
      </c>
      <c r="BK197" s="165">
        <f t="shared" si="128"/>
        <v>0</v>
      </c>
      <c r="BL197" s="165">
        <f t="shared" si="129"/>
        <v>4.6178369974403961E-3</v>
      </c>
      <c r="BM197" s="165">
        <f t="shared" si="130"/>
        <v>9.2356739948807921E-3</v>
      </c>
      <c r="BN197" s="102">
        <f t="shared" si="112"/>
        <v>0</v>
      </c>
      <c r="BO197" s="102">
        <f t="shared" si="113"/>
        <v>0</v>
      </c>
      <c r="BP197" s="102">
        <f t="shared" si="114"/>
        <v>0</v>
      </c>
      <c r="BQ197" s="102">
        <f t="shared" si="115"/>
        <v>0.11544592493600991</v>
      </c>
      <c r="BR197" s="102">
        <f t="shared" si="116"/>
        <v>0</v>
      </c>
      <c r="BS197" s="102">
        <f t="shared" si="117"/>
        <v>2.8417458445787056</v>
      </c>
      <c r="BT197" s="102">
        <f t="shared" si="118"/>
        <v>0.55973781787156318</v>
      </c>
      <c r="BU197" s="102">
        <f t="shared" si="119"/>
        <v>0</v>
      </c>
      <c r="BV197" s="102">
        <f t="shared" si="120"/>
        <v>0.56591139674514657</v>
      </c>
      <c r="BW197" s="102">
        <f>Valuation!BM197*10^5</f>
        <v>923.56739948807922</v>
      </c>
    </row>
    <row r="198" spans="1:75">
      <c r="A198" s="56">
        <v>2010000236</v>
      </c>
      <c r="B198" s="56" t="s">
        <v>24</v>
      </c>
      <c r="C198" s="56" t="s">
        <v>27</v>
      </c>
      <c r="D198" s="56">
        <f t="shared" si="133"/>
        <v>190</v>
      </c>
      <c r="E198" s="10" t="s">
        <v>96</v>
      </c>
      <c r="F198" s="164" t="s">
        <v>126</v>
      </c>
      <c r="G198" s="61">
        <v>5490</v>
      </c>
      <c r="H198" s="61">
        <v>2020.4783072554676</v>
      </c>
      <c r="I198" s="61">
        <f t="shared" ref="I198:I207" si="135">+G198-H198</f>
        <v>3469.5216927445326</v>
      </c>
      <c r="J198" s="60">
        <v>43668</v>
      </c>
      <c r="K198" s="60">
        <v>43738</v>
      </c>
      <c r="L198" s="60">
        <f t="shared" si="134"/>
        <v>43738</v>
      </c>
      <c r="M198" s="60">
        <v>45443</v>
      </c>
      <c r="N198" s="83">
        <f t="shared" ref="N198:N207" si="136">(+(YEAR(M198)-YEAR(L198))*12+MONTH(M198)-MONTH(L198)+1)/3</f>
        <v>19</v>
      </c>
      <c r="O198" s="83">
        <f t="shared" ref="O198:O207" si="137">ROUNDUP(N198,0)</f>
        <v>19</v>
      </c>
      <c r="P198" s="61">
        <f t="shared" ref="P198:P207" si="138">+I198</f>
        <v>3469.5216927445326</v>
      </c>
      <c r="Q198" s="61">
        <f t="shared" ref="Q198:Q207" si="139">IFERROR(P198*AE198%,0)</f>
        <v>1994.9749733281062</v>
      </c>
      <c r="R198" s="61">
        <f t="shared" ref="R198:R207" si="140">+P198-Q198</f>
        <v>1474.5467194164264</v>
      </c>
      <c r="S198" s="61">
        <f t="shared" ref="S198:S207" si="141">+R198*V198</f>
        <v>147.45467194164266</v>
      </c>
      <c r="T198" s="61">
        <f t="shared" ref="T198:T207" si="142">+S198*W198</f>
        <v>14.745467194164267</v>
      </c>
      <c r="U198" s="61">
        <f t="shared" ref="U198:U207" si="143">(R198+S198+T198)*X198</f>
        <v>294.614434539402</v>
      </c>
      <c r="V198" s="84">
        <v>0.1</v>
      </c>
      <c r="W198" s="84">
        <v>0.1</v>
      </c>
      <c r="X198" s="84">
        <v>0.18</v>
      </c>
      <c r="Y198" s="56">
        <f t="shared" ref="Y198:Y207" si="144">IF(O198&gt;4,4,O198)</f>
        <v>4</v>
      </c>
      <c r="Z198" s="56">
        <f t="shared" ref="Z198:Z207" si="145">IF((O198-Y198)&gt;4,4,O198-Y198)</f>
        <v>4</v>
      </c>
      <c r="AA198" s="56">
        <f t="shared" ref="AA198:AA207" si="146">IF((O198-Y198-Z198)&gt;4,4,(O198-Y198-Z198))</f>
        <v>4</v>
      </c>
      <c r="AB198" s="56">
        <f t="shared" ref="AB198:AB207" si="147">IF((O198-Y198-Z198-AA198)&gt;4,4,(O198-Y198-Z198-AA198))</f>
        <v>4</v>
      </c>
      <c r="AC198" s="56">
        <f t="shared" ref="AC198:AC207" si="148">IF((O198-Y198-Z198-AA198-AB198)&gt;4,4,(O198-Y198-Z198-AA198-AB198))</f>
        <v>3</v>
      </c>
      <c r="AD198" s="83">
        <f t="shared" ref="AD198:AD207" si="149">O198-Y198-Z198-AA198-AB198-AC198</f>
        <v>0</v>
      </c>
      <c r="AE198" s="14">
        <f t="shared" ref="AE198:AE207" si="150">(Y198*$Y$5*100)+(Z198*$Z$5*100)+(AA198*$AA$5*100)+(AB198*$AB$5*100)+(AC198*$AC$5*100)+(AD198*$AD$5*100)</f>
        <v>57.5</v>
      </c>
      <c r="AF198" s="14">
        <f t="shared" ref="AF198:AF207" si="151">SUM(Y198:AD198)-O198</f>
        <v>0</v>
      </c>
      <c r="AG198" s="61">
        <f t="shared" ref="AG198:AG207" si="152">+S198+T198+U198</f>
        <v>456.81457367520892</v>
      </c>
      <c r="AH198" s="51"/>
      <c r="AI198" s="111" t="s">
        <v>203</v>
      </c>
      <c r="AJ198" t="str">
        <f>VLOOKUP(A198,'[19]Building Sheet FAR WPI &amp; CII'!A$6:T$264,3,FALSE)</f>
        <v>BARRICADE,COLLAPSIBLE,MS,11FTX4FTX21IN</v>
      </c>
      <c r="AK198" t="s">
        <v>218</v>
      </c>
      <c r="AL198" s="104">
        <f t="shared" ref="AL198:AL207" si="153">YEARFRAC(J198,$AL$4)</f>
        <v>4.9222222222222225</v>
      </c>
      <c r="AM198" s="104">
        <v>10</v>
      </c>
      <c r="AN198" s="143">
        <v>0.05</v>
      </c>
      <c r="AO198" s="136">
        <f>(1-AN198)/AM198</f>
        <v>9.5000000000000001E-2</v>
      </c>
      <c r="AP198" s="102">
        <f>I198*((1-AN198)/AM198)*IF(AL198&gt;AM198,AM198,AL198)</f>
        <v>1622.3868937683742</v>
      </c>
      <c r="AQ198" s="102">
        <f>I198-AP198</f>
        <v>1847.1347989761584</v>
      </c>
      <c r="AR198" t="s">
        <v>218</v>
      </c>
      <c r="AS198" s="125">
        <f>VLOOKUP(AR198,Bifurcation!$B$5:$L$12,MATCH($AS$5,Bifurcation!$B$5:$L$5,0),FALSE)</f>
        <v>0</v>
      </c>
      <c r="AT198" s="125">
        <f>VLOOKUP(AR198,Bifurcation!$B$5:$L$12,MATCH($AT$5,Bifurcation!$B$5:$L$5,0),FALSE)</f>
        <v>0</v>
      </c>
      <c r="AU198" s="125">
        <f>VLOOKUP(AR198,Bifurcation!$B$5:$L$12,MATCH($AU$5,Bifurcation!$B$5:$L$5,0),FALSE)</f>
        <v>0</v>
      </c>
      <c r="AV198" s="125">
        <v>0.05</v>
      </c>
      <c r="AW198" s="125">
        <v>0</v>
      </c>
      <c r="AX198" s="125">
        <v>0.1</v>
      </c>
      <c r="AY198" s="125">
        <v>0.1</v>
      </c>
      <c r="AZ198" s="125">
        <f>VLOOKUP(AR198,Bifurcation!$B$5:$L$12,MATCH($AZ$5,Bifurcation!$B$5:$L$5,0),FALSE)</f>
        <v>0</v>
      </c>
      <c r="BA198" s="125">
        <v>0.25</v>
      </c>
      <c r="BB198" s="125">
        <v>0.5</v>
      </c>
      <c r="BC198" s="123">
        <f t="shared" ref="BC198:BC207" si="154">SUM(AS198:BB198)</f>
        <v>1</v>
      </c>
      <c r="BD198" s="165">
        <f t="shared" si="121"/>
        <v>0</v>
      </c>
      <c r="BE198" s="165">
        <f t="shared" si="122"/>
        <v>0</v>
      </c>
      <c r="BF198" s="165">
        <f t="shared" si="123"/>
        <v>0</v>
      </c>
      <c r="BG198" s="165">
        <f t="shared" si="124"/>
        <v>9.2356739948807926E-4</v>
      </c>
      <c r="BH198" s="165">
        <f t="shared" si="125"/>
        <v>0</v>
      </c>
      <c r="BI198" s="165">
        <f t="shared" si="126"/>
        <v>1.8471347989761585E-3</v>
      </c>
      <c r="BJ198" s="165">
        <f t="shared" si="127"/>
        <v>1.8471347989761585E-3</v>
      </c>
      <c r="BK198" s="165">
        <f t="shared" si="128"/>
        <v>0</v>
      </c>
      <c r="BL198" s="165">
        <f t="shared" si="129"/>
        <v>4.6178369974403961E-3</v>
      </c>
      <c r="BM198" s="165">
        <f t="shared" si="130"/>
        <v>9.2356739948807921E-3</v>
      </c>
      <c r="BN198" s="102">
        <f t="shared" ref="BN198:BN207" si="155">BD198*10^5/$BN$1</f>
        <v>0</v>
      </c>
      <c r="BO198" s="102">
        <f t="shared" ref="BO198:BO207" si="156">BE198*10^5/$BO$1</f>
        <v>0</v>
      </c>
      <c r="BP198" s="102">
        <f t="shared" ref="BP198:BP207" si="157">BF198*10^5/$BP$1</f>
        <v>0</v>
      </c>
      <c r="BQ198" s="102">
        <f t="shared" ref="BQ198:BQ207" si="158">BG198*10^5/$BQ$1</f>
        <v>0.11544592493600991</v>
      </c>
      <c r="BR198" s="102">
        <f t="shared" ref="BR198:BR207" si="159">BH198*10^5/$BR$1</f>
        <v>0</v>
      </c>
      <c r="BS198" s="102">
        <f t="shared" ref="BS198:BS207" si="160">BI198*10^5/$BS$1</f>
        <v>2.8417458445787056</v>
      </c>
      <c r="BT198" s="102">
        <f t="shared" ref="BT198:BT207" si="161">BJ198*10^5/$BT$1</f>
        <v>0.55973781787156318</v>
      </c>
      <c r="BU198" s="102">
        <f t="shared" ref="BU198:BU207" si="162">BK198*10^5/$BU$1</f>
        <v>0</v>
      </c>
      <c r="BV198" s="102">
        <f t="shared" ref="BV198:BV207" si="163">BL198*10^5/$BV$1</f>
        <v>0.56591139674514657</v>
      </c>
      <c r="BW198" s="102">
        <f>Valuation!BM198*10^5</f>
        <v>923.56739948807922</v>
      </c>
    </row>
    <row r="199" spans="1:75">
      <c r="A199" s="56">
        <v>2010000235</v>
      </c>
      <c r="B199" s="56" t="s">
        <v>24</v>
      </c>
      <c r="C199" s="56" t="s">
        <v>27</v>
      </c>
      <c r="D199" s="56">
        <f t="shared" si="133"/>
        <v>191</v>
      </c>
      <c r="E199" s="10" t="s">
        <v>96</v>
      </c>
      <c r="F199" s="164" t="s">
        <v>126</v>
      </c>
      <c r="G199" s="61">
        <v>5490</v>
      </c>
      <c r="H199" s="61">
        <v>2020.4783072554676</v>
      </c>
      <c r="I199" s="61">
        <f t="shared" si="135"/>
        <v>3469.5216927445326</v>
      </c>
      <c r="J199" s="60">
        <v>43668</v>
      </c>
      <c r="K199" s="60">
        <v>43738</v>
      </c>
      <c r="L199" s="60">
        <f t="shared" si="134"/>
        <v>43738</v>
      </c>
      <c r="M199" s="60">
        <v>45443</v>
      </c>
      <c r="N199" s="83">
        <f t="shared" si="136"/>
        <v>19</v>
      </c>
      <c r="O199" s="83">
        <f t="shared" si="137"/>
        <v>19</v>
      </c>
      <c r="P199" s="61">
        <f t="shared" si="138"/>
        <v>3469.5216927445326</v>
      </c>
      <c r="Q199" s="61">
        <f t="shared" si="139"/>
        <v>1994.9749733281062</v>
      </c>
      <c r="R199" s="61">
        <f t="shared" si="140"/>
        <v>1474.5467194164264</v>
      </c>
      <c r="S199" s="61">
        <f t="shared" si="141"/>
        <v>147.45467194164266</v>
      </c>
      <c r="T199" s="61">
        <f t="shared" si="142"/>
        <v>14.745467194164267</v>
      </c>
      <c r="U199" s="61">
        <f t="shared" si="143"/>
        <v>294.614434539402</v>
      </c>
      <c r="V199" s="84">
        <v>0.1</v>
      </c>
      <c r="W199" s="84">
        <v>0.1</v>
      </c>
      <c r="X199" s="84">
        <v>0.18</v>
      </c>
      <c r="Y199" s="56">
        <f t="shared" si="144"/>
        <v>4</v>
      </c>
      <c r="Z199" s="56">
        <f t="shared" si="145"/>
        <v>4</v>
      </c>
      <c r="AA199" s="56">
        <f t="shared" si="146"/>
        <v>4</v>
      </c>
      <c r="AB199" s="56">
        <f t="shared" si="147"/>
        <v>4</v>
      </c>
      <c r="AC199" s="56">
        <f t="shared" si="148"/>
        <v>3</v>
      </c>
      <c r="AD199" s="83">
        <f t="shared" si="149"/>
        <v>0</v>
      </c>
      <c r="AE199" s="14">
        <f t="shared" si="150"/>
        <v>57.5</v>
      </c>
      <c r="AF199" s="14">
        <f t="shared" si="151"/>
        <v>0</v>
      </c>
      <c r="AG199" s="61">
        <f t="shared" si="152"/>
        <v>456.81457367520892</v>
      </c>
      <c r="AH199" s="51"/>
      <c r="AI199" s="111" t="s">
        <v>203</v>
      </c>
      <c r="AJ199" t="str">
        <f>VLOOKUP(A199,'[19]Building Sheet FAR WPI &amp; CII'!A$6:T$264,3,FALSE)</f>
        <v>BARRICADE,COLLAPSIBLE,MS,11FTX4FTX21IN</v>
      </c>
      <c r="AK199" t="s">
        <v>218</v>
      </c>
      <c r="AL199" s="104">
        <f t="shared" si="153"/>
        <v>4.9222222222222225</v>
      </c>
      <c r="AM199" s="104">
        <v>10</v>
      </c>
      <c r="AN199" s="143">
        <v>0.05</v>
      </c>
      <c r="AO199" s="136">
        <f>(1-AN199)/AM199</f>
        <v>9.5000000000000001E-2</v>
      </c>
      <c r="AP199" s="102">
        <f>I199*((1-AN199)/AM199)*IF(AL199&gt;AM199,AM199,AL199)</f>
        <v>1622.3868937683742</v>
      </c>
      <c r="AQ199" s="102">
        <f>I199-AP199</f>
        <v>1847.1347989761584</v>
      </c>
      <c r="AR199" t="s">
        <v>218</v>
      </c>
      <c r="AS199" s="125">
        <f>VLOOKUP(AR199,Bifurcation!$B$5:$L$12,MATCH($AS$5,Bifurcation!$B$5:$L$5,0),FALSE)</f>
        <v>0</v>
      </c>
      <c r="AT199" s="125">
        <f>VLOOKUP(AR199,Bifurcation!$B$5:$L$12,MATCH($AT$5,Bifurcation!$B$5:$L$5,0),FALSE)</f>
        <v>0</v>
      </c>
      <c r="AU199" s="125">
        <f>VLOOKUP(AR199,Bifurcation!$B$5:$L$12,MATCH($AU$5,Bifurcation!$B$5:$L$5,0),FALSE)</f>
        <v>0</v>
      </c>
      <c r="AV199" s="125">
        <v>0.05</v>
      </c>
      <c r="AW199" s="125">
        <v>0</v>
      </c>
      <c r="AX199" s="125">
        <v>0.1</v>
      </c>
      <c r="AY199" s="125">
        <v>0.1</v>
      </c>
      <c r="AZ199" s="125">
        <f>VLOOKUP(AR199,Bifurcation!$B$5:$L$12,MATCH($AZ$5,Bifurcation!$B$5:$L$5,0),FALSE)</f>
        <v>0</v>
      </c>
      <c r="BA199" s="125">
        <v>0.25</v>
      </c>
      <c r="BB199" s="125">
        <v>0.5</v>
      </c>
      <c r="BC199" s="123">
        <f t="shared" si="154"/>
        <v>1</v>
      </c>
      <c r="BD199" s="165">
        <f t="shared" ref="BD199:BD207" si="164">AQ199*AS199/10^5</f>
        <v>0</v>
      </c>
      <c r="BE199" s="165">
        <f t="shared" ref="BE199:BE207" si="165">AQ199*AT199/10^5</f>
        <v>0</v>
      </c>
      <c r="BF199" s="165">
        <f t="shared" ref="BF199:BF207" si="166">AQ199*AU199/10^5</f>
        <v>0</v>
      </c>
      <c r="BG199" s="165">
        <f t="shared" ref="BG199:BG207" si="167">AQ199*AV199/10^5</f>
        <v>9.2356739948807926E-4</v>
      </c>
      <c r="BH199" s="165">
        <f t="shared" ref="BH199:BH207" si="168">AQ199*AW199/10^5</f>
        <v>0</v>
      </c>
      <c r="BI199" s="165">
        <f t="shared" ref="BI199:BI207" si="169">AQ199*AX199/10^5</f>
        <v>1.8471347989761585E-3</v>
      </c>
      <c r="BJ199" s="165">
        <f t="shared" ref="BJ199:BJ207" si="170">AQ199*AY199/10^5</f>
        <v>1.8471347989761585E-3</v>
      </c>
      <c r="BK199" s="165">
        <f t="shared" ref="BK199:BK207" si="171">AQ199*AZ199/10^5</f>
        <v>0</v>
      </c>
      <c r="BL199" s="165">
        <f t="shared" ref="BL199:BL207" si="172">AQ199*BA199/10^5</f>
        <v>4.6178369974403961E-3</v>
      </c>
      <c r="BM199" s="165">
        <f t="shared" ref="BM199:BM207" si="173">AQ199*BB199/10^5</f>
        <v>9.2356739948807921E-3</v>
      </c>
      <c r="BN199" s="102">
        <f t="shared" si="155"/>
        <v>0</v>
      </c>
      <c r="BO199" s="102">
        <f t="shared" si="156"/>
        <v>0</v>
      </c>
      <c r="BP199" s="102">
        <f t="shared" si="157"/>
        <v>0</v>
      </c>
      <c r="BQ199" s="102">
        <f t="shared" si="158"/>
        <v>0.11544592493600991</v>
      </c>
      <c r="BR199" s="102">
        <f t="shared" si="159"/>
        <v>0</v>
      </c>
      <c r="BS199" s="102">
        <f t="shared" si="160"/>
        <v>2.8417458445787056</v>
      </c>
      <c r="BT199" s="102">
        <f t="shared" si="161"/>
        <v>0.55973781787156318</v>
      </c>
      <c r="BU199" s="102">
        <f t="shared" si="162"/>
        <v>0</v>
      </c>
      <c r="BV199" s="102">
        <f t="shared" si="163"/>
        <v>0.56591139674514657</v>
      </c>
      <c r="BW199" s="102">
        <f>Valuation!BM199*10^5</f>
        <v>923.56739948807922</v>
      </c>
    </row>
    <row r="200" spans="1:75">
      <c r="A200" s="56">
        <v>2010000234</v>
      </c>
      <c r="B200" s="56" t="s">
        <v>24</v>
      </c>
      <c r="C200" s="56" t="s">
        <v>27</v>
      </c>
      <c r="D200" s="56">
        <f t="shared" si="133"/>
        <v>192</v>
      </c>
      <c r="E200" s="10" t="s">
        <v>96</v>
      </c>
      <c r="F200" s="164" t="s">
        <v>126</v>
      </c>
      <c r="G200" s="61">
        <v>5490</v>
      </c>
      <c r="H200" s="61">
        <v>2020.4783072554676</v>
      </c>
      <c r="I200" s="61">
        <f t="shared" si="135"/>
        <v>3469.5216927445326</v>
      </c>
      <c r="J200" s="60">
        <v>43668</v>
      </c>
      <c r="K200" s="60">
        <v>43738</v>
      </c>
      <c r="L200" s="60">
        <f t="shared" si="134"/>
        <v>43738</v>
      </c>
      <c r="M200" s="60">
        <v>45443</v>
      </c>
      <c r="N200" s="83">
        <f t="shared" si="136"/>
        <v>19</v>
      </c>
      <c r="O200" s="83">
        <f t="shared" si="137"/>
        <v>19</v>
      </c>
      <c r="P200" s="61">
        <f t="shared" si="138"/>
        <v>3469.5216927445326</v>
      </c>
      <c r="Q200" s="61">
        <f t="shared" si="139"/>
        <v>1994.9749733281062</v>
      </c>
      <c r="R200" s="61">
        <f t="shared" si="140"/>
        <v>1474.5467194164264</v>
      </c>
      <c r="S200" s="61">
        <f t="shared" si="141"/>
        <v>147.45467194164266</v>
      </c>
      <c r="T200" s="61">
        <f t="shared" si="142"/>
        <v>14.745467194164267</v>
      </c>
      <c r="U200" s="61">
        <f t="shared" si="143"/>
        <v>294.614434539402</v>
      </c>
      <c r="V200" s="84">
        <v>0.1</v>
      </c>
      <c r="W200" s="84">
        <v>0.1</v>
      </c>
      <c r="X200" s="84">
        <v>0.18</v>
      </c>
      <c r="Y200" s="56">
        <f t="shared" si="144"/>
        <v>4</v>
      </c>
      <c r="Z200" s="56">
        <f t="shared" si="145"/>
        <v>4</v>
      </c>
      <c r="AA200" s="56">
        <f t="shared" si="146"/>
        <v>4</v>
      </c>
      <c r="AB200" s="56">
        <f t="shared" si="147"/>
        <v>4</v>
      </c>
      <c r="AC200" s="56">
        <f t="shared" si="148"/>
        <v>3</v>
      </c>
      <c r="AD200" s="83">
        <f t="shared" si="149"/>
        <v>0</v>
      </c>
      <c r="AE200" s="14">
        <f t="shared" si="150"/>
        <v>57.5</v>
      </c>
      <c r="AF200" s="14">
        <f t="shared" si="151"/>
        <v>0</v>
      </c>
      <c r="AG200" s="61">
        <f t="shared" si="152"/>
        <v>456.81457367520892</v>
      </c>
      <c r="AH200" s="51"/>
      <c r="AI200" s="111" t="s">
        <v>203</v>
      </c>
      <c r="AJ200" t="str">
        <f>VLOOKUP(A200,'[19]Building Sheet FAR WPI &amp; CII'!A$6:T$264,3,FALSE)</f>
        <v>BARRICADE,COLLAPSIBLE,MS,11FTX4FTX21IN</v>
      </c>
      <c r="AK200" t="s">
        <v>218</v>
      </c>
      <c r="AL200" s="104">
        <f t="shared" si="153"/>
        <v>4.9222222222222225</v>
      </c>
      <c r="AM200" s="104">
        <v>10</v>
      </c>
      <c r="AN200" s="143">
        <v>0.05</v>
      </c>
      <c r="AO200" s="136">
        <f>(1-AN200)/AM200</f>
        <v>9.5000000000000001E-2</v>
      </c>
      <c r="AP200" s="102">
        <f>I200*((1-AN200)/AM200)*IF(AL200&gt;AM200,AM200,AL200)</f>
        <v>1622.3868937683742</v>
      </c>
      <c r="AQ200" s="102">
        <f>I200-AP200</f>
        <v>1847.1347989761584</v>
      </c>
      <c r="AR200" t="s">
        <v>218</v>
      </c>
      <c r="AS200" s="125">
        <f>VLOOKUP(AR200,Bifurcation!$B$5:$L$12,MATCH($AS$5,Bifurcation!$B$5:$L$5,0),FALSE)</f>
        <v>0</v>
      </c>
      <c r="AT200" s="125">
        <f>VLOOKUP(AR200,Bifurcation!$B$5:$L$12,MATCH($AT$5,Bifurcation!$B$5:$L$5,0),FALSE)</f>
        <v>0</v>
      </c>
      <c r="AU200" s="125">
        <f>VLOOKUP(AR200,Bifurcation!$B$5:$L$12,MATCH($AU$5,Bifurcation!$B$5:$L$5,0),FALSE)</f>
        <v>0</v>
      </c>
      <c r="AV200" s="125">
        <v>0.05</v>
      </c>
      <c r="AW200" s="125">
        <v>0</v>
      </c>
      <c r="AX200" s="125">
        <v>0.1</v>
      </c>
      <c r="AY200" s="125">
        <v>0.1</v>
      </c>
      <c r="AZ200" s="125">
        <f>VLOOKUP(AR200,Bifurcation!$B$5:$L$12,MATCH($AZ$5,Bifurcation!$B$5:$L$5,0),FALSE)</f>
        <v>0</v>
      </c>
      <c r="BA200" s="125">
        <v>0.25</v>
      </c>
      <c r="BB200" s="125">
        <v>0.5</v>
      </c>
      <c r="BC200" s="123">
        <f t="shared" si="154"/>
        <v>1</v>
      </c>
      <c r="BD200" s="165">
        <f t="shared" si="164"/>
        <v>0</v>
      </c>
      <c r="BE200" s="165">
        <f t="shared" si="165"/>
        <v>0</v>
      </c>
      <c r="BF200" s="165">
        <f t="shared" si="166"/>
        <v>0</v>
      </c>
      <c r="BG200" s="165">
        <f t="shared" si="167"/>
        <v>9.2356739948807926E-4</v>
      </c>
      <c r="BH200" s="165">
        <f t="shared" si="168"/>
        <v>0</v>
      </c>
      <c r="BI200" s="165">
        <f t="shared" si="169"/>
        <v>1.8471347989761585E-3</v>
      </c>
      <c r="BJ200" s="165">
        <f t="shared" si="170"/>
        <v>1.8471347989761585E-3</v>
      </c>
      <c r="BK200" s="165">
        <f t="shared" si="171"/>
        <v>0</v>
      </c>
      <c r="BL200" s="165">
        <f t="shared" si="172"/>
        <v>4.6178369974403961E-3</v>
      </c>
      <c r="BM200" s="165">
        <f t="shared" si="173"/>
        <v>9.2356739948807921E-3</v>
      </c>
      <c r="BN200" s="102">
        <f t="shared" si="155"/>
        <v>0</v>
      </c>
      <c r="BO200" s="102">
        <f t="shared" si="156"/>
        <v>0</v>
      </c>
      <c r="BP200" s="102">
        <f t="shared" si="157"/>
        <v>0</v>
      </c>
      <c r="BQ200" s="102">
        <f t="shared" si="158"/>
        <v>0.11544592493600991</v>
      </c>
      <c r="BR200" s="102">
        <f t="shared" si="159"/>
        <v>0</v>
      </c>
      <c r="BS200" s="102">
        <f t="shared" si="160"/>
        <v>2.8417458445787056</v>
      </c>
      <c r="BT200" s="102">
        <f t="shared" si="161"/>
        <v>0.55973781787156318</v>
      </c>
      <c r="BU200" s="102">
        <f t="shared" si="162"/>
        <v>0</v>
      </c>
      <c r="BV200" s="102">
        <f t="shared" si="163"/>
        <v>0.56591139674514657</v>
      </c>
      <c r="BW200" s="102">
        <f>Valuation!BM200*10^5</f>
        <v>923.56739948807922</v>
      </c>
    </row>
    <row r="201" spans="1:75">
      <c r="A201" s="56">
        <v>2010000233</v>
      </c>
      <c r="B201" s="56" t="s">
        <v>24</v>
      </c>
      <c r="C201" s="56" t="s">
        <v>27</v>
      </c>
      <c r="D201" s="56">
        <f t="shared" si="133"/>
        <v>193</v>
      </c>
      <c r="E201" s="10" t="s">
        <v>96</v>
      </c>
      <c r="F201" s="164" t="s">
        <v>126</v>
      </c>
      <c r="G201" s="61">
        <v>5490</v>
      </c>
      <c r="H201" s="61">
        <v>2020.4783072554676</v>
      </c>
      <c r="I201" s="61">
        <f t="shared" si="135"/>
        <v>3469.5216927445326</v>
      </c>
      <c r="J201" s="60">
        <v>43668</v>
      </c>
      <c r="K201" s="60">
        <v>43738</v>
      </c>
      <c r="L201" s="60">
        <f t="shared" si="134"/>
        <v>43738</v>
      </c>
      <c r="M201" s="60">
        <v>45443</v>
      </c>
      <c r="N201" s="83">
        <f t="shared" si="136"/>
        <v>19</v>
      </c>
      <c r="O201" s="83">
        <f t="shared" si="137"/>
        <v>19</v>
      </c>
      <c r="P201" s="61">
        <f t="shared" si="138"/>
        <v>3469.5216927445326</v>
      </c>
      <c r="Q201" s="61">
        <f t="shared" si="139"/>
        <v>1994.9749733281062</v>
      </c>
      <c r="R201" s="61">
        <f t="shared" si="140"/>
        <v>1474.5467194164264</v>
      </c>
      <c r="S201" s="61">
        <f t="shared" si="141"/>
        <v>147.45467194164266</v>
      </c>
      <c r="T201" s="61">
        <f t="shared" si="142"/>
        <v>14.745467194164267</v>
      </c>
      <c r="U201" s="61">
        <f t="shared" si="143"/>
        <v>294.614434539402</v>
      </c>
      <c r="V201" s="84">
        <v>0.1</v>
      </c>
      <c r="W201" s="84">
        <v>0.1</v>
      </c>
      <c r="X201" s="84">
        <v>0.18</v>
      </c>
      <c r="Y201" s="56">
        <f t="shared" si="144"/>
        <v>4</v>
      </c>
      <c r="Z201" s="56">
        <f t="shared" si="145"/>
        <v>4</v>
      </c>
      <c r="AA201" s="56">
        <f t="shared" si="146"/>
        <v>4</v>
      </c>
      <c r="AB201" s="56">
        <f t="shared" si="147"/>
        <v>4</v>
      </c>
      <c r="AC201" s="56">
        <f t="shared" si="148"/>
        <v>3</v>
      </c>
      <c r="AD201" s="83">
        <f t="shared" si="149"/>
        <v>0</v>
      </c>
      <c r="AE201" s="14">
        <f t="shared" si="150"/>
        <v>57.5</v>
      </c>
      <c r="AF201" s="14">
        <f t="shared" si="151"/>
        <v>0</v>
      </c>
      <c r="AG201" s="61">
        <f t="shared" si="152"/>
        <v>456.81457367520892</v>
      </c>
      <c r="AH201" s="51"/>
      <c r="AI201" s="111" t="s">
        <v>203</v>
      </c>
      <c r="AJ201" t="str">
        <f>VLOOKUP(A201,'[19]Building Sheet FAR WPI &amp; CII'!A$6:T$264,3,FALSE)</f>
        <v>BARRICADE,COLLAPSIBLE,MS,11FTX4FTX21IN</v>
      </c>
      <c r="AK201" t="s">
        <v>218</v>
      </c>
      <c r="AL201" s="104">
        <f t="shared" si="153"/>
        <v>4.9222222222222225</v>
      </c>
      <c r="AM201" s="104">
        <v>10</v>
      </c>
      <c r="AN201" s="143">
        <v>0.05</v>
      </c>
      <c r="AO201" s="136">
        <f>(1-AN201)/AM201</f>
        <v>9.5000000000000001E-2</v>
      </c>
      <c r="AP201" s="102">
        <f>I201*((1-AN201)/AM201)*IF(AL201&gt;AM201,AM201,AL201)</f>
        <v>1622.3868937683742</v>
      </c>
      <c r="AQ201" s="102">
        <f>I201-AP201</f>
        <v>1847.1347989761584</v>
      </c>
      <c r="AR201" t="s">
        <v>218</v>
      </c>
      <c r="AS201" s="125">
        <f>VLOOKUP(AR201,Bifurcation!$B$5:$L$12,MATCH($AS$5,Bifurcation!$B$5:$L$5,0),FALSE)</f>
        <v>0</v>
      </c>
      <c r="AT201" s="125">
        <f>VLOOKUP(AR201,Bifurcation!$B$5:$L$12,MATCH($AT$5,Bifurcation!$B$5:$L$5,0),FALSE)</f>
        <v>0</v>
      </c>
      <c r="AU201" s="125">
        <f>VLOOKUP(AR201,Bifurcation!$B$5:$L$12,MATCH($AU$5,Bifurcation!$B$5:$L$5,0),FALSE)</f>
        <v>0</v>
      </c>
      <c r="AV201" s="125">
        <v>0.05</v>
      </c>
      <c r="AW201" s="125">
        <v>0</v>
      </c>
      <c r="AX201" s="125">
        <v>0.1</v>
      </c>
      <c r="AY201" s="125">
        <v>0.1</v>
      </c>
      <c r="AZ201" s="125">
        <f>VLOOKUP(AR201,Bifurcation!$B$5:$L$12,MATCH($AZ$5,Bifurcation!$B$5:$L$5,0),FALSE)</f>
        <v>0</v>
      </c>
      <c r="BA201" s="125">
        <v>0.25</v>
      </c>
      <c r="BB201" s="125">
        <v>0.5</v>
      </c>
      <c r="BC201" s="123">
        <f t="shared" si="154"/>
        <v>1</v>
      </c>
      <c r="BD201" s="165">
        <f t="shared" si="164"/>
        <v>0</v>
      </c>
      <c r="BE201" s="165">
        <f t="shared" si="165"/>
        <v>0</v>
      </c>
      <c r="BF201" s="165">
        <f t="shared" si="166"/>
        <v>0</v>
      </c>
      <c r="BG201" s="165">
        <f t="shared" si="167"/>
        <v>9.2356739948807926E-4</v>
      </c>
      <c r="BH201" s="165">
        <f t="shared" si="168"/>
        <v>0</v>
      </c>
      <c r="BI201" s="165">
        <f t="shared" si="169"/>
        <v>1.8471347989761585E-3</v>
      </c>
      <c r="BJ201" s="165">
        <f t="shared" si="170"/>
        <v>1.8471347989761585E-3</v>
      </c>
      <c r="BK201" s="165">
        <f t="shared" si="171"/>
        <v>0</v>
      </c>
      <c r="BL201" s="165">
        <f t="shared" si="172"/>
        <v>4.6178369974403961E-3</v>
      </c>
      <c r="BM201" s="165">
        <f t="shared" si="173"/>
        <v>9.2356739948807921E-3</v>
      </c>
      <c r="BN201" s="102">
        <f t="shared" si="155"/>
        <v>0</v>
      </c>
      <c r="BO201" s="102">
        <f t="shared" si="156"/>
        <v>0</v>
      </c>
      <c r="BP201" s="102">
        <f t="shared" si="157"/>
        <v>0</v>
      </c>
      <c r="BQ201" s="102">
        <f t="shared" si="158"/>
        <v>0.11544592493600991</v>
      </c>
      <c r="BR201" s="102">
        <f t="shared" si="159"/>
        <v>0</v>
      </c>
      <c r="BS201" s="102">
        <f t="shared" si="160"/>
        <v>2.8417458445787056</v>
      </c>
      <c r="BT201" s="102">
        <f t="shared" si="161"/>
        <v>0.55973781787156318</v>
      </c>
      <c r="BU201" s="102">
        <f t="shared" si="162"/>
        <v>0</v>
      </c>
      <c r="BV201" s="102">
        <f t="shared" si="163"/>
        <v>0.56591139674514657</v>
      </c>
      <c r="BW201" s="102">
        <f>Valuation!BM201*10^5</f>
        <v>923.56739948807922</v>
      </c>
    </row>
    <row r="202" spans="1:75">
      <c r="A202" s="56">
        <v>2010000232</v>
      </c>
      <c r="B202" s="56" t="s">
        <v>24</v>
      </c>
      <c r="C202" s="56" t="s">
        <v>27</v>
      </c>
      <c r="D202" s="56">
        <f t="shared" ref="D202:D207" si="174">+D201+1</f>
        <v>194</v>
      </c>
      <c r="E202" s="10" t="s">
        <v>96</v>
      </c>
      <c r="F202" s="164" t="s">
        <v>126</v>
      </c>
      <c r="G202" s="61">
        <v>5490</v>
      </c>
      <c r="H202" s="61">
        <v>2020.4783072554676</v>
      </c>
      <c r="I202" s="61">
        <f t="shared" si="135"/>
        <v>3469.5216927445326</v>
      </c>
      <c r="J202" s="60">
        <v>43668</v>
      </c>
      <c r="K202" s="60">
        <v>43738</v>
      </c>
      <c r="L202" s="60">
        <f t="shared" si="134"/>
        <v>43738</v>
      </c>
      <c r="M202" s="60">
        <v>45443</v>
      </c>
      <c r="N202" s="83">
        <f t="shared" si="136"/>
        <v>19</v>
      </c>
      <c r="O202" s="83">
        <f t="shared" si="137"/>
        <v>19</v>
      </c>
      <c r="P202" s="61">
        <f t="shared" si="138"/>
        <v>3469.5216927445326</v>
      </c>
      <c r="Q202" s="61">
        <f t="shared" si="139"/>
        <v>1994.9749733281062</v>
      </c>
      <c r="R202" s="61">
        <f t="shared" si="140"/>
        <v>1474.5467194164264</v>
      </c>
      <c r="S202" s="61">
        <f t="shared" si="141"/>
        <v>147.45467194164266</v>
      </c>
      <c r="T202" s="61">
        <f t="shared" si="142"/>
        <v>14.745467194164267</v>
      </c>
      <c r="U202" s="61">
        <f t="shared" si="143"/>
        <v>294.614434539402</v>
      </c>
      <c r="V202" s="84">
        <v>0.1</v>
      </c>
      <c r="W202" s="84">
        <v>0.1</v>
      </c>
      <c r="X202" s="84">
        <v>0.18</v>
      </c>
      <c r="Y202" s="56">
        <f t="shared" si="144"/>
        <v>4</v>
      </c>
      <c r="Z202" s="56">
        <f t="shared" si="145"/>
        <v>4</v>
      </c>
      <c r="AA202" s="56">
        <f t="shared" si="146"/>
        <v>4</v>
      </c>
      <c r="AB202" s="56">
        <f t="shared" si="147"/>
        <v>4</v>
      </c>
      <c r="AC202" s="56">
        <f t="shared" si="148"/>
        <v>3</v>
      </c>
      <c r="AD202" s="83">
        <f t="shared" si="149"/>
        <v>0</v>
      </c>
      <c r="AE202" s="14">
        <f t="shared" si="150"/>
        <v>57.5</v>
      </c>
      <c r="AF202" s="14">
        <f t="shared" si="151"/>
        <v>0</v>
      </c>
      <c r="AG202" s="61">
        <f t="shared" si="152"/>
        <v>456.81457367520892</v>
      </c>
      <c r="AH202" s="51"/>
      <c r="AI202" s="111" t="s">
        <v>203</v>
      </c>
      <c r="AJ202" t="str">
        <f>VLOOKUP(A202,'[19]Building Sheet FAR WPI &amp; CII'!A$6:T$264,3,FALSE)</f>
        <v>BARRICADE,COLLAPSIBLE,MS,11FTX4FTX21IN</v>
      </c>
      <c r="AK202" t="s">
        <v>218</v>
      </c>
      <c r="AL202" s="104">
        <f t="shared" si="153"/>
        <v>4.9222222222222225</v>
      </c>
      <c r="AM202" s="104">
        <v>10</v>
      </c>
      <c r="AN202" s="143">
        <v>0.05</v>
      </c>
      <c r="AO202" s="136">
        <f>(1-AN202)/AM202</f>
        <v>9.5000000000000001E-2</v>
      </c>
      <c r="AP202" s="102">
        <f>I202*((1-AN202)/AM202)*IF(AL202&gt;AM202,AM202,AL202)</f>
        <v>1622.3868937683742</v>
      </c>
      <c r="AQ202" s="102">
        <f>I202-AP202</f>
        <v>1847.1347989761584</v>
      </c>
      <c r="AR202" t="s">
        <v>218</v>
      </c>
      <c r="AS202" s="125">
        <f>VLOOKUP(AR202,Bifurcation!$B$5:$L$12,MATCH($AS$5,Bifurcation!$B$5:$L$5,0),FALSE)</f>
        <v>0</v>
      </c>
      <c r="AT202" s="125">
        <f>VLOOKUP(AR202,Bifurcation!$B$5:$L$12,MATCH($AT$5,Bifurcation!$B$5:$L$5,0),FALSE)</f>
        <v>0</v>
      </c>
      <c r="AU202" s="125">
        <f>VLOOKUP(AR202,Bifurcation!$B$5:$L$12,MATCH($AU$5,Bifurcation!$B$5:$L$5,0),FALSE)</f>
        <v>0</v>
      </c>
      <c r="AV202" s="125">
        <v>0.05</v>
      </c>
      <c r="AW202" s="125">
        <v>0</v>
      </c>
      <c r="AX202" s="125">
        <v>0.1</v>
      </c>
      <c r="AY202" s="125">
        <v>0.1</v>
      </c>
      <c r="AZ202" s="125">
        <f>VLOOKUP(AR202,Bifurcation!$B$5:$L$12,MATCH($AZ$5,Bifurcation!$B$5:$L$5,0),FALSE)</f>
        <v>0</v>
      </c>
      <c r="BA202" s="125">
        <v>0.25</v>
      </c>
      <c r="BB202" s="125">
        <v>0.5</v>
      </c>
      <c r="BC202" s="123">
        <f t="shared" si="154"/>
        <v>1</v>
      </c>
      <c r="BD202" s="165">
        <f t="shared" si="164"/>
        <v>0</v>
      </c>
      <c r="BE202" s="165">
        <f t="shared" si="165"/>
        <v>0</v>
      </c>
      <c r="BF202" s="165">
        <f t="shared" si="166"/>
        <v>0</v>
      </c>
      <c r="BG202" s="165">
        <f t="shared" si="167"/>
        <v>9.2356739948807926E-4</v>
      </c>
      <c r="BH202" s="165">
        <f t="shared" si="168"/>
        <v>0</v>
      </c>
      <c r="BI202" s="165">
        <f t="shared" si="169"/>
        <v>1.8471347989761585E-3</v>
      </c>
      <c r="BJ202" s="165">
        <f t="shared" si="170"/>
        <v>1.8471347989761585E-3</v>
      </c>
      <c r="BK202" s="165">
        <f t="shared" si="171"/>
        <v>0</v>
      </c>
      <c r="BL202" s="165">
        <f t="shared" si="172"/>
        <v>4.6178369974403961E-3</v>
      </c>
      <c r="BM202" s="165">
        <f t="shared" si="173"/>
        <v>9.2356739948807921E-3</v>
      </c>
      <c r="BN202" s="102">
        <f t="shared" si="155"/>
        <v>0</v>
      </c>
      <c r="BO202" s="102">
        <f t="shared" si="156"/>
        <v>0</v>
      </c>
      <c r="BP202" s="102">
        <f t="shared" si="157"/>
        <v>0</v>
      </c>
      <c r="BQ202" s="102">
        <f t="shared" si="158"/>
        <v>0.11544592493600991</v>
      </c>
      <c r="BR202" s="102">
        <f t="shared" si="159"/>
        <v>0</v>
      </c>
      <c r="BS202" s="102">
        <f t="shared" si="160"/>
        <v>2.8417458445787056</v>
      </c>
      <c r="BT202" s="102">
        <f t="shared" si="161"/>
        <v>0.55973781787156318</v>
      </c>
      <c r="BU202" s="102">
        <f t="shared" si="162"/>
        <v>0</v>
      </c>
      <c r="BV202" s="102">
        <f t="shared" si="163"/>
        <v>0.56591139674514657</v>
      </c>
      <c r="BW202" s="102">
        <f>Valuation!BM202*10^5</f>
        <v>923.56739948807922</v>
      </c>
    </row>
    <row r="203" spans="1:75">
      <c r="A203" s="56">
        <v>2010000231</v>
      </c>
      <c r="B203" s="56" t="s">
        <v>24</v>
      </c>
      <c r="C203" s="56" t="s">
        <v>27</v>
      </c>
      <c r="D203" s="56">
        <f t="shared" si="174"/>
        <v>195</v>
      </c>
      <c r="E203" s="10" t="s">
        <v>96</v>
      </c>
      <c r="F203" s="164" t="s">
        <v>126</v>
      </c>
      <c r="G203" s="61">
        <v>5490</v>
      </c>
      <c r="H203" s="61">
        <v>2020.4783072554676</v>
      </c>
      <c r="I203" s="61">
        <f t="shared" si="135"/>
        <v>3469.5216927445326</v>
      </c>
      <c r="J203" s="60">
        <v>43668</v>
      </c>
      <c r="K203" s="60">
        <v>43738</v>
      </c>
      <c r="L203" s="60">
        <f t="shared" si="134"/>
        <v>43738</v>
      </c>
      <c r="M203" s="60">
        <v>45443</v>
      </c>
      <c r="N203" s="83">
        <f t="shared" si="136"/>
        <v>19</v>
      </c>
      <c r="O203" s="83">
        <f t="shared" si="137"/>
        <v>19</v>
      </c>
      <c r="P203" s="61">
        <f t="shared" si="138"/>
        <v>3469.5216927445326</v>
      </c>
      <c r="Q203" s="61">
        <f t="shared" si="139"/>
        <v>1994.9749733281062</v>
      </c>
      <c r="R203" s="61">
        <f t="shared" si="140"/>
        <v>1474.5467194164264</v>
      </c>
      <c r="S203" s="61">
        <f t="shared" si="141"/>
        <v>147.45467194164266</v>
      </c>
      <c r="T203" s="61">
        <f t="shared" si="142"/>
        <v>14.745467194164267</v>
      </c>
      <c r="U203" s="61">
        <f t="shared" si="143"/>
        <v>294.614434539402</v>
      </c>
      <c r="V203" s="84">
        <v>0.1</v>
      </c>
      <c r="W203" s="84">
        <v>0.1</v>
      </c>
      <c r="X203" s="84">
        <v>0.18</v>
      </c>
      <c r="Y203" s="56">
        <f t="shared" si="144"/>
        <v>4</v>
      </c>
      <c r="Z203" s="56">
        <f t="shared" si="145"/>
        <v>4</v>
      </c>
      <c r="AA203" s="56">
        <f t="shared" si="146"/>
        <v>4</v>
      </c>
      <c r="AB203" s="56">
        <f t="shared" si="147"/>
        <v>4</v>
      </c>
      <c r="AC203" s="56">
        <f t="shared" si="148"/>
        <v>3</v>
      </c>
      <c r="AD203" s="83">
        <f t="shared" si="149"/>
        <v>0</v>
      </c>
      <c r="AE203" s="14">
        <f t="shared" si="150"/>
        <v>57.5</v>
      </c>
      <c r="AF203" s="14">
        <f t="shared" si="151"/>
        <v>0</v>
      </c>
      <c r="AG203" s="61">
        <f t="shared" si="152"/>
        <v>456.81457367520892</v>
      </c>
      <c r="AH203" s="51"/>
      <c r="AI203" s="111" t="s">
        <v>203</v>
      </c>
      <c r="AJ203" t="str">
        <f>VLOOKUP(A203,'[19]Building Sheet FAR WPI &amp; CII'!A$6:T$264,3,FALSE)</f>
        <v>BARRICADE,COLLAPSIBLE,MS,11FTX4FTX21IN</v>
      </c>
      <c r="AK203" t="s">
        <v>218</v>
      </c>
      <c r="AL203" s="104">
        <f t="shared" si="153"/>
        <v>4.9222222222222225</v>
      </c>
      <c r="AM203" s="104">
        <v>10</v>
      </c>
      <c r="AN203" s="117">
        <v>0.05</v>
      </c>
      <c r="AO203" s="136">
        <f>(1-AN203)/AM203</f>
        <v>9.5000000000000001E-2</v>
      </c>
      <c r="AP203" s="102">
        <f>I203*((1-AN203)/AM203)*IF(AL203&gt;AM203,AM203,AL203)</f>
        <v>1622.3868937683742</v>
      </c>
      <c r="AQ203" s="102">
        <f>I203-AP203</f>
        <v>1847.1347989761584</v>
      </c>
      <c r="AR203" t="s">
        <v>218</v>
      </c>
      <c r="AS203" s="125">
        <f>VLOOKUP(AR203,Bifurcation!$B$5:$L$12,MATCH($AS$5,Bifurcation!$B$5:$L$5,0),FALSE)</f>
        <v>0</v>
      </c>
      <c r="AT203" s="125">
        <f>VLOOKUP(AR203,Bifurcation!$B$5:$L$12,MATCH($AT$5,Bifurcation!$B$5:$L$5,0),FALSE)</f>
        <v>0</v>
      </c>
      <c r="AU203" s="125">
        <f>VLOOKUP(AR203,Bifurcation!$B$5:$L$12,MATCH($AU$5,Bifurcation!$B$5:$L$5,0),FALSE)</f>
        <v>0</v>
      </c>
      <c r="AV203" s="125">
        <v>0.05</v>
      </c>
      <c r="AW203" s="125">
        <v>0</v>
      </c>
      <c r="AX203" s="125">
        <v>0.1</v>
      </c>
      <c r="AY203" s="125">
        <v>0.1</v>
      </c>
      <c r="AZ203" s="125">
        <f>VLOOKUP(AR203,Bifurcation!$B$5:$L$12,MATCH($AZ$5,Bifurcation!$B$5:$L$5,0),FALSE)</f>
        <v>0</v>
      </c>
      <c r="BA203" s="125">
        <v>0.25</v>
      </c>
      <c r="BB203" s="125">
        <v>0.5</v>
      </c>
      <c r="BC203" s="123">
        <f t="shared" si="154"/>
        <v>1</v>
      </c>
      <c r="BD203" s="165">
        <f t="shared" si="164"/>
        <v>0</v>
      </c>
      <c r="BE203" s="165">
        <f t="shared" si="165"/>
        <v>0</v>
      </c>
      <c r="BF203" s="165">
        <f t="shared" si="166"/>
        <v>0</v>
      </c>
      <c r="BG203" s="165">
        <f t="shared" si="167"/>
        <v>9.2356739948807926E-4</v>
      </c>
      <c r="BH203" s="165">
        <f t="shared" si="168"/>
        <v>0</v>
      </c>
      <c r="BI203" s="165">
        <f t="shared" si="169"/>
        <v>1.8471347989761585E-3</v>
      </c>
      <c r="BJ203" s="165">
        <f t="shared" si="170"/>
        <v>1.8471347989761585E-3</v>
      </c>
      <c r="BK203" s="165">
        <f t="shared" si="171"/>
        <v>0</v>
      </c>
      <c r="BL203" s="165">
        <f t="shared" si="172"/>
        <v>4.6178369974403961E-3</v>
      </c>
      <c r="BM203" s="165">
        <f t="shared" si="173"/>
        <v>9.2356739948807921E-3</v>
      </c>
      <c r="BN203" s="102">
        <f t="shared" si="155"/>
        <v>0</v>
      </c>
      <c r="BO203" s="102">
        <f t="shared" si="156"/>
        <v>0</v>
      </c>
      <c r="BP203" s="102">
        <f t="shared" si="157"/>
        <v>0</v>
      </c>
      <c r="BQ203" s="102">
        <f t="shared" si="158"/>
        <v>0.11544592493600991</v>
      </c>
      <c r="BR203" s="102">
        <f t="shared" si="159"/>
        <v>0</v>
      </c>
      <c r="BS203" s="102">
        <f t="shared" si="160"/>
        <v>2.8417458445787056</v>
      </c>
      <c r="BT203" s="102">
        <f t="shared" si="161"/>
        <v>0.55973781787156318</v>
      </c>
      <c r="BU203" s="102">
        <f t="shared" si="162"/>
        <v>0</v>
      </c>
      <c r="BV203" s="102">
        <f t="shared" si="163"/>
        <v>0.56591139674514657</v>
      </c>
      <c r="BW203" s="102">
        <f>Valuation!BM203*10^5</f>
        <v>923.56739948807922</v>
      </c>
    </row>
    <row r="204" spans="1:75">
      <c r="A204" s="56">
        <v>2010000230</v>
      </c>
      <c r="B204" s="56" t="s">
        <v>24</v>
      </c>
      <c r="C204" s="56" t="s">
        <v>27</v>
      </c>
      <c r="D204" s="56">
        <f t="shared" si="174"/>
        <v>196</v>
      </c>
      <c r="E204" s="10" t="s">
        <v>96</v>
      </c>
      <c r="F204" s="164" t="s">
        <v>126</v>
      </c>
      <c r="G204" s="61">
        <v>5490</v>
      </c>
      <c r="H204" s="61">
        <v>2020.4783072554676</v>
      </c>
      <c r="I204" s="61">
        <f t="shared" si="135"/>
        <v>3469.5216927445326</v>
      </c>
      <c r="J204" s="60">
        <v>43668</v>
      </c>
      <c r="K204" s="60">
        <v>43738</v>
      </c>
      <c r="L204" s="60">
        <f t="shared" si="134"/>
        <v>43738</v>
      </c>
      <c r="M204" s="60">
        <v>45443</v>
      </c>
      <c r="N204" s="83">
        <f t="shared" si="136"/>
        <v>19</v>
      </c>
      <c r="O204" s="83">
        <f t="shared" si="137"/>
        <v>19</v>
      </c>
      <c r="P204" s="61">
        <f t="shared" si="138"/>
        <v>3469.5216927445326</v>
      </c>
      <c r="Q204" s="61">
        <f t="shared" si="139"/>
        <v>1994.9749733281062</v>
      </c>
      <c r="R204" s="61">
        <f t="shared" si="140"/>
        <v>1474.5467194164264</v>
      </c>
      <c r="S204" s="61">
        <f t="shared" si="141"/>
        <v>147.45467194164266</v>
      </c>
      <c r="T204" s="61">
        <f t="shared" si="142"/>
        <v>14.745467194164267</v>
      </c>
      <c r="U204" s="61">
        <f t="shared" si="143"/>
        <v>294.614434539402</v>
      </c>
      <c r="V204" s="84">
        <v>0.1</v>
      </c>
      <c r="W204" s="84">
        <v>0.1</v>
      </c>
      <c r="X204" s="84">
        <v>0.18</v>
      </c>
      <c r="Y204" s="56">
        <f t="shared" si="144"/>
        <v>4</v>
      </c>
      <c r="Z204" s="56">
        <f t="shared" si="145"/>
        <v>4</v>
      </c>
      <c r="AA204" s="56">
        <f t="shared" si="146"/>
        <v>4</v>
      </c>
      <c r="AB204" s="56">
        <f t="shared" si="147"/>
        <v>4</v>
      </c>
      <c r="AC204" s="56">
        <f t="shared" si="148"/>
        <v>3</v>
      </c>
      <c r="AD204" s="83">
        <f t="shared" si="149"/>
        <v>0</v>
      </c>
      <c r="AE204" s="14">
        <f t="shared" si="150"/>
        <v>57.5</v>
      </c>
      <c r="AF204" s="14">
        <f t="shared" si="151"/>
        <v>0</v>
      </c>
      <c r="AG204" s="61">
        <f t="shared" si="152"/>
        <v>456.81457367520892</v>
      </c>
      <c r="AH204" s="51"/>
      <c r="AI204" s="111" t="s">
        <v>203</v>
      </c>
      <c r="AJ204" t="str">
        <f>VLOOKUP(A204,'[19]Building Sheet FAR WPI &amp; CII'!A$6:T$264,3,FALSE)</f>
        <v>BARRICADE,COLLAPSIBLE,MS,11FTX4FTX21IN</v>
      </c>
      <c r="AK204" t="s">
        <v>218</v>
      </c>
      <c r="AL204" s="104">
        <f t="shared" si="153"/>
        <v>4.9222222222222225</v>
      </c>
      <c r="AM204" s="104">
        <v>10</v>
      </c>
      <c r="AN204" s="143">
        <v>0.05</v>
      </c>
      <c r="AO204" s="136">
        <f>(1-AN204)/AM204</f>
        <v>9.5000000000000001E-2</v>
      </c>
      <c r="AP204" s="102">
        <f>I204*((1-AN204)/AM204)*IF(AL204&gt;AM204,AM204,AL204)</f>
        <v>1622.3868937683742</v>
      </c>
      <c r="AQ204" s="102">
        <f>I204-AP204</f>
        <v>1847.1347989761584</v>
      </c>
      <c r="AR204" t="s">
        <v>218</v>
      </c>
      <c r="AS204" s="125">
        <f>VLOOKUP(AR204,Bifurcation!$B$5:$L$12,MATCH($AS$5,Bifurcation!$B$5:$L$5,0),FALSE)</f>
        <v>0</v>
      </c>
      <c r="AT204" s="125">
        <f>VLOOKUP(AR204,Bifurcation!$B$5:$L$12,MATCH($AT$5,Bifurcation!$B$5:$L$5,0),FALSE)</f>
        <v>0</v>
      </c>
      <c r="AU204" s="125">
        <f>VLOOKUP(AR204,Bifurcation!$B$5:$L$12,MATCH($AU$5,Bifurcation!$B$5:$L$5,0),FALSE)</f>
        <v>0</v>
      </c>
      <c r="AV204" s="125">
        <v>0.05</v>
      </c>
      <c r="AW204" s="125">
        <v>0</v>
      </c>
      <c r="AX204" s="125">
        <v>0.1</v>
      </c>
      <c r="AY204" s="125">
        <v>0.1</v>
      </c>
      <c r="AZ204" s="125">
        <f>VLOOKUP(AR204,Bifurcation!$B$5:$L$12,MATCH($AZ$5,Bifurcation!$B$5:$L$5,0),FALSE)</f>
        <v>0</v>
      </c>
      <c r="BA204" s="125">
        <v>0.25</v>
      </c>
      <c r="BB204" s="125">
        <v>0.5</v>
      </c>
      <c r="BC204" s="123">
        <f t="shared" si="154"/>
        <v>1</v>
      </c>
      <c r="BD204" s="165">
        <f t="shared" si="164"/>
        <v>0</v>
      </c>
      <c r="BE204" s="165">
        <f t="shared" si="165"/>
        <v>0</v>
      </c>
      <c r="BF204" s="165">
        <f t="shared" si="166"/>
        <v>0</v>
      </c>
      <c r="BG204" s="165">
        <f t="shared" si="167"/>
        <v>9.2356739948807926E-4</v>
      </c>
      <c r="BH204" s="165">
        <f t="shared" si="168"/>
        <v>0</v>
      </c>
      <c r="BI204" s="165">
        <f t="shared" si="169"/>
        <v>1.8471347989761585E-3</v>
      </c>
      <c r="BJ204" s="165">
        <f t="shared" si="170"/>
        <v>1.8471347989761585E-3</v>
      </c>
      <c r="BK204" s="165">
        <f t="shared" si="171"/>
        <v>0</v>
      </c>
      <c r="BL204" s="165">
        <f t="shared" si="172"/>
        <v>4.6178369974403961E-3</v>
      </c>
      <c r="BM204" s="165">
        <f t="shared" si="173"/>
        <v>9.2356739948807921E-3</v>
      </c>
      <c r="BN204" s="102">
        <f t="shared" si="155"/>
        <v>0</v>
      </c>
      <c r="BO204" s="102">
        <f t="shared" si="156"/>
        <v>0</v>
      </c>
      <c r="BP204" s="102">
        <f t="shared" si="157"/>
        <v>0</v>
      </c>
      <c r="BQ204" s="102">
        <f t="shared" si="158"/>
        <v>0.11544592493600991</v>
      </c>
      <c r="BR204" s="102">
        <f t="shared" si="159"/>
        <v>0</v>
      </c>
      <c r="BS204" s="102">
        <f t="shared" si="160"/>
        <v>2.8417458445787056</v>
      </c>
      <c r="BT204" s="102">
        <f t="shared" si="161"/>
        <v>0.55973781787156318</v>
      </c>
      <c r="BU204" s="102">
        <f t="shared" si="162"/>
        <v>0</v>
      </c>
      <c r="BV204" s="102">
        <f t="shared" si="163"/>
        <v>0.56591139674514657</v>
      </c>
      <c r="BW204" s="102">
        <f>Valuation!BM204*10^5</f>
        <v>923.56739948807922</v>
      </c>
    </row>
    <row r="205" spans="1:75">
      <c r="A205" s="56">
        <v>2010000229</v>
      </c>
      <c r="B205" s="56" t="s">
        <v>24</v>
      </c>
      <c r="C205" s="56" t="s">
        <v>27</v>
      </c>
      <c r="D205" s="56">
        <f t="shared" si="174"/>
        <v>197</v>
      </c>
      <c r="E205" s="10" t="s">
        <v>96</v>
      </c>
      <c r="F205" s="164" t="s">
        <v>126</v>
      </c>
      <c r="G205" s="61">
        <v>5490</v>
      </c>
      <c r="H205" s="61">
        <v>2020.4783072554676</v>
      </c>
      <c r="I205" s="61">
        <f t="shared" si="135"/>
        <v>3469.5216927445326</v>
      </c>
      <c r="J205" s="60">
        <v>43668</v>
      </c>
      <c r="K205" s="60">
        <v>43738</v>
      </c>
      <c r="L205" s="60">
        <f t="shared" si="134"/>
        <v>43738</v>
      </c>
      <c r="M205" s="60">
        <v>45443</v>
      </c>
      <c r="N205" s="83">
        <f t="shared" si="136"/>
        <v>19</v>
      </c>
      <c r="O205" s="83">
        <f t="shared" si="137"/>
        <v>19</v>
      </c>
      <c r="P205" s="61">
        <f t="shared" si="138"/>
        <v>3469.5216927445326</v>
      </c>
      <c r="Q205" s="61">
        <f t="shared" si="139"/>
        <v>1994.9749733281062</v>
      </c>
      <c r="R205" s="61">
        <f t="shared" si="140"/>
        <v>1474.5467194164264</v>
      </c>
      <c r="S205" s="61">
        <f t="shared" si="141"/>
        <v>147.45467194164266</v>
      </c>
      <c r="T205" s="61">
        <f t="shared" si="142"/>
        <v>14.745467194164267</v>
      </c>
      <c r="U205" s="61">
        <f t="shared" si="143"/>
        <v>294.614434539402</v>
      </c>
      <c r="V205" s="84">
        <v>0.1</v>
      </c>
      <c r="W205" s="84">
        <v>0.1</v>
      </c>
      <c r="X205" s="84">
        <v>0.18</v>
      </c>
      <c r="Y205" s="56">
        <f t="shared" si="144"/>
        <v>4</v>
      </c>
      <c r="Z205" s="56">
        <f t="shared" si="145"/>
        <v>4</v>
      </c>
      <c r="AA205" s="56">
        <f t="shared" si="146"/>
        <v>4</v>
      </c>
      <c r="AB205" s="56">
        <f t="shared" si="147"/>
        <v>4</v>
      </c>
      <c r="AC205" s="56">
        <f t="shared" si="148"/>
        <v>3</v>
      </c>
      <c r="AD205" s="83">
        <f t="shared" si="149"/>
        <v>0</v>
      </c>
      <c r="AE205" s="14">
        <f t="shared" si="150"/>
        <v>57.5</v>
      </c>
      <c r="AF205" s="14">
        <f t="shared" si="151"/>
        <v>0</v>
      </c>
      <c r="AG205" s="61">
        <f t="shared" si="152"/>
        <v>456.81457367520892</v>
      </c>
      <c r="AH205" s="51"/>
      <c r="AI205" s="111" t="s">
        <v>203</v>
      </c>
      <c r="AJ205" t="str">
        <f>VLOOKUP(A205,'[19]Building Sheet FAR WPI &amp; CII'!A$6:T$264,3,FALSE)</f>
        <v>BARRICADE,COLLAPSIBLE,MS,11FTX4FTX21IN</v>
      </c>
      <c r="AK205" t="s">
        <v>218</v>
      </c>
      <c r="AL205" s="104">
        <f t="shared" si="153"/>
        <v>4.9222222222222225</v>
      </c>
      <c r="AM205" s="104">
        <v>10</v>
      </c>
      <c r="AN205" s="143">
        <v>0.05</v>
      </c>
      <c r="AO205" s="136">
        <f>(1-AN205)/AM205</f>
        <v>9.5000000000000001E-2</v>
      </c>
      <c r="AP205" s="102">
        <f>I205*((1-AN205)/AM205)*IF(AL205&gt;AM205,AM205,AL205)</f>
        <v>1622.3868937683742</v>
      </c>
      <c r="AQ205" s="102">
        <f>I205-AP205</f>
        <v>1847.1347989761584</v>
      </c>
      <c r="AR205" t="s">
        <v>218</v>
      </c>
      <c r="AS205" s="125">
        <f>VLOOKUP(AR205,Bifurcation!$B$5:$L$12,MATCH($AS$5,Bifurcation!$B$5:$L$5,0),FALSE)</f>
        <v>0</v>
      </c>
      <c r="AT205" s="125">
        <f>VLOOKUP(AR205,Bifurcation!$B$5:$L$12,MATCH($AT$5,Bifurcation!$B$5:$L$5,0),FALSE)</f>
        <v>0</v>
      </c>
      <c r="AU205" s="125">
        <f>VLOOKUP(AR205,Bifurcation!$B$5:$L$12,MATCH($AU$5,Bifurcation!$B$5:$L$5,0),FALSE)</f>
        <v>0</v>
      </c>
      <c r="AV205" s="125">
        <v>0.05</v>
      </c>
      <c r="AW205" s="125">
        <v>0</v>
      </c>
      <c r="AX205" s="125">
        <v>0.1</v>
      </c>
      <c r="AY205" s="125">
        <v>0.1</v>
      </c>
      <c r="AZ205" s="125">
        <f>VLOOKUP(AR205,Bifurcation!$B$5:$L$12,MATCH($AZ$5,Bifurcation!$B$5:$L$5,0),FALSE)</f>
        <v>0</v>
      </c>
      <c r="BA205" s="125">
        <v>0.25</v>
      </c>
      <c r="BB205" s="125">
        <v>0.5</v>
      </c>
      <c r="BC205" s="123">
        <f t="shared" si="154"/>
        <v>1</v>
      </c>
      <c r="BD205" s="165">
        <f t="shared" si="164"/>
        <v>0</v>
      </c>
      <c r="BE205" s="165">
        <f t="shared" si="165"/>
        <v>0</v>
      </c>
      <c r="BF205" s="165">
        <f t="shared" si="166"/>
        <v>0</v>
      </c>
      <c r="BG205" s="165">
        <f t="shared" si="167"/>
        <v>9.2356739948807926E-4</v>
      </c>
      <c r="BH205" s="165">
        <f t="shared" si="168"/>
        <v>0</v>
      </c>
      <c r="BI205" s="165">
        <f t="shared" si="169"/>
        <v>1.8471347989761585E-3</v>
      </c>
      <c r="BJ205" s="165">
        <f t="shared" si="170"/>
        <v>1.8471347989761585E-3</v>
      </c>
      <c r="BK205" s="165">
        <f t="shared" si="171"/>
        <v>0</v>
      </c>
      <c r="BL205" s="165">
        <f t="shared" si="172"/>
        <v>4.6178369974403961E-3</v>
      </c>
      <c r="BM205" s="165">
        <f t="shared" si="173"/>
        <v>9.2356739948807921E-3</v>
      </c>
      <c r="BN205" s="102">
        <f t="shared" si="155"/>
        <v>0</v>
      </c>
      <c r="BO205" s="102">
        <f t="shared" si="156"/>
        <v>0</v>
      </c>
      <c r="BP205" s="102">
        <f t="shared" si="157"/>
        <v>0</v>
      </c>
      <c r="BQ205" s="102">
        <f t="shared" si="158"/>
        <v>0.11544592493600991</v>
      </c>
      <c r="BR205" s="102">
        <f t="shared" si="159"/>
        <v>0</v>
      </c>
      <c r="BS205" s="102">
        <f t="shared" si="160"/>
        <v>2.8417458445787056</v>
      </c>
      <c r="BT205" s="102">
        <f t="shared" si="161"/>
        <v>0.55973781787156318</v>
      </c>
      <c r="BU205" s="102">
        <f t="shared" si="162"/>
        <v>0</v>
      </c>
      <c r="BV205" s="102">
        <f t="shared" si="163"/>
        <v>0.56591139674514657</v>
      </c>
      <c r="BW205" s="102">
        <f>Valuation!BM205*10^5</f>
        <v>923.56739948807922</v>
      </c>
    </row>
    <row r="206" spans="1:75">
      <c r="A206" s="56">
        <v>2010000228</v>
      </c>
      <c r="B206" s="56" t="s">
        <v>24</v>
      </c>
      <c r="C206" s="56" t="s">
        <v>27</v>
      </c>
      <c r="D206" s="56">
        <f t="shared" si="174"/>
        <v>198</v>
      </c>
      <c r="E206" s="10" t="s">
        <v>96</v>
      </c>
      <c r="F206" s="164" t="s">
        <v>126</v>
      </c>
      <c r="G206" s="61">
        <v>5490</v>
      </c>
      <c r="H206" s="61">
        <v>2020.4783072554676</v>
      </c>
      <c r="I206" s="61">
        <f t="shared" si="135"/>
        <v>3469.5216927445326</v>
      </c>
      <c r="J206" s="60">
        <v>43668</v>
      </c>
      <c r="K206" s="60">
        <v>43738</v>
      </c>
      <c r="L206" s="60">
        <f t="shared" si="134"/>
        <v>43738</v>
      </c>
      <c r="M206" s="60">
        <v>45443</v>
      </c>
      <c r="N206" s="83">
        <f t="shared" si="136"/>
        <v>19</v>
      </c>
      <c r="O206" s="83">
        <f t="shared" si="137"/>
        <v>19</v>
      </c>
      <c r="P206" s="61">
        <f t="shared" si="138"/>
        <v>3469.5216927445326</v>
      </c>
      <c r="Q206" s="61">
        <f t="shared" si="139"/>
        <v>1994.9749733281062</v>
      </c>
      <c r="R206" s="61">
        <f t="shared" si="140"/>
        <v>1474.5467194164264</v>
      </c>
      <c r="S206" s="61">
        <f t="shared" si="141"/>
        <v>147.45467194164266</v>
      </c>
      <c r="T206" s="61">
        <f t="shared" si="142"/>
        <v>14.745467194164267</v>
      </c>
      <c r="U206" s="61">
        <f t="shared" si="143"/>
        <v>294.614434539402</v>
      </c>
      <c r="V206" s="84">
        <v>0.1</v>
      </c>
      <c r="W206" s="84">
        <v>0.1</v>
      </c>
      <c r="X206" s="84">
        <v>0.18</v>
      </c>
      <c r="Y206" s="56">
        <f t="shared" si="144"/>
        <v>4</v>
      </c>
      <c r="Z206" s="56">
        <f t="shared" si="145"/>
        <v>4</v>
      </c>
      <c r="AA206" s="56">
        <f t="shared" si="146"/>
        <v>4</v>
      </c>
      <c r="AB206" s="56">
        <f t="shared" si="147"/>
        <v>4</v>
      </c>
      <c r="AC206" s="56">
        <f t="shared" si="148"/>
        <v>3</v>
      </c>
      <c r="AD206" s="83">
        <f t="shared" si="149"/>
        <v>0</v>
      </c>
      <c r="AE206" s="14">
        <f t="shared" si="150"/>
        <v>57.5</v>
      </c>
      <c r="AF206" s="14">
        <f t="shared" si="151"/>
        <v>0</v>
      </c>
      <c r="AG206" s="61">
        <f t="shared" si="152"/>
        <v>456.81457367520892</v>
      </c>
      <c r="AH206" s="51"/>
      <c r="AI206" s="111" t="s">
        <v>203</v>
      </c>
      <c r="AJ206" t="str">
        <f>VLOOKUP(A206,'[19]Building Sheet FAR WPI &amp; CII'!A$6:T$264,3,FALSE)</f>
        <v>BARRICADE,COLLAPSIBLE,MS,11FTX4FTX21IN</v>
      </c>
      <c r="AK206" t="s">
        <v>218</v>
      </c>
      <c r="AL206" s="104">
        <f t="shared" si="153"/>
        <v>4.9222222222222225</v>
      </c>
      <c r="AM206" s="104">
        <v>10</v>
      </c>
      <c r="AN206" s="117">
        <v>0.05</v>
      </c>
      <c r="AO206" s="136">
        <f>(1-AN206)/AM206</f>
        <v>9.5000000000000001E-2</v>
      </c>
      <c r="AP206" s="102">
        <f>I206*((1-AN206)/AM206)*IF(AL206&gt;AM206,AM206,AL206)</f>
        <v>1622.3868937683742</v>
      </c>
      <c r="AQ206" s="102">
        <f>I206-AP206</f>
        <v>1847.1347989761584</v>
      </c>
      <c r="AR206" t="s">
        <v>218</v>
      </c>
      <c r="AS206" s="125">
        <f>VLOOKUP(AR206,Bifurcation!$B$5:$L$12,MATCH($AS$5,Bifurcation!$B$5:$L$5,0),FALSE)</f>
        <v>0</v>
      </c>
      <c r="AT206" s="125">
        <f>VLOOKUP(AR206,Bifurcation!$B$5:$L$12,MATCH($AT$5,Bifurcation!$B$5:$L$5,0),FALSE)</f>
        <v>0</v>
      </c>
      <c r="AU206" s="125">
        <f>VLOOKUP(AR206,Bifurcation!$B$5:$L$12,MATCH($AU$5,Bifurcation!$B$5:$L$5,0),FALSE)</f>
        <v>0</v>
      </c>
      <c r="AV206" s="125">
        <v>0.05</v>
      </c>
      <c r="AW206" s="125">
        <v>0</v>
      </c>
      <c r="AX206" s="125">
        <v>0.1</v>
      </c>
      <c r="AY206" s="125">
        <v>0.1</v>
      </c>
      <c r="AZ206" s="125">
        <f>VLOOKUP(AR206,Bifurcation!$B$5:$L$12,MATCH($AZ$5,Bifurcation!$B$5:$L$5,0),FALSE)</f>
        <v>0</v>
      </c>
      <c r="BA206" s="125">
        <v>0.25</v>
      </c>
      <c r="BB206" s="125">
        <v>0.5</v>
      </c>
      <c r="BC206" s="123">
        <f t="shared" si="154"/>
        <v>1</v>
      </c>
      <c r="BD206" s="165">
        <f t="shared" si="164"/>
        <v>0</v>
      </c>
      <c r="BE206" s="165">
        <f t="shared" si="165"/>
        <v>0</v>
      </c>
      <c r="BF206" s="165">
        <f t="shared" si="166"/>
        <v>0</v>
      </c>
      <c r="BG206" s="165">
        <f t="shared" si="167"/>
        <v>9.2356739948807926E-4</v>
      </c>
      <c r="BH206" s="165">
        <f t="shared" si="168"/>
        <v>0</v>
      </c>
      <c r="BI206" s="165">
        <f t="shared" si="169"/>
        <v>1.8471347989761585E-3</v>
      </c>
      <c r="BJ206" s="165">
        <f t="shared" si="170"/>
        <v>1.8471347989761585E-3</v>
      </c>
      <c r="BK206" s="165">
        <f t="shared" si="171"/>
        <v>0</v>
      </c>
      <c r="BL206" s="165">
        <f t="shared" si="172"/>
        <v>4.6178369974403961E-3</v>
      </c>
      <c r="BM206" s="165">
        <f t="shared" si="173"/>
        <v>9.2356739948807921E-3</v>
      </c>
      <c r="BN206" s="102">
        <f t="shared" si="155"/>
        <v>0</v>
      </c>
      <c r="BO206" s="102">
        <f t="shared" si="156"/>
        <v>0</v>
      </c>
      <c r="BP206" s="102">
        <f t="shared" si="157"/>
        <v>0</v>
      </c>
      <c r="BQ206" s="102">
        <f t="shared" si="158"/>
        <v>0.11544592493600991</v>
      </c>
      <c r="BR206" s="102">
        <f t="shared" si="159"/>
        <v>0</v>
      </c>
      <c r="BS206" s="102">
        <f t="shared" si="160"/>
        <v>2.8417458445787056</v>
      </c>
      <c r="BT206" s="102">
        <f t="shared" si="161"/>
        <v>0.55973781787156318</v>
      </c>
      <c r="BU206" s="102">
        <f t="shared" si="162"/>
        <v>0</v>
      </c>
      <c r="BV206" s="102">
        <f t="shared" si="163"/>
        <v>0.56591139674514657</v>
      </c>
      <c r="BW206" s="102">
        <f>Valuation!BM206*10^5</f>
        <v>923.56739948807922</v>
      </c>
    </row>
    <row r="207" spans="1:75">
      <c r="A207" s="56">
        <v>2010000227</v>
      </c>
      <c r="B207" s="56" t="s">
        <v>24</v>
      </c>
      <c r="C207" s="56" t="s">
        <v>27</v>
      </c>
      <c r="D207" s="56">
        <f t="shared" si="174"/>
        <v>199</v>
      </c>
      <c r="E207" s="10" t="s">
        <v>96</v>
      </c>
      <c r="F207" s="164" t="s">
        <v>126</v>
      </c>
      <c r="G207" s="61">
        <v>5490</v>
      </c>
      <c r="H207" s="61">
        <v>2020.4783072554676</v>
      </c>
      <c r="I207" s="61">
        <f t="shared" si="135"/>
        <v>3469.5216927445326</v>
      </c>
      <c r="J207" s="60">
        <v>43668</v>
      </c>
      <c r="K207" s="60">
        <v>43738</v>
      </c>
      <c r="L207" s="60">
        <f t="shared" si="134"/>
        <v>43738</v>
      </c>
      <c r="M207" s="60">
        <v>45443</v>
      </c>
      <c r="N207" s="83">
        <f t="shared" si="136"/>
        <v>19</v>
      </c>
      <c r="O207" s="83">
        <f t="shared" si="137"/>
        <v>19</v>
      </c>
      <c r="P207" s="61">
        <f t="shared" si="138"/>
        <v>3469.5216927445326</v>
      </c>
      <c r="Q207" s="61">
        <f t="shared" si="139"/>
        <v>1994.9749733281062</v>
      </c>
      <c r="R207" s="61">
        <f t="shared" si="140"/>
        <v>1474.5467194164264</v>
      </c>
      <c r="S207" s="61">
        <f t="shared" si="141"/>
        <v>147.45467194164266</v>
      </c>
      <c r="T207" s="61">
        <f t="shared" si="142"/>
        <v>14.745467194164267</v>
      </c>
      <c r="U207" s="61">
        <f t="shared" si="143"/>
        <v>294.614434539402</v>
      </c>
      <c r="V207" s="84">
        <v>0.1</v>
      </c>
      <c r="W207" s="84">
        <v>0.1</v>
      </c>
      <c r="X207" s="84">
        <v>0.18</v>
      </c>
      <c r="Y207" s="56">
        <f t="shared" si="144"/>
        <v>4</v>
      </c>
      <c r="Z207" s="56">
        <f t="shared" si="145"/>
        <v>4</v>
      </c>
      <c r="AA207" s="56">
        <f t="shared" si="146"/>
        <v>4</v>
      </c>
      <c r="AB207" s="56">
        <f t="shared" si="147"/>
        <v>4</v>
      </c>
      <c r="AC207" s="56">
        <f t="shared" si="148"/>
        <v>3</v>
      </c>
      <c r="AD207" s="83">
        <f t="shared" si="149"/>
        <v>0</v>
      </c>
      <c r="AE207" s="14">
        <f t="shared" si="150"/>
        <v>57.5</v>
      </c>
      <c r="AF207" s="14">
        <f t="shared" si="151"/>
        <v>0</v>
      </c>
      <c r="AG207" s="61">
        <f t="shared" si="152"/>
        <v>456.81457367520892</v>
      </c>
      <c r="AH207" s="51"/>
      <c r="AI207" s="111" t="s">
        <v>203</v>
      </c>
      <c r="AJ207" t="str">
        <f>VLOOKUP(A207,'[19]Building Sheet FAR WPI &amp; CII'!A$6:T$264,3,FALSE)</f>
        <v>BARRICADE,COLLAPSIBLE,MS,11FTX4FTX21IN</v>
      </c>
      <c r="AK207" t="s">
        <v>218</v>
      </c>
      <c r="AL207" s="104">
        <f t="shared" si="153"/>
        <v>4.9222222222222225</v>
      </c>
      <c r="AM207" s="104">
        <v>10</v>
      </c>
      <c r="AN207" s="143">
        <v>0.05</v>
      </c>
      <c r="AO207" s="136">
        <f>(1-AN207)/AM207</f>
        <v>9.5000000000000001E-2</v>
      </c>
      <c r="AP207" s="102">
        <f>I207*((1-AN207)/AM207)*IF(AL207&gt;AM207,AM207,AL207)</f>
        <v>1622.3868937683742</v>
      </c>
      <c r="AQ207" s="102">
        <f>I207-AP207</f>
        <v>1847.1347989761584</v>
      </c>
      <c r="AR207" t="s">
        <v>218</v>
      </c>
      <c r="AS207" s="125">
        <f>VLOOKUP(AR207,Bifurcation!$B$5:$L$12,MATCH($AS$5,Bifurcation!$B$5:$L$5,0),FALSE)</f>
        <v>0</v>
      </c>
      <c r="AT207" s="125">
        <f>VLOOKUP(AR207,Bifurcation!$B$5:$L$12,MATCH($AT$5,Bifurcation!$B$5:$L$5,0),FALSE)</f>
        <v>0</v>
      </c>
      <c r="AU207" s="125">
        <f>VLOOKUP(AR207,Bifurcation!$B$5:$L$12,MATCH($AU$5,Bifurcation!$B$5:$L$5,0),FALSE)</f>
        <v>0</v>
      </c>
      <c r="AV207" s="125">
        <v>0.05</v>
      </c>
      <c r="AW207" s="125">
        <v>0</v>
      </c>
      <c r="AX207" s="125">
        <v>0.1</v>
      </c>
      <c r="AY207" s="125">
        <v>0.1</v>
      </c>
      <c r="AZ207" s="125">
        <f>VLOOKUP(AR207,Bifurcation!$B$5:$L$12,MATCH($AZ$5,Bifurcation!$B$5:$L$5,0),FALSE)</f>
        <v>0</v>
      </c>
      <c r="BA207" s="125">
        <v>0.25</v>
      </c>
      <c r="BB207" s="125">
        <v>0.5</v>
      </c>
      <c r="BC207" s="123">
        <f t="shared" si="154"/>
        <v>1</v>
      </c>
      <c r="BD207" s="165">
        <f t="shared" si="164"/>
        <v>0</v>
      </c>
      <c r="BE207" s="165">
        <f t="shared" si="165"/>
        <v>0</v>
      </c>
      <c r="BF207" s="165">
        <f t="shared" si="166"/>
        <v>0</v>
      </c>
      <c r="BG207" s="165">
        <f t="shared" si="167"/>
        <v>9.2356739948807926E-4</v>
      </c>
      <c r="BH207" s="165">
        <f t="shared" si="168"/>
        <v>0</v>
      </c>
      <c r="BI207" s="165">
        <f t="shared" si="169"/>
        <v>1.8471347989761585E-3</v>
      </c>
      <c r="BJ207" s="165">
        <f t="shared" si="170"/>
        <v>1.8471347989761585E-3</v>
      </c>
      <c r="BK207" s="165">
        <f t="shared" si="171"/>
        <v>0</v>
      </c>
      <c r="BL207" s="165">
        <f t="shared" si="172"/>
        <v>4.6178369974403961E-3</v>
      </c>
      <c r="BM207" s="165">
        <f t="shared" si="173"/>
        <v>9.2356739948807921E-3</v>
      </c>
      <c r="BN207" s="102">
        <f t="shared" si="155"/>
        <v>0</v>
      </c>
      <c r="BO207" s="102">
        <f t="shared" si="156"/>
        <v>0</v>
      </c>
      <c r="BP207" s="102">
        <f t="shared" si="157"/>
        <v>0</v>
      </c>
      <c r="BQ207" s="102">
        <f t="shared" si="158"/>
        <v>0.11544592493600991</v>
      </c>
      <c r="BR207" s="102">
        <f t="shared" si="159"/>
        <v>0</v>
      </c>
      <c r="BS207" s="102">
        <f t="shared" si="160"/>
        <v>2.8417458445787056</v>
      </c>
      <c r="BT207" s="102">
        <f t="shared" si="161"/>
        <v>0.55973781787156318</v>
      </c>
      <c r="BU207" s="102">
        <f t="shared" si="162"/>
        <v>0</v>
      </c>
      <c r="BV207" s="102">
        <f t="shared" si="163"/>
        <v>0.56591139674514657</v>
      </c>
      <c r="BW207" s="102">
        <f>Valuation!BM207*10^5</f>
        <v>923.56739948807922</v>
      </c>
    </row>
    <row r="209" spans="6:54"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</row>
    <row r="212" spans="6:54">
      <c r="F212" s="87"/>
    </row>
    <row r="213" spans="6:54">
      <c r="F213" s="87"/>
    </row>
    <row r="214" spans="6:54">
      <c r="F214" s="104"/>
    </row>
  </sheetData>
  <autoFilter ref="A5:BW207" xr:uid="{51516CAB-DA41-4829-A977-2E2C4FC69A90}">
    <sortState xmlns:xlrd2="http://schemas.microsoft.com/office/spreadsheetml/2017/richdata2" ref="A6:BW207">
      <sortCondition descending="1" ref="I5:I207"/>
    </sortState>
  </autoFilter>
  <mergeCells count="3">
    <mergeCell ref="AS4:BC4"/>
    <mergeCell ref="BD4:BM4"/>
    <mergeCell ref="BN4:BW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B495-A43E-4449-AB2E-E72277EA70DA}">
  <dimension ref="A5:R33"/>
  <sheetViews>
    <sheetView zoomScaleNormal="100" workbookViewId="0">
      <selection activeCell="B5" sqref="B5:M12"/>
    </sheetView>
  </sheetViews>
  <sheetFormatPr defaultRowHeight="15"/>
  <cols>
    <col min="1" max="1" width="15.28515625" bestFit="1" customWidth="1"/>
    <col min="2" max="2" width="14.28515625" bestFit="1" customWidth="1"/>
    <col min="3" max="3" width="12.5703125" bestFit="1" customWidth="1"/>
    <col min="4" max="4" width="12.85546875" bestFit="1" customWidth="1"/>
    <col min="5" max="5" width="11.5703125" bestFit="1" customWidth="1"/>
    <col min="6" max="7" width="12.5703125" bestFit="1" customWidth="1"/>
    <col min="8" max="8" width="14.28515625" bestFit="1" customWidth="1"/>
    <col min="9" max="12" width="12.5703125" bestFit="1" customWidth="1"/>
    <col min="13" max="13" width="14.28515625" bestFit="1" customWidth="1"/>
  </cols>
  <sheetData>
    <row r="5" spans="1:18" s="133" customFormat="1" ht="30">
      <c r="A5" s="132" t="s">
        <v>232</v>
      </c>
      <c r="B5" s="116" t="s">
        <v>207</v>
      </c>
      <c r="C5" s="116" t="s">
        <v>200</v>
      </c>
      <c r="D5" s="115" t="s">
        <v>235</v>
      </c>
      <c r="E5" s="115" t="s">
        <v>234</v>
      </c>
      <c r="F5" s="116" t="s">
        <v>233</v>
      </c>
      <c r="G5" s="116" t="s">
        <v>238</v>
      </c>
      <c r="H5" s="116" t="s">
        <v>209</v>
      </c>
      <c r="I5" s="116" t="s">
        <v>210</v>
      </c>
      <c r="J5" s="116" t="s">
        <v>211</v>
      </c>
      <c r="K5" s="116" t="s">
        <v>212</v>
      </c>
      <c r="L5" s="116" t="s">
        <v>208</v>
      </c>
      <c r="M5" s="116" t="s">
        <v>251</v>
      </c>
    </row>
    <row r="6" spans="1:18">
      <c r="A6" s="30">
        <v>722153771.32452667</v>
      </c>
      <c r="B6" s="112" t="s">
        <v>214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108">
        <v>1</v>
      </c>
      <c r="L6" s="57">
        <v>0</v>
      </c>
      <c r="M6" s="139">
        <f t="shared" ref="M6:M12" si="0">SUM(C6:L6)</f>
        <v>1</v>
      </c>
    </row>
    <row r="7" spans="1:18">
      <c r="A7" s="30">
        <v>2884426577.986815</v>
      </c>
      <c r="B7" s="112" t="s">
        <v>215</v>
      </c>
      <c r="C7" s="57">
        <v>0</v>
      </c>
      <c r="D7" s="108">
        <v>0.35</v>
      </c>
      <c r="E7" s="108">
        <v>0.23</v>
      </c>
      <c r="F7" s="57">
        <v>0</v>
      </c>
      <c r="G7" s="57">
        <v>0</v>
      </c>
      <c r="H7" s="108">
        <v>0</v>
      </c>
      <c r="I7" s="108">
        <v>0</v>
      </c>
      <c r="J7" s="108">
        <v>0</v>
      </c>
      <c r="K7" s="108">
        <v>0.35</v>
      </c>
      <c r="L7" s="138">
        <v>7.0000000000000007E-2</v>
      </c>
      <c r="M7" s="139">
        <f t="shared" si="0"/>
        <v>1</v>
      </c>
    </row>
    <row r="8" spans="1:18">
      <c r="A8" s="30">
        <v>1149466759.094475</v>
      </c>
      <c r="B8" s="112" t="s">
        <v>216</v>
      </c>
      <c r="C8" s="108">
        <v>0.05</v>
      </c>
      <c r="D8" s="57">
        <v>0</v>
      </c>
      <c r="E8" s="57">
        <v>0</v>
      </c>
      <c r="F8" s="108">
        <v>0.1</v>
      </c>
      <c r="G8" s="57">
        <v>0</v>
      </c>
      <c r="H8" s="108">
        <v>0.2</v>
      </c>
      <c r="I8" s="108">
        <v>0.20468671467173591</v>
      </c>
      <c r="J8" s="108">
        <v>0.15</v>
      </c>
      <c r="K8" s="108">
        <v>0.15</v>
      </c>
      <c r="L8" s="138">
        <v>0.15</v>
      </c>
      <c r="M8" s="139">
        <f t="shared" si="0"/>
        <v>1.004686714671736</v>
      </c>
    </row>
    <row r="9" spans="1:18">
      <c r="A9" s="30">
        <v>4373480689.4210501</v>
      </c>
      <c r="B9" s="112" t="s">
        <v>217</v>
      </c>
      <c r="C9" s="108">
        <v>0.15</v>
      </c>
      <c r="D9" s="57">
        <v>0</v>
      </c>
      <c r="E9" s="57">
        <v>0</v>
      </c>
      <c r="F9" s="108">
        <v>0.25</v>
      </c>
      <c r="G9" s="57">
        <v>0</v>
      </c>
      <c r="H9" s="108">
        <v>0.2</v>
      </c>
      <c r="I9" s="108">
        <v>0.17</v>
      </c>
      <c r="J9" s="57">
        <v>0</v>
      </c>
      <c r="K9" s="108">
        <v>0.15</v>
      </c>
      <c r="L9" s="138">
        <v>0.08</v>
      </c>
      <c r="M9" s="139">
        <f t="shared" si="0"/>
        <v>1.0000000000000002</v>
      </c>
      <c r="R9" s="140" t="s">
        <v>252</v>
      </c>
    </row>
    <row r="10" spans="1:18">
      <c r="A10" s="30">
        <v>2935753633.6978402</v>
      </c>
      <c r="B10" s="112" t="s">
        <v>218</v>
      </c>
      <c r="C10" s="57">
        <v>0</v>
      </c>
      <c r="D10" s="57">
        <v>0</v>
      </c>
      <c r="E10" s="57">
        <v>0</v>
      </c>
      <c r="F10" s="108">
        <v>0.04</v>
      </c>
      <c r="G10" s="108">
        <v>0.15</v>
      </c>
      <c r="H10" s="108">
        <v>0.4</v>
      </c>
      <c r="I10" s="108">
        <v>0.06</v>
      </c>
      <c r="J10" s="57">
        <v>0</v>
      </c>
      <c r="K10" s="108">
        <v>0.25</v>
      </c>
      <c r="L10" s="138">
        <v>0.1</v>
      </c>
      <c r="M10" s="139">
        <f t="shared" si="0"/>
        <v>1.0000000000000002</v>
      </c>
    </row>
    <row r="11" spans="1:18">
      <c r="A11" s="30">
        <v>220752268.98662692</v>
      </c>
      <c r="B11" s="112" t="s">
        <v>219</v>
      </c>
      <c r="C11" s="108">
        <v>0.1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108">
        <v>8.2011014478275412E-2</v>
      </c>
      <c r="J11" s="108">
        <v>0.54200534558180447</v>
      </c>
      <c r="K11" s="108">
        <v>0.24</v>
      </c>
      <c r="L11" s="138">
        <v>0.04</v>
      </c>
      <c r="M11" s="139">
        <f t="shared" si="0"/>
        <v>1.0040163600600798</v>
      </c>
    </row>
    <row r="12" spans="1:18">
      <c r="A12" s="30">
        <v>123612562.30761045</v>
      </c>
      <c r="B12" s="112" t="s">
        <v>220</v>
      </c>
      <c r="C12" s="108">
        <v>0.1</v>
      </c>
      <c r="D12" s="57">
        <v>0</v>
      </c>
      <c r="E12" s="57">
        <v>0</v>
      </c>
      <c r="F12" s="108">
        <v>0.06</v>
      </c>
      <c r="G12" s="57">
        <v>0</v>
      </c>
      <c r="H12" s="108">
        <v>0.06</v>
      </c>
      <c r="I12" s="108">
        <v>0.1</v>
      </c>
      <c r="J12" s="108">
        <v>0.4</v>
      </c>
      <c r="K12" s="108">
        <v>0.22610963294143843</v>
      </c>
      <c r="L12" s="108">
        <v>0.05</v>
      </c>
      <c r="M12" s="139">
        <f t="shared" si="0"/>
        <v>0.99610963294143851</v>
      </c>
    </row>
    <row r="13" spans="1:18">
      <c r="A13" s="30"/>
      <c r="B13" s="114"/>
      <c r="C13" s="118"/>
      <c r="D13" s="144"/>
      <c r="E13" s="144"/>
      <c r="F13" s="144"/>
      <c r="G13" s="144"/>
      <c r="H13" s="144"/>
      <c r="I13" s="118"/>
      <c r="J13" s="118"/>
      <c r="K13" s="118"/>
      <c r="L13" s="145"/>
      <c r="M13" s="146"/>
    </row>
    <row r="14" spans="1:18">
      <c r="A14" s="30">
        <f>SUM(A6:A13)</f>
        <v>12409646262.818943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7" spans="1:13">
      <c r="B17" s="127" t="s">
        <v>228</v>
      </c>
      <c r="C17" s="102">
        <f>Valuation!BD3*10^5</f>
        <v>241061082.40447775</v>
      </c>
      <c r="D17" s="102">
        <f>Valuation!BE3*10^5</f>
        <v>5923478.126665771</v>
      </c>
      <c r="E17" s="102">
        <f>Valuation!BF3*10^5</f>
        <v>3892571.3403803636</v>
      </c>
      <c r="F17" s="102">
        <f>Valuation!BG3*10^5</f>
        <v>471765029.35380131</v>
      </c>
      <c r="G17" s="102">
        <f>Valuation!BH3*10^5</f>
        <v>332428232.11121684</v>
      </c>
      <c r="H17" s="102">
        <f>Valuation!BI3*10^5</f>
        <v>1275049243.9215276</v>
      </c>
      <c r="I17" s="102">
        <f>Valuation!BJ3*10^5</f>
        <v>636431181.18247092</v>
      </c>
      <c r="J17" s="102">
        <f>Valuation!BK3*10^5</f>
        <v>433086151.91299248</v>
      </c>
      <c r="K17" s="102">
        <f>Valuation!BL3*10^5</f>
        <v>1073868543.8733251</v>
      </c>
      <c r="L17" s="102">
        <f>Valuation!BM3*10^5</f>
        <v>512158707.91042817</v>
      </c>
      <c r="M17" s="30">
        <f>SUM(C17:L17)</f>
        <v>4985664222.1372862</v>
      </c>
    </row>
    <row r="18" spans="1:13">
      <c r="B18" s="128" t="s">
        <v>229</v>
      </c>
      <c r="C18">
        <v>450</v>
      </c>
      <c r="D18">
        <v>700</v>
      </c>
      <c r="E18">
        <v>4500</v>
      </c>
      <c r="F18">
        <v>800</v>
      </c>
      <c r="G18">
        <v>90</v>
      </c>
      <c r="H18" s="102">
        <v>65</v>
      </c>
      <c r="I18" s="102">
        <v>330</v>
      </c>
      <c r="J18" s="104">
        <v>7.5</v>
      </c>
      <c r="K18" s="102">
        <v>816</v>
      </c>
      <c r="L18" s="102"/>
      <c r="M18" s="136">
        <f>L17/M17</f>
        <v>0.10272627379043042</v>
      </c>
    </row>
    <row r="19" spans="1:13">
      <c r="B19" s="128" t="s">
        <v>230</v>
      </c>
      <c r="C19" s="102">
        <f t="shared" ref="C19:G19" si="1">C17/C18</f>
        <v>535691.29423217278</v>
      </c>
      <c r="D19" s="102">
        <f t="shared" si="1"/>
        <v>8462.1116095225298</v>
      </c>
      <c r="E19" s="102">
        <f t="shared" si="1"/>
        <v>865.01585341785858</v>
      </c>
      <c r="F19" s="102">
        <f t="shared" si="1"/>
        <v>589706.28669225168</v>
      </c>
      <c r="G19" s="102">
        <f t="shared" si="1"/>
        <v>3693647.0234579649</v>
      </c>
      <c r="H19" s="102">
        <f>H17/H18</f>
        <v>19616142.214177348</v>
      </c>
      <c r="I19" s="102">
        <f t="shared" ref="I19:K19" si="2">I17/I18</f>
        <v>1928579.3369165785</v>
      </c>
      <c r="J19" s="102">
        <f t="shared" si="2"/>
        <v>57744820.255065665</v>
      </c>
      <c r="K19" s="102">
        <f t="shared" si="2"/>
        <v>1316015.3723937809</v>
      </c>
      <c r="L19" s="102"/>
    </row>
    <row r="20" spans="1:13">
      <c r="C20" s="137" t="s">
        <v>239</v>
      </c>
      <c r="D20" s="137" t="s">
        <v>239</v>
      </c>
      <c r="E20" s="137" t="s">
        <v>239</v>
      </c>
      <c r="F20" s="137" t="s">
        <v>239</v>
      </c>
      <c r="G20" s="137" t="s">
        <v>240</v>
      </c>
      <c r="H20" s="137" t="s">
        <v>225</v>
      </c>
      <c r="I20" s="137" t="s">
        <v>226</v>
      </c>
      <c r="J20" s="137" t="s">
        <v>227</v>
      </c>
      <c r="K20" s="137" t="s">
        <v>231</v>
      </c>
      <c r="L20" s="129"/>
    </row>
    <row r="29" spans="1:13">
      <c r="A29" t="s">
        <v>236</v>
      </c>
      <c r="B29" t="s">
        <v>237</v>
      </c>
    </row>
    <row r="30" spans="1:13">
      <c r="A30">
        <v>10</v>
      </c>
      <c r="B30">
        <v>6</v>
      </c>
      <c r="D30" s="109" t="e">
        <f>#REF!/#REF!</f>
        <v>#REF!</v>
      </c>
      <c r="E30">
        <f>3*161</f>
        <v>483</v>
      </c>
      <c r="H30" s="109" t="e">
        <f>E30/$E$33</f>
        <v>#REF!</v>
      </c>
    </row>
    <row r="31" spans="1:13">
      <c r="A31">
        <v>10</v>
      </c>
      <c r="B31" s="104">
        <v>6</v>
      </c>
      <c r="D31" s="109" t="e">
        <f>#REF!/#REF!</f>
        <v>#REF!</v>
      </c>
      <c r="E31" t="e">
        <f>2.5*#REF!</f>
        <v>#REF!</v>
      </c>
      <c r="H31" s="109" t="e">
        <f>E31/$E$33</f>
        <v>#REF!</v>
      </c>
    </row>
    <row r="32" spans="1:13">
      <c r="A32">
        <v>10</v>
      </c>
      <c r="B32">
        <v>2</v>
      </c>
      <c r="D32" s="109" t="e">
        <f>#REF!/#REF!</f>
        <v>#REF!</v>
      </c>
      <c r="E32">
        <v>180</v>
      </c>
      <c r="H32" s="109" t="e">
        <f>E32/$E$33</f>
        <v>#REF!</v>
      </c>
    </row>
    <row r="33" spans="5:5">
      <c r="E33" t="e">
        <f>SUM(E30:E32)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B8DB-7900-413F-BFC5-AA74FEEC4E1E}">
  <dimension ref="D3:J24"/>
  <sheetViews>
    <sheetView workbookViewId="0">
      <selection activeCell="I24" sqref="I24"/>
    </sheetView>
  </sheetViews>
  <sheetFormatPr defaultRowHeight="15"/>
  <cols>
    <col min="4" max="4" width="36" bestFit="1" customWidth="1"/>
    <col min="5" max="5" width="27.7109375" bestFit="1" customWidth="1"/>
    <col min="6" max="6" width="16.140625" bestFit="1" customWidth="1"/>
    <col min="7" max="7" width="14.28515625" bestFit="1" customWidth="1"/>
  </cols>
  <sheetData>
    <row r="3" spans="4:10">
      <c r="D3" s="161" t="s">
        <v>201</v>
      </c>
      <c r="E3" s="161" t="s">
        <v>192</v>
      </c>
      <c r="F3" s="161" t="s">
        <v>256</v>
      </c>
      <c r="G3" s="161" t="s">
        <v>255</v>
      </c>
    </row>
    <row r="4" spans="4:10">
      <c r="D4" s="131" t="s">
        <v>177</v>
      </c>
      <c r="E4" s="162">
        <v>30060581</v>
      </c>
      <c r="F4" s="162">
        <v>17687938.656161249</v>
      </c>
      <c r="G4" s="162">
        <v>9158421.5708568245</v>
      </c>
    </row>
    <row r="5" spans="4:10">
      <c r="D5" s="130" t="s">
        <v>214</v>
      </c>
      <c r="E5" s="30">
        <v>30060581</v>
      </c>
      <c r="F5" s="30">
        <v>17687938.656161249</v>
      </c>
      <c r="G5" s="30">
        <v>9158421.5708568245</v>
      </c>
      <c r="H5" s="110">
        <f>E5/10^7</f>
        <v>3.0060581000000002</v>
      </c>
      <c r="I5" s="110">
        <f t="shared" ref="I5:J5" si="0">F5/10^7</f>
        <v>1.7687938656161248</v>
      </c>
      <c r="J5" s="110">
        <f t="shared" si="0"/>
        <v>0.91584215708568251</v>
      </c>
    </row>
    <row r="6" spans="4:10">
      <c r="D6" s="131" t="s">
        <v>179</v>
      </c>
      <c r="E6" s="162">
        <v>6390430325.1103926</v>
      </c>
      <c r="F6" s="162">
        <v>3101764815.2780657</v>
      </c>
      <c r="G6" s="162">
        <v>418746627.63207245</v>
      </c>
    </row>
    <row r="7" spans="4:10">
      <c r="D7" s="130" t="s">
        <v>219</v>
      </c>
      <c r="E7" s="30">
        <v>444510084.35000002</v>
      </c>
      <c r="F7" s="30">
        <v>222159516.25995302</v>
      </c>
      <c r="G7" s="30">
        <v>192550808.72188318</v>
      </c>
      <c r="H7" s="110">
        <f t="shared" ref="H7:H11" si="1">E7/10^7</f>
        <v>44.451008435000006</v>
      </c>
      <c r="I7" s="110">
        <f t="shared" ref="I7:I11" si="2">F7/10^7</f>
        <v>22.215951625995302</v>
      </c>
      <c r="J7" s="110">
        <f t="shared" ref="J7:J11" si="3">G7/10^7</f>
        <v>19.255080872188319</v>
      </c>
    </row>
    <row r="8" spans="4:10">
      <c r="D8" s="130" t="s">
        <v>217</v>
      </c>
      <c r="E8" s="30">
        <v>275645201</v>
      </c>
      <c r="F8" s="30">
        <v>135570725.80785504</v>
      </c>
      <c r="G8" s="30">
        <v>116460736.32131107</v>
      </c>
      <c r="H8" s="110">
        <f t="shared" si="1"/>
        <v>27.564520099999999</v>
      </c>
      <c r="I8" s="110">
        <f t="shared" si="2"/>
        <v>13.557072580785505</v>
      </c>
      <c r="J8" s="110">
        <f t="shared" si="3"/>
        <v>11.646073632131108</v>
      </c>
    </row>
    <row r="9" spans="4:10">
      <c r="D9" s="130" t="s">
        <v>216</v>
      </c>
      <c r="E9" s="30">
        <v>5657203.3692847043</v>
      </c>
      <c r="F9" s="30">
        <v>3328753.5647210744</v>
      </c>
      <c r="G9" s="30">
        <v>1563897.7395735863</v>
      </c>
      <c r="H9" s="110">
        <f t="shared" si="1"/>
        <v>0.56572033692847046</v>
      </c>
      <c r="I9" s="110">
        <f t="shared" si="2"/>
        <v>0.33287535647210742</v>
      </c>
      <c r="J9" s="110">
        <f t="shared" si="3"/>
        <v>0.15638977395735862</v>
      </c>
    </row>
    <row r="10" spans="4:10">
      <c r="D10" s="130" t="s">
        <v>215</v>
      </c>
      <c r="E10" s="30">
        <v>5447515337.3400002</v>
      </c>
      <c r="F10" s="30">
        <v>2612960594.584341</v>
      </c>
      <c r="G10" s="30">
        <v>14276668.019983491</v>
      </c>
      <c r="H10" s="110">
        <f t="shared" si="1"/>
        <v>544.75153373399996</v>
      </c>
      <c r="I10" s="110">
        <f t="shared" si="2"/>
        <v>261.29605945843412</v>
      </c>
      <c r="J10" s="110">
        <f t="shared" si="3"/>
        <v>1.4276668019983492</v>
      </c>
    </row>
    <row r="11" spans="4:10">
      <c r="D11" s="130" t="s">
        <v>218</v>
      </c>
      <c r="E11" s="30">
        <v>217102499.05110767</v>
      </c>
      <c r="F11" s="30">
        <v>127745225.06119557</v>
      </c>
      <c r="G11" s="30">
        <v>93894516.829321161</v>
      </c>
      <c r="H11" s="110">
        <f t="shared" si="1"/>
        <v>21.710249905110768</v>
      </c>
      <c r="I11" s="110">
        <f t="shared" si="2"/>
        <v>12.774522506119556</v>
      </c>
      <c r="J11" s="110">
        <f t="shared" si="3"/>
        <v>9.3894516829321155</v>
      </c>
    </row>
    <row r="12" spans="4:10">
      <c r="D12" s="131" t="s">
        <v>203</v>
      </c>
      <c r="E12" s="162">
        <v>12362269771.96092</v>
      </c>
      <c r="F12" s="162">
        <v>7814829951.0552368</v>
      </c>
      <c r="G12" s="162">
        <v>3419348037.8668151</v>
      </c>
    </row>
    <row r="13" spans="4:10">
      <c r="D13" s="130" t="s">
        <v>214</v>
      </c>
      <c r="E13" s="30">
        <v>96112678</v>
      </c>
      <c r="F13" s="30">
        <v>46009283.473232515</v>
      </c>
      <c r="G13" s="30">
        <v>41874838.138901763</v>
      </c>
      <c r="H13" s="110">
        <f t="shared" ref="H13:H17" si="4">E13/10^7</f>
        <v>9.6112678000000002</v>
      </c>
      <c r="I13" s="110">
        <f t="shared" ref="I13:I17" si="5">F13/10^7</f>
        <v>4.6009283473232516</v>
      </c>
      <c r="J13" s="110">
        <f t="shared" ref="J13:J17" si="6">G13/10^7</f>
        <v>4.187483813890176</v>
      </c>
    </row>
    <row r="14" spans="4:10">
      <c r="D14" s="130" t="s">
        <v>219</v>
      </c>
      <c r="E14" s="30">
        <v>2622443692.266036</v>
      </c>
      <c r="F14" s="30">
        <v>1660590695.8477285</v>
      </c>
      <c r="G14" s="30">
        <v>250933705.15032363</v>
      </c>
      <c r="H14" s="110">
        <f t="shared" si="4"/>
        <v>262.24436922660362</v>
      </c>
      <c r="I14" s="110">
        <f t="shared" si="5"/>
        <v>166.05906958477286</v>
      </c>
      <c r="J14" s="110">
        <f t="shared" si="6"/>
        <v>25.093370515032362</v>
      </c>
    </row>
    <row r="15" spans="4:10">
      <c r="D15" s="130" t="s">
        <v>217</v>
      </c>
      <c r="E15" s="30">
        <v>3700837324.1754394</v>
      </c>
      <c r="F15" s="30">
        <v>2635403255.2251425</v>
      </c>
      <c r="G15" s="30">
        <v>676580694.68983865</v>
      </c>
      <c r="H15" s="110">
        <f t="shared" si="4"/>
        <v>370.08373241754396</v>
      </c>
      <c r="I15" s="110">
        <f t="shared" si="5"/>
        <v>263.54032552251425</v>
      </c>
      <c r="J15" s="110">
        <f t="shared" si="6"/>
        <v>67.658069468983868</v>
      </c>
    </row>
    <row r="16" spans="4:10">
      <c r="D16" s="130" t="s">
        <v>216</v>
      </c>
      <c r="E16" s="30">
        <v>1028898521.5948292</v>
      </c>
      <c r="F16" s="30">
        <v>580654652.08238506</v>
      </c>
      <c r="G16" s="30">
        <v>447876919.12357342</v>
      </c>
      <c r="H16" s="110">
        <f t="shared" si="4"/>
        <v>102.88985215948291</v>
      </c>
      <c r="I16" s="110">
        <f t="shared" si="5"/>
        <v>58.065465208238507</v>
      </c>
      <c r="J16" s="110">
        <f t="shared" si="6"/>
        <v>44.787691912357339</v>
      </c>
    </row>
    <row r="17" spans="4:10">
      <c r="D17" s="130" t="s">
        <v>218</v>
      </c>
      <c r="E17" s="30">
        <v>4913977555.9246159</v>
      </c>
      <c r="F17" s="30">
        <v>2892172064.4267483</v>
      </c>
      <c r="G17" s="30">
        <v>2002081880.7641778</v>
      </c>
      <c r="H17" s="110">
        <f t="shared" si="4"/>
        <v>491.39775559246158</v>
      </c>
      <c r="I17" s="110">
        <f t="shared" si="5"/>
        <v>289.21720644267481</v>
      </c>
      <c r="J17" s="110">
        <f t="shared" si="6"/>
        <v>200.20818807641777</v>
      </c>
    </row>
    <row r="18" spans="4:10">
      <c r="D18" s="131" t="s">
        <v>181</v>
      </c>
      <c r="E18" s="162">
        <v>2825720396.9787488</v>
      </c>
      <c r="F18" s="162">
        <v>1475363557.8294811</v>
      </c>
      <c r="G18" s="162">
        <v>1130476051.6836133</v>
      </c>
    </row>
    <row r="19" spans="4:10">
      <c r="D19" s="130" t="s">
        <v>220</v>
      </c>
      <c r="E19" s="30">
        <v>192568707.83999997</v>
      </c>
      <c r="F19" s="30">
        <v>123612562.30761044</v>
      </c>
      <c r="G19" s="30">
        <v>115033027.87032604</v>
      </c>
      <c r="H19" s="110">
        <f t="shared" ref="H19:H23" si="7">E19/10^7</f>
        <v>19.256870783999997</v>
      </c>
      <c r="I19" s="110">
        <f t="shared" ref="I19:I23" si="8">F19/10^7</f>
        <v>12.361256230761043</v>
      </c>
      <c r="J19" s="110">
        <f t="shared" ref="J19:J23" si="9">G19/10^7</f>
        <v>11.503302787032604</v>
      </c>
    </row>
    <row r="20" spans="4:10">
      <c r="D20" s="130" t="s">
        <v>217</v>
      </c>
      <c r="E20" s="30">
        <v>27020360</v>
      </c>
      <c r="F20" s="30">
        <v>14669696.321195617</v>
      </c>
      <c r="G20" s="30">
        <v>10190022.766425481</v>
      </c>
      <c r="H20" s="110">
        <f t="shared" si="7"/>
        <v>2.7020360000000001</v>
      </c>
      <c r="I20" s="110">
        <f t="shared" si="8"/>
        <v>1.4669696321195618</v>
      </c>
      <c r="J20" s="110">
        <f t="shared" si="9"/>
        <v>1.0190022766425482</v>
      </c>
    </row>
    <row r="21" spans="4:10">
      <c r="D21" s="130" t="s">
        <v>216</v>
      </c>
      <c r="E21" s="30">
        <v>2287356857.6500001</v>
      </c>
      <c r="F21" s="30">
        <v>1150618237.7228091</v>
      </c>
      <c r="G21" s="30">
        <v>882136561.6978662</v>
      </c>
      <c r="H21" s="110">
        <f t="shared" si="7"/>
        <v>228.735685765</v>
      </c>
      <c r="I21" s="110">
        <f t="shared" si="8"/>
        <v>115.0618237722809</v>
      </c>
      <c r="J21" s="110">
        <f t="shared" si="9"/>
        <v>88.213656169786617</v>
      </c>
    </row>
    <row r="22" spans="4:10">
      <c r="D22" s="130" t="s">
        <v>215</v>
      </c>
      <c r="E22" s="30">
        <v>8126217.6000000006</v>
      </c>
      <c r="F22" s="30">
        <v>3604840.6643803511</v>
      </c>
      <c r="G22" s="30">
        <v>2647555.1990615688</v>
      </c>
      <c r="H22" s="110">
        <f t="shared" si="7"/>
        <v>0.81262176000000008</v>
      </c>
      <c r="I22" s="110">
        <f t="shared" si="8"/>
        <v>0.3604840664380351</v>
      </c>
      <c r="J22" s="110">
        <f t="shared" si="9"/>
        <v>0.26475551990615687</v>
      </c>
    </row>
    <row r="23" spans="4:10">
      <c r="D23" s="130" t="s">
        <v>218</v>
      </c>
      <c r="E23" s="30">
        <v>310648253.88874876</v>
      </c>
      <c r="F23" s="30">
        <v>182858220.81348568</v>
      </c>
      <c r="G23" s="30">
        <v>120468884.14993405</v>
      </c>
      <c r="H23" s="110">
        <f t="shared" si="7"/>
        <v>31.064825388874876</v>
      </c>
      <c r="I23" s="110">
        <f t="shared" si="8"/>
        <v>18.285822081348567</v>
      </c>
      <c r="J23" s="110">
        <f t="shared" si="9"/>
        <v>12.046888414993406</v>
      </c>
    </row>
    <row r="24" spans="4:10">
      <c r="H24" s="110">
        <f>SUM(H5:H23)</f>
        <v>2160.8481075050063</v>
      </c>
      <c r="I24" s="110">
        <f>SUM(I5:I23)</f>
        <v>1240.9646262818944</v>
      </c>
      <c r="J24" s="110">
        <f>SUM(J5:J23)</f>
        <v>497.77291387533586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57EF-4FFA-4DA4-AE01-38935F2CE4B4}">
  <dimension ref="A1:BH204"/>
  <sheetViews>
    <sheetView workbookViewId="0">
      <selection activeCell="E32" sqref="E32"/>
    </sheetView>
  </sheetViews>
  <sheetFormatPr defaultRowHeight="15"/>
  <cols>
    <col min="1" max="1" width="13.7109375" style="4" bestFit="1" customWidth="1"/>
    <col min="4" max="4" width="12.28515625" customWidth="1"/>
    <col min="5" max="5" width="29.42578125" bestFit="1" customWidth="1"/>
    <col min="6" max="6" width="46.7109375" bestFit="1" customWidth="1"/>
    <col min="7" max="7" width="18.85546875" customWidth="1"/>
    <col min="8" max="8" width="17.7109375" customWidth="1"/>
    <col min="9" max="9" width="19.7109375" bestFit="1" customWidth="1"/>
    <col min="10" max="10" width="20.140625" customWidth="1"/>
    <col min="11" max="11" width="11.85546875" style="4" customWidth="1"/>
    <col min="12" max="12" width="12.140625" style="4" customWidth="1"/>
    <col min="13" max="13" width="13" bestFit="1" customWidth="1"/>
    <col min="14" max="14" width="18" customWidth="1"/>
    <col min="15" max="15" width="15.7109375" customWidth="1"/>
    <col min="16" max="16" width="17.28515625" customWidth="1"/>
    <col min="17" max="17" width="18.5703125" customWidth="1"/>
    <col min="18" max="18" width="23.7109375" customWidth="1"/>
    <col min="19" max="19" width="18.28515625" customWidth="1"/>
    <col min="20" max="20" width="28.140625" customWidth="1"/>
    <col min="21" max="21" width="14.85546875" customWidth="1"/>
    <col min="22" max="22" width="15.42578125" customWidth="1"/>
    <col min="23" max="23" width="11.85546875" customWidth="1"/>
    <col min="24" max="24" width="12.28515625" customWidth="1"/>
    <col min="31" max="31" width="18.5703125" customWidth="1"/>
    <col min="33" max="33" width="18.85546875" customWidth="1"/>
    <col min="34" max="34" width="27.85546875" bestFit="1" customWidth="1"/>
    <col min="35" max="35" width="48.28515625" style="4" bestFit="1" customWidth="1"/>
  </cols>
  <sheetData>
    <row r="1" spans="1:60" ht="45">
      <c r="A1" s="52" t="s">
        <v>104</v>
      </c>
      <c r="B1" s="52" t="s">
        <v>58</v>
      </c>
      <c r="C1" s="52" t="s">
        <v>174</v>
      </c>
      <c r="D1" s="52" t="s">
        <v>40</v>
      </c>
      <c r="E1" s="52" t="s">
        <v>41</v>
      </c>
      <c r="F1" s="52" t="s">
        <v>42</v>
      </c>
      <c r="G1" s="52" t="s">
        <v>74</v>
      </c>
      <c r="H1" s="52" t="s">
        <v>75</v>
      </c>
      <c r="I1" s="52" t="s">
        <v>43</v>
      </c>
      <c r="J1" s="52" t="s">
        <v>73</v>
      </c>
      <c r="K1" s="52" t="s">
        <v>44</v>
      </c>
      <c r="L1" s="52" t="s">
        <v>45</v>
      </c>
      <c r="M1" s="52" t="s">
        <v>46</v>
      </c>
      <c r="N1" s="52" t="s">
        <v>47</v>
      </c>
      <c r="O1" s="52" t="s">
        <v>48</v>
      </c>
      <c r="P1" s="52" t="s">
        <v>43</v>
      </c>
      <c r="Q1" s="52" t="s">
        <v>49</v>
      </c>
      <c r="R1" s="52" t="s">
        <v>50</v>
      </c>
      <c r="S1" s="52" t="s">
        <v>51</v>
      </c>
      <c r="T1" s="52" t="s">
        <v>52</v>
      </c>
      <c r="U1" s="52" t="s">
        <v>53</v>
      </c>
      <c r="V1" s="52" t="s">
        <v>54</v>
      </c>
      <c r="W1" s="52" t="s">
        <v>14</v>
      </c>
      <c r="X1" s="52" t="s">
        <v>15</v>
      </c>
      <c r="Y1" s="55">
        <v>0.04</v>
      </c>
      <c r="Z1" s="55">
        <v>0.03</v>
      </c>
      <c r="AA1" s="55">
        <v>0.03</v>
      </c>
      <c r="AB1" s="55">
        <v>2.5000000000000001E-2</v>
      </c>
      <c r="AC1" s="55">
        <v>2.5000000000000001E-2</v>
      </c>
      <c r="AD1" s="55">
        <v>0.02</v>
      </c>
      <c r="AE1" s="52" t="s">
        <v>55</v>
      </c>
      <c r="AF1" s="52" t="s">
        <v>56</v>
      </c>
      <c r="AG1" s="52" t="s">
        <v>57</v>
      </c>
      <c r="AH1" s="58" t="s">
        <v>70</v>
      </c>
      <c r="AI1" s="58" t="s">
        <v>176</v>
      </c>
      <c r="BC1" s="53"/>
      <c r="BD1" s="53"/>
      <c r="BE1" s="53"/>
      <c r="BF1" s="54"/>
      <c r="BG1" s="54"/>
      <c r="BH1" s="53"/>
    </row>
    <row r="2" spans="1:60">
      <c r="A2" s="56"/>
      <c r="B2" s="56" t="s">
        <v>20</v>
      </c>
      <c r="C2" s="56" t="s">
        <v>27</v>
      </c>
      <c r="D2" s="56">
        <v>1</v>
      </c>
      <c r="E2" s="10" t="s">
        <v>39</v>
      </c>
      <c r="F2" s="10" t="s">
        <v>39</v>
      </c>
      <c r="G2" s="57">
        <v>812943927.21690893</v>
      </c>
      <c r="H2" s="57">
        <v>0</v>
      </c>
      <c r="I2" s="57">
        <f t="shared" ref="I2:I65" si="0">+G2-H2</f>
        <v>812943927.21690893</v>
      </c>
      <c r="J2" s="60">
        <v>40816</v>
      </c>
      <c r="K2" s="60">
        <v>40816</v>
      </c>
      <c r="L2" s="60">
        <v>42247</v>
      </c>
      <c r="M2" s="60">
        <v>45443</v>
      </c>
      <c r="N2" s="83">
        <f>(+(YEAR(M2)-YEAR(L2))*12+MONTH(M2)-MONTH(L2)+1)/3</f>
        <v>35.333333333333336</v>
      </c>
      <c r="O2" s="83">
        <f>ROUNDUP(N2,0)</f>
        <v>36</v>
      </c>
      <c r="P2" s="62">
        <f>+I2</f>
        <v>812943927.21690893</v>
      </c>
      <c r="Q2" s="10">
        <f>IFERROR(P2*AE2%,0)</f>
        <v>747908413.03955626</v>
      </c>
      <c r="R2" s="61">
        <f>+P2-Q2</f>
        <v>65035514.177352667</v>
      </c>
      <c r="S2" s="61">
        <f>+R2*V2</f>
        <v>6503551.4177352674</v>
      </c>
      <c r="T2" s="61">
        <f>+S2*W2</f>
        <v>650355.14177352679</v>
      </c>
      <c r="U2" s="61">
        <f>(R2+S2+T2)*X2</f>
        <v>12994095.73263506</v>
      </c>
      <c r="V2" s="84">
        <v>0.1</v>
      </c>
      <c r="W2" s="84">
        <v>0.1</v>
      </c>
      <c r="X2" s="84">
        <v>0.18</v>
      </c>
      <c r="Y2" s="56">
        <f>IF(O2&gt;4,4,O2)</f>
        <v>4</v>
      </c>
      <c r="Z2" s="56">
        <f>IF((O2-Y2)&gt;4,4,O2-Y2)</f>
        <v>4</v>
      </c>
      <c r="AA2" s="56">
        <f>IF((O2-Y2-Z2)&gt;4,4,(O2-Y2-Z2))</f>
        <v>4</v>
      </c>
      <c r="AB2" s="56">
        <f>IF((O2-Y2-Z2-AA2)&gt;4,4,(O2-Y2-Z2-AA2))</f>
        <v>4</v>
      </c>
      <c r="AC2" s="56">
        <f>IF((O2-Y2-Z2-AA2-AB2)&gt;4,4,(O2-Y2-Z2-AA2-AB2))</f>
        <v>4</v>
      </c>
      <c r="AD2" s="83">
        <f>O2-Y2-Z2-AA2-AB2-AC2</f>
        <v>16</v>
      </c>
      <c r="AE2" s="14">
        <f>(Y2*$Y$1*100)+(Z2*$Z$1*100)+(AA2*$AA$1*100)+(AB2*$AB$1*100)+(AC2*$AC$1*100)+(AD2*$AD$1*100)</f>
        <v>92</v>
      </c>
      <c r="AF2" s="14">
        <f t="shared" ref="AF2:AF65" si="1">SUM(Y2:AD2)-O2</f>
        <v>0</v>
      </c>
      <c r="AG2" s="85">
        <f>+S2+T2+U2</f>
        <v>20148002.292143855</v>
      </c>
      <c r="AH2" s="51"/>
      <c r="AI2" s="56" t="s">
        <v>180</v>
      </c>
    </row>
    <row r="3" spans="1:60">
      <c r="A3" s="56"/>
      <c r="B3" s="56" t="s">
        <v>21</v>
      </c>
      <c r="C3" s="56" t="s">
        <v>29</v>
      </c>
      <c r="D3" s="56">
        <f>+D2+1</f>
        <v>2</v>
      </c>
      <c r="E3" s="10" t="s">
        <v>39</v>
      </c>
      <c r="F3" s="10" t="s">
        <v>173</v>
      </c>
      <c r="G3" s="57">
        <v>2622443692.266036</v>
      </c>
      <c r="H3" s="57">
        <v>961852996.41830754</v>
      </c>
      <c r="I3" s="62">
        <f t="shared" si="0"/>
        <v>1660590695.8477285</v>
      </c>
      <c r="J3" s="60">
        <v>42429</v>
      </c>
      <c r="K3" s="60">
        <v>42460</v>
      </c>
      <c r="L3" s="60">
        <v>42460</v>
      </c>
      <c r="M3" s="60">
        <v>45443</v>
      </c>
      <c r="N3" s="83">
        <f t="shared" ref="N3:N66" si="2">(+(YEAR(M3)-YEAR(L3))*12+MONTH(M3)-MONTH(L3)+1)/3</f>
        <v>33</v>
      </c>
      <c r="O3" s="83">
        <f t="shared" ref="O3:O66" si="3">ROUNDUP(N3,0)</f>
        <v>33</v>
      </c>
      <c r="P3" s="62">
        <f t="shared" ref="P3:P66" si="4">+I3</f>
        <v>1660590695.8477285</v>
      </c>
      <c r="Q3" s="10">
        <f t="shared" ref="Q3:Q66" si="5">IFERROR(P3*AE3%,0)</f>
        <v>1428107998.4290464</v>
      </c>
      <c r="R3" s="61">
        <f t="shared" ref="R3:R66" si="6">+P3-Q3</f>
        <v>232482697.4186821</v>
      </c>
      <c r="S3" s="61">
        <f t="shared" ref="S3:T18" si="7">+R3*V3</f>
        <v>23248269.741868213</v>
      </c>
      <c r="T3" s="61">
        <f t="shared" si="7"/>
        <v>2324826.9741868214</v>
      </c>
      <c r="U3" s="61">
        <f t="shared" ref="U3:U66" si="8">(R3+S3+T3)*X3</f>
        <v>46450042.944252677</v>
      </c>
      <c r="V3" s="84">
        <v>0.1</v>
      </c>
      <c r="W3" s="84">
        <v>0.1</v>
      </c>
      <c r="X3" s="84">
        <v>0.18</v>
      </c>
      <c r="Y3" s="56">
        <f t="shared" ref="Y3:Y66" si="9">IF(O3&gt;4,4,O3)</f>
        <v>4</v>
      </c>
      <c r="Z3" s="56">
        <f t="shared" ref="Z3:Z66" si="10">IF((O3-Y3)&gt;4,4,O3-Y3)</f>
        <v>4</v>
      </c>
      <c r="AA3" s="56">
        <f t="shared" ref="AA3:AA66" si="11">IF((O3-Y3-Z3)&gt;4,4,(O3-Y3-Z3))</f>
        <v>4</v>
      </c>
      <c r="AB3" s="56">
        <f t="shared" ref="AB3:AB66" si="12">IF((O3-Y3-Z3-AA3)&gt;4,4,(O3-Y3-Z3-AA3))</f>
        <v>4</v>
      </c>
      <c r="AC3" s="56">
        <f t="shared" ref="AC3:AC66" si="13">IF((O3-Y3-Z3-AA3-AB3)&gt;4,4,(O3-Y3-Z3-AA3-AB3))</f>
        <v>4</v>
      </c>
      <c r="AD3" s="83">
        <f t="shared" ref="AD3:AD66" si="14">O3-Y3-Z3-AA3-AB3-AC3</f>
        <v>13</v>
      </c>
      <c r="AE3" s="14">
        <f t="shared" ref="AE3:AE66" si="15">(Y3*$Y$1*100)+(Z3*$Z$1*100)+(AA3*$AA$1*100)+(AB3*$AB$1*100)+(AC3*$AC$1*100)+(AD3*$AD$1*100)</f>
        <v>86</v>
      </c>
      <c r="AF3" s="14">
        <f t="shared" si="1"/>
        <v>0</v>
      </c>
      <c r="AG3" s="85">
        <f t="shared" ref="AG3:AG66" si="16">+S3+T3+U3</f>
        <v>72023139.660307705</v>
      </c>
      <c r="AH3" s="51"/>
      <c r="AI3" s="56" t="s">
        <v>180</v>
      </c>
    </row>
    <row r="4" spans="1:60">
      <c r="A4" s="56"/>
      <c r="B4" s="56" t="s">
        <v>21</v>
      </c>
      <c r="C4" s="56" t="s">
        <v>29</v>
      </c>
      <c r="D4" s="56">
        <f t="shared" ref="D4:D67" si="17">+D3+1</f>
        <v>3</v>
      </c>
      <c r="E4" s="10" t="s">
        <v>39</v>
      </c>
      <c r="F4" s="10" t="s">
        <v>172</v>
      </c>
      <c r="G4" s="57">
        <v>40538441.069900803</v>
      </c>
      <c r="H4" s="57">
        <v>14868582.73762146</v>
      </c>
      <c r="I4" s="62">
        <f t="shared" si="0"/>
        <v>25669858.332279343</v>
      </c>
      <c r="J4" s="60">
        <v>42429</v>
      </c>
      <c r="K4" s="60">
        <v>42460</v>
      </c>
      <c r="L4" s="60">
        <v>42460</v>
      </c>
      <c r="M4" s="60">
        <v>45443</v>
      </c>
      <c r="N4" s="83">
        <f t="shared" si="2"/>
        <v>33</v>
      </c>
      <c r="O4" s="83">
        <f t="shared" si="3"/>
        <v>33</v>
      </c>
      <c r="P4" s="62">
        <f t="shared" si="4"/>
        <v>25669858.332279343</v>
      </c>
      <c r="Q4" s="10">
        <f t="shared" si="5"/>
        <v>22076078.165760234</v>
      </c>
      <c r="R4" s="61">
        <f t="shared" si="6"/>
        <v>3593780.1665191092</v>
      </c>
      <c r="S4" s="61">
        <f t="shared" si="7"/>
        <v>359378.01665191096</v>
      </c>
      <c r="T4" s="61">
        <f t="shared" si="7"/>
        <v>35937.801665191095</v>
      </c>
      <c r="U4" s="61">
        <f t="shared" si="8"/>
        <v>718037.27727051789</v>
      </c>
      <c r="V4" s="84">
        <v>0.1</v>
      </c>
      <c r="W4" s="84">
        <v>0.1</v>
      </c>
      <c r="X4" s="84">
        <v>0.18</v>
      </c>
      <c r="Y4" s="56">
        <f t="shared" si="9"/>
        <v>4</v>
      </c>
      <c r="Z4" s="56">
        <f t="shared" si="10"/>
        <v>4</v>
      </c>
      <c r="AA4" s="56">
        <f t="shared" si="11"/>
        <v>4</v>
      </c>
      <c r="AB4" s="56">
        <f t="shared" si="12"/>
        <v>4</v>
      </c>
      <c r="AC4" s="56">
        <f t="shared" si="13"/>
        <v>4</v>
      </c>
      <c r="AD4" s="83">
        <f t="shared" si="14"/>
        <v>13</v>
      </c>
      <c r="AE4" s="14">
        <f t="shared" si="15"/>
        <v>86</v>
      </c>
      <c r="AF4" s="14">
        <f t="shared" si="1"/>
        <v>0</v>
      </c>
      <c r="AG4" s="85">
        <f t="shared" si="16"/>
        <v>1113353.09558762</v>
      </c>
      <c r="AH4" s="51"/>
      <c r="AI4" s="56" t="s">
        <v>180</v>
      </c>
    </row>
    <row r="5" spans="1:60">
      <c r="A5" s="56"/>
      <c r="B5" s="56" t="s">
        <v>21</v>
      </c>
      <c r="C5" s="56" t="s">
        <v>29</v>
      </c>
      <c r="D5" s="56">
        <f t="shared" si="17"/>
        <v>4</v>
      </c>
      <c r="E5" s="10" t="s">
        <v>39</v>
      </c>
      <c r="F5" s="10" t="s">
        <v>171</v>
      </c>
      <c r="G5" s="57">
        <v>2502742.9974606517</v>
      </c>
      <c r="H5" s="57">
        <v>917949.49057318282</v>
      </c>
      <c r="I5" s="62">
        <f t="shared" si="0"/>
        <v>1584793.506887469</v>
      </c>
      <c r="J5" s="60">
        <v>42429</v>
      </c>
      <c r="K5" s="60">
        <v>42460</v>
      </c>
      <c r="L5" s="60">
        <v>42460</v>
      </c>
      <c r="M5" s="60">
        <v>45443</v>
      </c>
      <c r="N5" s="83">
        <f t="shared" si="2"/>
        <v>33</v>
      </c>
      <c r="O5" s="83">
        <f t="shared" si="3"/>
        <v>33</v>
      </c>
      <c r="P5" s="62">
        <f t="shared" si="4"/>
        <v>1584793.506887469</v>
      </c>
      <c r="Q5" s="10">
        <f t="shared" si="5"/>
        <v>1362922.4159232234</v>
      </c>
      <c r="R5" s="61">
        <f t="shared" si="6"/>
        <v>221871.09096424561</v>
      </c>
      <c r="S5" s="61">
        <f t="shared" si="7"/>
        <v>22187.109096424563</v>
      </c>
      <c r="T5" s="61">
        <f t="shared" si="7"/>
        <v>2218.7109096424565</v>
      </c>
      <c r="U5" s="61">
        <f t="shared" si="8"/>
        <v>44329.843974656273</v>
      </c>
      <c r="V5" s="84">
        <v>0.1</v>
      </c>
      <c r="W5" s="84">
        <v>0.1</v>
      </c>
      <c r="X5" s="84">
        <v>0.18</v>
      </c>
      <c r="Y5" s="56">
        <f t="shared" si="9"/>
        <v>4</v>
      </c>
      <c r="Z5" s="56">
        <f t="shared" si="10"/>
        <v>4</v>
      </c>
      <c r="AA5" s="56">
        <f t="shared" si="11"/>
        <v>4</v>
      </c>
      <c r="AB5" s="56">
        <f t="shared" si="12"/>
        <v>4</v>
      </c>
      <c r="AC5" s="56">
        <f t="shared" si="13"/>
        <v>4</v>
      </c>
      <c r="AD5" s="83">
        <f t="shared" si="14"/>
        <v>13</v>
      </c>
      <c r="AE5" s="14">
        <f t="shared" si="15"/>
        <v>86</v>
      </c>
      <c r="AF5" s="14">
        <f t="shared" si="1"/>
        <v>0</v>
      </c>
      <c r="AG5" s="85">
        <f t="shared" si="16"/>
        <v>68735.6639807233</v>
      </c>
      <c r="AH5" s="51"/>
      <c r="AI5" s="56" t="s">
        <v>180</v>
      </c>
    </row>
    <row r="6" spans="1:60">
      <c r="A6" s="56"/>
      <c r="B6" s="56" t="s">
        <v>21</v>
      </c>
      <c r="C6" s="56" t="s">
        <v>29</v>
      </c>
      <c r="D6" s="56">
        <f t="shared" si="17"/>
        <v>5</v>
      </c>
      <c r="E6" s="10" t="s">
        <v>39</v>
      </c>
      <c r="F6" s="10" t="s">
        <v>170</v>
      </c>
      <c r="G6" s="57">
        <v>111463338.4550617</v>
      </c>
      <c r="H6" s="57">
        <v>40882229.959777877</v>
      </c>
      <c r="I6" s="62">
        <f t="shared" si="0"/>
        <v>70581108.495283827</v>
      </c>
      <c r="J6" s="60">
        <v>42429</v>
      </c>
      <c r="K6" s="60">
        <v>42460</v>
      </c>
      <c r="L6" s="60">
        <v>42460</v>
      </c>
      <c r="M6" s="60">
        <v>45443</v>
      </c>
      <c r="N6" s="83">
        <f t="shared" si="2"/>
        <v>33</v>
      </c>
      <c r="O6" s="83">
        <f t="shared" si="3"/>
        <v>33</v>
      </c>
      <c r="P6" s="62">
        <f t="shared" si="4"/>
        <v>70581108.495283827</v>
      </c>
      <c r="Q6" s="10">
        <f t="shared" si="5"/>
        <v>60699753.305944093</v>
      </c>
      <c r="R6" s="61">
        <f t="shared" si="6"/>
        <v>9881355.1893397346</v>
      </c>
      <c r="S6" s="61">
        <f t="shared" si="7"/>
        <v>988135.51893397351</v>
      </c>
      <c r="T6" s="61">
        <f t="shared" si="7"/>
        <v>98813.551893397351</v>
      </c>
      <c r="U6" s="61">
        <f t="shared" si="8"/>
        <v>1974294.7668300793</v>
      </c>
      <c r="V6" s="84">
        <v>0.1</v>
      </c>
      <c r="W6" s="84">
        <v>0.1</v>
      </c>
      <c r="X6" s="84">
        <v>0.18</v>
      </c>
      <c r="Y6" s="56">
        <f t="shared" si="9"/>
        <v>4</v>
      </c>
      <c r="Z6" s="56">
        <f t="shared" si="10"/>
        <v>4</v>
      </c>
      <c r="AA6" s="56">
        <f t="shared" si="11"/>
        <v>4</v>
      </c>
      <c r="AB6" s="56">
        <f t="shared" si="12"/>
        <v>4</v>
      </c>
      <c r="AC6" s="56">
        <f t="shared" si="13"/>
        <v>4</v>
      </c>
      <c r="AD6" s="83">
        <f t="shared" si="14"/>
        <v>13</v>
      </c>
      <c r="AE6" s="14">
        <f t="shared" si="15"/>
        <v>86</v>
      </c>
      <c r="AF6" s="14">
        <f t="shared" si="1"/>
        <v>0</v>
      </c>
      <c r="AG6" s="85">
        <f t="shared" si="16"/>
        <v>3061243.8376574502</v>
      </c>
      <c r="AH6" s="51"/>
      <c r="AI6" s="56" t="s">
        <v>180</v>
      </c>
    </row>
    <row r="7" spans="1:60">
      <c r="A7" s="56"/>
      <c r="B7" s="56" t="s">
        <v>21</v>
      </c>
      <c r="C7" s="56" t="s">
        <v>29</v>
      </c>
      <c r="D7" s="56">
        <f t="shared" si="17"/>
        <v>6</v>
      </c>
      <c r="E7" s="10" t="s">
        <v>39</v>
      </c>
      <c r="F7" s="10" t="s">
        <v>169</v>
      </c>
      <c r="G7" s="57">
        <v>0</v>
      </c>
      <c r="H7" s="57">
        <v>0</v>
      </c>
      <c r="I7" s="62">
        <f t="shared" si="0"/>
        <v>0</v>
      </c>
      <c r="J7" s="60">
        <v>42429</v>
      </c>
      <c r="K7" s="60">
        <v>42460</v>
      </c>
      <c r="L7" s="60">
        <v>42460</v>
      </c>
      <c r="M7" s="60">
        <v>45443</v>
      </c>
      <c r="N7" s="83">
        <f t="shared" si="2"/>
        <v>33</v>
      </c>
      <c r="O7" s="83">
        <f t="shared" si="3"/>
        <v>33</v>
      </c>
      <c r="P7" s="62">
        <f t="shared" si="4"/>
        <v>0</v>
      </c>
      <c r="Q7" s="10">
        <f t="shared" si="5"/>
        <v>0</v>
      </c>
      <c r="R7" s="61">
        <f t="shared" si="6"/>
        <v>0</v>
      </c>
      <c r="S7" s="61">
        <f t="shared" si="7"/>
        <v>0</v>
      </c>
      <c r="T7" s="61">
        <f t="shared" si="7"/>
        <v>0</v>
      </c>
      <c r="U7" s="61">
        <f t="shared" si="8"/>
        <v>0</v>
      </c>
      <c r="V7" s="84">
        <v>0.1</v>
      </c>
      <c r="W7" s="84">
        <v>0.1</v>
      </c>
      <c r="X7" s="84">
        <v>0.18</v>
      </c>
      <c r="Y7" s="56">
        <f t="shared" si="9"/>
        <v>4</v>
      </c>
      <c r="Z7" s="56">
        <f t="shared" si="10"/>
        <v>4</v>
      </c>
      <c r="AA7" s="56">
        <f t="shared" si="11"/>
        <v>4</v>
      </c>
      <c r="AB7" s="56">
        <f t="shared" si="12"/>
        <v>4</v>
      </c>
      <c r="AC7" s="56">
        <f t="shared" si="13"/>
        <v>4</v>
      </c>
      <c r="AD7" s="83">
        <f t="shared" si="14"/>
        <v>13</v>
      </c>
      <c r="AE7" s="14">
        <f t="shared" si="15"/>
        <v>86</v>
      </c>
      <c r="AF7" s="14">
        <f t="shared" si="1"/>
        <v>0</v>
      </c>
      <c r="AG7" s="85">
        <f t="shared" si="16"/>
        <v>0</v>
      </c>
      <c r="AH7" s="51"/>
      <c r="AI7" s="56" t="s">
        <v>178</v>
      </c>
    </row>
    <row r="8" spans="1:60">
      <c r="A8" s="56"/>
      <c r="B8" s="56" t="s">
        <v>21</v>
      </c>
      <c r="C8" s="56" t="s">
        <v>29</v>
      </c>
      <c r="D8" s="56">
        <f t="shared" si="17"/>
        <v>7</v>
      </c>
      <c r="E8" s="10" t="s">
        <v>39</v>
      </c>
      <c r="F8" s="10" t="s">
        <v>168</v>
      </c>
      <c r="G8" s="57">
        <v>9564800.4276068136</v>
      </c>
      <c r="H8" s="57">
        <v>3508152.3308083396</v>
      </c>
      <c r="I8" s="62">
        <f t="shared" si="0"/>
        <v>6056648.096798474</v>
      </c>
      <c r="J8" s="60">
        <v>42429</v>
      </c>
      <c r="K8" s="60">
        <v>42460</v>
      </c>
      <c r="L8" s="60">
        <v>42460</v>
      </c>
      <c r="M8" s="60">
        <v>45443</v>
      </c>
      <c r="N8" s="83">
        <f t="shared" si="2"/>
        <v>33</v>
      </c>
      <c r="O8" s="83">
        <f t="shared" si="3"/>
        <v>33</v>
      </c>
      <c r="P8" s="62">
        <f t="shared" si="4"/>
        <v>6056648.096798474</v>
      </c>
      <c r="Q8" s="10">
        <f t="shared" si="5"/>
        <v>5208717.3632466877</v>
      </c>
      <c r="R8" s="61">
        <f t="shared" si="6"/>
        <v>847930.73355178628</v>
      </c>
      <c r="S8" s="61">
        <f t="shared" si="7"/>
        <v>84793.07335517864</v>
      </c>
      <c r="T8" s="61">
        <f t="shared" si="7"/>
        <v>8479.307335517864</v>
      </c>
      <c r="U8" s="61">
        <f t="shared" si="8"/>
        <v>169416.56056364687</v>
      </c>
      <c r="V8" s="84">
        <v>0.1</v>
      </c>
      <c r="W8" s="84">
        <v>0.1</v>
      </c>
      <c r="X8" s="84">
        <v>0.18</v>
      </c>
      <c r="Y8" s="56">
        <f t="shared" si="9"/>
        <v>4</v>
      </c>
      <c r="Z8" s="56">
        <f t="shared" si="10"/>
        <v>4</v>
      </c>
      <c r="AA8" s="56">
        <f t="shared" si="11"/>
        <v>4</v>
      </c>
      <c r="AB8" s="56">
        <f t="shared" si="12"/>
        <v>4</v>
      </c>
      <c r="AC8" s="56">
        <f t="shared" si="13"/>
        <v>4</v>
      </c>
      <c r="AD8" s="83">
        <f t="shared" si="14"/>
        <v>13</v>
      </c>
      <c r="AE8" s="14">
        <f t="shared" si="15"/>
        <v>86</v>
      </c>
      <c r="AF8" s="14">
        <f t="shared" si="1"/>
        <v>0</v>
      </c>
      <c r="AG8" s="85">
        <f t="shared" si="16"/>
        <v>262688.94125434337</v>
      </c>
      <c r="AH8" s="51"/>
      <c r="AI8" s="56" t="s">
        <v>180</v>
      </c>
    </row>
    <row r="9" spans="1:60">
      <c r="A9" s="56"/>
      <c r="B9" s="56" t="s">
        <v>21</v>
      </c>
      <c r="C9" s="56" t="s">
        <v>28</v>
      </c>
      <c r="D9" s="56">
        <f t="shared" si="17"/>
        <v>8</v>
      </c>
      <c r="E9" s="10" t="s">
        <v>39</v>
      </c>
      <c r="F9" s="10" t="s">
        <v>167</v>
      </c>
      <c r="G9" s="57">
        <v>545520747.81085157</v>
      </c>
      <c r="H9" s="57">
        <v>200084664.32956064</v>
      </c>
      <c r="I9" s="62">
        <f t="shared" si="0"/>
        <v>345436083.48129094</v>
      </c>
      <c r="J9" s="60">
        <v>42183</v>
      </c>
      <c r="K9" s="60">
        <v>42185</v>
      </c>
      <c r="L9" s="60">
        <v>42247</v>
      </c>
      <c r="M9" s="60">
        <v>45443</v>
      </c>
      <c r="N9" s="83">
        <f t="shared" si="2"/>
        <v>35.333333333333336</v>
      </c>
      <c r="O9" s="83">
        <f t="shared" si="3"/>
        <v>36</v>
      </c>
      <c r="P9" s="62">
        <f t="shared" si="4"/>
        <v>345436083.48129094</v>
      </c>
      <c r="Q9" s="10">
        <f t="shared" si="5"/>
        <v>317801196.80278766</v>
      </c>
      <c r="R9" s="61">
        <f t="shared" si="6"/>
        <v>27634886.678503275</v>
      </c>
      <c r="S9" s="61">
        <f t="shared" si="7"/>
        <v>2763488.6678503277</v>
      </c>
      <c r="T9" s="61">
        <f t="shared" si="7"/>
        <v>276348.86678503279</v>
      </c>
      <c r="U9" s="61">
        <f t="shared" si="8"/>
        <v>5521450.3583649546</v>
      </c>
      <c r="V9" s="84">
        <v>0.1</v>
      </c>
      <c r="W9" s="84">
        <v>0.1</v>
      </c>
      <c r="X9" s="84">
        <v>0.18</v>
      </c>
      <c r="Y9" s="56">
        <f t="shared" si="9"/>
        <v>4</v>
      </c>
      <c r="Z9" s="56">
        <f t="shared" si="10"/>
        <v>4</v>
      </c>
      <c r="AA9" s="56">
        <f t="shared" si="11"/>
        <v>4</v>
      </c>
      <c r="AB9" s="56">
        <f t="shared" si="12"/>
        <v>4</v>
      </c>
      <c r="AC9" s="56">
        <f t="shared" si="13"/>
        <v>4</v>
      </c>
      <c r="AD9" s="83">
        <f t="shared" si="14"/>
        <v>16</v>
      </c>
      <c r="AE9" s="14">
        <f t="shared" si="15"/>
        <v>92</v>
      </c>
      <c r="AF9" s="14">
        <f t="shared" si="1"/>
        <v>0</v>
      </c>
      <c r="AG9" s="85">
        <f t="shared" si="16"/>
        <v>8561287.8930003159</v>
      </c>
      <c r="AH9" s="51"/>
      <c r="AI9" s="56" t="s">
        <v>180</v>
      </c>
    </row>
    <row r="10" spans="1:60">
      <c r="A10" s="56"/>
      <c r="B10" s="56" t="s">
        <v>21</v>
      </c>
      <c r="C10" s="56" t="s">
        <v>29</v>
      </c>
      <c r="D10" s="56">
        <f t="shared" si="17"/>
        <v>9</v>
      </c>
      <c r="E10" s="10" t="s">
        <v>39</v>
      </c>
      <c r="F10" s="10" t="s">
        <v>166</v>
      </c>
      <c r="G10" s="57">
        <v>44741997.439180553</v>
      </c>
      <c r="H10" s="57">
        <v>16410352.080974372</v>
      </c>
      <c r="I10" s="62">
        <f t="shared" si="0"/>
        <v>28331645.358206183</v>
      </c>
      <c r="J10" s="60">
        <v>42429</v>
      </c>
      <c r="K10" s="60">
        <v>42460</v>
      </c>
      <c r="L10" s="60">
        <v>42460</v>
      </c>
      <c r="M10" s="60">
        <v>45443</v>
      </c>
      <c r="N10" s="83">
        <f t="shared" si="2"/>
        <v>33</v>
      </c>
      <c r="O10" s="83">
        <f t="shared" si="3"/>
        <v>33</v>
      </c>
      <c r="P10" s="62">
        <f t="shared" si="4"/>
        <v>28331645.358206183</v>
      </c>
      <c r="Q10" s="10">
        <f t="shared" si="5"/>
        <v>24365215.008057315</v>
      </c>
      <c r="R10" s="61">
        <f t="shared" si="6"/>
        <v>3966430.3501488678</v>
      </c>
      <c r="S10" s="61">
        <f t="shared" si="7"/>
        <v>396643.03501488682</v>
      </c>
      <c r="T10" s="61">
        <f t="shared" si="7"/>
        <v>39664.303501488685</v>
      </c>
      <c r="U10" s="61">
        <f t="shared" si="8"/>
        <v>792492.78395974368</v>
      </c>
      <c r="V10" s="84">
        <v>0.1</v>
      </c>
      <c r="W10" s="84">
        <v>0.1</v>
      </c>
      <c r="X10" s="84">
        <v>0.18</v>
      </c>
      <c r="Y10" s="56">
        <f t="shared" si="9"/>
        <v>4</v>
      </c>
      <c r="Z10" s="56">
        <f t="shared" si="10"/>
        <v>4</v>
      </c>
      <c r="AA10" s="56">
        <f t="shared" si="11"/>
        <v>4</v>
      </c>
      <c r="AB10" s="56">
        <f t="shared" si="12"/>
        <v>4</v>
      </c>
      <c r="AC10" s="56">
        <f t="shared" si="13"/>
        <v>4</v>
      </c>
      <c r="AD10" s="83">
        <f t="shared" si="14"/>
        <v>13</v>
      </c>
      <c r="AE10" s="14">
        <f t="shared" si="15"/>
        <v>86</v>
      </c>
      <c r="AF10" s="14">
        <f t="shared" si="1"/>
        <v>0</v>
      </c>
      <c r="AG10" s="85">
        <f t="shared" si="16"/>
        <v>1228800.1224761191</v>
      </c>
      <c r="AH10" s="51"/>
      <c r="AI10" s="56" t="s">
        <v>180</v>
      </c>
    </row>
    <row r="11" spans="1:60">
      <c r="A11" s="56"/>
      <c r="B11" s="56" t="s">
        <v>21</v>
      </c>
      <c r="C11" s="56" t="s">
        <v>29</v>
      </c>
      <c r="D11" s="56">
        <f t="shared" si="17"/>
        <v>10</v>
      </c>
      <c r="E11" s="10" t="s">
        <v>39</v>
      </c>
      <c r="F11" s="10" t="s">
        <v>165</v>
      </c>
      <c r="G11" s="57">
        <v>171528403.20862105</v>
      </c>
      <c r="H11" s="57">
        <v>62912736.347256809</v>
      </c>
      <c r="I11" s="62">
        <f t="shared" si="0"/>
        <v>108615666.86136425</v>
      </c>
      <c r="J11" s="60">
        <v>42429</v>
      </c>
      <c r="K11" s="60">
        <v>42460</v>
      </c>
      <c r="L11" s="60">
        <v>42460</v>
      </c>
      <c r="M11" s="60">
        <v>45443</v>
      </c>
      <c r="N11" s="83">
        <f t="shared" si="2"/>
        <v>33</v>
      </c>
      <c r="O11" s="83">
        <f t="shared" si="3"/>
        <v>33</v>
      </c>
      <c r="P11" s="62">
        <f t="shared" si="4"/>
        <v>108615666.86136425</v>
      </c>
      <c r="Q11" s="10">
        <f t="shared" si="5"/>
        <v>93409473.500773251</v>
      </c>
      <c r="R11" s="61">
        <f t="shared" si="6"/>
        <v>15206193.360590994</v>
      </c>
      <c r="S11" s="61">
        <f t="shared" si="7"/>
        <v>1520619.3360590995</v>
      </c>
      <c r="T11" s="61">
        <f t="shared" si="7"/>
        <v>152061.93360590996</v>
      </c>
      <c r="U11" s="61">
        <f t="shared" si="8"/>
        <v>3038197.4334460809</v>
      </c>
      <c r="V11" s="84">
        <v>0.1</v>
      </c>
      <c r="W11" s="84">
        <v>0.1</v>
      </c>
      <c r="X11" s="84">
        <v>0.18</v>
      </c>
      <c r="Y11" s="56">
        <f t="shared" si="9"/>
        <v>4</v>
      </c>
      <c r="Z11" s="56">
        <f t="shared" si="10"/>
        <v>4</v>
      </c>
      <c r="AA11" s="56">
        <f t="shared" si="11"/>
        <v>4</v>
      </c>
      <c r="AB11" s="56">
        <f t="shared" si="12"/>
        <v>4</v>
      </c>
      <c r="AC11" s="56">
        <f t="shared" si="13"/>
        <v>4</v>
      </c>
      <c r="AD11" s="83">
        <f t="shared" si="14"/>
        <v>13</v>
      </c>
      <c r="AE11" s="14">
        <f t="shared" si="15"/>
        <v>86</v>
      </c>
      <c r="AF11" s="14">
        <f t="shared" si="1"/>
        <v>0</v>
      </c>
      <c r="AG11" s="85">
        <f t="shared" si="16"/>
        <v>4710878.7031110907</v>
      </c>
      <c r="AH11" s="51"/>
      <c r="AI11" s="56" t="s">
        <v>180</v>
      </c>
    </row>
    <row r="12" spans="1:60">
      <c r="A12" s="56"/>
      <c r="B12" s="56" t="s">
        <v>21</v>
      </c>
      <c r="C12" s="56" t="s">
        <v>29</v>
      </c>
      <c r="D12" s="56">
        <f t="shared" si="17"/>
        <v>11</v>
      </c>
      <c r="E12" s="10" t="s">
        <v>39</v>
      </c>
      <c r="F12" s="10" t="s">
        <v>164</v>
      </c>
      <c r="G12" s="57">
        <v>1767282224.4094493</v>
      </c>
      <c r="H12" s="57">
        <v>648199123.61824548</v>
      </c>
      <c r="I12" s="62">
        <f t="shared" si="0"/>
        <v>1119083100.791204</v>
      </c>
      <c r="J12" s="60">
        <v>42429</v>
      </c>
      <c r="K12" s="60">
        <v>42460</v>
      </c>
      <c r="L12" s="60">
        <v>42460</v>
      </c>
      <c r="M12" s="60">
        <v>45443</v>
      </c>
      <c r="N12" s="83">
        <f t="shared" si="2"/>
        <v>33</v>
      </c>
      <c r="O12" s="83">
        <f t="shared" si="3"/>
        <v>33</v>
      </c>
      <c r="P12" s="62">
        <f t="shared" si="4"/>
        <v>1119083100.791204</v>
      </c>
      <c r="Q12" s="10">
        <f t="shared" si="5"/>
        <v>962411466.68043542</v>
      </c>
      <c r="R12" s="61">
        <f t="shared" si="6"/>
        <v>156671634.11076856</v>
      </c>
      <c r="S12" s="61">
        <f t="shared" si="7"/>
        <v>15667163.411076857</v>
      </c>
      <c r="T12" s="61">
        <f t="shared" si="7"/>
        <v>1566716.3411076858</v>
      </c>
      <c r="U12" s="61">
        <f t="shared" si="8"/>
        <v>31302992.495331556</v>
      </c>
      <c r="V12" s="84">
        <v>0.1</v>
      </c>
      <c r="W12" s="84">
        <v>0.1</v>
      </c>
      <c r="X12" s="84">
        <v>0.18</v>
      </c>
      <c r="Y12" s="56">
        <f t="shared" si="9"/>
        <v>4</v>
      </c>
      <c r="Z12" s="56">
        <f t="shared" si="10"/>
        <v>4</v>
      </c>
      <c r="AA12" s="56">
        <f t="shared" si="11"/>
        <v>4</v>
      </c>
      <c r="AB12" s="56">
        <f t="shared" si="12"/>
        <v>4</v>
      </c>
      <c r="AC12" s="56">
        <f t="shared" si="13"/>
        <v>4</v>
      </c>
      <c r="AD12" s="83">
        <f t="shared" si="14"/>
        <v>13</v>
      </c>
      <c r="AE12" s="14">
        <f t="shared" si="15"/>
        <v>86</v>
      </c>
      <c r="AF12" s="14">
        <f t="shared" si="1"/>
        <v>0</v>
      </c>
      <c r="AG12" s="85">
        <f t="shared" si="16"/>
        <v>48536872.247516096</v>
      </c>
      <c r="AH12" s="51"/>
      <c r="AI12" s="56" t="s">
        <v>180</v>
      </c>
    </row>
    <row r="13" spans="1:60">
      <c r="A13" s="56">
        <v>9010000012</v>
      </c>
      <c r="B13" s="56" t="s">
        <v>22</v>
      </c>
      <c r="C13" s="56" t="s">
        <v>27</v>
      </c>
      <c r="D13" s="56">
        <f t="shared" si="17"/>
        <v>12</v>
      </c>
      <c r="E13" s="10" t="s">
        <v>39</v>
      </c>
      <c r="F13" s="10" t="s">
        <v>103</v>
      </c>
      <c r="G13" s="57">
        <v>140939186.27821973</v>
      </c>
      <c r="H13" s="57">
        <v>58009196.297705568</v>
      </c>
      <c r="I13" s="62">
        <f t="shared" si="0"/>
        <v>82929989.980514169</v>
      </c>
      <c r="J13" s="60">
        <v>42572</v>
      </c>
      <c r="K13" s="60">
        <v>42643</v>
      </c>
      <c r="L13" s="60">
        <f>+K13</f>
        <v>42643</v>
      </c>
      <c r="M13" s="60">
        <v>45443</v>
      </c>
      <c r="N13" s="83">
        <f t="shared" si="2"/>
        <v>31</v>
      </c>
      <c r="O13" s="83">
        <f t="shared" si="3"/>
        <v>31</v>
      </c>
      <c r="P13" s="62">
        <f t="shared" si="4"/>
        <v>82929989.980514169</v>
      </c>
      <c r="Q13" s="10">
        <f t="shared" si="5"/>
        <v>68002591.784021616</v>
      </c>
      <c r="R13" s="61">
        <f t="shared" si="6"/>
        <v>14927398.196492553</v>
      </c>
      <c r="S13" s="61">
        <f t="shared" si="7"/>
        <v>1492739.8196492554</v>
      </c>
      <c r="T13" s="61">
        <f t="shared" si="7"/>
        <v>149273.98196492554</v>
      </c>
      <c r="U13" s="61">
        <f t="shared" si="8"/>
        <v>2982494.159659212</v>
      </c>
      <c r="V13" s="84">
        <v>0.1</v>
      </c>
      <c r="W13" s="84">
        <v>0.1</v>
      </c>
      <c r="X13" s="84">
        <v>0.18</v>
      </c>
      <c r="Y13" s="56">
        <f t="shared" si="9"/>
        <v>4</v>
      </c>
      <c r="Z13" s="56">
        <f t="shared" si="10"/>
        <v>4</v>
      </c>
      <c r="AA13" s="56">
        <f t="shared" si="11"/>
        <v>4</v>
      </c>
      <c r="AB13" s="56">
        <f t="shared" si="12"/>
        <v>4</v>
      </c>
      <c r="AC13" s="56">
        <f t="shared" si="13"/>
        <v>4</v>
      </c>
      <c r="AD13" s="83">
        <f t="shared" si="14"/>
        <v>11</v>
      </c>
      <c r="AE13" s="14">
        <f t="shared" si="15"/>
        <v>82</v>
      </c>
      <c r="AF13" s="14">
        <f t="shared" si="1"/>
        <v>0</v>
      </c>
      <c r="AG13" s="85">
        <f t="shared" si="16"/>
        <v>4624507.9612733927</v>
      </c>
      <c r="AH13" s="51"/>
      <c r="AI13" s="56" t="s">
        <v>180</v>
      </c>
    </row>
    <row r="14" spans="1:60">
      <c r="A14" s="56">
        <v>9010000012</v>
      </c>
      <c r="B14" s="56" t="s">
        <v>22</v>
      </c>
      <c r="C14" s="56" t="s">
        <v>27</v>
      </c>
      <c r="D14" s="56">
        <f t="shared" si="17"/>
        <v>13</v>
      </c>
      <c r="E14" s="10" t="s">
        <v>39</v>
      </c>
      <c r="F14" s="10" t="s">
        <v>103</v>
      </c>
      <c r="G14" s="57">
        <v>28187836.815819077</v>
      </c>
      <c r="H14" s="57">
        <v>11601839.078513483</v>
      </c>
      <c r="I14" s="62">
        <f t="shared" si="0"/>
        <v>16585997.737305595</v>
      </c>
      <c r="J14" s="60">
        <v>42572</v>
      </c>
      <c r="K14" s="60">
        <v>42643</v>
      </c>
      <c r="L14" s="60">
        <f t="shared" ref="L14:L77" si="18">+K14</f>
        <v>42643</v>
      </c>
      <c r="M14" s="60">
        <v>45443</v>
      </c>
      <c r="N14" s="83">
        <f t="shared" si="2"/>
        <v>31</v>
      </c>
      <c r="O14" s="83">
        <f t="shared" si="3"/>
        <v>31</v>
      </c>
      <c r="P14" s="62">
        <f t="shared" si="4"/>
        <v>16585997.737305595</v>
      </c>
      <c r="Q14" s="10">
        <f t="shared" si="5"/>
        <v>13600518.144590586</v>
      </c>
      <c r="R14" s="61">
        <f t="shared" si="6"/>
        <v>2985479.5927150082</v>
      </c>
      <c r="S14" s="61">
        <f t="shared" si="7"/>
        <v>298547.95927150082</v>
      </c>
      <c r="T14" s="61">
        <f t="shared" si="7"/>
        <v>29854.795927150084</v>
      </c>
      <c r="U14" s="61">
        <f t="shared" si="8"/>
        <v>596498.82262445858</v>
      </c>
      <c r="V14" s="84">
        <v>0.1</v>
      </c>
      <c r="W14" s="84">
        <v>0.1</v>
      </c>
      <c r="X14" s="84">
        <v>0.18</v>
      </c>
      <c r="Y14" s="56">
        <f t="shared" si="9"/>
        <v>4</v>
      </c>
      <c r="Z14" s="56">
        <f t="shared" si="10"/>
        <v>4</v>
      </c>
      <c r="AA14" s="56">
        <f t="shared" si="11"/>
        <v>4</v>
      </c>
      <c r="AB14" s="56">
        <f t="shared" si="12"/>
        <v>4</v>
      </c>
      <c r="AC14" s="56">
        <f t="shared" si="13"/>
        <v>4</v>
      </c>
      <c r="AD14" s="83">
        <f t="shared" si="14"/>
        <v>11</v>
      </c>
      <c r="AE14" s="14">
        <f t="shared" si="15"/>
        <v>82</v>
      </c>
      <c r="AF14" s="14">
        <f t="shared" si="1"/>
        <v>0</v>
      </c>
      <c r="AG14" s="85">
        <f t="shared" si="16"/>
        <v>924901.57782310946</v>
      </c>
      <c r="AH14" s="51"/>
      <c r="AI14" s="56" t="s">
        <v>181</v>
      </c>
    </row>
    <row r="15" spans="1:60">
      <c r="A15" s="56">
        <v>9010000012</v>
      </c>
      <c r="B15" s="56" t="s">
        <v>22</v>
      </c>
      <c r="C15" s="56" t="s">
        <v>27</v>
      </c>
      <c r="D15" s="56">
        <f t="shared" si="17"/>
        <v>14</v>
      </c>
      <c r="E15" s="10" t="s">
        <v>39</v>
      </c>
      <c r="F15" s="10" t="s">
        <v>103</v>
      </c>
      <c r="G15" s="57">
        <v>120805017.75238448</v>
      </c>
      <c r="H15" s="57">
        <v>49722168.643092558</v>
      </c>
      <c r="I15" s="62">
        <f t="shared" si="0"/>
        <v>71082849.109291926</v>
      </c>
      <c r="J15" s="60">
        <v>42572</v>
      </c>
      <c r="K15" s="60">
        <v>42643</v>
      </c>
      <c r="L15" s="60">
        <f t="shared" si="18"/>
        <v>42643</v>
      </c>
      <c r="M15" s="60">
        <v>45443</v>
      </c>
      <c r="N15" s="83">
        <f t="shared" si="2"/>
        <v>31</v>
      </c>
      <c r="O15" s="83">
        <f t="shared" si="3"/>
        <v>31</v>
      </c>
      <c r="P15" s="62">
        <f t="shared" si="4"/>
        <v>71082849.109291926</v>
      </c>
      <c r="Q15" s="10">
        <f t="shared" si="5"/>
        <v>58287936.269619375</v>
      </c>
      <c r="R15" s="61">
        <f t="shared" si="6"/>
        <v>12794912.839672551</v>
      </c>
      <c r="S15" s="61">
        <f t="shared" si="7"/>
        <v>1279491.2839672551</v>
      </c>
      <c r="T15" s="61">
        <f t="shared" si="7"/>
        <v>127949.12839672551</v>
      </c>
      <c r="U15" s="61">
        <f t="shared" si="8"/>
        <v>2556423.5853665755</v>
      </c>
      <c r="V15" s="84">
        <v>0.1</v>
      </c>
      <c r="W15" s="84">
        <v>0.1</v>
      </c>
      <c r="X15" s="84">
        <v>0.18</v>
      </c>
      <c r="Y15" s="56">
        <f t="shared" si="9"/>
        <v>4</v>
      </c>
      <c r="Z15" s="56">
        <f t="shared" si="10"/>
        <v>4</v>
      </c>
      <c r="AA15" s="56">
        <f t="shared" si="11"/>
        <v>4</v>
      </c>
      <c r="AB15" s="56">
        <f t="shared" si="12"/>
        <v>4</v>
      </c>
      <c r="AC15" s="56">
        <f t="shared" si="13"/>
        <v>4</v>
      </c>
      <c r="AD15" s="83">
        <f t="shared" si="14"/>
        <v>11</v>
      </c>
      <c r="AE15" s="14">
        <f t="shared" si="15"/>
        <v>82</v>
      </c>
      <c r="AF15" s="14">
        <f t="shared" si="1"/>
        <v>0</v>
      </c>
      <c r="AG15" s="85">
        <f t="shared" si="16"/>
        <v>3963863.9977305559</v>
      </c>
      <c r="AH15" s="51"/>
      <c r="AI15" s="56" t="s">
        <v>179</v>
      </c>
    </row>
    <row r="16" spans="1:60">
      <c r="A16" s="56">
        <v>9010000012</v>
      </c>
      <c r="B16" s="56" t="s">
        <v>22</v>
      </c>
      <c r="C16" s="56" t="s">
        <v>27</v>
      </c>
      <c r="D16" s="56">
        <f t="shared" si="17"/>
        <v>15</v>
      </c>
      <c r="E16" s="10" t="s">
        <v>39</v>
      </c>
      <c r="F16" s="10" t="s">
        <v>103</v>
      </c>
      <c r="G16" s="57">
        <v>35279747.129023589</v>
      </c>
      <c r="H16" s="57">
        <v>14520800.286876716</v>
      </c>
      <c r="I16" s="62">
        <f t="shared" si="0"/>
        <v>20758946.842146873</v>
      </c>
      <c r="J16" s="60">
        <v>42572</v>
      </c>
      <c r="K16" s="60">
        <v>42643</v>
      </c>
      <c r="L16" s="60">
        <f t="shared" si="18"/>
        <v>42643</v>
      </c>
      <c r="M16" s="60">
        <v>45443</v>
      </c>
      <c r="N16" s="83">
        <f t="shared" si="2"/>
        <v>31</v>
      </c>
      <c r="O16" s="83">
        <f t="shared" si="3"/>
        <v>31</v>
      </c>
      <c r="P16" s="62">
        <f t="shared" si="4"/>
        <v>20758946.842146873</v>
      </c>
      <c r="Q16" s="10">
        <f t="shared" si="5"/>
        <v>17022336.410560437</v>
      </c>
      <c r="R16" s="61">
        <f t="shared" si="6"/>
        <v>3736610.4315864369</v>
      </c>
      <c r="S16" s="61">
        <f t="shared" si="7"/>
        <v>373661.0431586437</v>
      </c>
      <c r="T16" s="61">
        <f t="shared" si="7"/>
        <v>37366.104315864373</v>
      </c>
      <c r="U16" s="61">
        <f t="shared" si="8"/>
        <v>746574.76423097006</v>
      </c>
      <c r="V16" s="84">
        <v>0.1</v>
      </c>
      <c r="W16" s="84">
        <v>0.1</v>
      </c>
      <c r="X16" s="84">
        <v>0.18</v>
      </c>
      <c r="Y16" s="56">
        <f t="shared" si="9"/>
        <v>4</v>
      </c>
      <c r="Z16" s="56">
        <f t="shared" si="10"/>
        <v>4</v>
      </c>
      <c r="AA16" s="56">
        <f t="shared" si="11"/>
        <v>4</v>
      </c>
      <c r="AB16" s="56">
        <f t="shared" si="12"/>
        <v>4</v>
      </c>
      <c r="AC16" s="56">
        <f t="shared" si="13"/>
        <v>4</v>
      </c>
      <c r="AD16" s="83">
        <f t="shared" si="14"/>
        <v>11</v>
      </c>
      <c r="AE16" s="14">
        <f t="shared" si="15"/>
        <v>82</v>
      </c>
      <c r="AF16" s="14">
        <f t="shared" si="1"/>
        <v>0</v>
      </c>
      <c r="AG16" s="85">
        <f t="shared" si="16"/>
        <v>1157601.9117054781</v>
      </c>
      <c r="AH16" s="51"/>
      <c r="AI16" s="56" t="s">
        <v>180</v>
      </c>
    </row>
    <row r="17" spans="1:35">
      <c r="A17" s="56">
        <v>9010000012</v>
      </c>
      <c r="B17" s="56" t="s">
        <v>22</v>
      </c>
      <c r="C17" s="56" t="s">
        <v>27</v>
      </c>
      <c r="D17" s="56">
        <f t="shared" si="17"/>
        <v>16</v>
      </c>
      <c r="E17" s="10" t="s">
        <v>39</v>
      </c>
      <c r="F17" s="10" t="s">
        <v>103</v>
      </c>
      <c r="G17" s="57">
        <v>1013468865.5352657</v>
      </c>
      <c r="H17" s="57">
        <v>417133913.6753161</v>
      </c>
      <c r="I17" s="62">
        <f t="shared" si="0"/>
        <v>596334951.85994959</v>
      </c>
      <c r="J17" s="60">
        <v>42572</v>
      </c>
      <c r="K17" s="60">
        <v>42643</v>
      </c>
      <c r="L17" s="60">
        <f t="shared" si="18"/>
        <v>42643</v>
      </c>
      <c r="M17" s="60">
        <v>45443</v>
      </c>
      <c r="N17" s="83">
        <f t="shared" si="2"/>
        <v>31</v>
      </c>
      <c r="O17" s="83">
        <f t="shared" si="3"/>
        <v>31</v>
      </c>
      <c r="P17" s="62">
        <f t="shared" si="4"/>
        <v>596334951.85994959</v>
      </c>
      <c r="Q17" s="10">
        <f t="shared" si="5"/>
        <v>488994660.52515864</v>
      </c>
      <c r="R17" s="61">
        <f t="shared" si="6"/>
        <v>107340291.33479095</v>
      </c>
      <c r="S17" s="61">
        <f t="shared" si="7"/>
        <v>10734029.133479096</v>
      </c>
      <c r="T17" s="61">
        <f t="shared" si="7"/>
        <v>1073402.9133479097</v>
      </c>
      <c r="U17" s="61">
        <f t="shared" si="8"/>
        <v>21446590.208691228</v>
      </c>
      <c r="V17" s="84">
        <v>0.1</v>
      </c>
      <c r="W17" s="84">
        <v>0.1</v>
      </c>
      <c r="X17" s="84">
        <v>0.18</v>
      </c>
      <c r="Y17" s="56">
        <f t="shared" si="9"/>
        <v>4</v>
      </c>
      <c r="Z17" s="56">
        <f t="shared" si="10"/>
        <v>4</v>
      </c>
      <c r="AA17" s="56">
        <f t="shared" si="11"/>
        <v>4</v>
      </c>
      <c r="AB17" s="56">
        <f t="shared" si="12"/>
        <v>4</v>
      </c>
      <c r="AC17" s="56">
        <f t="shared" si="13"/>
        <v>4</v>
      </c>
      <c r="AD17" s="83">
        <f t="shared" si="14"/>
        <v>11</v>
      </c>
      <c r="AE17" s="14">
        <f t="shared" si="15"/>
        <v>82</v>
      </c>
      <c r="AF17" s="14">
        <f t="shared" si="1"/>
        <v>0</v>
      </c>
      <c r="AG17" s="85">
        <f t="shared" si="16"/>
        <v>33254022.255518235</v>
      </c>
      <c r="AH17" s="51"/>
      <c r="AI17" s="56" t="s">
        <v>180</v>
      </c>
    </row>
    <row r="18" spans="1:35">
      <c r="A18" s="56">
        <v>9010000013</v>
      </c>
      <c r="B18" s="56" t="s">
        <v>22</v>
      </c>
      <c r="C18" s="56" t="s">
        <v>27</v>
      </c>
      <c r="D18" s="56">
        <f t="shared" si="17"/>
        <v>17</v>
      </c>
      <c r="E18" s="10" t="s">
        <v>39</v>
      </c>
      <c r="F18" s="10" t="s">
        <v>152</v>
      </c>
      <c r="G18" s="57">
        <v>5657203.3692847043</v>
      </c>
      <c r="H18" s="57">
        <v>2328449.8045636299</v>
      </c>
      <c r="I18" s="62">
        <f t="shared" si="0"/>
        <v>3328753.5647210744</v>
      </c>
      <c r="J18" s="60">
        <v>42562</v>
      </c>
      <c r="K18" s="60">
        <v>42643</v>
      </c>
      <c r="L18" s="60">
        <f t="shared" si="18"/>
        <v>42643</v>
      </c>
      <c r="M18" s="60">
        <v>45443</v>
      </c>
      <c r="N18" s="83">
        <f t="shared" si="2"/>
        <v>31</v>
      </c>
      <c r="O18" s="83">
        <f t="shared" si="3"/>
        <v>31</v>
      </c>
      <c r="P18" s="62">
        <f t="shared" si="4"/>
        <v>3328753.5647210744</v>
      </c>
      <c r="Q18" s="10">
        <f t="shared" si="5"/>
        <v>2729577.9230712811</v>
      </c>
      <c r="R18" s="61">
        <f t="shared" si="6"/>
        <v>599175.64164979337</v>
      </c>
      <c r="S18" s="61">
        <f t="shared" si="7"/>
        <v>59917.56416497934</v>
      </c>
      <c r="T18" s="61">
        <f t="shared" si="7"/>
        <v>5991.756416497934</v>
      </c>
      <c r="U18" s="61">
        <f t="shared" si="8"/>
        <v>119715.29320162872</v>
      </c>
      <c r="V18" s="84">
        <v>0.1</v>
      </c>
      <c r="W18" s="84">
        <v>0.1</v>
      </c>
      <c r="X18" s="84">
        <v>0.18</v>
      </c>
      <c r="Y18" s="56">
        <f t="shared" si="9"/>
        <v>4</v>
      </c>
      <c r="Z18" s="56">
        <f t="shared" si="10"/>
        <v>4</v>
      </c>
      <c r="AA18" s="56">
        <f t="shared" si="11"/>
        <v>4</v>
      </c>
      <c r="AB18" s="56">
        <f t="shared" si="12"/>
        <v>4</v>
      </c>
      <c r="AC18" s="56">
        <f t="shared" si="13"/>
        <v>4</v>
      </c>
      <c r="AD18" s="83">
        <f t="shared" si="14"/>
        <v>11</v>
      </c>
      <c r="AE18" s="14">
        <f t="shared" si="15"/>
        <v>82</v>
      </c>
      <c r="AF18" s="14">
        <f t="shared" si="1"/>
        <v>0</v>
      </c>
      <c r="AG18" s="85">
        <f t="shared" si="16"/>
        <v>185624.613783106</v>
      </c>
      <c r="AH18" s="51"/>
      <c r="AI18" s="56" t="s">
        <v>179</v>
      </c>
    </row>
    <row r="19" spans="1:35">
      <c r="A19" s="56">
        <v>9010000013</v>
      </c>
      <c r="B19" s="56" t="s">
        <v>22</v>
      </c>
      <c r="C19" s="56" t="s">
        <v>27</v>
      </c>
      <c r="D19" s="56">
        <f t="shared" si="17"/>
        <v>18</v>
      </c>
      <c r="E19" s="10" t="s">
        <v>39</v>
      </c>
      <c r="F19" s="10" t="s">
        <v>152</v>
      </c>
      <c r="G19" s="57">
        <v>391632742.91901994</v>
      </c>
      <c r="H19" s="57">
        <v>161192222.40826219</v>
      </c>
      <c r="I19" s="62">
        <f t="shared" si="0"/>
        <v>230440520.51075774</v>
      </c>
      <c r="J19" s="60">
        <v>42562</v>
      </c>
      <c r="K19" s="60">
        <v>42643</v>
      </c>
      <c r="L19" s="60">
        <f t="shared" si="18"/>
        <v>42643</v>
      </c>
      <c r="M19" s="60">
        <v>45443</v>
      </c>
      <c r="N19" s="83">
        <f t="shared" si="2"/>
        <v>31</v>
      </c>
      <c r="O19" s="83">
        <f t="shared" si="3"/>
        <v>31</v>
      </c>
      <c r="P19" s="62">
        <f t="shared" si="4"/>
        <v>230440520.51075774</v>
      </c>
      <c r="Q19" s="10">
        <f t="shared" si="5"/>
        <v>188961226.81882134</v>
      </c>
      <c r="R19" s="61">
        <f t="shared" si="6"/>
        <v>41479293.691936404</v>
      </c>
      <c r="S19" s="61">
        <f t="shared" ref="S19:T34" si="19">+R19*V19</f>
        <v>4147929.3691936405</v>
      </c>
      <c r="T19" s="61">
        <f t="shared" si="19"/>
        <v>414792.93691936409</v>
      </c>
      <c r="U19" s="61">
        <f t="shared" si="8"/>
        <v>8287562.8796488931</v>
      </c>
      <c r="V19" s="84">
        <v>0.1</v>
      </c>
      <c r="W19" s="84">
        <v>0.1</v>
      </c>
      <c r="X19" s="84">
        <v>0.18</v>
      </c>
      <c r="Y19" s="56">
        <f t="shared" si="9"/>
        <v>4</v>
      </c>
      <c r="Z19" s="56">
        <f t="shared" si="10"/>
        <v>4</v>
      </c>
      <c r="AA19" s="56">
        <f t="shared" si="11"/>
        <v>4</v>
      </c>
      <c r="AB19" s="56">
        <f t="shared" si="12"/>
        <v>4</v>
      </c>
      <c r="AC19" s="56">
        <f t="shared" si="13"/>
        <v>4</v>
      </c>
      <c r="AD19" s="83">
        <f t="shared" si="14"/>
        <v>11</v>
      </c>
      <c r="AE19" s="14">
        <f t="shared" si="15"/>
        <v>82</v>
      </c>
      <c r="AF19" s="14">
        <f t="shared" si="1"/>
        <v>0</v>
      </c>
      <c r="AG19" s="85">
        <f t="shared" si="16"/>
        <v>12850285.185761899</v>
      </c>
      <c r="AH19" s="51"/>
      <c r="AI19" s="56" t="s">
        <v>180</v>
      </c>
    </row>
    <row r="20" spans="1:35">
      <c r="A20" s="56">
        <v>9010000004</v>
      </c>
      <c r="B20" s="56" t="s">
        <v>22</v>
      </c>
      <c r="C20" s="56" t="s">
        <v>28</v>
      </c>
      <c r="D20" s="56">
        <f t="shared" si="17"/>
        <v>19</v>
      </c>
      <c r="E20" s="10" t="s">
        <v>39</v>
      </c>
      <c r="F20" s="10" t="s">
        <v>163</v>
      </c>
      <c r="G20" s="57">
        <v>45026860.643674284</v>
      </c>
      <c r="H20" s="57">
        <v>18532617.270772342</v>
      </c>
      <c r="I20" s="62">
        <f t="shared" si="0"/>
        <v>26494243.372901943</v>
      </c>
      <c r="J20" s="60">
        <v>42461</v>
      </c>
      <c r="K20" s="60">
        <v>42490</v>
      </c>
      <c r="L20" s="60">
        <f t="shared" si="18"/>
        <v>42490</v>
      </c>
      <c r="M20" s="60">
        <v>45443</v>
      </c>
      <c r="N20" s="83">
        <f t="shared" si="2"/>
        <v>32.666666666666664</v>
      </c>
      <c r="O20" s="83">
        <f t="shared" si="3"/>
        <v>33</v>
      </c>
      <c r="P20" s="62">
        <f t="shared" si="4"/>
        <v>26494243.372901943</v>
      </c>
      <c r="Q20" s="10">
        <f t="shared" si="5"/>
        <v>22785049.300695669</v>
      </c>
      <c r="R20" s="61">
        <f t="shared" si="6"/>
        <v>3709194.0722062737</v>
      </c>
      <c r="S20" s="61">
        <f t="shared" si="19"/>
        <v>370919.40722062741</v>
      </c>
      <c r="T20" s="61">
        <f t="shared" si="19"/>
        <v>37091.94072206274</v>
      </c>
      <c r="U20" s="61">
        <f t="shared" si="8"/>
        <v>741096.97562681336</v>
      </c>
      <c r="V20" s="84">
        <v>0.1</v>
      </c>
      <c r="W20" s="84">
        <v>0.1</v>
      </c>
      <c r="X20" s="84">
        <v>0.18</v>
      </c>
      <c r="Y20" s="56">
        <f t="shared" si="9"/>
        <v>4</v>
      </c>
      <c r="Z20" s="56">
        <f t="shared" si="10"/>
        <v>4</v>
      </c>
      <c r="AA20" s="56">
        <f t="shared" si="11"/>
        <v>4</v>
      </c>
      <c r="AB20" s="56">
        <f t="shared" si="12"/>
        <v>4</v>
      </c>
      <c r="AC20" s="56">
        <f t="shared" si="13"/>
        <v>4</v>
      </c>
      <c r="AD20" s="83">
        <f t="shared" si="14"/>
        <v>13</v>
      </c>
      <c r="AE20" s="14">
        <f t="shared" si="15"/>
        <v>86</v>
      </c>
      <c r="AF20" s="14">
        <f t="shared" si="1"/>
        <v>0</v>
      </c>
      <c r="AG20" s="85">
        <f t="shared" si="16"/>
        <v>1149108.3235695036</v>
      </c>
      <c r="AH20" s="51"/>
      <c r="AI20" s="56" t="s">
        <v>180</v>
      </c>
    </row>
    <row r="21" spans="1:35">
      <c r="A21" s="56">
        <v>9010000004</v>
      </c>
      <c r="B21" s="56" t="s">
        <v>22</v>
      </c>
      <c r="C21" s="56" t="s">
        <v>28</v>
      </c>
      <c r="D21" s="56">
        <f t="shared" si="17"/>
        <v>20</v>
      </c>
      <c r="E21" s="10" t="s">
        <v>39</v>
      </c>
      <c r="F21" s="10" t="s">
        <v>163</v>
      </c>
      <c r="G21" s="57">
        <v>81867019.352135107</v>
      </c>
      <c r="H21" s="57">
        <v>33695667.765040636</v>
      </c>
      <c r="I21" s="62">
        <f t="shared" si="0"/>
        <v>48171351.587094471</v>
      </c>
      <c r="J21" s="60">
        <v>42461</v>
      </c>
      <c r="K21" s="60">
        <v>42490</v>
      </c>
      <c r="L21" s="60">
        <f t="shared" si="18"/>
        <v>42490</v>
      </c>
      <c r="M21" s="60">
        <v>45443</v>
      </c>
      <c r="N21" s="83">
        <f t="shared" si="2"/>
        <v>32.666666666666664</v>
      </c>
      <c r="O21" s="83">
        <f t="shared" si="3"/>
        <v>33</v>
      </c>
      <c r="P21" s="62">
        <f t="shared" si="4"/>
        <v>48171351.587094471</v>
      </c>
      <c r="Q21" s="10">
        <f t="shared" si="5"/>
        <v>41427362.364901245</v>
      </c>
      <c r="R21" s="61">
        <f t="shared" si="6"/>
        <v>6743989.2221932262</v>
      </c>
      <c r="S21" s="61">
        <f t="shared" si="19"/>
        <v>674398.92221932265</v>
      </c>
      <c r="T21" s="61">
        <f t="shared" si="19"/>
        <v>67439.89222193227</v>
      </c>
      <c r="U21" s="61">
        <f t="shared" si="8"/>
        <v>1347449.0465942067</v>
      </c>
      <c r="V21" s="84">
        <v>0.1</v>
      </c>
      <c r="W21" s="84">
        <v>0.1</v>
      </c>
      <c r="X21" s="84">
        <v>0.18</v>
      </c>
      <c r="Y21" s="56">
        <f t="shared" si="9"/>
        <v>4</v>
      </c>
      <c r="Z21" s="56">
        <f t="shared" si="10"/>
        <v>4</v>
      </c>
      <c r="AA21" s="56">
        <f t="shared" si="11"/>
        <v>4</v>
      </c>
      <c r="AB21" s="56">
        <f t="shared" si="12"/>
        <v>4</v>
      </c>
      <c r="AC21" s="56">
        <f t="shared" si="13"/>
        <v>4</v>
      </c>
      <c r="AD21" s="83">
        <f t="shared" si="14"/>
        <v>13</v>
      </c>
      <c r="AE21" s="14">
        <f t="shared" si="15"/>
        <v>86</v>
      </c>
      <c r="AF21" s="14">
        <f t="shared" si="1"/>
        <v>0</v>
      </c>
      <c r="AG21" s="85">
        <f t="shared" si="16"/>
        <v>2089287.8610354615</v>
      </c>
      <c r="AH21" s="51"/>
      <c r="AI21" s="56" t="s">
        <v>180</v>
      </c>
    </row>
    <row r="22" spans="1:35">
      <c r="A22" s="56">
        <v>9010000011</v>
      </c>
      <c r="B22" s="56" t="s">
        <v>22</v>
      </c>
      <c r="C22" s="56" t="s">
        <v>29</v>
      </c>
      <c r="D22" s="56">
        <f t="shared" si="17"/>
        <v>21</v>
      </c>
      <c r="E22" s="10" t="s">
        <v>39</v>
      </c>
      <c r="F22" s="10" t="s">
        <v>132</v>
      </c>
      <c r="G22" s="57">
        <v>29069544.566407844</v>
      </c>
      <c r="H22" s="57">
        <v>11964741.400655076</v>
      </c>
      <c r="I22" s="62">
        <f t="shared" si="0"/>
        <v>17104803.165752769</v>
      </c>
      <c r="J22" s="60">
        <v>42778</v>
      </c>
      <c r="K22" s="60">
        <v>42825</v>
      </c>
      <c r="L22" s="60">
        <f t="shared" si="18"/>
        <v>42825</v>
      </c>
      <c r="M22" s="60">
        <v>45443</v>
      </c>
      <c r="N22" s="83">
        <f t="shared" si="2"/>
        <v>29</v>
      </c>
      <c r="O22" s="83">
        <f t="shared" si="3"/>
        <v>29</v>
      </c>
      <c r="P22" s="62">
        <f t="shared" si="4"/>
        <v>17104803.165752769</v>
      </c>
      <c r="Q22" s="10">
        <f t="shared" si="5"/>
        <v>13341746.469287161</v>
      </c>
      <c r="R22" s="61">
        <f t="shared" si="6"/>
        <v>3763056.6964656077</v>
      </c>
      <c r="S22" s="61">
        <f t="shared" si="19"/>
        <v>376305.6696465608</v>
      </c>
      <c r="T22" s="61">
        <f t="shared" si="19"/>
        <v>37630.566964656078</v>
      </c>
      <c r="U22" s="61">
        <f t="shared" si="8"/>
        <v>751858.72795382841</v>
      </c>
      <c r="V22" s="84">
        <v>0.1</v>
      </c>
      <c r="W22" s="84">
        <v>0.1</v>
      </c>
      <c r="X22" s="84">
        <v>0.18</v>
      </c>
      <c r="Y22" s="56">
        <f t="shared" si="9"/>
        <v>4</v>
      </c>
      <c r="Z22" s="56">
        <f t="shared" si="10"/>
        <v>4</v>
      </c>
      <c r="AA22" s="56">
        <f t="shared" si="11"/>
        <v>4</v>
      </c>
      <c r="AB22" s="56">
        <f t="shared" si="12"/>
        <v>4</v>
      </c>
      <c r="AC22" s="56">
        <f t="shared" si="13"/>
        <v>4</v>
      </c>
      <c r="AD22" s="83">
        <f t="shared" si="14"/>
        <v>9</v>
      </c>
      <c r="AE22" s="14">
        <f t="shared" si="15"/>
        <v>78</v>
      </c>
      <c r="AF22" s="14">
        <f t="shared" si="1"/>
        <v>0</v>
      </c>
      <c r="AG22" s="85">
        <f t="shared" si="16"/>
        <v>1165794.9645650452</v>
      </c>
      <c r="AH22" s="51"/>
      <c r="AI22" s="56" t="s">
        <v>180</v>
      </c>
    </row>
    <row r="23" spans="1:35">
      <c r="A23" s="56">
        <v>9010000011</v>
      </c>
      <c r="B23" s="56" t="s">
        <v>22</v>
      </c>
      <c r="C23" s="56" t="s">
        <v>29</v>
      </c>
      <c r="D23" s="56">
        <f t="shared" si="17"/>
        <v>22</v>
      </c>
      <c r="E23" s="10" t="s">
        <v>39</v>
      </c>
      <c r="F23" s="10" t="s">
        <v>132</v>
      </c>
      <c r="G23" s="57">
        <v>38912326.244910307</v>
      </c>
      <c r="H23" s="57">
        <v>16015934.468966022</v>
      </c>
      <c r="I23" s="62">
        <f t="shared" si="0"/>
        <v>22896391.775944285</v>
      </c>
      <c r="J23" s="60">
        <v>42778</v>
      </c>
      <c r="K23" s="60">
        <v>42825</v>
      </c>
      <c r="L23" s="60">
        <f t="shared" si="18"/>
        <v>42825</v>
      </c>
      <c r="M23" s="60">
        <v>45443</v>
      </c>
      <c r="N23" s="83">
        <f t="shared" si="2"/>
        <v>29</v>
      </c>
      <c r="O23" s="83">
        <f t="shared" si="3"/>
        <v>29</v>
      </c>
      <c r="P23" s="62">
        <f t="shared" si="4"/>
        <v>22896391.775944285</v>
      </c>
      <c r="Q23" s="10">
        <f t="shared" si="5"/>
        <v>17859185.585236542</v>
      </c>
      <c r="R23" s="61">
        <f t="shared" si="6"/>
        <v>5037206.1907077432</v>
      </c>
      <c r="S23" s="61">
        <f t="shared" si="19"/>
        <v>503720.61907077435</v>
      </c>
      <c r="T23" s="61">
        <f t="shared" si="19"/>
        <v>50372.061907077441</v>
      </c>
      <c r="U23" s="61">
        <f t="shared" si="8"/>
        <v>1006433.796903407</v>
      </c>
      <c r="V23" s="84">
        <v>0.1</v>
      </c>
      <c r="W23" s="84">
        <v>0.1</v>
      </c>
      <c r="X23" s="84">
        <v>0.18</v>
      </c>
      <c r="Y23" s="56">
        <f t="shared" si="9"/>
        <v>4</v>
      </c>
      <c r="Z23" s="56">
        <f t="shared" si="10"/>
        <v>4</v>
      </c>
      <c r="AA23" s="56">
        <f t="shared" si="11"/>
        <v>4</v>
      </c>
      <c r="AB23" s="56">
        <f t="shared" si="12"/>
        <v>4</v>
      </c>
      <c r="AC23" s="56">
        <f t="shared" si="13"/>
        <v>4</v>
      </c>
      <c r="AD23" s="83">
        <f t="shared" si="14"/>
        <v>9</v>
      </c>
      <c r="AE23" s="14">
        <f t="shared" si="15"/>
        <v>78</v>
      </c>
      <c r="AF23" s="14">
        <f t="shared" si="1"/>
        <v>0</v>
      </c>
      <c r="AG23" s="85">
        <f t="shared" si="16"/>
        <v>1560526.4778812588</v>
      </c>
      <c r="AH23" s="51"/>
      <c r="AI23" s="56" t="s">
        <v>180</v>
      </c>
    </row>
    <row r="24" spans="1:35">
      <c r="A24" s="56">
        <v>9010000011</v>
      </c>
      <c r="B24" s="56" t="s">
        <v>22</v>
      </c>
      <c r="C24" s="56" t="s">
        <v>29</v>
      </c>
      <c r="D24" s="56">
        <f t="shared" si="17"/>
        <v>23</v>
      </c>
      <c r="E24" s="10" t="s">
        <v>39</v>
      </c>
      <c r="F24" s="10" t="s">
        <v>132</v>
      </c>
      <c r="G24" s="57">
        <v>29905950.113840856</v>
      </c>
      <c r="H24" s="57">
        <v>12308997.777229808</v>
      </c>
      <c r="I24" s="62">
        <f t="shared" si="0"/>
        <v>17596952.336611047</v>
      </c>
      <c r="J24" s="60">
        <v>42778</v>
      </c>
      <c r="K24" s="60">
        <v>42825</v>
      </c>
      <c r="L24" s="60">
        <f t="shared" si="18"/>
        <v>42825</v>
      </c>
      <c r="M24" s="60">
        <v>45443</v>
      </c>
      <c r="N24" s="83">
        <f t="shared" si="2"/>
        <v>29</v>
      </c>
      <c r="O24" s="83">
        <f t="shared" si="3"/>
        <v>29</v>
      </c>
      <c r="P24" s="62">
        <f t="shared" si="4"/>
        <v>17596952.336611047</v>
      </c>
      <c r="Q24" s="10">
        <f t="shared" si="5"/>
        <v>13725622.822556617</v>
      </c>
      <c r="R24" s="61">
        <f t="shared" si="6"/>
        <v>3871329.5140544306</v>
      </c>
      <c r="S24" s="61">
        <f t="shared" si="19"/>
        <v>387132.95140544308</v>
      </c>
      <c r="T24" s="61">
        <f t="shared" si="19"/>
        <v>38713.295140544309</v>
      </c>
      <c r="U24" s="61">
        <f t="shared" si="8"/>
        <v>773491.63690807519</v>
      </c>
      <c r="V24" s="84">
        <v>0.1</v>
      </c>
      <c r="W24" s="84">
        <v>0.1</v>
      </c>
      <c r="X24" s="84">
        <v>0.18</v>
      </c>
      <c r="Y24" s="56">
        <f t="shared" si="9"/>
        <v>4</v>
      </c>
      <c r="Z24" s="56">
        <f t="shared" si="10"/>
        <v>4</v>
      </c>
      <c r="AA24" s="56">
        <f t="shared" si="11"/>
        <v>4</v>
      </c>
      <c r="AB24" s="56">
        <f t="shared" si="12"/>
        <v>4</v>
      </c>
      <c r="AC24" s="56">
        <f t="shared" si="13"/>
        <v>4</v>
      </c>
      <c r="AD24" s="83">
        <f t="shared" si="14"/>
        <v>9</v>
      </c>
      <c r="AE24" s="14">
        <f t="shared" si="15"/>
        <v>78</v>
      </c>
      <c r="AF24" s="14">
        <f t="shared" si="1"/>
        <v>0</v>
      </c>
      <c r="AG24" s="85">
        <f t="shared" si="16"/>
        <v>1199337.8834540625</v>
      </c>
      <c r="AH24" s="51"/>
      <c r="AI24" s="56" t="s">
        <v>180</v>
      </c>
    </row>
    <row r="25" spans="1:35">
      <c r="A25" s="56">
        <v>9010000011</v>
      </c>
      <c r="B25" s="56" t="s">
        <v>22</v>
      </c>
      <c r="C25" s="56" t="s">
        <v>29</v>
      </c>
      <c r="D25" s="56">
        <f t="shared" si="17"/>
        <v>24</v>
      </c>
      <c r="E25" s="10" t="s">
        <v>39</v>
      </c>
      <c r="F25" s="10" t="s">
        <v>132</v>
      </c>
      <c r="G25" s="57">
        <v>51228843.110172451</v>
      </c>
      <c r="H25" s="57">
        <v>21085292.845497284</v>
      </c>
      <c r="I25" s="62">
        <f t="shared" si="0"/>
        <v>30143550.264675166</v>
      </c>
      <c r="J25" s="60">
        <v>42778</v>
      </c>
      <c r="K25" s="60">
        <v>42825</v>
      </c>
      <c r="L25" s="60">
        <f t="shared" si="18"/>
        <v>42825</v>
      </c>
      <c r="M25" s="60">
        <v>45443</v>
      </c>
      <c r="N25" s="83">
        <f t="shared" si="2"/>
        <v>29</v>
      </c>
      <c r="O25" s="83">
        <f t="shared" si="3"/>
        <v>29</v>
      </c>
      <c r="P25" s="62">
        <f t="shared" si="4"/>
        <v>30143550.264675166</v>
      </c>
      <c r="Q25" s="10">
        <f t="shared" si="5"/>
        <v>23511969.206446629</v>
      </c>
      <c r="R25" s="61">
        <f t="shared" si="6"/>
        <v>6631581.0582285374</v>
      </c>
      <c r="S25" s="61">
        <f t="shared" si="19"/>
        <v>663158.10582285374</v>
      </c>
      <c r="T25" s="61">
        <f t="shared" si="19"/>
        <v>66315.810582285383</v>
      </c>
      <c r="U25" s="61">
        <f t="shared" si="8"/>
        <v>1324989.8954340618</v>
      </c>
      <c r="V25" s="84">
        <v>0.1</v>
      </c>
      <c r="W25" s="84">
        <v>0.1</v>
      </c>
      <c r="X25" s="84">
        <v>0.18</v>
      </c>
      <c r="Y25" s="56">
        <f t="shared" si="9"/>
        <v>4</v>
      </c>
      <c r="Z25" s="56">
        <f t="shared" si="10"/>
        <v>4</v>
      </c>
      <c r="AA25" s="56">
        <f t="shared" si="11"/>
        <v>4</v>
      </c>
      <c r="AB25" s="56">
        <f t="shared" si="12"/>
        <v>4</v>
      </c>
      <c r="AC25" s="56">
        <f t="shared" si="13"/>
        <v>4</v>
      </c>
      <c r="AD25" s="83">
        <f t="shared" si="14"/>
        <v>9</v>
      </c>
      <c r="AE25" s="14">
        <f t="shared" si="15"/>
        <v>78</v>
      </c>
      <c r="AF25" s="14">
        <f t="shared" si="1"/>
        <v>0</v>
      </c>
      <c r="AG25" s="85">
        <f t="shared" si="16"/>
        <v>2054463.811839201</v>
      </c>
      <c r="AH25" s="51"/>
      <c r="AI25" s="56" t="s">
        <v>180</v>
      </c>
    </row>
    <row r="26" spans="1:35">
      <c r="A26" s="56">
        <v>9010000011</v>
      </c>
      <c r="B26" s="56" t="s">
        <v>22</v>
      </c>
      <c r="C26" s="56" t="s">
        <v>29</v>
      </c>
      <c r="D26" s="56">
        <f t="shared" si="17"/>
        <v>25</v>
      </c>
      <c r="E26" s="10" t="s">
        <v>39</v>
      </c>
      <c r="F26" s="10" t="s">
        <v>132</v>
      </c>
      <c r="G26" s="57">
        <v>53720518.358721696</v>
      </c>
      <c r="H26" s="57">
        <v>22110842.108410578</v>
      </c>
      <c r="I26" s="62">
        <f t="shared" si="0"/>
        <v>31609676.250311118</v>
      </c>
      <c r="J26" s="60">
        <v>42778</v>
      </c>
      <c r="K26" s="60">
        <v>42825</v>
      </c>
      <c r="L26" s="60">
        <f t="shared" si="18"/>
        <v>42825</v>
      </c>
      <c r="M26" s="60">
        <v>45443</v>
      </c>
      <c r="N26" s="83">
        <f t="shared" si="2"/>
        <v>29</v>
      </c>
      <c r="O26" s="83">
        <f t="shared" si="3"/>
        <v>29</v>
      </c>
      <c r="P26" s="62">
        <f t="shared" si="4"/>
        <v>31609676.250311118</v>
      </c>
      <c r="Q26" s="10">
        <f t="shared" si="5"/>
        <v>24655547.475242674</v>
      </c>
      <c r="R26" s="61">
        <f t="shared" si="6"/>
        <v>6954128.7750684433</v>
      </c>
      <c r="S26" s="61">
        <f t="shared" si="19"/>
        <v>695412.87750684435</v>
      </c>
      <c r="T26" s="61">
        <f t="shared" si="19"/>
        <v>69541.287750684438</v>
      </c>
      <c r="U26" s="61">
        <f t="shared" si="8"/>
        <v>1389434.9292586751</v>
      </c>
      <c r="V26" s="84">
        <v>0.1</v>
      </c>
      <c r="W26" s="84">
        <v>0.1</v>
      </c>
      <c r="X26" s="84">
        <v>0.18</v>
      </c>
      <c r="Y26" s="56">
        <f t="shared" si="9"/>
        <v>4</v>
      </c>
      <c r="Z26" s="56">
        <f t="shared" si="10"/>
        <v>4</v>
      </c>
      <c r="AA26" s="56">
        <f t="shared" si="11"/>
        <v>4</v>
      </c>
      <c r="AB26" s="56">
        <f t="shared" si="12"/>
        <v>4</v>
      </c>
      <c r="AC26" s="56">
        <f t="shared" si="13"/>
        <v>4</v>
      </c>
      <c r="AD26" s="83">
        <f t="shared" si="14"/>
        <v>9</v>
      </c>
      <c r="AE26" s="14">
        <f t="shared" si="15"/>
        <v>78</v>
      </c>
      <c r="AF26" s="14">
        <f t="shared" si="1"/>
        <v>0</v>
      </c>
      <c r="AG26" s="85">
        <f t="shared" si="16"/>
        <v>2154389.0945162037</v>
      </c>
      <c r="AH26" s="51"/>
      <c r="AI26" s="56" t="s">
        <v>180</v>
      </c>
    </row>
    <row r="27" spans="1:35">
      <c r="A27" s="56">
        <v>9010000014</v>
      </c>
      <c r="B27" s="56" t="s">
        <v>22</v>
      </c>
      <c r="C27" s="56" t="s">
        <v>29</v>
      </c>
      <c r="D27" s="56">
        <f t="shared" si="17"/>
        <v>26</v>
      </c>
      <c r="E27" s="10" t="s">
        <v>39</v>
      </c>
      <c r="F27" s="10" t="s">
        <v>155</v>
      </c>
      <c r="G27" s="57">
        <v>155157141.64890325</v>
      </c>
      <c r="H27" s="57">
        <v>63861168.242696539</v>
      </c>
      <c r="I27" s="62">
        <f t="shared" si="0"/>
        <v>91295973.406206712</v>
      </c>
      <c r="J27" s="60">
        <v>42766</v>
      </c>
      <c r="K27" s="60">
        <v>42825</v>
      </c>
      <c r="L27" s="60">
        <f t="shared" si="18"/>
        <v>42825</v>
      </c>
      <c r="M27" s="60">
        <v>45443</v>
      </c>
      <c r="N27" s="83">
        <f t="shared" si="2"/>
        <v>29</v>
      </c>
      <c r="O27" s="83">
        <f t="shared" si="3"/>
        <v>29</v>
      </c>
      <c r="P27" s="62">
        <f t="shared" si="4"/>
        <v>91295973.406206712</v>
      </c>
      <c r="Q27" s="10">
        <f t="shared" si="5"/>
        <v>71210859.256841242</v>
      </c>
      <c r="R27" s="61">
        <f t="shared" si="6"/>
        <v>20085114.14936547</v>
      </c>
      <c r="S27" s="61">
        <f t="shared" si="19"/>
        <v>2008511.4149365472</v>
      </c>
      <c r="T27" s="61">
        <f t="shared" si="19"/>
        <v>200851.14149365472</v>
      </c>
      <c r="U27" s="61">
        <f t="shared" si="8"/>
        <v>4013005.8070432208</v>
      </c>
      <c r="V27" s="84">
        <v>0.1</v>
      </c>
      <c r="W27" s="84">
        <v>0.1</v>
      </c>
      <c r="X27" s="84">
        <v>0.18</v>
      </c>
      <c r="Y27" s="56">
        <f t="shared" si="9"/>
        <v>4</v>
      </c>
      <c r="Z27" s="56">
        <f t="shared" si="10"/>
        <v>4</v>
      </c>
      <c r="AA27" s="56">
        <f t="shared" si="11"/>
        <v>4</v>
      </c>
      <c r="AB27" s="56">
        <f t="shared" si="12"/>
        <v>4</v>
      </c>
      <c r="AC27" s="56">
        <f t="shared" si="13"/>
        <v>4</v>
      </c>
      <c r="AD27" s="83">
        <f t="shared" si="14"/>
        <v>9</v>
      </c>
      <c r="AE27" s="14">
        <f t="shared" si="15"/>
        <v>78</v>
      </c>
      <c r="AF27" s="14">
        <f t="shared" si="1"/>
        <v>0</v>
      </c>
      <c r="AG27" s="85">
        <f t="shared" si="16"/>
        <v>6222368.3634734228</v>
      </c>
      <c r="AH27" s="51"/>
      <c r="AI27" s="56" t="s">
        <v>180</v>
      </c>
    </row>
    <row r="28" spans="1:35">
      <c r="A28" s="56">
        <v>9010000014</v>
      </c>
      <c r="B28" s="56" t="s">
        <v>22</v>
      </c>
      <c r="C28" s="56" t="s">
        <v>29</v>
      </c>
      <c r="D28" s="56">
        <f t="shared" si="17"/>
        <v>27</v>
      </c>
      <c r="E28" s="10" t="s">
        <v>39</v>
      </c>
      <c r="F28" s="10" t="s">
        <v>155</v>
      </c>
      <c r="G28" s="57">
        <v>187140329.19055995</v>
      </c>
      <c r="H28" s="57">
        <v>77025136.712528765</v>
      </c>
      <c r="I28" s="62">
        <f t="shared" si="0"/>
        <v>110115192.47803119</v>
      </c>
      <c r="J28" s="60">
        <v>42766</v>
      </c>
      <c r="K28" s="60">
        <v>42825</v>
      </c>
      <c r="L28" s="60">
        <f t="shared" si="18"/>
        <v>42825</v>
      </c>
      <c r="M28" s="60">
        <v>45443</v>
      </c>
      <c r="N28" s="83">
        <f t="shared" si="2"/>
        <v>29</v>
      </c>
      <c r="O28" s="83">
        <f t="shared" si="3"/>
        <v>29</v>
      </c>
      <c r="P28" s="62">
        <f t="shared" si="4"/>
        <v>110115192.47803119</v>
      </c>
      <c r="Q28" s="10">
        <f t="shared" si="5"/>
        <v>85889850.132864326</v>
      </c>
      <c r="R28" s="61">
        <f t="shared" si="6"/>
        <v>24225342.345166862</v>
      </c>
      <c r="S28" s="61">
        <f t="shared" si="19"/>
        <v>2422534.2345166863</v>
      </c>
      <c r="T28" s="61">
        <f t="shared" si="19"/>
        <v>242253.42345166864</v>
      </c>
      <c r="U28" s="61">
        <f t="shared" si="8"/>
        <v>4840223.400564339</v>
      </c>
      <c r="V28" s="84">
        <v>0.1</v>
      </c>
      <c r="W28" s="84">
        <v>0.1</v>
      </c>
      <c r="X28" s="84">
        <v>0.18</v>
      </c>
      <c r="Y28" s="56">
        <f t="shared" si="9"/>
        <v>4</v>
      </c>
      <c r="Z28" s="56">
        <f t="shared" si="10"/>
        <v>4</v>
      </c>
      <c r="AA28" s="56">
        <f t="shared" si="11"/>
        <v>4</v>
      </c>
      <c r="AB28" s="56">
        <f t="shared" si="12"/>
        <v>4</v>
      </c>
      <c r="AC28" s="56">
        <f t="shared" si="13"/>
        <v>4</v>
      </c>
      <c r="AD28" s="83">
        <f t="shared" si="14"/>
        <v>9</v>
      </c>
      <c r="AE28" s="14">
        <f t="shared" si="15"/>
        <v>78</v>
      </c>
      <c r="AF28" s="14">
        <f t="shared" si="1"/>
        <v>0</v>
      </c>
      <c r="AG28" s="85">
        <f t="shared" si="16"/>
        <v>7505011.0585326944</v>
      </c>
      <c r="AH28" s="51"/>
      <c r="AI28" s="56" t="s">
        <v>181</v>
      </c>
    </row>
    <row r="29" spans="1:35">
      <c r="A29" s="56">
        <v>9010000014</v>
      </c>
      <c r="B29" s="56" t="s">
        <v>22</v>
      </c>
      <c r="C29" s="56" t="s">
        <v>29</v>
      </c>
      <c r="D29" s="56">
        <f t="shared" si="17"/>
        <v>28</v>
      </c>
      <c r="E29" s="10" t="s">
        <v>39</v>
      </c>
      <c r="F29" s="10" t="s">
        <v>155</v>
      </c>
      <c r="G29" s="57">
        <v>61337112.325513333</v>
      </c>
      <c r="H29" s="57">
        <v>25245757.998071957</v>
      </c>
      <c r="I29" s="62">
        <f t="shared" si="0"/>
        <v>36091354.327441379</v>
      </c>
      <c r="J29" s="60">
        <v>42766</v>
      </c>
      <c r="K29" s="60">
        <v>42825</v>
      </c>
      <c r="L29" s="60">
        <f t="shared" si="18"/>
        <v>42825</v>
      </c>
      <c r="M29" s="60">
        <v>45443</v>
      </c>
      <c r="N29" s="83">
        <f t="shared" si="2"/>
        <v>29</v>
      </c>
      <c r="O29" s="83">
        <f t="shared" si="3"/>
        <v>29</v>
      </c>
      <c r="P29" s="62">
        <f t="shared" si="4"/>
        <v>36091354.327441379</v>
      </c>
      <c r="Q29" s="10">
        <f t="shared" si="5"/>
        <v>28151256.375404276</v>
      </c>
      <c r="R29" s="61">
        <f t="shared" si="6"/>
        <v>7940097.9520371035</v>
      </c>
      <c r="S29" s="61">
        <f t="shared" si="19"/>
        <v>794009.79520371044</v>
      </c>
      <c r="T29" s="61">
        <f t="shared" si="19"/>
        <v>79400.979520371053</v>
      </c>
      <c r="U29" s="61">
        <f t="shared" si="8"/>
        <v>1586431.5708170133</v>
      </c>
      <c r="V29" s="84">
        <v>0.1</v>
      </c>
      <c r="W29" s="84">
        <v>0.1</v>
      </c>
      <c r="X29" s="84">
        <v>0.18</v>
      </c>
      <c r="Y29" s="56">
        <f t="shared" si="9"/>
        <v>4</v>
      </c>
      <c r="Z29" s="56">
        <f t="shared" si="10"/>
        <v>4</v>
      </c>
      <c r="AA29" s="56">
        <f t="shared" si="11"/>
        <v>4</v>
      </c>
      <c r="AB29" s="56">
        <f t="shared" si="12"/>
        <v>4</v>
      </c>
      <c r="AC29" s="56">
        <f t="shared" si="13"/>
        <v>4</v>
      </c>
      <c r="AD29" s="83">
        <f t="shared" si="14"/>
        <v>9</v>
      </c>
      <c r="AE29" s="14">
        <f t="shared" si="15"/>
        <v>78</v>
      </c>
      <c r="AF29" s="14">
        <f t="shared" si="1"/>
        <v>0</v>
      </c>
      <c r="AG29" s="85">
        <f t="shared" si="16"/>
        <v>2459842.3455410949</v>
      </c>
      <c r="AH29" s="51"/>
      <c r="AI29" s="56" t="s">
        <v>179</v>
      </c>
    </row>
    <row r="30" spans="1:35">
      <c r="A30" s="56">
        <v>9010000014</v>
      </c>
      <c r="B30" s="56" t="s">
        <v>22</v>
      </c>
      <c r="C30" s="56" t="s">
        <v>29</v>
      </c>
      <c r="D30" s="56">
        <f t="shared" si="17"/>
        <v>29</v>
      </c>
      <c r="E30" s="10" t="s">
        <v>39</v>
      </c>
      <c r="F30" s="10" t="s">
        <v>155</v>
      </c>
      <c r="G30" s="57">
        <v>1981476.1817010033</v>
      </c>
      <c r="H30" s="57">
        <v>815556.29643424915</v>
      </c>
      <c r="I30" s="62">
        <f t="shared" si="0"/>
        <v>1165919.8852667543</v>
      </c>
      <c r="J30" s="60">
        <v>42766</v>
      </c>
      <c r="K30" s="60">
        <v>42825</v>
      </c>
      <c r="L30" s="60">
        <f t="shared" si="18"/>
        <v>42825</v>
      </c>
      <c r="M30" s="60">
        <v>45443</v>
      </c>
      <c r="N30" s="83">
        <f t="shared" si="2"/>
        <v>29</v>
      </c>
      <c r="O30" s="83">
        <f t="shared" si="3"/>
        <v>29</v>
      </c>
      <c r="P30" s="62">
        <f t="shared" si="4"/>
        <v>1165919.8852667543</v>
      </c>
      <c r="Q30" s="10">
        <f t="shared" si="5"/>
        <v>909417.51050806837</v>
      </c>
      <c r="R30" s="61">
        <f t="shared" si="6"/>
        <v>256502.37475868594</v>
      </c>
      <c r="S30" s="61">
        <f t="shared" si="19"/>
        <v>25650.237475868595</v>
      </c>
      <c r="T30" s="61">
        <f t="shared" si="19"/>
        <v>2565.0237475868598</v>
      </c>
      <c r="U30" s="61">
        <f t="shared" si="8"/>
        <v>51249.174476785454</v>
      </c>
      <c r="V30" s="84">
        <v>0.1</v>
      </c>
      <c r="W30" s="84">
        <v>0.1</v>
      </c>
      <c r="X30" s="84">
        <v>0.18</v>
      </c>
      <c r="Y30" s="56">
        <f t="shared" si="9"/>
        <v>4</v>
      </c>
      <c r="Z30" s="56">
        <f t="shared" si="10"/>
        <v>4</v>
      </c>
      <c r="AA30" s="56">
        <f t="shared" si="11"/>
        <v>4</v>
      </c>
      <c r="AB30" s="56">
        <f t="shared" si="12"/>
        <v>4</v>
      </c>
      <c r="AC30" s="56">
        <f t="shared" si="13"/>
        <v>4</v>
      </c>
      <c r="AD30" s="83">
        <f t="shared" si="14"/>
        <v>9</v>
      </c>
      <c r="AE30" s="14">
        <f t="shared" si="15"/>
        <v>78</v>
      </c>
      <c r="AF30" s="14">
        <f t="shared" si="1"/>
        <v>0</v>
      </c>
      <c r="AG30" s="85">
        <f t="shared" si="16"/>
        <v>79464.435700240909</v>
      </c>
      <c r="AH30" s="51"/>
      <c r="AI30" s="56" t="s">
        <v>180</v>
      </c>
    </row>
    <row r="31" spans="1:35">
      <c r="A31" s="56">
        <v>9010000014</v>
      </c>
      <c r="B31" s="56" t="s">
        <v>22</v>
      </c>
      <c r="C31" s="56" t="s">
        <v>29</v>
      </c>
      <c r="D31" s="56">
        <f t="shared" si="17"/>
        <v>30</v>
      </c>
      <c r="E31" s="10" t="s">
        <v>39</v>
      </c>
      <c r="F31" s="10" t="s">
        <v>155</v>
      </c>
      <c r="G31" s="57">
        <v>181123860.51177096</v>
      </c>
      <c r="H31" s="57">
        <v>74548816.805885434</v>
      </c>
      <c r="I31" s="62">
        <f t="shared" si="0"/>
        <v>106575043.70588553</v>
      </c>
      <c r="J31" s="60">
        <v>42766</v>
      </c>
      <c r="K31" s="60">
        <v>42825</v>
      </c>
      <c r="L31" s="60">
        <f t="shared" si="18"/>
        <v>42825</v>
      </c>
      <c r="M31" s="60">
        <v>45443</v>
      </c>
      <c r="N31" s="83">
        <f t="shared" si="2"/>
        <v>29</v>
      </c>
      <c r="O31" s="83">
        <f t="shared" si="3"/>
        <v>29</v>
      </c>
      <c r="P31" s="62">
        <f t="shared" si="4"/>
        <v>106575043.70588553</v>
      </c>
      <c r="Q31" s="10">
        <f t="shared" si="5"/>
        <v>83128534.090590715</v>
      </c>
      <c r="R31" s="61">
        <f t="shared" si="6"/>
        <v>23446509.615294814</v>
      </c>
      <c r="S31" s="61">
        <f t="shared" si="19"/>
        <v>2344650.9615294817</v>
      </c>
      <c r="T31" s="61">
        <f t="shared" si="19"/>
        <v>234465.09615294819</v>
      </c>
      <c r="U31" s="61">
        <f t="shared" si="8"/>
        <v>4684612.6211359035</v>
      </c>
      <c r="V31" s="84">
        <v>0.1</v>
      </c>
      <c r="W31" s="84">
        <v>0.1</v>
      </c>
      <c r="X31" s="84">
        <v>0.18</v>
      </c>
      <c r="Y31" s="56">
        <f t="shared" si="9"/>
        <v>4</v>
      </c>
      <c r="Z31" s="56">
        <f t="shared" si="10"/>
        <v>4</v>
      </c>
      <c r="AA31" s="56">
        <f t="shared" si="11"/>
        <v>4</v>
      </c>
      <c r="AB31" s="56">
        <f t="shared" si="12"/>
        <v>4</v>
      </c>
      <c r="AC31" s="56">
        <f t="shared" si="13"/>
        <v>4</v>
      </c>
      <c r="AD31" s="83">
        <f t="shared" si="14"/>
        <v>9</v>
      </c>
      <c r="AE31" s="14">
        <f t="shared" si="15"/>
        <v>78</v>
      </c>
      <c r="AF31" s="14">
        <f t="shared" si="1"/>
        <v>0</v>
      </c>
      <c r="AG31" s="85">
        <f t="shared" si="16"/>
        <v>7263728.6788183339</v>
      </c>
      <c r="AH31" s="51"/>
      <c r="AI31" s="56" t="s">
        <v>180</v>
      </c>
    </row>
    <row r="32" spans="1:35">
      <c r="A32" s="56">
        <v>9010000014</v>
      </c>
      <c r="B32" s="56" t="s">
        <v>22</v>
      </c>
      <c r="C32" s="56" t="s">
        <v>29</v>
      </c>
      <c r="D32" s="56">
        <f t="shared" si="17"/>
        <v>31</v>
      </c>
      <c r="E32" s="10" t="s">
        <v>39</v>
      </c>
      <c r="F32" s="10" t="s">
        <v>155</v>
      </c>
      <c r="G32" s="57">
        <v>127091722.492221</v>
      </c>
      <c r="H32" s="57">
        <v>52309715.08031255</v>
      </c>
      <c r="I32" s="62">
        <f t="shared" si="0"/>
        <v>74782007.411908448</v>
      </c>
      <c r="J32" s="60">
        <v>42766</v>
      </c>
      <c r="K32" s="60">
        <v>42825</v>
      </c>
      <c r="L32" s="60">
        <f t="shared" si="18"/>
        <v>42825</v>
      </c>
      <c r="M32" s="60">
        <v>45443</v>
      </c>
      <c r="N32" s="83">
        <f t="shared" si="2"/>
        <v>29</v>
      </c>
      <c r="O32" s="83">
        <f t="shared" si="3"/>
        <v>29</v>
      </c>
      <c r="P32" s="62">
        <f t="shared" si="4"/>
        <v>74782007.411908448</v>
      </c>
      <c r="Q32" s="10">
        <f t="shared" si="5"/>
        <v>58329965.781288594</v>
      </c>
      <c r="R32" s="61">
        <f t="shared" si="6"/>
        <v>16452041.630619854</v>
      </c>
      <c r="S32" s="61">
        <f t="shared" si="19"/>
        <v>1645204.1630619855</v>
      </c>
      <c r="T32" s="61">
        <f t="shared" si="19"/>
        <v>164520.41630619857</v>
      </c>
      <c r="U32" s="61">
        <f t="shared" si="8"/>
        <v>3287117.9177978463</v>
      </c>
      <c r="V32" s="84">
        <v>0.1</v>
      </c>
      <c r="W32" s="84">
        <v>0.1</v>
      </c>
      <c r="X32" s="84">
        <v>0.18</v>
      </c>
      <c r="Y32" s="56">
        <f t="shared" si="9"/>
        <v>4</v>
      </c>
      <c r="Z32" s="56">
        <f t="shared" si="10"/>
        <v>4</v>
      </c>
      <c r="AA32" s="56">
        <f t="shared" si="11"/>
        <v>4</v>
      </c>
      <c r="AB32" s="56">
        <f t="shared" si="12"/>
        <v>4</v>
      </c>
      <c r="AC32" s="56">
        <f t="shared" si="13"/>
        <v>4</v>
      </c>
      <c r="AD32" s="83">
        <f t="shared" si="14"/>
        <v>9</v>
      </c>
      <c r="AE32" s="14">
        <f t="shared" si="15"/>
        <v>78</v>
      </c>
      <c r="AF32" s="14">
        <f t="shared" si="1"/>
        <v>0</v>
      </c>
      <c r="AG32" s="85">
        <f t="shared" si="16"/>
        <v>5096842.4971660301</v>
      </c>
      <c r="AH32" s="51"/>
      <c r="AI32" s="56" t="s">
        <v>180</v>
      </c>
    </row>
    <row r="33" spans="1:35">
      <c r="A33" s="56">
        <v>9010000003</v>
      </c>
      <c r="B33" s="56" t="s">
        <v>22</v>
      </c>
      <c r="C33" s="56" t="s">
        <v>29</v>
      </c>
      <c r="D33" s="56">
        <f t="shared" si="17"/>
        <v>32</v>
      </c>
      <c r="E33" s="10" t="s">
        <v>39</v>
      </c>
      <c r="F33" s="10" t="s">
        <v>162</v>
      </c>
      <c r="G33" s="57">
        <v>34680467.815419614</v>
      </c>
      <c r="H33" s="57">
        <v>14274142.758491514</v>
      </c>
      <c r="I33" s="62">
        <f t="shared" si="0"/>
        <v>20406325.056928098</v>
      </c>
      <c r="J33" s="60">
        <v>42791</v>
      </c>
      <c r="K33" s="60">
        <v>42825</v>
      </c>
      <c r="L33" s="60">
        <f t="shared" si="18"/>
        <v>42825</v>
      </c>
      <c r="M33" s="60">
        <v>45443</v>
      </c>
      <c r="N33" s="83">
        <f t="shared" si="2"/>
        <v>29</v>
      </c>
      <c r="O33" s="83">
        <f t="shared" si="3"/>
        <v>29</v>
      </c>
      <c r="P33" s="62">
        <f t="shared" si="4"/>
        <v>20406325.056928098</v>
      </c>
      <c r="Q33" s="10">
        <f t="shared" si="5"/>
        <v>15916933.544403916</v>
      </c>
      <c r="R33" s="61">
        <f t="shared" si="6"/>
        <v>4489391.512524182</v>
      </c>
      <c r="S33" s="61">
        <f t="shared" si="19"/>
        <v>448939.15125241823</v>
      </c>
      <c r="T33" s="61">
        <f t="shared" si="19"/>
        <v>44893.915125241823</v>
      </c>
      <c r="U33" s="61">
        <f t="shared" si="8"/>
        <v>896980.42420233146</v>
      </c>
      <c r="V33" s="84">
        <v>0.1</v>
      </c>
      <c r="W33" s="84">
        <v>0.1</v>
      </c>
      <c r="X33" s="84">
        <v>0.18</v>
      </c>
      <c r="Y33" s="56">
        <f t="shared" si="9"/>
        <v>4</v>
      </c>
      <c r="Z33" s="56">
        <f t="shared" si="10"/>
        <v>4</v>
      </c>
      <c r="AA33" s="56">
        <f t="shared" si="11"/>
        <v>4</v>
      </c>
      <c r="AB33" s="56">
        <f t="shared" si="12"/>
        <v>4</v>
      </c>
      <c r="AC33" s="56">
        <f t="shared" si="13"/>
        <v>4</v>
      </c>
      <c r="AD33" s="83">
        <f t="shared" si="14"/>
        <v>9</v>
      </c>
      <c r="AE33" s="14">
        <f t="shared" si="15"/>
        <v>78</v>
      </c>
      <c r="AF33" s="14">
        <f t="shared" si="1"/>
        <v>0</v>
      </c>
      <c r="AG33" s="85">
        <f t="shared" si="16"/>
        <v>1390813.4905799916</v>
      </c>
      <c r="AH33" s="51"/>
      <c r="AI33" s="56" t="s">
        <v>180</v>
      </c>
    </row>
    <row r="34" spans="1:35">
      <c r="A34" s="56">
        <v>9010000003</v>
      </c>
      <c r="B34" s="56" t="s">
        <v>22</v>
      </c>
      <c r="C34" s="56" t="s">
        <v>29</v>
      </c>
      <c r="D34" s="56">
        <f t="shared" si="17"/>
        <v>33</v>
      </c>
      <c r="E34" s="10" t="s">
        <v>39</v>
      </c>
      <c r="F34" s="10" t="s">
        <v>162</v>
      </c>
      <c r="G34" s="57">
        <v>15000298.70744575</v>
      </c>
      <c r="H34" s="57">
        <v>6173976.8422297938</v>
      </c>
      <c r="I34" s="62">
        <f t="shared" si="0"/>
        <v>8826321.8652159572</v>
      </c>
      <c r="J34" s="60">
        <v>42791</v>
      </c>
      <c r="K34" s="60">
        <v>42825</v>
      </c>
      <c r="L34" s="60">
        <f t="shared" si="18"/>
        <v>42825</v>
      </c>
      <c r="M34" s="60">
        <v>45443</v>
      </c>
      <c r="N34" s="83">
        <f t="shared" si="2"/>
        <v>29</v>
      </c>
      <c r="O34" s="83">
        <f t="shared" si="3"/>
        <v>29</v>
      </c>
      <c r="P34" s="62">
        <f t="shared" si="4"/>
        <v>8826321.8652159572</v>
      </c>
      <c r="Q34" s="10">
        <f t="shared" si="5"/>
        <v>6884531.0548684467</v>
      </c>
      <c r="R34" s="61">
        <f t="shared" si="6"/>
        <v>1941790.8103475105</v>
      </c>
      <c r="S34" s="61">
        <f t="shared" si="19"/>
        <v>194179.08103475106</v>
      </c>
      <c r="T34" s="61">
        <f t="shared" si="19"/>
        <v>19417.908103475107</v>
      </c>
      <c r="U34" s="61">
        <f t="shared" si="8"/>
        <v>387969.80390743254</v>
      </c>
      <c r="V34" s="84">
        <v>0.1</v>
      </c>
      <c r="W34" s="84">
        <v>0.1</v>
      </c>
      <c r="X34" s="84">
        <v>0.18</v>
      </c>
      <c r="Y34" s="56">
        <f t="shared" si="9"/>
        <v>4</v>
      </c>
      <c r="Z34" s="56">
        <f t="shared" si="10"/>
        <v>4</v>
      </c>
      <c r="AA34" s="56">
        <f t="shared" si="11"/>
        <v>4</v>
      </c>
      <c r="AB34" s="56">
        <f t="shared" si="12"/>
        <v>4</v>
      </c>
      <c r="AC34" s="56">
        <f t="shared" si="13"/>
        <v>4</v>
      </c>
      <c r="AD34" s="83">
        <f t="shared" si="14"/>
        <v>9</v>
      </c>
      <c r="AE34" s="14">
        <f t="shared" si="15"/>
        <v>78</v>
      </c>
      <c r="AF34" s="14">
        <f t="shared" si="1"/>
        <v>0</v>
      </c>
      <c r="AG34" s="85">
        <f t="shared" si="16"/>
        <v>601566.79304565873</v>
      </c>
      <c r="AH34" s="51"/>
      <c r="AI34" s="56" t="s">
        <v>181</v>
      </c>
    </row>
    <row r="35" spans="1:35">
      <c r="A35" s="56">
        <v>9010000003</v>
      </c>
      <c r="B35" s="56" t="s">
        <v>22</v>
      </c>
      <c r="C35" s="56" t="s">
        <v>29</v>
      </c>
      <c r="D35" s="56">
        <f t="shared" si="17"/>
        <v>34</v>
      </c>
      <c r="E35" s="10" t="s">
        <v>39</v>
      </c>
      <c r="F35" s="10" t="s">
        <v>162</v>
      </c>
      <c r="G35" s="57">
        <v>13845961.413882805</v>
      </c>
      <c r="H35" s="57">
        <v>5698862.8556634961</v>
      </c>
      <c r="I35" s="62">
        <f t="shared" si="0"/>
        <v>8147098.558219309</v>
      </c>
      <c r="J35" s="60">
        <v>42791</v>
      </c>
      <c r="K35" s="60">
        <v>42825</v>
      </c>
      <c r="L35" s="60">
        <f t="shared" si="18"/>
        <v>42825</v>
      </c>
      <c r="M35" s="60">
        <v>45443</v>
      </c>
      <c r="N35" s="83">
        <f t="shared" si="2"/>
        <v>29</v>
      </c>
      <c r="O35" s="83">
        <f t="shared" si="3"/>
        <v>29</v>
      </c>
      <c r="P35" s="62">
        <f t="shared" si="4"/>
        <v>8147098.558219309</v>
      </c>
      <c r="Q35" s="10">
        <f t="shared" si="5"/>
        <v>6354736.8754110616</v>
      </c>
      <c r="R35" s="61">
        <f t="shared" si="6"/>
        <v>1792361.6828082474</v>
      </c>
      <c r="S35" s="61">
        <f t="shared" ref="S35:T50" si="20">+R35*V35</f>
        <v>179236.16828082476</v>
      </c>
      <c r="T35" s="61">
        <f t="shared" si="20"/>
        <v>17923.616828082475</v>
      </c>
      <c r="U35" s="61">
        <f t="shared" si="8"/>
        <v>358113.8642250878</v>
      </c>
      <c r="V35" s="84">
        <v>0.1</v>
      </c>
      <c r="W35" s="84">
        <v>0.1</v>
      </c>
      <c r="X35" s="84">
        <v>0.18</v>
      </c>
      <c r="Y35" s="56">
        <f t="shared" si="9"/>
        <v>4</v>
      </c>
      <c r="Z35" s="56">
        <f t="shared" si="10"/>
        <v>4</v>
      </c>
      <c r="AA35" s="56">
        <f t="shared" si="11"/>
        <v>4</v>
      </c>
      <c r="AB35" s="56">
        <f t="shared" si="12"/>
        <v>4</v>
      </c>
      <c r="AC35" s="56">
        <f t="shared" si="13"/>
        <v>4</v>
      </c>
      <c r="AD35" s="83">
        <f t="shared" si="14"/>
        <v>9</v>
      </c>
      <c r="AE35" s="14">
        <f t="shared" si="15"/>
        <v>78</v>
      </c>
      <c r="AF35" s="14">
        <f t="shared" si="1"/>
        <v>0</v>
      </c>
      <c r="AG35" s="85">
        <f t="shared" si="16"/>
        <v>555273.64933399507</v>
      </c>
      <c r="AH35" s="51"/>
      <c r="AI35" s="56" t="s">
        <v>180</v>
      </c>
    </row>
    <row r="36" spans="1:35">
      <c r="A36" s="56">
        <v>9010000003</v>
      </c>
      <c r="B36" s="56" t="s">
        <v>22</v>
      </c>
      <c r="C36" s="56" t="s">
        <v>29</v>
      </c>
      <c r="D36" s="56">
        <f t="shared" si="17"/>
        <v>35</v>
      </c>
      <c r="E36" s="10" t="s">
        <v>39</v>
      </c>
      <c r="F36" s="10" t="s">
        <v>162</v>
      </c>
      <c r="G36" s="57">
        <v>15230555.962048866</v>
      </c>
      <c r="H36" s="57">
        <v>6268748.4854750978</v>
      </c>
      <c r="I36" s="62">
        <f t="shared" si="0"/>
        <v>8961807.476573769</v>
      </c>
      <c r="J36" s="60">
        <v>42791</v>
      </c>
      <c r="K36" s="60">
        <v>42825</v>
      </c>
      <c r="L36" s="60">
        <f t="shared" si="18"/>
        <v>42825</v>
      </c>
      <c r="M36" s="60">
        <v>45443</v>
      </c>
      <c r="N36" s="83">
        <f t="shared" si="2"/>
        <v>29</v>
      </c>
      <c r="O36" s="83">
        <f t="shared" si="3"/>
        <v>29</v>
      </c>
      <c r="P36" s="62">
        <f t="shared" si="4"/>
        <v>8961807.476573769</v>
      </c>
      <c r="Q36" s="10">
        <f t="shared" si="5"/>
        <v>6990209.8317275401</v>
      </c>
      <c r="R36" s="61">
        <f t="shared" si="6"/>
        <v>1971597.6448462289</v>
      </c>
      <c r="S36" s="61">
        <f t="shared" si="20"/>
        <v>197159.76448462289</v>
      </c>
      <c r="T36" s="61">
        <f t="shared" si="20"/>
        <v>19715.97644846229</v>
      </c>
      <c r="U36" s="61">
        <f t="shared" si="8"/>
        <v>393925.20944027655</v>
      </c>
      <c r="V36" s="84">
        <v>0.1</v>
      </c>
      <c r="W36" s="84">
        <v>0.1</v>
      </c>
      <c r="X36" s="84">
        <v>0.18</v>
      </c>
      <c r="Y36" s="56">
        <f t="shared" si="9"/>
        <v>4</v>
      </c>
      <c r="Z36" s="56">
        <f t="shared" si="10"/>
        <v>4</v>
      </c>
      <c r="AA36" s="56">
        <f t="shared" si="11"/>
        <v>4</v>
      </c>
      <c r="AB36" s="56">
        <f t="shared" si="12"/>
        <v>4</v>
      </c>
      <c r="AC36" s="56">
        <f t="shared" si="13"/>
        <v>4</v>
      </c>
      <c r="AD36" s="83">
        <f t="shared" si="14"/>
        <v>9</v>
      </c>
      <c r="AE36" s="14">
        <f t="shared" si="15"/>
        <v>78</v>
      </c>
      <c r="AF36" s="14">
        <f t="shared" si="1"/>
        <v>0</v>
      </c>
      <c r="AG36" s="85">
        <f t="shared" si="16"/>
        <v>610800.9503733617</v>
      </c>
      <c r="AH36" s="51"/>
      <c r="AI36" s="56" t="s">
        <v>180</v>
      </c>
    </row>
    <row r="37" spans="1:35">
      <c r="A37" s="56">
        <v>9010000003</v>
      </c>
      <c r="B37" s="56" t="s">
        <v>22</v>
      </c>
      <c r="C37" s="56" t="s">
        <v>29</v>
      </c>
      <c r="D37" s="56">
        <f t="shared" si="17"/>
        <v>36</v>
      </c>
      <c r="E37" s="10" t="s">
        <v>39</v>
      </c>
      <c r="F37" s="10" t="s">
        <v>162</v>
      </c>
      <c r="G37" s="57">
        <v>11124040.034312475</v>
      </c>
      <c r="H37" s="57">
        <v>4578546.5278629167</v>
      </c>
      <c r="I37" s="62">
        <f t="shared" si="0"/>
        <v>6545493.5064495588</v>
      </c>
      <c r="J37" s="60">
        <v>42791</v>
      </c>
      <c r="K37" s="60">
        <v>42825</v>
      </c>
      <c r="L37" s="60">
        <f t="shared" si="18"/>
        <v>42825</v>
      </c>
      <c r="M37" s="60">
        <v>45443</v>
      </c>
      <c r="N37" s="83">
        <f t="shared" si="2"/>
        <v>29</v>
      </c>
      <c r="O37" s="83">
        <f t="shared" si="3"/>
        <v>29</v>
      </c>
      <c r="P37" s="62">
        <f t="shared" si="4"/>
        <v>6545493.5064495588</v>
      </c>
      <c r="Q37" s="10">
        <f t="shared" si="5"/>
        <v>5105484.9350306559</v>
      </c>
      <c r="R37" s="61">
        <f t="shared" si="6"/>
        <v>1440008.5714189028</v>
      </c>
      <c r="S37" s="61">
        <f t="shared" si="20"/>
        <v>144000.8571418903</v>
      </c>
      <c r="T37" s="61">
        <f t="shared" si="20"/>
        <v>14400.08571418903</v>
      </c>
      <c r="U37" s="61">
        <f t="shared" si="8"/>
        <v>287713.71256949677</v>
      </c>
      <c r="V37" s="84">
        <v>0.1</v>
      </c>
      <c r="W37" s="84">
        <v>0.1</v>
      </c>
      <c r="X37" s="84">
        <v>0.18</v>
      </c>
      <c r="Y37" s="56">
        <f t="shared" si="9"/>
        <v>4</v>
      </c>
      <c r="Z37" s="56">
        <f t="shared" si="10"/>
        <v>4</v>
      </c>
      <c r="AA37" s="56">
        <f t="shared" si="11"/>
        <v>4</v>
      </c>
      <c r="AB37" s="56">
        <f t="shared" si="12"/>
        <v>4</v>
      </c>
      <c r="AC37" s="56">
        <f t="shared" si="13"/>
        <v>4</v>
      </c>
      <c r="AD37" s="83">
        <f t="shared" si="14"/>
        <v>9</v>
      </c>
      <c r="AE37" s="14">
        <f t="shared" si="15"/>
        <v>78</v>
      </c>
      <c r="AF37" s="14">
        <f t="shared" si="1"/>
        <v>0</v>
      </c>
      <c r="AG37" s="85">
        <f t="shared" si="16"/>
        <v>446114.65542557609</v>
      </c>
      <c r="AH37" s="51"/>
      <c r="AI37" s="56" t="s">
        <v>181</v>
      </c>
    </row>
    <row r="38" spans="1:35">
      <c r="A38" s="56">
        <v>9010000000</v>
      </c>
      <c r="B38" s="56" t="s">
        <v>22</v>
      </c>
      <c r="C38" s="56" t="s">
        <v>29</v>
      </c>
      <c r="D38" s="56">
        <f t="shared" si="17"/>
        <v>37</v>
      </c>
      <c r="E38" s="10" t="s">
        <v>39</v>
      </c>
      <c r="F38" s="10" t="s">
        <v>161</v>
      </c>
      <c r="G38" s="57">
        <v>30172491.72778682</v>
      </c>
      <c r="H38" s="57">
        <v>12418703.709364086</v>
      </c>
      <c r="I38" s="62">
        <f t="shared" si="0"/>
        <v>17753788.018422734</v>
      </c>
      <c r="J38" s="60">
        <v>42754</v>
      </c>
      <c r="K38" s="60">
        <v>42825</v>
      </c>
      <c r="L38" s="60">
        <f t="shared" si="18"/>
        <v>42825</v>
      </c>
      <c r="M38" s="60">
        <v>45443</v>
      </c>
      <c r="N38" s="83">
        <f t="shared" si="2"/>
        <v>29</v>
      </c>
      <c r="O38" s="83">
        <f t="shared" si="3"/>
        <v>29</v>
      </c>
      <c r="P38" s="62">
        <f t="shared" si="4"/>
        <v>17753788.018422734</v>
      </c>
      <c r="Q38" s="10">
        <f t="shared" si="5"/>
        <v>13847954.654369732</v>
      </c>
      <c r="R38" s="61">
        <f t="shared" si="6"/>
        <v>3905833.3640530016</v>
      </c>
      <c r="S38" s="61">
        <f t="shared" si="20"/>
        <v>390583.33640530019</v>
      </c>
      <c r="T38" s="61">
        <f t="shared" si="20"/>
        <v>39058.333640530022</v>
      </c>
      <c r="U38" s="61">
        <f t="shared" si="8"/>
        <v>780385.50613778969</v>
      </c>
      <c r="V38" s="84">
        <v>0.1</v>
      </c>
      <c r="W38" s="84">
        <v>0.1</v>
      </c>
      <c r="X38" s="84">
        <v>0.18</v>
      </c>
      <c r="Y38" s="56">
        <f t="shared" si="9"/>
        <v>4</v>
      </c>
      <c r="Z38" s="56">
        <f t="shared" si="10"/>
        <v>4</v>
      </c>
      <c r="AA38" s="56">
        <f t="shared" si="11"/>
        <v>4</v>
      </c>
      <c r="AB38" s="56">
        <f t="shared" si="12"/>
        <v>4</v>
      </c>
      <c r="AC38" s="56">
        <f t="shared" si="13"/>
        <v>4</v>
      </c>
      <c r="AD38" s="83">
        <f t="shared" si="14"/>
        <v>9</v>
      </c>
      <c r="AE38" s="14">
        <f t="shared" si="15"/>
        <v>78</v>
      </c>
      <c r="AF38" s="14">
        <f t="shared" si="1"/>
        <v>0</v>
      </c>
      <c r="AG38" s="85">
        <f t="shared" si="16"/>
        <v>1210027.17618362</v>
      </c>
      <c r="AH38" s="51"/>
      <c r="AI38" s="56" t="s">
        <v>180</v>
      </c>
    </row>
    <row r="39" spans="1:35">
      <c r="A39" s="56">
        <v>9010000000</v>
      </c>
      <c r="B39" s="56" t="s">
        <v>22</v>
      </c>
      <c r="C39" s="56" t="s">
        <v>29</v>
      </c>
      <c r="D39" s="56">
        <f t="shared" si="17"/>
        <v>38</v>
      </c>
      <c r="E39" s="10" t="s">
        <v>39</v>
      </c>
      <c r="F39" s="10" t="s">
        <v>161</v>
      </c>
      <c r="G39" s="57">
        <v>44098257.140611507</v>
      </c>
      <c r="H39" s="57">
        <v>18150413.113685969</v>
      </c>
      <c r="I39" s="62">
        <f t="shared" si="0"/>
        <v>25947844.026925538</v>
      </c>
      <c r="J39" s="60">
        <v>42754</v>
      </c>
      <c r="K39" s="60">
        <v>42825</v>
      </c>
      <c r="L39" s="60">
        <f t="shared" si="18"/>
        <v>42825</v>
      </c>
      <c r="M39" s="60">
        <v>45443</v>
      </c>
      <c r="N39" s="83">
        <f t="shared" si="2"/>
        <v>29</v>
      </c>
      <c r="O39" s="83">
        <f t="shared" si="3"/>
        <v>29</v>
      </c>
      <c r="P39" s="62">
        <f t="shared" si="4"/>
        <v>25947844.026925538</v>
      </c>
      <c r="Q39" s="10">
        <f t="shared" si="5"/>
        <v>20239318.34100192</v>
      </c>
      <c r="R39" s="61">
        <f t="shared" si="6"/>
        <v>5708525.6859236173</v>
      </c>
      <c r="S39" s="61">
        <f t="shared" si="20"/>
        <v>570852.56859236176</v>
      </c>
      <c r="T39" s="61">
        <f t="shared" si="20"/>
        <v>57085.256859236179</v>
      </c>
      <c r="U39" s="61">
        <f t="shared" si="8"/>
        <v>1140563.4320475387</v>
      </c>
      <c r="V39" s="84">
        <v>0.1</v>
      </c>
      <c r="W39" s="84">
        <v>0.1</v>
      </c>
      <c r="X39" s="84">
        <v>0.18</v>
      </c>
      <c r="Y39" s="56">
        <f t="shared" si="9"/>
        <v>4</v>
      </c>
      <c r="Z39" s="56">
        <f t="shared" si="10"/>
        <v>4</v>
      </c>
      <c r="AA39" s="56">
        <f t="shared" si="11"/>
        <v>4</v>
      </c>
      <c r="AB39" s="56">
        <f t="shared" si="12"/>
        <v>4</v>
      </c>
      <c r="AC39" s="56">
        <f t="shared" si="13"/>
        <v>4</v>
      </c>
      <c r="AD39" s="83">
        <f t="shared" si="14"/>
        <v>9</v>
      </c>
      <c r="AE39" s="14">
        <f t="shared" si="15"/>
        <v>78</v>
      </c>
      <c r="AF39" s="14">
        <f t="shared" si="1"/>
        <v>0</v>
      </c>
      <c r="AG39" s="85">
        <f t="shared" si="16"/>
        <v>1768501.2574991365</v>
      </c>
      <c r="AH39" s="51"/>
      <c r="AI39" s="56" t="s">
        <v>181</v>
      </c>
    </row>
    <row r="40" spans="1:35">
      <c r="A40" s="56">
        <v>9010000000</v>
      </c>
      <c r="B40" s="56" t="s">
        <v>22</v>
      </c>
      <c r="C40" s="56" t="s">
        <v>29</v>
      </c>
      <c r="D40" s="56">
        <f t="shared" si="17"/>
        <v>39</v>
      </c>
      <c r="E40" s="10" t="s">
        <v>39</v>
      </c>
      <c r="F40" s="10" t="s">
        <v>161</v>
      </c>
      <c r="G40" s="57">
        <v>4618712.1952535203</v>
      </c>
      <c r="H40" s="57">
        <v>1901016.9524334252</v>
      </c>
      <c r="I40" s="62">
        <f t="shared" si="0"/>
        <v>2717695.2428200953</v>
      </c>
      <c r="J40" s="60">
        <v>42754</v>
      </c>
      <c r="K40" s="60">
        <v>42825</v>
      </c>
      <c r="L40" s="60">
        <f t="shared" si="18"/>
        <v>42825</v>
      </c>
      <c r="M40" s="60">
        <v>45443</v>
      </c>
      <c r="N40" s="83">
        <f t="shared" si="2"/>
        <v>29</v>
      </c>
      <c r="O40" s="83">
        <f t="shared" si="3"/>
        <v>29</v>
      </c>
      <c r="P40" s="62">
        <f t="shared" si="4"/>
        <v>2717695.2428200953</v>
      </c>
      <c r="Q40" s="10">
        <f t="shared" si="5"/>
        <v>2119802.2893996742</v>
      </c>
      <c r="R40" s="61">
        <f t="shared" si="6"/>
        <v>597892.95342042111</v>
      </c>
      <c r="S40" s="61">
        <f t="shared" si="20"/>
        <v>59789.295342042111</v>
      </c>
      <c r="T40" s="61">
        <f t="shared" si="20"/>
        <v>5978.9295342042114</v>
      </c>
      <c r="U40" s="61">
        <f t="shared" si="8"/>
        <v>119459.01209340013</v>
      </c>
      <c r="V40" s="84">
        <v>0.1</v>
      </c>
      <c r="W40" s="84">
        <v>0.1</v>
      </c>
      <c r="X40" s="84">
        <v>0.18</v>
      </c>
      <c r="Y40" s="56">
        <f t="shared" si="9"/>
        <v>4</v>
      </c>
      <c r="Z40" s="56">
        <f t="shared" si="10"/>
        <v>4</v>
      </c>
      <c r="AA40" s="56">
        <f t="shared" si="11"/>
        <v>4</v>
      </c>
      <c r="AB40" s="56">
        <f t="shared" si="12"/>
        <v>4</v>
      </c>
      <c r="AC40" s="56">
        <f t="shared" si="13"/>
        <v>4</v>
      </c>
      <c r="AD40" s="83">
        <f t="shared" si="14"/>
        <v>9</v>
      </c>
      <c r="AE40" s="14">
        <f t="shared" si="15"/>
        <v>78</v>
      </c>
      <c r="AF40" s="14">
        <f t="shared" si="1"/>
        <v>0</v>
      </c>
      <c r="AG40" s="85">
        <f t="shared" si="16"/>
        <v>185227.23696964647</v>
      </c>
      <c r="AH40" s="51"/>
      <c r="AI40" s="56" t="s">
        <v>179</v>
      </c>
    </row>
    <row r="41" spans="1:35">
      <c r="A41" s="56">
        <v>9010000000</v>
      </c>
      <c r="B41" s="56" t="s">
        <v>22</v>
      </c>
      <c r="C41" s="56" t="s">
        <v>29</v>
      </c>
      <c r="D41" s="56">
        <f t="shared" si="17"/>
        <v>40</v>
      </c>
      <c r="E41" s="10" t="s">
        <v>39</v>
      </c>
      <c r="F41" s="10" t="s">
        <v>161</v>
      </c>
      <c r="G41" s="57">
        <v>5599318.1764065931</v>
      </c>
      <c r="H41" s="57">
        <v>2304624.8229877586</v>
      </c>
      <c r="I41" s="62">
        <f t="shared" si="0"/>
        <v>3294693.3534188345</v>
      </c>
      <c r="J41" s="60">
        <v>42754</v>
      </c>
      <c r="K41" s="60">
        <v>42825</v>
      </c>
      <c r="L41" s="60">
        <f t="shared" si="18"/>
        <v>42825</v>
      </c>
      <c r="M41" s="60">
        <v>45443</v>
      </c>
      <c r="N41" s="83">
        <f t="shared" si="2"/>
        <v>29</v>
      </c>
      <c r="O41" s="83">
        <f t="shared" si="3"/>
        <v>29</v>
      </c>
      <c r="P41" s="62">
        <f t="shared" si="4"/>
        <v>3294693.3534188345</v>
      </c>
      <c r="Q41" s="10">
        <f t="shared" si="5"/>
        <v>2569860.8156666909</v>
      </c>
      <c r="R41" s="61">
        <f t="shared" si="6"/>
        <v>724832.53775214357</v>
      </c>
      <c r="S41" s="61">
        <f t="shared" si="20"/>
        <v>72483.253775214354</v>
      </c>
      <c r="T41" s="61">
        <f t="shared" si="20"/>
        <v>7248.3253775214362</v>
      </c>
      <c r="U41" s="61">
        <f t="shared" si="8"/>
        <v>144821.54104287826</v>
      </c>
      <c r="V41" s="84">
        <v>0.1</v>
      </c>
      <c r="W41" s="84">
        <v>0.1</v>
      </c>
      <c r="X41" s="84">
        <v>0.18</v>
      </c>
      <c r="Y41" s="56">
        <f t="shared" si="9"/>
        <v>4</v>
      </c>
      <c r="Z41" s="56">
        <f t="shared" si="10"/>
        <v>4</v>
      </c>
      <c r="AA41" s="56">
        <f t="shared" si="11"/>
        <v>4</v>
      </c>
      <c r="AB41" s="56">
        <f t="shared" si="12"/>
        <v>4</v>
      </c>
      <c r="AC41" s="56">
        <f t="shared" si="13"/>
        <v>4</v>
      </c>
      <c r="AD41" s="83">
        <f t="shared" si="14"/>
        <v>9</v>
      </c>
      <c r="AE41" s="14">
        <f t="shared" si="15"/>
        <v>78</v>
      </c>
      <c r="AF41" s="14">
        <f t="shared" si="1"/>
        <v>0</v>
      </c>
      <c r="AG41" s="85">
        <f t="shared" si="16"/>
        <v>224553.12019561406</v>
      </c>
      <c r="AH41" s="51"/>
      <c r="AI41" s="56" t="s">
        <v>179</v>
      </c>
    </row>
    <row r="42" spans="1:35">
      <c r="A42" s="56">
        <v>9010000000</v>
      </c>
      <c r="B42" s="56" t="s">
        <v>22</v>
      </c>
      <c r="C42" s="56" t="s">
        <v>29</v>
      </c>
      <c r="D42" s="56">
        <f t="shared" si="17"/>
        <v>41</v>
      </c>
      <c r="E42" s="10" t="s">
        <v>39</v>
      </c>
      <c r="F42" s="10" t="s">
        <v>161</v>
      </c>
      <c r="G42" s="57">
        <v>5599318.1764065931</v>
      </c>
      <c r="H42" s="57">
        <v>2304624.8229877586</v>
      </c>
      <c r="I42" s="62">
        <f t="shared" si="0"/>
        <v>3294693.3534188345</v>
      </c>
      <c r="J42" s="60">
        <v>42754</v>
      </c>
      <c r="K42" s="60">
        <v>42825</v>
      </c>
      <c r="L42" s="60">
        <f t="shared" si="18"/>
        <v>42825</v>
      </c>
      <c r="M42" s="60">
        <v>45443</v>
      </c>
      <c r="N42" s="83">
        <f t="shared" si="2"/>
        <v>29</v>
      </c>
      <c r="O42" s="83">
        <f t="shared" si="3"/>
        <v>29</v>
      </c>
      <c r="P42" s="62">
        <f t="shared" si="4"/>
        <v>3294693.3534188345</v>
      </c>
      <c r="Q42" s="10">
        <f t="shared" si="5"/>
        <v>2569860.8156666909</v>
      </c>
      <c r="R42" s="61">
        <f t="shared" si="6"/>
        <v>724832.53775214357</v>
      </c>
      <c r="S42" s="61">
        <f t="shared" si="20"/>
        <v>72483.253775214354</v>
      </c>
      <c r="T42" s="61">
        <f t="shared" si="20"/>
        <v>7248.3253775214362</v>
      </c>
      <c r="U42" s="61">
        <f t="shared" si="8"/>
        <v>144821.54104287826</v>
      </c>
      <c r="V42" s="84">
        <v>0.1</v>
      </c>
      <c r="W42" s="84">
        <v>0.1</v>
      </c>
      <c r="X42" s="84">
        <v>0.18</v>
      </c>
      <c r="Y42" s="56">
        <f t="shared" si="9"/>
        <v>4</v>
      </c>
      <c r="Z42" s="56">
        <f t="shared" si="10"/>
        <v>4</v>
      </c>
      <c r="AA42" s="56">
        <f t="shared" si="11"/>
        <v>4</v>
      </c>
      <c r="AB42" s="56">
        <f t="shared" si="12"/>
        <v>4</v>
      </c>
      <c r="AC42" s="56">
        <f t="shared" si="13"/>
        <v>4</v>
      </c>
      <c r="AD42" s="83">
        <f t="shared" si="14"/>
        <v>9</v>
      </c>
      <c r="AE42" s="14">
        <f t="shared" si="15"/>
        <v>78</v>
      </c>
      <c r="AF42" s="14">
        <f t="shared" si="1"/>
        <v>0</v>
      </c>
      <c r="AG42" s="85">
        <f t="shared" si="16"/>
        <v>224553.12019561406</v>
      </c>
      <c r="AH42" s="51"/>
      <c r="AI42" s="56" t="s">
        <v>179</v>
      </c>
    </row>
    <row r="43" spans="1:35">
      <c r="A43" s="56">
        <v>9010000000</v>
      </c>
      <c r="B43" s="56" t="s">
        <v>22</v>
      </c>
      <c r="C43" s="56" t="s">
        <v>29</v>
      </c>
      <c r="D43" s="56">
        <f t="shared" si="17"/>
        <v>42</v>
      </c>
      <c r="E43" s="10" t="s">
        <v>39</v>
      </c>
      <c r="F43" s="10" t="s">
        <v>161</v>
      </c>
      <c r="G43" s="57">
        <v>4435356.283984663</v>
      </c>
      <c r="H43" s="57">
        <v>1825549.4452765207</v>
      </c>
      <c r="I43" s="62">
        <f t="shared" si="0"/>
        <v>2609806.8387081423</v>
      </c>
      <c r="J43" s="60">
        <v>42754</v>
      </c>
      <c r="K43" s="60">
        <v>42825</v>
      </c>
      <c r="L43" s="60">
        <f t="shared" si="18"/>
        <v>42825</v>
      </c>
      <c r="M43" s="60">
        <v>45443</v>
      </c>
      <c r="N43" s="83">
        <f t="shared" si="2"/>
        <v>29</v>
      </c>
      <c r="O43" s="83">
        <f t="shared" si="3"/>
        <v>29</v>
      </c>
      <c r="P43" s="62">
        <f t="shared" si="4"/>
        <v>2609806.8387081423</v>
      </c>
      <c r="Q43" s="10">
        <f t="shared" si="5"/>
        <v>2035649.334192351</v>
      </c>
      <c r="R43" s="61">
        <f t="shared" si="6"/>
        <v>574157.50451579131</v>
      </c>
      <c r="S43" s="61">
        <f t="shared" si="20"/>
        <v>57415.750451579137</v>
      </c>
      <c r="T43" s="61">
        <f t="shared" si="20"/>
        <v>5741.5750451579142</v>
      </c>
      <c r="U43" s="61">
        <f t="shared" si="8"/>
        <v>114716.66940225509</v>
      </c>
      <c r="V43" s="84">
        <v>0.1</v>
      </c>
      <c r="W43" s="84">
        <v>0.1</v>
      </c>
      <c r="X43" s="84">
        <v>0.18</v>
      </c>
      <c r="Y43" s="56">
        <f t="shared" si="9"/>
        <v>4</v>
      </c>
      <c r="Z43" s="56">
        <f t="shared" si="10"/>
        <v>4</v>
      </c>
      <c r="AA43" s="56">
        <f t="shared" si="11"/>
        <v>4</v>
      </c>
      <c r="AB43" s="56">
        <f t="shared" si="12"/>
        <v>4</v>
      </c>
      <c r="AC43" s="56">
        <f t="shared" si="13"/>
        <v>4</v>
      </c>
      <c r="AD43" s="83">
        <f t="shared" si="14"/>
        <v>9</v>
      </c>
      <c r="AE43" s="14">
        <f t="shared" si="15"/>
        <v>78</v>
      </c>
      <c r="AF43" s="14">
        <f t="shared" si="1"/>
        <v>0</v>
      </c>
      <c r="AG43" s="85">
        <f t="shared" si="16"/>
        <v>177873.99489899215</v>
      </c>
      <c r="AH43" s="51"/>
      <c r="AI43" s="56" t="s">
        <v>179</v>
      </c>
    </row>
    <row r="44" spans="1:35">
      <c r="A44" s="56">
        <v>9010000000</v>
      </c>
      <c r="B44" s="56" t="s">
        <v>22</v>
      </c>
      <c r="C44" s="56" t="s">
        <v>29</v>
      </c>
      <c r="D44" s="56">
        <f t="shared" si="17"/>
        <v>43</v>
      </c>
      <c r="E44" s="10" t="s">
        <v>39</v>
      </c>
      <c r="F44" s="10" t="s">
        <v>161</v>
      </c>
      <c r="G44" s="57">
        <v>2958064.6697741775</v>
      </c>
      <c r="H44" s="57">
        <v>1217510.6059680406</v>
      </c>
      <c r="I44" s="62">
        <f t="shared" si="0"/>
        <v>1740554.0638061368</v>
      </c>
      <c r="J44" s="60">
        <v>42754</v>
      </c>
      <c r="K44" s="60">
        <v>42825</v>
      </c>
      <c r="L44" s="60">
        <f t="shared" si="18"/>
        <v>42825</v>
      </c>
      <c r="M44" s="60">
        <v>45443</v>
      </c>
      <c r="N44" s="83">
        <f t="shared" si="2"/>
        <v>29</v>
      </c>
      <c r="O44" s="83">
        <f t="shared" si="3"/>
        <v>29</v>
      </c>
      <c r="P44" s="62">
        <f t="shared" si="4"/>
        <v>1740554.0638061368</v>
      </c>
      <c r="Q44" s="10">
        <f t="shared" si="5"/>
        <v>1357632.1697687868</v>
      </c>
      <c r="R44" s="61">
        <f t="shared" si="6"/>
        <v>382921.89403735008</v>
      </c>
      <c r="S44" s="61">
        <f t="shared" si="20"/>
        <v>38292.189403735007</v>
      </c>
      <c r="T44" s="61">
        <f t="shared" si="20"/>
        <v>3829.218940373501</v>
      </c>
      <c r="U44" s="61">
        <f t="shared" si="8"/>
        <v>76507.794428662542</v>
      </c>
      <c r="V44" s="84">
        <v>0.1</v>
      </c>
      <c r="W44" s="84">
        <v>0.1</v>
      </c>
      <c r="X44" s="84">
        <v>0.18</v>
      </c>
      <c r="Y44" s="56">
        <f t="shared" si="9"/>
        <v>4</v>
      </c>
      <c r="Z44" s="56">
        <f t="shared" si="10"/>
        <v>4</v>
      </c>
      <c r="AA44" s="56">
        <f t="shared" si="11"/>
        <v>4</v>
      </c>
      <c r="AB44" s="56">
        <f t="shared" si="12"/>
        <v>4</v>
      </c>
      <c r="AC44" s="56">
        <f t="shared" si="13"/>
        <v>4</v>
      </c>
      <c r="AD44" s="83">
        <f t="shared" si="14"/>
        <v>9</v>
      </c>
      <c r="AE44" s="14">
        <f t="shared" si="15"/>
        <v>78</v>
      </c>
      <c r="AF44" s="14">
        <f t="shared" si="1"/>
        <v>0</v>
      </c>
      <c r="AG44" s="85">
        <f t="shared" si="16"/>
        <v>118629.20277277105</v>
      </c>
      <c r="AH44" s="51"/>
      <c r="AI44" s="56" t="s">
        <v>179</v>
      </c>
    </row>
    <row r="45" spans="1:35">
      <c r="A45" s="56">
        <v>9010000000</v>
      </c>
      <c r="B45" s="56" t="s">
        <v>22</v>
      </c>
      <c r="C45" s="56" t="s">
        <v>29</v>
      </c>
      <c r="D45" s="56">
        <f t="shared" si="17"/>
        <v>44</v>
      </c>
      <c r="E45" s="10" t="s">
        <v>39</v>
      </c>
      <c r="F45" s="10" t="s">
        <v>161</v>
      </c>
      <c r="G45" s="57">
        <v>4641921.8042748962</v>
      </c>
      <c r="H45" s="57">
        <v>1910569.8014406289</v>
      </c>
      <c r="I45" s="62">
        <f t="shared" si="0"/>
        <v>2731352.002834267</v>
      </c>
      <c r="J45" s="60">
        <v>42754</v>
      </c>
      <c r="K45" s="60">
        <v>42825</v>
      </c>
      <c r="L45" s="60">
        <f t="shared" si="18"/>
        <v>42825</v>
      </c>
      <c r="M45" s="60">
        <v>45443</v>
      </c>
      <c r="N45" s="83">
        <f t="shared" si="2"/>
        <v>29</v>
      </c>
      <c r="O45" s="83">
        <f t="shared" si="3"/>
        <v>29</v>
      </c>
      <c r="P45" s="62">
        <f t="shared" si="4"/>
        <v>2731352.002834267</v>
      </c>
      <c r="Q45" s="10">
        <f t="shared" si="5"/>
        <v>2130454.5622107284</v>
      </c>
      <c r="R45" s="61">
        <f t="shared" si="6"/>
        <v>600897.44062353857</v>
      </c>
      <c r="S45" s="61">
        <f t="shared" si="20"/>
        <v>60089.744062353857</v>
      </c>
      <c r="T45" s="61">
        <f t="shared" si="20"/>
        <v>6008.9744062353857</v>
      </c>
      <c r="U45" s="61">
        <f t="shared" si="8"/>
        <v>120059.30863658299</v>
      </c>
      <c r="V45" s="84">
        <v>0.1</v>
      </c>
      <c r="W45" s="84">
        <v>0.1</v>
      </c>
      <c r="X45" s="84">
        <v>0.18</v>
      </c>
      <c r="Y45" s="56">
        <f t="shared" si="9"/>
        <v>4</v>
      </c>
      <c r="Z45" s="56">
        <f t="shared" si="10"/>
        <v>4</v>
      </c>
      <c r="AA45" s="56">
        <f t="shared" si="11"/>
        <v>4</v>
      </c>
      <c r="AB45" s="56">
        <f t="shared" si="12"/>
        <v>4</v>
      </c>
      <c r="AC45" s="56">
        <f t="shared" si="13"/>
        <v>4</v>
      </c>
      <c r="AD45" s="83">
        <f t="shared" si="14"/>
        <v>9</v>
      </c>
      <c r="AE45" s="14">
        <f t="shared" si="15"/>
        <v>78</v>
      </c>
      <c r="AF45" s="14">
        <f t="shared" si="1"/>
        <v>0</v>
      </c>
      <c r="AG45" s="85">
        <f t="shared" si="16"/>
        <v>186158.02710517222</v>
      </c>
      <c r="AH45" s="51"/>
      <c r="AI45" s="56" t="s">
        <v>180</v>
      </c>
    </row>
    <row r="46" spans="1:35">
      <c r="A46" s="56">
        <v>9010000000</v>
      </c>
      <c r="B46" s="56" t="s">
        <v>22</v>
      </c>
      <c r="C46" s="56" t="s">
        <v>29</v>
      </c>
      <c r="D46" s="56">
        <f t="shared" si="17"/>
        <v>45</v>
      </c>
      <c r="E46" s="10" t="s">
        <v>39</v>
      </c>
      <c r="F46" s="10" t="s">
        <v>161</v>
      </c>
      <c r="G46" s="57">
        <v>90517475.183360472</v>
      </c>
      <c r="H46" s="57">
        <v>37256111.128092259</v>
      </c>
      <c r="I46" s="62">
        <f t="shared" si="0"/>
        <v>53261364.055268213</v>
      </c>
      <c r="J46" s="60">
        <v>42754</v>
      </c>
      <c r="K46" s="60">
        <v>42825</v>
      </c>
      <c r="L46" s="60">
        <f t="shared" si="18"/>
        <v>42825</v>
      </c>
      <c r="M46" s="60">
        <v>45443</v>
      </c>
      <c r="N46" s="83">
        <f t="shared" si="2"/>
        <v>29</v>
      </c>
      <c r="O46" s="83">
        <f t="shared" si="3"/>
        <v>29</v>
      </c>
      <c r="P46" s="62">
        <f t="shared" si="4"/>
        <v>53261364.055268213</v>
      </c>
      <c r="Q46" s="10">
        <f t="shared" si="5"/>
        <v>41543863.96310921</v>
      </c>
      <c r="R46" s="61">
        <f t="shared" si="6"/>
        <v>11717500.092159003</v>
      </c>
      <c r="S46" s="61">
        <f t="shared" si="20"/>
        <v>1171750.0092159004</v>
      </c>
      <c r="T46" s="61">
        <f t="shared" si="20"/>
        <v>117175.00092159005</v>
      </c>
      <c r="U46" s="61">
        <f t="shared" si="8"/>
        <v>2341156.5184133686</v>
      </c>
      <c r="V46" s="84">
        <v>0.1</v>
      </c>
      <c r="W46" s="84">
        <v>0.1</v>
      </c>
      <c r="X46" s="84">
        <v>0.18</v>
      </c>
      <c r="Y46" s="56">
        <f t="shared" si="9"/>
        <v>4</v>
      </c>
      <c r="Z46" s="56">
        <f t="shared" si="10"/>
        <v>4</v>
      </c>
      <c r="AA46" s="56">
        <f t="shared" si="11"/>
        <v>4</v>
      </c>
      <c r="AB46" s="56">
        <f t="shared" si="12"/>
        <v>4</v>
      </c>
      <c r="AC46" s="56">
        <f t="shared" si="13"/>
        <v>4</v>
      </c>
      <c r="AD46" s="83">
        <f t="shared" si="14"/>
        <v>9</v>
      </c>
      <c r="AE46" s="14">
        <f t="shared" si="15"/>
        <v>78</v>
      </c>
      <c r="AF46" s="14">
        <f t="shared" si="1"/>
        <v>0</v>
      </c>
      <c r="AG46" s="85">
        <f t="shared" si="16"/>
        <v>3630081.5285508591</v>
      </c>
      <c r="AH46" s="51"/>
      <c r="AI46" s="56" t="s">
        <v>180</v>
      </c>
    </row>
    <row r="47" spans="1:35">
      <c r="A47" s="56">
        <v>9010000000</v>
      </c>
      <c r="B47" s="56" t="s">
        <v>22</v>
      </c>
      <c r="C47" s="56" t="s">
        <v>29</v>
      </c>
      <c r="D47" s="56">
        <f t="shared" si="17"/>
        <v>46</v>
      </c>
      <c r="E47" s="10" t="s">
        <v>39</v>
      </c>
      <c r="F47" s="10" t="s">
        <v>161</v>
      </c>
      <c r="G47" s="57">
        <v>98522469.334832519</v>
      </c>
      <c r="H47" s="57">
        <v>40550888.750676624</v>
      </c>
      <c r="I47" s="62">
        <f t="shared" si="0"/>
        <v>57971580.584155895</v>
      </c>
      <c r="J47" s="60">
        <v>42754</v>
      </c>
      <c r="K47" s="60">
        <v>42825</v>
      </c>
      <c r="L47" s="60">
        <f t="shared" si="18"/>
        <v>42825</v>
      </c>
      <c r="M47" s="60">
        <v>45443</v>
      </c>
      <c r="N47" s="83">
        <f t="shared" si="2"/>
        <v>29</v>
      </c>
      <c r="O47" s="83">
        <f t="shared" si="3"/>
        <v>29</v>
      </c>
      <c r="P47" s="62">
        <f t="shared" si="4"/>
        <v>57971580.584155895</v>
      </c>
      <c r="Q47" s="10">
        <f t="shared" si="5"/>
        <v>45217832.855641596</v>
      </c>
      <c r="R47" s="61">
        <f t="shared" si="6"/>
        <v>12753747.728514299</v>
      </c>
      <c r="S47" s="61">
        <f t="shared" si="20"/>
        <v>1275374.7728514299</v>
      </c>
      <c r="T47" s="61">
        <f t="shared" si="20"/>
        <v>127537.47728514299</v>
      </c>
      <c r="U47" s="61">
        <f t="shared" si="8"/>
        <v>2548198.7961571566</v>
      </c>
      <c r="V47" s="84">
        <v>0.1</v>
      </c>
      <c r="W47" s="84">
        <v>0.1</v>
      </c>
      <c r="X47" s="84">
        <v>0.18</v>
      </c>
      <c r="Y47" s="56">
        <f t="shared" si="9"/>
        <v>4</v>
      </c>
      <c r="Z47" s="56">
        <f t="shared" si="10"/>
        <v>4</v>
      </c>
      <c r="AA47" s="56">
        <f t="shared" si="11"/>
        <v>4</v>
      </c>
      <c r="AB47" s="56">
        <f t="shared" si="12"/>
        <v>4</v>
      </c>
      <c r="AC47" s="56">
        <f t="shared" si="13"/>
        <v>4</v>
      </c>
      <c r="AD47" s="83">
        <f t="shared" si="14"/>
        <v>9</v>
      </c>
      <c r="AE47" s="14">
        <f t="shared" si="15"/>
        <v>78</v>
      </c>
      <c r="AF47" s="14">
        <f t="shared" si="1"/>
        <v>0</v>
      </c>
      <c r="AG47" s="85">
        <f t="shared" si="16"/>
        <v>3951111.0462937295</v>
      </c>
      <c r="AH47" s="51"/>
      <c r="AI47" s="56" t="s">
        <v>180</v>
      </c>
    </row>
    <row r="48" spans="1:35">
      <c r="A48" s="56">
        <v>9010000000</v>
      </c>
      <c r="B48" s="56" t="s">
        <v>22</v>
      </c>
      <c r="C48" s="56" t="s">
        <v>29</v>
      </c>
      <c r="D48" s="56">
        <f t="shared" si="17"/>
        <v>47</v>
      </c>
      <c r="E48" s="10" t="s">
        <v>39</v>
      </c>
      <c r="F48" s="10" t="s">
        <v>161</v>
      </c>
      <c r="G48" s="57">
        <v>51456863.680838287</v>
      </c>
      <c r="H48" s="57">
        <v>21179143.891419727</v>
      </c>
      <c r="I48" s="62">
        <f t="shared" si="0"/>
        <v>30277719.78941856</v>
      </c>
      <c r="J48" s="60">
        <v>42754</v>
      </c>
      <c r="K48" s="60">
        <v>42825</v>
      </c>
      <c r="L48" s="60">
        <f t="shared" si="18"/>
        <v>42825</v>
      </c>
      <c r="M48" s="60">
        <v>45443</v>
      </c>
      <c r="N48" s="83">
        <f t="shared" si="2"/>
        <v>29</v>
      </c>
      <c r="O48" s="83">
        <f t="shared" si="3"/>
        <v>29</v>
      </c>
      <c r="P48" s="62">
        <f t="shared" si="4"/>
        <v>30277719.78941856</v>
      </c>
      <c r="Q48" s="10">
        <f t="shared" si="5"/>
        <v>23616621.435746476</v>
      </c>
      <c r="R48" s="61">
        <f t="shared" si="6"/>
        <v>6661098.3536720835</v>
      </c>
      <c r="S48" s="61">
        <f t="shared" si="20"/>
        <v>666109.83536720835</v>
      </c>
      <c r="T48" s="61">
        <f t="shared" si="20"/>
        <v>66610.983536720843</v>
      </c>
      <c r="U48" s="61">
        <f t="shared" si="8"/>
        <v>1330887.4510636823</v>
      </c>
      <c r="V48" s="84">
        <v>0.1</v>
      </c>
      <c r="W48" s="84">
        <v>0.1</v>
      </c>
      <c r="X48" s="84">
        <v>0.18</v>
      </c>
      <c r="Y48" s="56">
        <f t="shared" si="9"/>
        <v>4</v>
      </c>
      <c r="Z48" s="56">
        <f t="shared" si="10"/>
        <v>4</v>
      </c>
      <c r="AA48" s="56">
        <f t="shared" si="11"/>
        <v>4</v>
      </c>
      <c r="AB48" s="56">
        <f t="shared" si="12"/>
        <v>4</v>
      </c>
      <c r="AC48" s="56">
        <f t="shared" si="13"/>
        <v>4</v>
      </c>
      <c r="AD48" s="83">
        <f t="shared" si="14"/>
        <v>9</v>
      </c>
      <c r="AE48" s="14">
        <f t="shared" si="15"/>
        <v>78</v>
      </c>
      <c r="AF48" s="14">
        <f t="shared" si="1"/>
        <v>0</v>
      </c>
      <c r="AG48" s="85">
        <f t="shared" si="16"/>
        <v>2063608.2699676114</v>
      </c>
      <c r="AH48" s="51"/>
      <c r="AI48" s="56" t="s">
        <v>180</v>
      </c>
    </row>
    <row r="49" spans="1:35">
      <c r="A49" s="56">
        <v>9010000000</v>
      </c>
      <c r="B49" s="56" t="s">
        <v>22</v>
      </c>
      <c r="C49" s="56" t="s">
        <v>29</v>
      </c>
      <c r="D49" s="56">
        <f t="shared" si="17"/>
        <v>48</v>
      </c>
      <c r="E49" s="10" t="s">
        <v>39</v>
      </c>
      <c r="F49" s="10" t="s">
        <v>161</v>
      </c>
      <c r="G49" s="57">
        <v>40354547.205463812</v>
      </c>
      <c r="H49" s="57">
        <v>16609538.568824109</v>
      </c>
      <c r="I49" s="62">
        <f t="shared" si="0"/>
        <v>23745008.636639703</v>
      </c>
      <c r="J49" s="60">
        <v>42754</v>
      </c>
      <c r="K49" s="60">
        <v>42825</v>
      </c>
      <c r="L49" s="60">
        <f t="shared" si="18"/>
        <v>42825</v>
      </c>
      <c r="M49" s="60">
        <v>45443</v>
      </c>
      <c r="N49" s="83">
        <f t="shared" si="2"/>
        <v>29</v>
      </c>
      <c r="O49" s="83">
        <f t="shared" si="3"/>
        <v>29</v>
      </c>
      <c r="P49" s="62">
        <f t="shared" si="4"/>
        <v>23745008.636639703</v>
      </c>
      <c r="Q49" s="10">
        <f t="shared" si="5"/>
        <v>18521106.736578967</v>
      </c>
      <c r="R49" s="61">
        <f t="shared" si="6"/>
        <v>5223901.9000607356</v>
      </c>
      <c r="S49" s="61">
        <f t="shared" si="20"/>
        <v>522390.19000607356</v>
      </c>
      <c r="T49" s="61">
        <f t="shared" si="20"/>
        <v>52239.019000607361</v>
      </c>
      <c r="U49" s="61">
        <f t="shared" si="8"/>
        <v>1043735.599632135</v>
      </c>
      <c r="V49" s="84">
        <v>0.1</v>
      </c>
      <c r="W49" s="84">
        <v>0.1</v>
      </c>
      <c r="X49" s="84">
        <v>0.18</v>
      </c>
      <c r="Y49" s="56">
        <f t="shared" si="9"/>
        <v>4</v>
      </c>
      <c r="Z49" s="56">
        <f t="shared" si="10"/>
        <v>4</v>
      </c>
      <c r="AA49" s="56">
        <f t="shared" si="11"/>
        <v>4</v>
      </c>
      <c r="AB49" s="56">
        <f t="shared" si="12"/>
        <v>4</v>
      </c>
      <c r="AC49" s="56">
        <f t="shared" si="13"/>
        <v>4</v>
      </c>
      <c r="AD49" s="83">
        <f t="shared" si="14"/>
        <v>9</v>
      </c>
      <c r="AE49" s="14">
        <f t="shared" si="15"/>
        <v>78</v>
      </c>
      <c r="AF49" s="14">
        <f t="shared" si="1"/>
        <v>0</v>
      </c>
      <c r="AG49" s="85">
        <f t="shared" si="16"/>
        <v>1618364.8086388158</v>
      </c>
      <c r="AH49" s="51"/>
      <c r="AI49" s="56" t="s">
        <v>180</v>
      </c>
    </row>
    <row r="50" spans="1:35">
      <c r="A50" s="56">
        <v>9010000000</v>
      </c>
      <c r="B50" s="56" t="s">
        <v>22</v>
      </c>
      <c r="C50" s="56" t="s">
        <v>29</v>
      </c>
      <c r="D50" s="56">
        <f t="shared" si="17"/>
        <v>49</v>
      </c>
      <c r="E50" s="10" t="s">
        <v>39</v>
      </c>
      <c r="F50" s="10" t="s">
        <v>161</v>
      </c>
      <c r="G50" s="57">
        <v>48596279.368953891</v>
      </c>
      <c r="H50" s="57">
        <v>20001755.251281947</v>
      </c>
      <c r="I50" s="62">
        <f t="shared" si="0"/>
        <v>28594524.117671944</v>
      </c>
      <c r="J50" s="60">
        <v>42754</v>
      </c>
      <c r="K50" s="60">
        <v>42825</v>
      </c>
      <c r="L50" s="60">
        <f t="shared" si="18"/>
        <v>42825</v>
      </c>
      <c r="M50" s="60">
        <v>45443</v>
      </c>
      <c r="N50" s="83">
        <f t="shared" si="2"/>
        <v>29</v>
      </c>
      <c r="O50" s="83">
        <f t="shared" si="3"/>
        <v>29</v>
      </c>
      <c r="P50" s="62">
        <f t="shared" si="4"/>
        <v>28594524.117671944</v>
      </c>
      <c r="Q50" s="10">
        <f t="shared" si="5"/>
        <v>22303728.811784118</v>
      </c>
      <c r="R50" s="61">
        <f t="shared" si="6"/>
        <v>6290795.3058878258</v>
      </c>
      <c r="S50" s="61">
        <f t="shared" si="20"/>
        <v>629079.53058878263</v>
      </c>
      <c r="T50" s="61">
        <f t="shared" si="20"/>
        <v>62907.953058878265</v>
      </c>
      <c r="U50" s="61">
        <f t="shared" si="8"/>
        <v>1256900.9021163874</v>
      </c>
      <c r="V50" s="84">
        <v>0.1</v>
      </c>
      <c r="W50" s="84">
        <v>0.1</v>
      </c>
      <c r="X50" s="84">
        <v>0.18</v>
      </c>
      <c r="Y50" s="56">
        <f t="shared" si="9"/>
        <v>4</v>
      </c>
      <c r="Z50" s="56">
        <f t="shared" si="10"/>
        <v>4</v>
      </c>
      <c r="AA50" s="56">
        <f t="shared" si="11"/>
        <v>4</v>
      </c>
      <c r="AB50" s="56">
        <f t="shared" si="12"/>
        <v>4</v>
      </c>
      <c r="AC50" s="56">
        <f t="shared" si="13"/>
        <v>4</v>
      </c>
      <c r="AD50" s="83">
        <f t="shared" si="14"/>
        <v>9</v>
      </c>
      <c r="AE50" s="14">
        <f t="shared" si="15"/>
        <v>78</v>
      </c>
      <c r="AF50" s="14">
        <f t="shared" si="1"/>
        <v>0</v>
      </c>
      <c r="AG50" s="85">
        <f t="shared" si="16"/>
        <v>1948888.3857640484</v>
      </c>
      <c r="AH50" s="51"/>
      <c r="AI50" s="56" t="s">
        <v>180</v>
      </c>
    </row>
    <row r="51" spans="1:35">
      <c r="A51" s="56">
        <v>9010000000</v>
      </c>
      <c r="B51" s="56" t="s">
        <v>22</v>
      </c>
      <c r="C51" s="56" t="s">
        <v>29</v>
      </c>
      <c r="D51" s="56">
        <f t="shared" si="17"/>
        <v>50</v>
      </c>
      <c r="E51" s="10" t="s">
        <v>39</v>
      </c>
      <c r="F51" s="10" t="s">
        <v>161</v>
      </c>
      <c r="G51" s="57">
        <v>60477278.226995476</v>
      </c>
      <c r="H51" s="57">
        <v>24891858.658069231</v>
      </c>
      <c r="I51" s="62">
        <f t="shared" si="0"/>
        <v>35585419.568926245</v>
      </c>
      <c r="J51" s="60">
        <v>42754</v>
      </c>
      <c r="K51" s="60">
        <v>42825</v>
      </c>
      <c r="L51" s="60">
        <f t="shared" si="18"/>
        <v>42825</v>
      </c>
      <c r="M51" s="60">
        <v>45443</v>
      </c>
      <c r="N51" s="83">
        <f t="shared" si="2"/>
        <v>29</v>
      </c>
      <c r="O51" s="83">
        <f t="shared" si="3"/>
        <v>29</v>
      </c>
      <c r="P51" s="62">
        <f t="shared" si="4"/>
        <v>35585419.568926245</v>
      </c>
      <c r="Q51" s="10">
        <f t="shared" si="5"/>
        <v>27756627.26376247</v>
      </c>
      <c r="R51" s="61">
        <f t="shared" si="6"/>
        <v>7828792.3051637746</v>
      </c>
      <c r="S51" s="61">
        <f t="shared" ref="S51:T66" si="21">+R51*V51</f>
        <v>782879.23051637749</v>
      </c>
      <c r="T51" s="61">
        <f t="shared" si="21"/>
        <v>78287.923051637757</v>
      </c>
      <c r="U51" s="61">
        <f t="shared" si="8"/>
        <v>1564192.7025717222</v>
      </c>
      <c r="V51" s="84">
        <v>0.1</v>
      </c>
      <c r="W51" s="84">
        <v>0.1</v>
      </c>
      <c r="X51" s="84">
        <v>0.18</v>
      </c>
      <c r="Y51" s="56">
        <f t="shared" si="9"/>
        <v>4</v>
      </c>
      <c r="Z51" s="56">
        <f t="shared" si="10"/>
        <v>4</v>
      </c>
      <c r="AA51" s="56">
        <f t="shared" si="11"/>
        <v>4</v>
      </c>
      <c r="AB51" s="56">
        <f t="shared" si="12"/>
        <v>4</v>
      </c>
      <c r="AC51" s="56">
        <f t="shared" si="13"/>
        <v>4</v>
      </c>
      <c r="AD51" s="83">
        <f t="shared" si="14"/>
        <v>9</v>
      </c>
      <c r="AE51" s="14">
        <f t="shared" si="15"/>
        <v>78</v>
      </c>
      <c r="AF51" s="14">
        <f t="shared" si="1"/>
        <v>0</v>
      </c>
      <c r="AG51" s="85">
        <f t="shared" si="16"/>
        <v>2425359.8561397372</v>
      </c>
      <c r="AH51" s="51"/>
      <c r="AI51" s="56" t="s">
        <v>180</v>
      </c>
    </row>
    <row r="52" spans="1:35">
      <c r="A52" s="56">
        <v>9010000154</v>
      </c>
      <c r="B52" s="56" t="s">
        <v>22</v>
      </c>
      <c r="C52" s="56" t="s">
        <v>29</v>
      </c>
      <c r="D52" s="56">
        <f t="shared" si="17"/>
        <v>51</v>
      </c>
      <c r="E52" s="10" t="s">
        <v>39</v>
      </c>
      <c r="F52" s="10" t="s">
        <v>160</v>
      </c>
      <c r="G52" s="57">
        <v>11749599.471384319</v>
      </c>
      <c r="H52" s="57">
        <v>4836020.6990941055</v>
      </c>
      <c r="I52" s="62">
        <f t="shared" si="0"/>
        <v>6913578.772290213</v>
      </c>
      <c r="J52" s="60"/>
      <c r="K52" s="60">
        <v>42825</v>
      </c>
      <c r="L52" s="60">
        <f t="shared" si="18"/>
        <v>42825</v>
      </c>
      <c r="M52" s="60">
        <v>45443</v>
      </c>
      <c r="N52" s="83">
        <f t="shared" si="2"/>
        <v>29</v>
      </c>
      <c r="O52" s="83">
        <f t="shared" si="3"/>
        <v>29</v>
      </c>
      <c r="P52" s="62">
        <f t="shared" si="4"/>
        <v>6913578.772290213</v>
      </c>
      <c r="Q52" s="10">
        <f t="shared" si="5"/>
        <v>5392591.4423863664</v>
      </c>
      <c r="R52" s="61">
        <f t="shared" si="6"/>
        <v>1520987.3299038466</v>
      </c>
      <c r="S52" s="61">
        <f t="shared" si="21"/>
        <v>152098.73299038465</v>
      </c>
      <c r="T52" s="61">
        <f t="shared" si="21"/>
        <v>15209.873299038467</v>
      </c>
      <c r="U52" s="61">
        <f t="shared" si="8"/>
        <v>303893.26851478853</v>
      </c>
      <c r="V52" s="84">
        <v>0.1</v>
      </c>
      <c r="W52" s="84">
        <v>0.1</v>
      </c>
      <c r="X52" s="84">
        <v>0.18</v>
      </c>
      <c r="Y52" s="56">
        <f t="shared" si="9"/>
        <v>4</v>
      </c>
      <c r="Z52" s="56">
        <f t="shared" si="10"/>
        <v>4</v>
      </c>
      <c r="AA52" s="56">
        <f t="shared" si="11"/>
        <v>4</v>
      </c>
      <c r="AB52" s="56">
        <f t="shared" si="12"/>
        <v>4</v>
      </c>
      <c r="AC52" s="56">
        <f t="shared" si="13"/>
        <v>4</v>
      </c>
      <c r="AD52" s="83">
        <f t="shared" si="14"/>
        <v>9</v>
      </c>
      <c r="AE52" s="14">
        <f t="shared" si="15"/>
        <v>78</v>
      </c>
      <c r="AF52" s="14">
        <f t="shared" si="1"/>
        <v>0</v>
      </c>
      <c r="AG52" s="85">
        <f t="shared" si="16"/>
        <v>471201.87480421166</v>
      </c>
      <c r="AH52" s="51"/>
      <c r="AI52" s="56" t="s">
        <v>179</v>
      </c>
    </row>
    <row r="53" spans="1:35">
      <c r="A53" s="56">
        <v>2040000009</v>
      </c>
      <c r="B53" s="56" t="s">
        <v>22</v>
      </c>
      <c r="C53" s="56" t="s">
        <v>29</v>
      </c>
      <c r="D53" s="56">
        <f t="shared" si="17"/>
        <v>52</v>
      </c>
      <c r="E53" s="10" t="s">
        <v>96</v>
      </c>
      <c r="F53" s="10" t="s">
        <v>102</v>
      </c>
      <c r="G53" s="57">
        <v>68000</v>
      </c>
      <c r="H53" s="57">
        <v>27988.137667100811</v>
      </c>
      <c r="I53" s="62">
        <f t="shared" si="0"/>
        <v>40011.862332899189</v>
      </c>
      <c r="J53" s="60">
        <v>42754</v>
      </c>
      <c r="K53" s="60">
        <v>42825</v>
      </c>
      <c r="L53" s="60">
        <f t="shared" si="18"/>
        <v>42825</v>
      </c>
      <c r="M53" s="60">
        <v>45443</v>
      </c>
      <c r="N53" s="83">
        <f t="shared" si="2"/>
        <v>29</v>
      </c>
      <c r="O53" s="83">
        <f t="shared" si="3"/>
        <v>29</v>
      </c>
      <c r="P53" s="62">
        <f t="shared" si="4"/>
        <v>40011.862332899189</v>
      </c>
      <c r="Q53" s="10">
        <f t="shared" si="5"/>
        <v>31209.252619661369</v>
      </c>
      <c r="R53" s="61">
        <f t="shared" si="6"/>
        <v>8802.60971323782</v>
      </c>
      <c r="S53" s="61">
        <f t="shared" si="21"/>
        <v>880.26097132378209</v>
      </c>
      <c r="T53" s="61">
        <f t="shared" si="21"/>
        <v>88.026097132378212</v>
      </c>
      <c r="U53" s="61">
        <f t="shared" si="8"/>
        <v>1758.7614207049164</v>
      </c>
      <c r="V53" s="84">
        <v>0.1</v>
      </c>
      <c r="W53" s="84">
        <v>0.1</v>
      </c>
      <c r="X53" s="84">
        <v>0.18</v>
      </c>
      <c r="Y53" s="56">
        <f t="shared" si="9"/>
        <v>4</v>
      </c>
      <c r="Z53" s="56">
        <f t="shared" si="10"/>
        <v>4</v>
      </c>
      <c r="AA53" s="56">
        <f t="shared" si="11"/>
        <v>4</v>
      </c>
      <c r="AB53" s="56">
        <f t="shared" si="12"/>
        <v>4</v>
      </c>
      <c r="AC53" s="56">
        <f t="shared" si="13"/>
        <v>4</v>
      </c>
      <c r="AD53" s="83">
        <f t="shared" si="14"/>
        <v>9</v>
      </c>
      <c r="AE53" s="14">
        <f t="shared" si="15"/>
        <v>78</v>
      </c>
      <c r="AF53" s="14">
        <f t="shared" si="1"/>
        <v>0</v>
      </c>
      <c r="AG53" s="85">
        <f t="shared" si="16"/>
        <v>2727.0484891610768</v>
      </c>
      <c r="AH53" s="51"/>
      <c r="AI53" s="56" t="s">
        <v>181</v>
      </c>
    </row>
    <row r="54" spans="1:35">
      <c r="A54" s="56">
        <v>2040000008</v>
      </c>
      <c r="B54" s="56" t="s">
        <v>22</v>
      </c>
      <c r="C54" s="56" t="s">
        <v>29</v>
      </c>
      <c r="D54" s="56">
        <f t="shared" si="17"/>
        <v>53</v>
      </c>
      <c r="E54" s="10" t="s">
        <v>96</v>
      </c>
      <c r="F54" s="10" t="s">
        <v>102</v>
      </c>
      <c r="G54" s="57">
        <v>68000</v>
      </c>
      <c r="H54" s="57">
        <v>27988.137667100811</v>
      </c>
      <c r="I54" s="62">
        <f t="shared" si="0"/>
        <v>40011.862332899189</v>
      </c>
      <c r="J54" s="60">
        <v>42754</v>
      </c>
      <c r="K54" s="60">
        <v>42825</v>
      </c>
      <c r="L54" s="60">
        <f t="shared" si="18"/>
        <v>42825</v>
      </c>
      <c r="M54" s="60">
        <v>45443</v>
      </c>
      <c r="N54" s="83">
        <f t="shared" si="2"/>
        <v>29</v>
      </c>
      <c r="O54" s="83">
        <f t="shared" si="3"/>
        <v>29</v>
      </c>
      <c r="P54" s="62">
        <f t="shared" si="4"/>
        <v>40011.862332899189</v>
      </c>
      <c r="Q54" s="10">
        <f t="shared" si="5"/>
        <v>31209.252619661369</v>
      </c>
      <c r="R54" s="61">
        <f t="shared" si="6"/>
        <v>8802.60971323782</v>
      </c>
      <c r="S54" s="61">
        <f t="shared" si="21"/>
        <v>880.26097132378209</v>
      </c>
      <c r="T54" s="61">
        <f t="shared" si="21"/>
        <v>88.026097132378212</v>
      </c>
      <c r="U54" s="61">
        <f t="shared" si="8"/>
        <v>1758.7614207049164</v>
      </c>
      <c r="V54" s="84">
        <v>0.1</v>
      </c>
      <c r="W54" s="84">
        <v>0.1</v>
      </c>
      <c r="X54" s="84">
        <v>0.18</v>
      </c>
      <c r="Y54" s="56">
        <f t="shared" si="9"/>
        <v>4</v>
      </c>
      <c r="Z54" s="56">
        <f t="shared" si="10"/>
        <v>4</v>
      </c>
      <c r="AA54" s="56">
        <f t="shared" si="11"/>
        <v>4</v>
      </c>
      <c r="AB54" s="56">
        <f t="shared" si="12"/>
        <v>4</v>
      </c>
      <c r="AC54" s="56">
        <f t="shared" si="13"/>
        <v>4</v>
      </c>
      <c r="AD54" s="83">
        <f t="shared" si="14"/>
        <v>9</v>
      </c>
      <c r="AE54" s="14">
        <f t="shared" si="15"/>
        <v>78</v>
      </c>
      <c r="AF54" s="14">
        <f t="shared" si="1"/>
        <v>0</v>
      </c>
      <c r="AG54" s="85">
        <f t="shared" si="16"/>
        <v>2727.0484891610768</v>
      </c>
      <c r="AH54" s="51"/>
      <c r="AI54" s="56" t="s">
        <v>181</v>
      </c>
    </row>
    <row r="55" spans="1:35">
      <c r="A55" s="56">
        <v>2040000007</v>
      </c>
      <c r="B55" s="56" t="s">
        <v>22</v>
      </c>
      <c r="C55" s="56" t="s">
        <v>29</v>
      </c>
      <c r="D55" s="56">
        <f t="shared" si="17"/>
        <v>54</v>
      </c>
      <c r="E55" s="10" t="s">
        <v>96</v>
      </c>
      <c r="F55" s="10" t="s">
        <v>102</v>
      </c>
      <c r="G55" s="57">
        <v>68000</v>
      </c>
      <c r="H55" s="57">
        <v>27988.137667100811</v>
      </c>
      <c r="I55" s="62">
        <f t="shared" si="0"/>
        <v>40011.862332899189</v>
      </c>
      <c r="J55" s="60">
        <v>42754</v>
      </c>
      <c r="K55" s="60">
        <v>42825</v>
      </c>
      <c r="L55" s="60">
        <f t="shared" si="18"/>
        <v>42825</v>
      </c>
      <c r="M55" s="60">
        <v>45443</v>
      </c>
      <c r="N55" s="83">
        <f t="shared" si="2"/>
        <v>29</v>
      </c>
      <c r="O55" s="83">
        <f t="shared" si="3"/>
        <v>29</v>
      </c>
      <c r="P55" s="62">
        <f t="shared" si="4"/>
        <v>40011.862332899189</v>
      </c>
      <c r="Q55" s="10">
        <f t="shared" si="5"/>
        <v>31209.252619661369</v>
      </c>
      <c r="R55" s="61">
        <f t="shared" si="6"/>
        <v>8802.60971323782</v>
      </c>
      <c r="S55" s="61">
        <f t="shared" si="21"/>
        <v>880.26097132378209</v>
      </c>
      <c r="T55" s="61">
        <f t="shared" si="21"/>
        <v>88.026097132378212</v>
      </c>
      <c r="U55" s="61">
        <f t="shared" si="8"/>
        <v>1758.7614207049164</v>
      </c>
      <c r="V55" s="84">
        <v>0.1</v>
      </c>
      <c r="W55" s="84">
        <v>0.1</v>
      </c>
      <c r="X55" s="84">
        <v>0.18</v>
      </c>
      <c r="Y55" s="56">
        <f t="shared" si="9"/>
        <v>4</v>
      </c>
      <c r="Z55" s="56">
        <f t="shared" si="10"/>
        <v>4</v>
      </c>
      <c r="AA55" s="56">
        <f t="shared" si="11"/>
        <v>4</v>
      </c>
      <c r="AB55" s="56">
        <f t="shared" si="12"/>
        <v>4</v>
      </c>
      <c r="AC55" s="56">
        <f t="shared" si="13"/>
        <v>4</v>
      </c>
      <c r="AD55" s="83">
        <f t="shared" si="14"/>
        <v>9</v>
      </c>
      <c r="AE55" s="14">
        <f t="shared" si="15"/>
        <v>78</v>
      </c>
      <c r="AF55" s="14">
        <f t="shared" si="1"/>
        <v>0</v>
      </c>
      <c r="AG55" s="85">
        <f t="shared" si="16"/>
        <v>2727.0484891610768</v>
      </c>
      <c r="AH55" s="51"/>
      <c r="AI55" s="56" t="s">
        <v>181</v>
      </c>
    </row>
    <row r="56" spans="1:35">
      <c r="A56" s="56">
        <v>2040000006</v>
      </c>
      <c r="B56" s="56" t="s">
        <v>22</v>
      </c>
      <c r="C56" s="56" t="s">
        <v>29</v>
      </c>
      <c r="D56" s="56">
        <f t="shared" si="17"/>
        <v>55</v>
      </c>
      <c r="E56" s="10" t="s">
        <v>96</v>
      </c>
      <c r="F56" s="10" t="s">
        <v>102</v>
      </c>
      <c r="G56" s="57">
        <v>68000</v>
      </c>
      <c r="H56" s="57">
        <v>27988.137667100811</v>
      </c>
      <c r="I56" s="62">
        <f t="shared" si="0"/>
        <v>40011.862332899189</v>
      </c>
      <c r="J56" s="60">
        <v>42754</v>
      </c>
      <c r="K56" s="60">
        <v>42825</v>
      </c>
      <c r="L56" s="60">
        <f t="shared" si="18"/>
        <v>42825</v>
      </c>
      <c r="M56" s="60">
        <v>45443</v>
      </c>
      <c r="N56" s="83">
        <f t="shared" si="2"/>
        <v>29</v>
      </c>
      <c r="O56" s="83">
        <f t="shared" si="3"/>
        <v>29</v>
      </c>
      <c r="P56" s="62">
        <f t="shared" si="4"/>
        <v>40011.862332899189</v>
      </c>
      <c r="Q56" s="10">
        <f t="shared" si="5"/>
        <v>31209.252619661369</v>
      </c>
      <c r="R56" s="61">
        <f t="shared" si="6"/>
        <v>8802.60971323782</v>
      </c>
      <c r="S56" s="61">
        <f t="shared" si="21"/>
        <v>880.26097132378209</v>
      </c>
      <c r="T56" s="61">
        <f t="shared" si="21"/>
        <v>88.026097132378212</v>
      </c>
      <c r="U56" s="61">
        <f t="shared" si="8"/>
        <v>1758.7614207049164</v>
      </c>
      <c r="V56" s="84">
        <v>0.1</v>
      </c>
      <c r="W56" s="84">
        <v>0.1</v>
      </c>
      <c r="X56" s="84">
        <v>0.18</v>
      </c>
      <c r="Y56" s="56">
        <f t="shared" si="9"/>
        <v>4</v>
      </c>
      <c r="Z56" s="56">
        <f t="shared" si="10"/>
        <v>4</v>
      </c>
      <c r="AA56" s="56">
        <f t="shared" si="11"/>
        <v>4</v>
      </c>
      <c r="AB56" s="56">
        <f t="shared" si="12"/>
        <v>4</v>
      </c>
      <c r="AC56" s="56">
        <f t="shared" si="13"/>
        <v>4</v>
      </c>
      <c r="AD56" s="83">
        <f t="shared" si="14"/>
        <v>9</v>
      </c>
      <c r="AE56" s="14">
        <f t="shared" si="15"/>
        <v>78</v>
      </c>
      <c r="AF56" s="14">
        <f t="shared" si="1"/>
        <v>0</v>
      </c>
      <c r="AG56" s="85">
        <f t="shared" si="16"/>
        <v>2727.0484891610768</v>
      </c>
      <c r="AH56" s="51"/>
      <c r="AI56" s="56" t="s">
        <v>181</v>
      </c>
    </row>
    <row r="57" spans="1:35">
      <c r="A57" s="56">
        <v>2040000005</v>
      </c>
      <c r="B57" s="56" t="s">
        <v>22</v>
      </c>
      <c r="C57" s="56" t="s">
        <v>29</v>
      </c>
      <c r="D57" s="56">
        <f t="shared" si="17"/>
        <v>56</v>
      </c>
      <c r="E57" s="10" t="s">
        <v>96</v>
      </c>
      <c r="F57" s="10" t="s">
        <v>102</v>
      </c>
      <c r="G57" s="57">
        <v>68000</v>
      </c>
      <c r="H57" s="57">
        <v>27988.137667100811</v>
      </c>
      <c r="I57" s="62">
        <f t="shared" si="0"/>
        <v>40011.862332899189</v>
      </c>
      <c r="J57" s="60">
        <v>42754</v>
      </c>
      <c r="K57" s="60">
        <v>42825</v>
      </c>
      <c r="L57" s="60">
        <f t="shared" si="18"/>
        <v>42825</v>
      </c>
      <c r="M57" s="60">
        <v>45443</v>
      </c>
      <c r="N57" s="83">
        <f t="shared" si="2"/>
        <v>29</v>
      </c>
      <c r="O57" s="83">
        <f t="shared" si="3"/>
        <v>29</v>
      </c>
      <c r="P57" s="62">
        <f t="shared" si="4"/>
        <v>40011.862332899189</v>
      </c>
      <c r="Q57" s="10">
        <f t="shared" si="5"/>
        <v>31209.252619661369</v>
      </c>
      <c r="R57" s="61">
        <f t="shared" si="6"/>
        <v>8802.60971323782</v>
      </c>
      <c r="S57" s="61">
        <f t="shared" si="21"/>
        <v>880.26097132378209</v>
      </c>
      <c r="T57" s="61">
        <f t="shared" si="21"/>
        <v>88.026097132378212</v>
      </c>
      <c r="U57" s="61">
        <f t="shared" si="8"/>
        <v>1758.7614207049164</v>
      </c>
      <c r="V57" s="84">
        <v>0.1</v>
      </c>
      <c r="W57" s="84">
        <v>0.1</v>
      </c>
      <c r="X57" s="84">
        <v>0.18</v>
      </c>
      <c r="Y57" s="56">
        <f t="shared" si="9"/>
        <v>4</v>
      </c>
      <c r="Z57" s="56">
        <f t="shared" si="10"/>
        <v>4</v>
      </c>
      <c r="AA57" s="56">
        <f t="shared" si="11"/>
        <v>4</v>
      </c>
      <c r="AB57" s="56">
        <f t="shared" si="12"/>
        <v>4</v>
      </c>
      <c r="AC57" s="56">
        <f t="shared" si="13"/>
        <v>4</v>
      </c>
      <c r="AD57" s="83">
        <f t="shared" si="14"/>
        <v>9</v>
      </c>
      <c r="AE57" s="14">
        <f t="shared" si="15"/>
        <v>78</v>
      </c>
      <c r="AF57" s="14">
        <f t="shared" si="1"/>
        <v>0</v>
      </c>
      <c r="AG57" s="85">
        <f t="shared" si="16"/>
        <v>2727.0484891610768</v>
      </c>
      <c r="AH57" s="51"/>
      <c r="AI57" s="56" t="s">
        <v>181</v>
      </c>
    </row>
    <row r="58" spans="1:35">
      <c r="A58" s="56">
        <v>2040000004</v>
      </c>
      <c r="B58" s="56" t="s">
        <v>22</v>
      </c>
      <c r="C58" s="56" t="s">
        <v>29</v>
      </c>
      <c r="D58" s="56">
        <f t="shared" si="17"/>
        <v>57</v>
      </c>
      <c r="E58" s="10" t="s">
        <v>96</v>
      </c>
      <c r="F58" s="10" t="s">
        <v>102</v>
      </c>
      <c r="G58" s="57">
        <v>68000</v>
      </c>
      <c r="H58" s="57">
        <v>27988.137667100811</v>
      </c>
      <c r="I58" s="62">
        <f t="shared" si="0"/>
        <v>40011.862332899189</v>
      </c>
      <c r="J58" s="60">
        <v>42754</v>
      </c>
      <c r="K58" s="60">
        <v>42825</v>
      </c>
      <c r="L58" s="60">
        <f t="shared" si="18"/>
        <v>42825</v>
      </c>
      <c r="M58" s="60">
        <v>45443</v>
      </c>
      <c r="N58" s="83">
        <f t="shared" si="2"/>
        <v>29</v>
      </c>
      <c r="O58" s="83">
        <f t="shared" si="3"/>
        <v>29</v>
      </c>
      <c r="P58" s="62">
        <f t="shared" si="4"/>
        <v>40011.862332899189</v>
      </c>
      <c r="Q58" s="10">
        <f t="shared" si="5"/>
        <v>31209.252619661369</v>
      </c>
      <c r="R58" s="61">
        <f t="shared" si="6"/>
        <v>8802.60971323782</v>
      </c>
      <c r="S58" s="61">
        <f t="shared" si="21"/>
        <v>880.26097132378209</v>
      </c>
      <c r="T58" s="61">
        <f t="shared" si="21"/>
        <v>88.026097132378212</v>
      </c>
      <c r="U58" s="61">
        <f t="shared" si="8"/>
        <v>1758.7614207049164</v>
      </c>
      <c r="V58" s="84">
        <v>0.1</v>
      </c>
      <c r="W58" s="84">
        <v>0.1</v>
      </c>
      <c r="X58" s="84">
        <v>0.18</v>
      </c>
      <c r="Y58" s="56">
        <f t="shared" si="9"/>
        <v>4</v>
      </c>
      <c r="Z58" s="56">
        <f t="shared" si="10"/>
        <v>4</v>
      </c>
      <c r="AA58" s="56">
        <f t="shared" si="11"/>
        <v>4</v>
      </c>
      <c r="AB58" s="56">
        <f t="shared" si="12"/>
        <v>4</v>
      </c>
      <c r="AC58" s="56">
        <f t="shared" si="13"/>
        <v>4</v>
      </c>
      <c r="AD58" s="83">
        <f t="shared" si="14"/>
        <v>9</v>
      </c>
      <c r="AE58" s="14">
        <f t="shared" si="15"/>
        <v>78</v>
      </c>
      <c r="AF58" s="14">
        <f t="shared" si="1"/>
        <v>0</v>
      </c>
      <c r="AG58" s="85">
        <f t="shared" si="16"/>
        <v>2727.0484891610768</v>
      </c>
      <c r="AH58" s="51"/>
      <c r="AI58" s="56" t="s">
        <v>181</v>
      </c>
    </row>
    <row r="59" spans="1:35">
      <c r="A59" s="56">
        <v>2040000003</v>
      </c>
      <c r="B59" s="56" t="s">
        <v>22</v>
      </c>
      <c r="C59" s="56" t="s">
        <v>29</v>
      </c>
      <c r="D59" s="56">
        <f t="shared" si="17"/>
        <v>58</v>
      </c>
      <c r="E59" s="10" t="s">
        <v>96</v>
      </c>
      <c r="F59" s="10" t="s">
        <v>102</v>
      </c>
      <c r="G59" s="57">
        <v>68000</v>
      </c>
      <c r="H59" s="57">
        <v>27988.137667100811</v>
      </c>
      <c r="I59" s="62">
        <f t="shared" si="0"/>
        <v>40011.862332899189</v>
      </c>
      <c r="J59" s="60">
        <v>42754</v>
      </c>
      <c r="K59" s="60">
        <v>42825</v>
      </c>
      <c r="L59" s="60">
        <f t="shared" si="18"/>
        <v>42825</v>
      </c>
      <c r="M59" s="60">
        <v>45443</v>
      </c>
      <c r="N59" s="83">
        <f t="shared" si="2"/>
        <v>29</v>
      </c>
      <c r="O59" s="83">
        <f t="shared" si="3"/>
        <v>29</v>
      </c>
      <c r="P59" s="62">
        <f t="shared" si="4"/>
        <v>40011.862332899189</v>
      </c>
      <c r="Q59" s="10">
        <f t="shared" si="5"/>
        <v>31209.252619661369</v>
      </c>
      <c r="R59" s="61">
        <f t="shared" si="6"/>
        <v>8802.60971323782</v>
      </c>
      <c r="S59" s="61">
        <f t="shared" si="21"/>
        <v>880.26097132378209</v>
      </c>
      <c r="T59" s="61">
        <f t="shared" si="21"/>
        <v>88.026097132378212</v>
      </c>
      <c r="U59" s="61">
        <f t="shared" si="8"/>
        <v>1758.7614207049164</v>
      </c>
      <c r="V59" s="84">
        <v>0.1</v>
      </c>
      <c r="W59" s="84">
        <v>0.1</v>
      </c>
      <c r="X59" s="84">
        <v>0.18</v>
      </c>
      <c r="Y59" s="56">
        <f t="shared" si="9"/>
        <v>4</v>
      </c>
      <c r="Z59" s="56">
        <f t="shared" si="10"/>
        <v>4</v>
      </c>
      <c r="AA59" s="56">
        <f t="shared" si="11"/>
        <v>4</v>
      </c>
      <c r="AB59" s="56">
        <f t="shared" si="12"/>
        <v>4</v>
      </c>
      <c r="AC59" s="56">
        <f t="shared" si="13"/>
        <v>4</v>
      </c>
      <c r="AD59" s="83">
        <f t="shared" si="14"/>
        <v>9</v>
      </c>
      <c r="AE59" s="14">
        <f t="shared" si="15"/>
        <v>78</v>
      </c>
      <c r="AF59" s="14">
        <f t="shared" si="1"/>
        <v>0</v>
      </c>
      <c r="AG59" s="85">
        <f t="shared" si="16"/>
        <v>2727.0484891610768</v>
      </c>
      <c r="AH59" s="51"/>
      <c r="AI59" s="56" t="s">
        <v>181</v>
      </c>
    </row>
    <row r="60" spans="1:35">
      <c r="A60" s="56">
        <v>2040000002</v>
      </c>
      <c r="B60" s="56" t="s">
        <v>22</v>
      </c>
      <c r="C60" s="56" t="s">
        <v>29</v>
      </c>
      <c r="D60" s="56">
        <f t="shared" si="17"/>
        <v>59</v>
      </c>
      <c r="E60" s="10" t="s">
        <v>96</v>
      </c>
      <c r="F60" s="10" t="s">
        <v>102</v>
      </c>
      <c r="G60" s="57">
        <v>68000</v>
      </c>
      <c r="H60" s="57">
        <v>27988.137667100811</v>
      </c>
      <c r="I60" s="62">
        <f t="shared" si="0"/>
        <v>40011.862332899189</v>
      </c>
      <c r="J60" s="60">
        <v>42754</v>
      </c>
      <c r="K60" s="60">
        <v>42825</v>
      </c>
      <c r="L60" s="60">
        <f t="shared" si="18"/>
        <v>42825</v>
      </c>
      <c r="M60" s="60">
        <v>45443</v>
      </c>
      <c r="N60" s="83">
        <f t="shared" si="2"/>
        <v>29</v>
      </c>
      <c r="O60" s="83">
        <f t="shared" si="3"/>
        <v>29</v>
      </c>
      <c r="P60" s="62">
        <f t="shared" si="4"/>
        <v>40011.862332899189</v>
      </c>
      <c r="Q60" s="10">
        <f t="shared" si="5"/>
        <v>31209.252619661369</v>
      </c>
      <c r="R60" s="61">
        <f t="shared" si="6"/>
        <v>8802.60971323782</v>
      </c>
      <c r="S60" s="61">
        <f t="shared" si="21"/>
        <v>880.26097132378209</v>
      </c>
      <c r="T60" s="61">
        <f t="shared" si="21"/>
        <v>88.026097132378212</v>
      </c>
      <c r="U60" s="61">
        <f t="shared" si="8"/>
        <v>1758.7614207049164</v>
      </c>
      <c r="V60" s="84">
        <v>0.1</v>
      </c>
      <c r="W60" s="84">
        <v>0.1</v>
      </c>
      <c r="X60" s="84">
        <v>0.18</v>
      </c>
      <c r="Y60" s="56">
        <f t="shared" si="9"/>
        <v>4</v>
      </c>
      <c r="Z60" s="56">
        <f t="shared" si="10"/>
        <v>4</v>
      </c>
      <c r="AA60" s="56">
        <f t="shared" si="11"/>
        <v>4</v>
      </c>
      <c r="AB60" s="56">
        <f t="shared" si="12"/>
        <v>4</v>
      </c>
      <c r="AC60" s="56">
        <f t="shared" si="13"/>
        <v>4</v>
      </c>
      <c r="AD60" s="83">
        <f t="shared" si="14"/>
        <v>9</v>
      </c>
      <c r="AE60" s="14">
        <f t="shared" si="15"/>
        <v>78</v>
      </c>
      <c r="AF60" s="14">
        <f t="shared" si="1"/>
        <v>0</v>
      </c>
      <c r="AG60" s="85">
        <f t="shared" si="16"/>
        <v>2727.0484891610768</v>
      </c>
      <c r="AH60" s="51"/>
      <c r="AI60" s="56" t="s">
        <v>181</v>
      </c>
    </row>
    <row r="61" spans="1:35">
      <c r="A61" s="56">
        <v>2040000001</v>
      </c>
      <c r="B61" s="56" t="s">
        <v>22</v>
      </c>
      <c r="C61" s="56" t="s">
        <v>29</v>
      </c>
      <c r="D61" s="56">
        <f t="shared" si="17"/>
        <v>60</v>
      </c>
      <c r="E61" s="10" t="s">
        <v>96</v>
      </c>
      <c r="F61" s="10" t="s">
        <v>102</v>
      </c>
      <c r="G61" s="57">
        <v>68000</v>
      </c>
      <c r="H61" s="57">
        <v>27988.137667100811</v>
      </c>
      <c r="I61" s="62">
        <f t="shared" si="0"/>
        <v>40011.862332899189</v>
      </c>
      <c r="J61" s="60">
        <v>42754</v>
      </c>
      <c r="K61" s="60">
        <v>42825</v>
      </c>
      <c r="L61" s="60">
        <f t="shared" si="18"/>
        <v>42825</v>
      </c>
      <c r="M61" s="60">
        <v>45443</v>
      </c>
      <c r="N61" s="83">
        <f t="shared" si="2"/>
        <v>29</v>
      </c>
      <c r="O61" s="83">
        <f t="shared" si="3"/>
        <v>29</v>
      </c>
      <c r="P61" s="62">
        <f t="shared" si="4"/>
        <v>40011.862332899189</v>
      </c>
      <c r="Q61" s="10">
        <f t="shared" si="5"/>
        <v>31209.252619661369</v>
      </c>
      <c r="R61" s="61">
        <f t="shared" si="6"/>
        <v>8802.60971323782</v>
      </c>
      <c r="S61" s="61">
        <f t="shared" si="21"/>
        <v>880.26097132378209</v>
      </c>
      <c r="T61" s="61">
        <f t="shared" si="21"/>
        <v>88.026097132378212</v>
      </c>
      <c r="U61" s="61">
        <f t="shared" si="8"/>
        <v>1758.7614207049164</v>
      </c>
      <c r="V61" s="84">
        <v>0.1</v>
      </c>
      <c r="W61" s="84">
        <v>0.1</v>
      </c>
      <c r="X61" s="84">
        <v>0.18</v>
      </c>
      <c r="Y61" s="56">
        <f t="shared" si="9"/>
        <v>4</v>
      </c>
      <c r="Z61" s="56">
        <f t="shared" si="10"/>
        <v>4</v>
      </c>
      <c r="AA61" s="56">
        <f t="shared" si="11"/>
        <v>4</v>
      </c>
      <c r="AB61" s="56">
        <f t="shared" si="12"/>
        <v>4</v>
      </c>
      <c r="AC61" s="56">
        <f t="shared" si="13"/>
        <v>4</v>
      </c>
      <c r="AD61" s="83">
        <f t="shared" si="14"/>
        <v>9</v>
      </c>
      <c r="AE61" s="14">
        <f t="shared" si="15"/>
        <v>78</v>
      </c>
      <c r="AF61" s="14">
        <f t="shared" si="1"/>
        <v>0</v>
      </c>
      <c r="AG61" s="85">
        <f t="shared" si="16"/>
        <v>2727.0484891610768</v>
      </c>
      <c r="AH61" s="51"/>
      <c r="AI61" s="56" t="s">
        <v>181</v>
      </c>
    </row>
    <row r="62" spans="1:35">
      <c r="A62" s="56">
        <v>2040000000</v>
      </c>
      <c r="B62" s="56" t="s">
        <v>22</v>
      </c>
      <c r="C62" s="56" t="s">
        <v>29</v>
      </c>
      <c r="D62" s="56">
        <f t="shared" si="17"/>
        <v>61</v>
      </c>
      <c r="E62" s="10" t="s">
        <v>96</v>
      </c>
      <c r="F62" s="10" t="s">
        <v>102</v>
      </c>
      <c r="G62" s="57">
        <v>68000</v>
      </c>
      <c r="H62" s="57">
        <v>27988.137667100811</v>
      </c>
      <c r="I62" s="62">
        <f t="shared" si="0"/>
        <v>40011.862332899189</v>
      </c>
      <c r="J62" s="60">
        <v>42754</v>
      </c>
      <c r="K62" s="60">
        <v>42825</v>
      </c>
      <c r="L62" s="60">
        <f t="shared" si="18"/>
        <v>42825</v>
      </c>
      <c r="M62" s="60">
        <v>45443</v>
      </c>
      <c r="N62" s="83">
        <f t="shared" si="2"/>
        <v>29</v>
      </c>
      <c r="O62" s="83">
        <f t="shared" si="3"/>
        <v>29</v>
      </c>
      <c r="P62" s="62">
        <f t="shared" si="4"/>
        <v>40011.862332899189</v>
      </c>
      <c r="Q62" s="10">
        <f t="shared" si="5"/>
        <v>31209.252619661369</v>
      </c>
      <c r="R62" s="61">
        <f t="shared" si="6"/>
        <v>8802.60971323782</v>
      </c>
      <c r="S62" s="61">
        <f t="shared" si="21"/>
        <v>880.26097132378209</v>
      </c>
      <c r="T62" s="61">
        <f t="shared" si="21"/>
        <v>88.026097132378212</v>
      </c>
      <c r="U62" s="61">
        <f t="shared" si="8"/>
        <v>1758.7614207049164</v>
      </c>
      <c r="V62" s="84">
        <v>0.1</v>
      </c>
      <c r="W62" s="84">
        <v>0.1</v>
      </c>
      <c r="X62" s="84">
        <v>0.18</v>
      </c>
      <c r="Y62" s="56">
        <f t="shared" si="9"/>
        <v>4</v>
      </c>
      <c r="Z62" s="56">
        <f t="shared" si="10"/>
        <v>4</v>
      </c>
      <c r="AA62" s="56">
        <f t="shared" si="11"/>
        <v>4</v>
      </c>
      <c r="AB62" s="56">
        <f t="shared" si="12"/>
        <v>4</v>
      </c>
      <c r="AC62" s="56">
        <f t="shared" si="13"/>
        <v>4</v>
      </c>
      <c r="AD62" s="83">
        <f t="shared" si="14"/>
        <v>9</v>
      </c>
      <c r="AE62" s="14">
        <f t="shared" si="15"/>
        <v>78</v>
      </c>
      <c r="AF62" s="14">
        <f t="shared" si="1"/>
        <v>0</v>
      </c>
      <c r="AG62" s="85">
        <f t="shared" si="16"/>
        <v>2727.0484891610768</v>
      </c>
      <c r="AH62" s="51"/>
      <c r="AI62" s="56" t="s">
        <v>181</v>
      </c>
    </row>
    <row r="63" spans="1:35">
      <c r="A63" s="56">
        <v>2040000010</v>
      </c>
      <c r="B63" s="56" t="s">
        <v>22</v>
      </c>
      <c r="C63" s="56" t="s">
        <v>29</v>
      </c>
      <c r="D63" s="56">
        <f t="shared" si="17"/>
        <v>62</v>
      </c>
      <c r="E63" s="10" t="s">
        <v>96</v>
      </c>
      <c r="F63" s="10" t="s">
        <v>143</v>
      </c>
      <c r="G63" s="57">
        <v>17356819</v>
      </c>
      <c r="H63" s="57">
        <v>7143897.6416904554</v>
      </c>
      <c r="I63" s="62">
        <f t="shared" si="0"/>
        <v>10212921.358309545</v>
      </c>
      <c r="J63" s="60">
        <v>42799</v>
      </c>
      <c r="K63" s="60">
        <v>42825</v>
      </c>
      <c r="L63" s="60">
        <f t="shared" si="18"/>
        <v>42825</v>
      </c>
      <c r="M63" s="60">
        <v>45443</v>
      </c>
      <c r="N63" s="83">
        <f t="shared" si="2"/>
        <v>29</v>
      </c>
      <c r="O63" s="83">
        <f t="shared" si="3"/>
        <v>29</v>
      </c>
      <c r="P63" s="62">
        <f t="shared" si="4"/>
        <v>10212921.358309545</v>
      </c>
      <c r="Q63" s="10">
        <f t="shared" si="5"/>
        <v>7966078.6594814453</v>
      </c>
      <c r="R63" s="61">
        <f t="shared" si="6"/>
        <v>2246842.6988280993</v>
      </c>
      <c r="S63" s="61">
        <f t="shared" si="21"/>
        <v>224684.26988280995</v>
      </c>
      <c r="T63" s="61">
        <f t="shared" si="21"/>
        <v>22468.426988280997</v>
      </c>
      <c r="U63" s="61">
        <f t="shared" si="8"/>
        <v>448919.1712258542</v>
      </c>
      <c r="V63" s="84">
        <v>0.1</v>
      </c>
      <c r="W63" s="84">
        <v>0.1</v>
      </c>
      <c r="X63" s="84">
        <v>0.18</v>
      </c>
      <c r="Y63" s="56">
        <f t="shared" si="9"/>
        <v>4</v>
      </c>
      <c r="Z63" s="56">
        <f t="shared" si="10"/>
        <v>4</v>
      </c>
      <c r="AA63" s="56">
        <f t="shared" si="11"/>
        <v>4</v>
      </c>
      <c r="AB63" s="56">
        <f t="shared" si="12"/>
        <v>4</v>
      </c>
      <c r="AC63" s="56">
        <f t="shared" si="13"/>
        <v>4</v>
      </c>
      <c r="AD63" s="83">
        <f t="shared" si="14"/>
        <v>9</v>
      </c>
      <c r="AE63" s="14">
        <f t="shared" si="15"/>
        <v>78</v>
      </c>
      <c r="AF63" s="14">
        <f t="shared" si="1"/>
        <v>0</v>
      </c>
      <c r="AG63" s="85">
        <f t="shared" si="16"/>
        <v>696071.86809694511</v>
      </c>
      <c r="AH63" s="51"/>
      <c r="AI63" s="56" t="s">
        <v>181</v>
      </c>
    </row>
    <row r="64" spans="1:35">
      <c r="A64" s="56">
        <v>2010000031</v>
      </c>
      <c r="B64" s="56" t="s">
        <v>22</v>
      </c>
      <c r="C64" s="56" t="s">
        <v>28</v>
      </c>
      <c r="D64" s="56">
        <f t="shared" si="17"/>
        <v>63</v>
      </c>
      <c r="E64" s="10" t="s">
        <v>96</v>
      </c>
      <c r="F64" s="10" t="s">
        <v>159</v>
      </c>
      <c r="G64" s="57">
        <v>23955242</v>
      </c>
      <c r="H64" s="57">
        <v>9859744.2785987537</v>
      </c>
      <c r="I64" s="62">
        <f t="shared" si="0"/>
        <v>14095497.721401246</v>
      </c>
      <c r="J64" s="60">
        <v>42490</v>
      </c>
      <c r="K64" s="60">
        <v>42490</v>
      </c>
      <c r="L64" s="60">
        <f t="shared" si="18"/>
        <v>42490</v>
      </c>
      <c r="M64" s="60">
        <v>45443</v>
      </c>
      <c r="N64" s="83">
        <f t="shared" si="2"/>
        <v>32.666666666666664</v>
      </c>
      <c r="O64" s="83">
        <f t="shared" si="3"/>
        <v>33</v>
      </c>
      <c r="P64" s="62">
        <f t="shared" si="4"/>
        <v>14095497.721401246</v>
      </c>
      <c r="Q64" s="10">
        <f t="shared" si="5"/>
        <v>12122128.040405072</v>
      </c>
      <c r="R64" s="61">
        <f t="shared" si="6"/>
        <v>1973369.680996174</v>
      </c>
      <c r="S64" s="61">
        <f t="shared" si="21"/>
        <v>197336.9680996174</v>
      </c>
      <c r="T64" s="61">
        <f t="shared" si="21"/>
        <v>19733.696809961741</v>
      </c>
      <c r="U64" s="61">
        <f t="shared" si="8"/>
        <v>394279.26226303558</v>
      </c>
      <c r="V64" s="84">
        <v>0.1</v>
      </c>
      <c r="W64" s="84">
        <v>0.1</v>
      </c>
      <c r="X64" s="84">
        <v>0.18</v>
      </c>
      <c r="Y64" s="56">
        <f t="shared" si="9"/>
        <v>4</v>
      </c>
      <c r="Z64" s="56">
        <f t="shared" si="10"/>
        <v>4</v>
      </c>
      <c r="AA64" s="56">
        <f t="shared" si="11"/>
        <v>4</v>
      </c>
      <c r="AB64" s="56">
        <f t="shared" si="12"/>
        <v>4</v>
      </c>
      <c r="AC64" s="56">
        <f t="shared" si="13"/>
        <v>4</v>
      </c>
      <c r="AD64" s="83">
        <f t="shared" si="14"/>
        <v>13</v>
      </c>
      <c r="AE64" s="14">
        <f t="shared" si="15"/>
        <v>86</v>
      </c>
      <c r="AF64" s="14">
        <f t="shared" si="1"/>
        <v>0</v>
      </c>
      <c r="AG64" s="85">
        <f t="shared" si="16"/>
        <v>611349.92717261473</v>
      </c>
      <c r="AH64" s="51"/>
      <c r="AI64" s="56" t="s">
        <v>181</v>
      </c>
    </row>
    <row r="65" spans="1:35">
      <c r="A65" s="56">
        <v>1020000010</v>
      </c>
      <c r="B65" s="56" t="s">
        <v>22</v>
      </c>
      <c r="C65" s="56" t="s">
        <v>29</v>
      </c>
      <c r="D65" s="56">
        <f t="shared" si="17"/>
        <v>64</v>
      </c>
      <c r="E65" s="10" t="s">
        <v>96</v>
      </c>
      <c r="F65" s="10" t="s">
        <v>158</v>
      </c>
      <c r="G65" s="57">
        <v>30060581</v>
      </c>
      <c r="H65" s="57">
        <v>12372642.343838749</v>
      </c>
      <c r="I65" s="62">
        <f t="shared" si="0"/>
        <v>17687938.656161249</v>
      </c>
      <c r="J65" s="60">
        <v>42825</v>
      </c>
      <c r="K65" s="60">
        <v>42825</v>
      </c>
      <c r="L65" s="60">
        <f t="shared" si="18"/>
        <v>42825</v>
      </c>
      <c r="M65" s="60">
        <v>45443</v>
      </c>
      <c r="N65" s="83">
        <f t="shared" si="2"/>
        <v>29</v>
      </c>
      <c r="O65" s="83">
        <f t="shared" si="3"/>
        <v>29</v>
      </c>
      <c r="P65" s="62">
        <f t="shared" si="4"/>
        <v>17687938.656161249</v>
      </c>
      <c r="Q65" s="10">
        <f t="shared" si="5"/>
        <v>13796592.151805775</v>
      </c>
      <c r="R65" s="61">
        <f t="shared" si="6"/>
        <v>3891346.5043554734</v>
      </c>
      <c r="S65" s="61">
        <f t="shared" si="21"/>
        <v>389134.65043554734</v>
      </c>
      <c r="T65" s="61">
        <f t="shared" si="21"/>
        <v>38913.465043554737</v>
      </c>
      <c r="U65" s="61">
        <f t="shared" si="8"/>
        <v>777491.03157022363</v>
      </c>
      <c r="V65" s="84">
        <v>0.1</v>
      </c>
      <c r="W65" s="84">
        <v>0.1</v>
      </c>
      <c r="X65" s="84">
        <v>0.18</v>
      </c>
      <c r="Y65" s="56">
        <f t="shared" si="9"/>
        <v>4</v>
      </c>
      <c r="Z65" s="56">
        <f t="shared" si="10"/>
        <v>4</v>
      </c>
      <c r="AA65" s="56">
        <f t="shared" si="11"/>
        <v>4</v>
      </c>
      <c r="AB65" s="56">
        <f t="shared" si="12"/>
        <v>4</v>
      </c>
      <c r="AC65" s="56">
        <f t="shared" si="13"/>
        <v>4</v>
      </c>
      <c r="AD65" s="83">
        <f t="shared" si="14"/>
        <v>9</v>
      </c>
      <c r="AE65" s="14">
        <f t="shared" si="15"/>
        <v>78</v>
      </c>
      <c r="AF65" s="14">
        <f t="shared" si="1"/>
        <v>0</v>
      </c>
      <c r="AG65" s="85">
        <f t="shared" si="16"/>
        <v>1205539.1470493258</v>
      </c>
      <c r="AH65" s="51"/>
      <c r="AI65" s="56" t="s">
        <v>177</v>
      </c>
    </row>
    <row r="66" spans="1:35">
      <c r="A66" s="56">
        <v>2010000032</v>
      </c>
      <c r="B66" s="56" t="s">
        <v>22</v>
      </c>
      <c r="C66" s="56" t="s">
        <v>30</v>
      </c>
      <c r="D66" s="56">
        <f t="shared" si="17"/>
        <v>65</v>
      </c>
      <c r="E66" s="10" t="s">
        <v>96</v>
      </c>
      <c r="F66" s="10" t="s">
        <v>105</v>
      </c>
      <c r="G66" s="57">
        <v>31315555</v>
      </c>
      <c r="H66" s="57">
        <v>12889177.418553928</v>
      </c>
      <c r="I66" s="62">
        <f t="shared" ref="I66:I129" si="22">+G66-H66</f>
        <v>18426377.581446074</v>
      </c>
      <c r="J66" s="60">
        <v>42702</v>
      </c>
      <c r="K66" s="60">
        <v>42735</v>
      </c>
      <c r="L66" s="60">
        <f t="shared" si="18"/>
        <v>42735</v>
      </c>
      <c r="M66" s="60">
        <v>45443</v>
      </c>
      <c r="N66" s="83">
        <f t="shared" si="2"/>
        <v>30</v>
      </c>
      <c r="O66" s="83">
        <f t="shared" si="3"/>
        <v>30</v>
      </c>
      <c r="P66" s="62">
        <f t="shared" si="4"/>
        <v>18426377.581446074</v>
      </c>
      <c r="Q66" s="10">
        <f t="shared" si="5"/>
        <v>14741102.06515686</v>
      </c>
      <c r="R66" s="61">
        <f t="shared" si="6"/>
        <v>3685275.5162892137</v>
      </c>
      <c r="S66" s="61">
        <f t="shared" si="21"/>
        <v>368527.55162892141</v>
      </c>
      <c r="T66" s="61">
        <f t="shared" si="21"/>
        <v>36852.755162892143</v>
      </c>
      <c r="U66" s="61">
        <f t="shared" si="8"/>
        <v>736318.04815458483</v>
      </c>
      <c r="V66" s="84">
        <v>0.1</v>
      </c>
      <c r="W66" s="84">
        <v>0.1</v>
      </c>
      <c r="X66" s="84">
        <v>0.18</v>
      </c>
      <c r="Y66" s="56">
        <f t="shared" si="9"/>
        <v>4</v>
      </c>
      <c r="Z66" s="56">
        <f t="shared" si="10"/>
        <v>4</v>
      </c>
      <c r="AA66" s="56">
        <f t="shared" si="11"/>
        <v>4</v>
      </c>
      <c r="AB66" s="56">
        <f t="shared" si="12"/>
        <v>4</v>
      </c>
      <c r="AC66" s="56">
        <f t="shared" si="13"/>
        <v>4</v>
      </c>
      <c r="AD66" s="83">
        <f t="shared" si="14"/>
        <v>10</v>
      </c>
      <c r="AE66" s="14">
        <f t="shared" si="15"/>
        <v>80</v>
      </c>
      <c r="AF66" s="14">
        <f t="shared" ref="AF66:AF129" si="23">SUM(Y66:AD66)-O66</f>
        <v>0</v>
      </c>
      <c r="AG66" s="85">
        <f t="shared" si="16"/>
        <v>1141698.3549463984</v>
      </c>
      <c r="AH66" s="51"/>
      <c r="AI66" s="56" t="s">
        <v>180</v>
      </c>
    </row>
    <row r="67" spans="1:35">
      <c r="A67" s="56">
        <v>2050000041</v>
      </c>
      <c r="B67" s="56" t="s">
        <v>23</v>
      </c>
      <c r="C67" s="56" t="s">
        <v>30</v>
      </c>
      <c r="D67" s="56">
        <f t="shared" si="17"/>
        <v>66</v>
      </c>
      <c r="E67" s="10" t="s">
        <v>39</v>
      </c>
      <c r="F67" s="10" t="s">
        <v>150</v>
      </c>
      <c r="G67" s="57">
        <v>4407484.3499999996</v>
      </c>
      <c r="H67" s="57">
        <v>1802678.9214842776</v>
      </c>
      <c r="I67" s="62">
        <f t="shared" si="22"/>
        <v>2604805.428515722</v>
      </c>
      <c r="J67" s="60">
        <v>43090</v>
      </c>
      <c r="K67" s="60">
        <v>43100</v>
      </c>
      <c r="L67" s="60">
        <f t="shared" si="18"/>
        <v>43100</v>
      </c>
      <c r="M67" s="60">
        <v>45443</v>
      </c>
      <c r="N67" s="83">
        <f t="shared" ref="N67:N130" si="24">(+(YEAR(M67)-YEAR(L67))*12+MONTH(M67)-MONTH(L67)+1)/3</f>
        <v>26</v>
      </c>
      <c r="O67" s="83">
        <f t="shared" ref="O67:O130" si="25">ROUNDUP(N67,0)</f>
        <v>26</v>
      </c>
      <c r="P67" s="62">
        <f t="shared" ref="P67:P130" si="26">+I67</f>
        <v>2604805.428515722</v>
      </c>
      <c r="Q67" s="10">
        <f t="shared" ref="Q67:Q130" si="27">IFERROR(P67*AE67%,0)</f>
        <v>1875459.9085313198</v>
      </c>
      <c r="R67" s="61">
        <f t="shared" ref="R67:R130" si="28">+P67-Q67</f>
        <v>729345.51998440223</v>
      </c>
      <c r="S67" s="61">
        <f t="shared" ref="S67:T82" si="29">+R67*V67</f>
        <v>72934.55199844022</v>
      </c>
      <c r="T67" s="61">
        <f t="shared" si="29"/>
        <v>7293.455199844022</v>
      </c>
      <c r="U67" s="61">
        <f t="shared" ref="U67:U130" si="30">(R67+S67+T67)*X67</f>
        <v>145723.23489288354</v>
      </c>
      <c r="V67" s="84">
        <v>0.1</v>
      </c>
      <c r="W67" s="84">
        <v>0.1</v>
      </c>
      <c r="X67" s="84">
        <v>0.18</v>
      </c>
      <c r="Y67" s="56">
        <f t="shared" ref="Y67:Y130" si="31">IF(O67&gt;4,4,O67)</f>
        <v>4</v>
      </c>
      <c r="Z67" s="56">
        <f t="shared" ref="Z67:Z130" si="32">IF((O67-Y67)&gt;4,4,O67-Y67)</f>
        <v>4</v>
      </c>
      <c r="AA67" s="56">
        <f t="shared" ref="AA67:AA130" si="33">IF((O67-Y67-Z67)&gt;4,4,(O67-Y67-Z67))</f>
        <v>4</v>
      </c>
      <c r="AB67" s="56">
        <f t="shared" ref="AB67:AB130" si="34">IF((O67-Y67-Z67-AA67)&gt;4,4,(O67-Y67-Z67-AA67))</f>
        <v>4</v>
      </c>
      <c r="AC67" s="56">
        <f t="shared" ref="AC67:AC130" si="35">IF((O67-Y67-Z67-AA67-AB67)&gt;4,4,(O67-Y67-Z67-AA67-AB67))</f>
        <v>4</v>
      </c>
      <c r="AD67" s="83">
        <f t="shared" ref="AD67:AD130" si="36">O67-Y67-Z67-AA67-AB67-AC67</f>
        <v>6</v>
      </c>
      <c r="AE67" s="14">
        <f t="shared" ref="AE67:AE130" si="37">(Y67*$Y$1*100)+(Z67*$Z$1*100)+(AA67*$AA$1*100)+(AB67*$AB$1*100)+(AC67*$AC$1*100)+(AD67*$AD$1*100)</f>
        <v>72</v>
      </c>
      <c r="AF67" s="14">
        <f t="shared" si="23"/>
        <v>0</v>
      </c>
      <c r="AG67" s="85">
        <f t="shared" ref="AG67:AG130" si="38">+S67+T67+U67</f>
        <v>225951.24209116778</v>
      </c>
      <c r="AH67" s="51" t="s">
        <v>100</v>
      </c>
      <c r="AI67" s="56" t="s">
        <v>179</v>
      </c>
    </row>
    <row r="68" spans="1:35">
      <c r="A68" s="56">
        <v>2050000024</v>
      </c>
      <c r="B68" s="56" t="s">
        <v>23</v>
      </c>
      <c r="C68" s="56" t="s">
        <v>28</v>
      </c>
      <c r="D68" s="56">
        <f t="shared" ref="D68:D131" si="39">+D67+1</f>
        <v>67</v>
      </c>
      <c r="E68" s="10" t="s">
        <v>39</v>
      </c>
      <c r="F68" s="10" t="s">
        <v>149</v>
      </c>
      <c r="G68" s="57">
        <v>809122</v>
      </c>
      <c r="H68" s="57">
        <v>330934.1698080452</v>
      </c>
      <c r="I68" s="62">
        <f t="shared" si="22"/>
        <v>478187.8301919548</v>
      </c>
      <c r="J68" s="60">
        <v>42766</v>
      </c>
      <c r="K68" s="60">
        <v>42916</v>
      </c>
      <c r="L68" s="60">
        <f t="shared" si="18"/>
        <v>42916</v>
      </c>
      <c r="M68" s="60">
        <v>45443</v>
      </c>
      <c r="N68" s="83">
        <f t="shared" si="24"/>
        <v>28</v>
      </c>
      <c r="O68" s="83">
        <f t="shared" si="25"/>
        <v>28</v>
      </c>
      <c r="P68" s="62">
        <f t="shared" si="26"/>
        <v>478187.8301919548</v>
      </c>
      <c r="Q68" s="10">
        <f t="shared" si="27"/>
        <v>363422.75094588567</v>
      </c>
      <c r="R68" s="61">
        <f t="shared" si="28"/>
        <v>114765.07924606913</v>
      </c>
      <c r="S68" s="61">
        <f t="shared" si="29"/>
        <v>11476.507924606914</v>
      </c>
      <c r="T68" s="61">
        <f t="shared" si="29"/>
        <v>1147.6507924606915</v>
      </c>
      <c r="U68" s="61">
        <f t="shared" si="30"/>
        <v>22930.062833364609</v>
      </c>
      <c r="V68" s="84">
        <v>0.1</v>
      </c>
      <c r="W68" s="84">
        <v>0.1</v>
      </c>
      <c r="X68" s="84">
        <v>0.18</v>
      </c>
      <c r="Y68" s="56">
        <f t="shared" si="31"/>
        <v>4</v>
      </c>
      <c r="Z68" s="56">
        <f t="shared" si="32"/>
        <v>4</v>
      </c>
      <c r="AA68" s="56">
        <f t="shared" si="33"/>
        <v>4</v>
      </c>
      <c r="AB68" s="56">
        <f t="shared" si="34"/>
        <v>4</v>
      </c>
      <c r="AC68" s="56">
        <f t="shared" si="35"/>
        <v>4</v>
      </c>
      <c r="AD68" s="83">
        <f t="shared" si="36"/>
        <v>8</v>
      </c>
      <c r="AE68" s="14">
        <f t="shared" si="37"/>
        <v>76</v>
      </c>
      <c r="AF68" s="14">
        <f t="shared" si="23"/>
        <v>0</v>
      </c>
      <c r="AG68" s="85">
        <f t="shared" si="38"/>
        <v>35554.221550432216</v>
      </c>
      <c r="AH68" s="51" t="s">
        <v>155</v>
      </c>
      <c r="AI68" s="56" t="s">
        <v>179</v>
      </c>
    </row>
    <row r="69" spans="1:35">
      <c r="A69" s="56">
        <v>2050000023</v>
      </c>
      <c r="B69" s="56" t="s">
        <v>23</v>
      </c>
      <c r="C69" s="56" t="s">
        <v>28</v>
      </c>
      <c r="D69" s="56">
        <f t="shared" si="39"/>
        <v>68</v>
      </c>
      <c r="E69" s="10" t="s">
        <v>39</v>
      </c>
      <c r="F69" s="10" t="s">
        <v>148</v>
      </c>
      <c r="G69" s="57">
        <v>265198</v>
      </c>
      <c r="H69" s="57">
        <v>108467.05436850557</v>
      </c>
      <c r="I69" s="62">
        <f t="shared" si="22"/>
        <v>156730.94563149443</v>
      </c>
      <c r="J69" s="60">
        <v>42766</v>
      </c>
      <c r="K69" s="60">
        <v>42916</v>
      </c>
      <c r="L69" s="60">
        <f t="shared" si="18"/>
        <v>42916</v>
      </c>
      <c r="M69" s="60">
        <v>45443</v>
      </c>
      <c r="N69" s="83">
        <f t="shared" si="24"/>
        <v>28</v>
      </c>
      <c r="O69" s="83">
        <f t="shared" si="25"/>
        <v>28</v>
      </c>
      <c r="P69" s="62">
        <f t="shared" si="26"/>
        <v>156730.94563149443</v>
      </c>
      <c r="Q69" s="10">
        <f t="shared" si="27"/>
        <v>119115.51867993576</v>
      </c>
      <c r="R69" s="61">
        <f t="shared" si="28"/>
        <v>37615.426951558664</v>
      </c>
      <c r="S69" s="61">
        <f t="shared" si="29"/>
        <v>3761.5426951558666</v>
      </c>
      <c r="T69" s="61">
        <f t="shared" si="29"/>
        <v>376.15426951558669</v>
      </c>
      <c r="U69" s="61">
        <f t="shared" si="30"/>
        <v>7515.5623049214219</v>
      </c>
      <c r="V69" s="84">
        <v>0.1</v>
      </c>
      <c r="W69" s="84">
        <v>0.1</v>
      </c>
      <c r="X69" s="84">
        <v>0.18</v>
      </c>
      <c r="Y69" s="56">
        <f t="shared" si="31"/>
        <v>4</v>
      </c>
      <c r="Z69" s="56">
        <f t="shared" si="32"/>
        <v>4</v>
      </c>
      <c r="AA69" s="56">
        <f t="shared" si="33"/>
        <v>4</v>
      </c>
      <c r="AB69" s="56">
        <f t="shared" si="34"/>
        <v>4</v>
      </c>
      <c r="AC69" s="56">
        <f t="shared" si="35"/>
        <v>4</v>
      </c>
      <c r="AD69" s="83">
        <f t="shared" si="36"/>
        <v>8</v>
      </c>
      <c r="AE69" s="14">
        <f t="shared" si="37"/>
        <v>76</v>
      </c>
      <c r="AF69" s="14">
        <f t="shared" si="23"/>
        <v>0</v>
      </c>
      <c r="AG69" s="85">
        <f t="shared" si="38"/>
        <v>11653.259269592876</v>
      </c>
      <c r="AH69" s="51" t="s">
        <v>155</v>
      </c>
      <c r="AI69" s="56" t="s">
        <v>179</v>
      </c>
    </row>
    <row r="70" spans="1:35">
      <c r="A70" s="56">
        <v>2050000022</v>
      </c>
      <c r="B70" s="56" t="s">
        <v>23</v>
      </c>
      <c r="C70" s="56" t="s">
        <v>28</v>
      </c>
      <c r="D70" s="56">
        <f t="shared" si="39"/>
        <v>69</v>
      </c>
      <c r="E70" s="10" t="s">
        <v>39</v>
      </c>
      <c r="F70" s="10" t="s">
        <v>147</v>
      </c>
      <c r="G70" s="57">
        <v>449978</v>
      </c>
      <c r="H70" s="57">
        <v>184042.8215545796</v>
      </c>
      <c r="I70" s="62">
        <f t="shared" si="22"/>
        <v>265935.1784454204</v>
      </c>
      <c r="J70" s="60">
        <v>42562</v>
      </c>
      <c r="K70" s="60">
        <v>42916</v>
      </c>
      <c r="L70" s="60">
        <f t="shared" si="18"/>
        <v>42916</v>
      </c>
      <c r="M70" s="60">
        <v>45443</v>
      </c>
      <c r="N70" s="83">
        <f t="shared" si="24"/>
        <v>28</v>
      </c>
      <c r="O70" s="83">
        <f t="shared" si="25"/>
        <v>28</v>
      </c>
      <c r="P70" s="62">
        <f t="shared" si="26"/>
        <v>265935.1784454204</v>
      </c>
      <c r="Q70" s="10">
        <f t="shared" si="27"/>
        <v>202110.73561851951</v>
      </c>
      <c r="R70" s="61">
        <f t="shared" si="28"/>
        <v>63824.442826900893</v>
      </c>
      <c r="S70" s="61">
        <f t="shared" si="29"/>
        <v>6382.4442826900895</v>
      </c>
      <c r="T70" s="61">
        <f t="shared" si="29"/>
        <v>638.24442826900895</v>
      </c>
      <c r="U70" s="61">
        <f t="shared" si="30"/>
        <v>12752.123676814799</v>
      </c>
      <c r="V70" s="84">
        <v>0.1</v>
      </c>
      <c r="W70" s="84">
        <v>0.1</v>
      </c>
      <c r="X70" s="84">
        <v>0.18</v>
      </c>
      <c r="Y70" s="56">
        <f t="shared" si="31"/>
        <v>4</v>
      </c>
      <c r="Z70" s="56">
        <f t="shared" si="32"/>
        <v>4</v>
      </c>
      <c r="AA70" s="56">
        <f t="shared" si="33"/>
        <v>4</v>
      </c>
      <c r="AB70" s="56">
        <f t="shared" si="34"/>
        <v>4</v>
      </c>
      <c r="AC70" s="56">
        <f t="shared" si="35"/>
        <v>4</v>
      </c>
      <c r="AD70" s="83">
        <f t="shared" si="36"/>
        <v>8</v>
      </c>
      <c r="AE70" s="14">
        <f t="shared" si="37"/>
        <v>76</v>
      </c>
      <c r="AF70" s="14">
        <f t="shared" si="23"/>
        <v>0</v>
      </c>
      <c r="AG70" s="85">
        <f t="shared" si="38"/>
        <v>19772.812387773898</v>
      </c>
      <c r="AH70" s="51" t="s">
        <v>152</v>
      </c>
      <c r="AI70" s="56" t="s">
        <v>179</v>
      </c>
    </row>
    <row r="71" spans="1:35">
      <c r="A71" s="56">
        <v>2050000021</v>
      </c>
      <c r="B71" s="56" t="s">
        <v>23</v>
      </c>
      <c r="C71" s="56" t="s">
        <v>28</v>
      </c>
      <c r="D71" s="56">
        <f t="shared" si="39"/>
        <v>70</v>
      </c>
      <c r="E71" s="10" t="s">
        <v>39</v>
      </c>
      <c r="F71" s="10" t="s">
        <v>146</v>
      </c>
      <c r="G71" s="57">
        <v>762748</v>
      </c>
      <c r="H71" s="57">
        <v>311967.01628771296</v>
      </c>
      <c r="I71" s="62">
        <f t="shared" si="22"/>
        <v>450780.98371228704</v>
      </c>
      <c r="J71" s="60">
        <v>42791</v>
      </c>
      <c r="K71" s="60">
        <v>42916</v>
      </c>
      <c r="L71" s="60">
        <f t="shared" si="18"/>
        <v>42916</v>
      </c>
      <c r="M71" s="60">
        <v>45443</v>
      </c>
      <c r="N71" s="83">
        <f t="shared" si="24"/>
        <v>28</v>
      </c>
      <c r="O71" s="83">
        <f t="shared" si="25"/>
        <v>28</v>
      </c>
      <c r="P71" s="62">
        <f t="shared" si="26"/>
        <v>450780.98371228704</v>
      </c>
      <c r="Q71" s="10">
        <f t="shared" si="27"/>
        <v>342593.54762133816</v>
      </c>
      <c r="R71" s="61">
        <f t="shared" si="28"/>
        <v>108187.43609094888</v>
      </c>
      <c r="S71" s="61">
        <f t="shared" si="29"/>
        <v>10818.743609094889</v>
      </c>
      <c r="T71" s="61">
        <f t="shared" si="29"/>
        <v>1081.8743609094888</v>
      </c>
      <c r="U71" s="61">
        <f t="shared" si="30"/>
        <v>21615.849730971582</v>
      </c>
      <c r="V71" s="84">
        <v>0.1</v>
      </c>
      <c r="W71" s="84">
        <v>0.1</v>
      </c>
      <c r="X71" s="84">
        <v>0.18</v>
      </c>
      <c r="Y71" s="56">
        <f t="shared" si="31"/>
        <v>4</v>
      </c>
      <c r="Z71" s="56">
        <f t="shared" si="32"/>
        <v>4</v>
      </c>
      <c r="AA71" s="56">
        <f t="shared" si="33"/>
        <v>4</v>
      </c>
      <c r="AB71" s="56">
        <f t="shared" si="34"/>
        <v>4</v>
      </c>
      <c r="AC71" s="56">
        <f t="shared" si="35"/>
        <v>4</v>
      </c>
      <c r="AD71" s="83">
        <f t="shared" si="36"/>
        <v>8</v>
      </c>
      <c r="AE71" s="14">
        <f t="shared" si="37"/>
        <v>76</v>
      </c>
      <c r="AF71" s="14">
        <f t="shared" si="23"/>
        <v>0</v>
      </c>
      <c r="AG71" s="85">
        <f t="shared" si="38"/>
        <v>33516.467700975962</v>
      </c>
      <c r="AH71" s="51" t="s">
        <v>157</v>
      </c>
      <c r="AI71" s="56" t="s">
        <v>179</v>
      </c>
    </row>
    <row r="72" spans="1:35">
      <c r="A72" s="56">
        <v>2050000020</v>
      </c>
      <c r="B72" s="56" t="s">
        <v>23</v>
      </c>
      <c r="C72" s="56" t="s">
        <v>28</v>
      </c>
      <c r="D72" s="56">
        <f t="shared" si="39"/>
        <v>71</v>
      </c>
      <c r="E72" s="10" t="s">
        <v>39</v>
      </c>
      <c r="F72" s="10" t="s">
        <v>145</v>
      </c>
      <c r="G72" s="57">
        <v>754443</v>
      </c>
      <c r="H72" s="57">
        <v>308570.23770518048</v>
      </c>
      <c r="I72" s="62">
        <f t="shared" si="22"/>
        <v>445872.76229481952</v>
      </c>
      <c r="J72" s="60">
        <v>42754</v>
      </c>
      <c r="K72" s="60">
        <v>42916</v>
      </c>
      <c r="L72" s="60">
        <f t="shared" si="18"/>
        <v>42916</v>
      </c>
      <c r="M72" s="60">
        <v>45443</v>
      </c>
      <c r="N72" s="83">
        <f t="shared" si="24"/>
        <v>28</v>
      </c>
      <c r="O72" s="83">
        <f t="shared" si="25"/>
        <v>28</v>
      </c>
      <c r="P72" s="62">
        <f t="shared" si="26"/>
        <v>445872.76229481952</v>
      </c>
      <c r="Q72" s="10">
        <f t="shared" si="27"/>
        <v>338863.29934406286</v>
      </c>
      <c r="R72" s="61">
        <f t="shared" si="28"/>
        <v>107009.46295075666</v>
      </c>
      <c r="S72" s="61">
        <f t="shared" si="29"/>
        <v>10700.946295075666</v>
      </c>
      <c r="T72" s="61">
        <f t="shared" si="29"/>
        <v>1070.0946295075667</v>
      </c>
      <c r="U72" s="61">
        <f t="shared" si="30"/>
        <v>21380.490697561181</v>
      </c>
      <c r="V72" s="84">
        <v>0.1</v>
      </c>
      <c r="W72" s="84">
        <v>0.1</v>
      </c>
      <c r="X72" s="84">
        <v>0.18</v>
      </c>
      <c r="Y72" s="56">
        <f t="shared" si="31"/>
        <v>4</v>
      </c>
      <c r="Z72" s="56">
        <f t="shared" si="32"/>
        <v>4</v>
      </c>
      <c r="AA72" s="56">
        <f t="shared" si="33"/>
        <v>4</v>
      </c>
      <c r="AB72" s="56">
        <f t="shared" si="34"/>
        <v>4</v>
      </c>
      <c r="AC72" s="56">
        <f t="shared" si="35"/>
        <v>4</v>
      </c>
      <c r="AD72" s="83">
        <f t="shared" si="36"/>
        <v>8</v>
      </c>
      <c r="AE72" s="14">
        <f t="shared" si="37"/>
        <v>76</v>
      </c>
      <c r="AF72" s="14">
        <f t="shared" si="23"/>
        <v>0</v>
      </c>
      <c r="AG72" s="85">
        <f t="shared" si="38"/>
        <v>33151.531622144415</v>
      </c>
      <c r="AH72" s="51" t="s">
        <v>153</v>
      </c>
      <c r="AI72" s="56" t="s">
        <v>179</v>
      </c>
    </row>
    <row r="73" spans="1:35">
      <c r="A73" s="56">
        <v>2050000019</v>
      </c>
      <c r="B73" s="56" t="s">
        <v>23</v>
      </c>
      <c r="C73" s="56" t="s">
        <v>28</v>
      </c>
      <c r="D73" s="56">
        <f t="shared" si="39"/>
        <v>72</v>
      </c>
      <c r="E73" s="10" t="s">
        <v>39</v>
      </c>
      <c r="F73" s="10" t="s">
        <v>145</v>
      </c>
      <c r="G73" s="57">
        <v>79018</v>
      </c>
      <c r="H73" s="57">
        <v>32318.681521318314</v>
      </c>
      <c r="I73" s="62">
        <f t="shared" si="22"/>
        <v>46699.318478681686</v>
      </c>
      <c r="J73" s="60">
        <v>42754</v>
      </c>
      <c r="K73" s="60">
        <v>42916</v>
      </c>
      <c r="L73" s="60">
        <f t="shared" si="18"/>
        <v>42916</v>
      </c>
      <c r="M73" s="60">
        <v>45443</v>
      </c>
      <c r="N73" s="83">
        <f t="shared" si="24"/>
        <v>28</v>
      </c>
      <c r="O73" s="83">
        <f t="shared" si="25"/>
        <v>28</v>
      </c>
      <c r="P73" s="62">
        <f t="shared" si="26"/>
        <v>46699.318478681686</v>
      </c>
      <c r="Q73" s="10">
        <f t="shared" si="27"/>
        <v>35491.482043798082</v>
      </c>
      <c r="R73" s="61">
        <f t="shared" si="28"/>
        <v>11207.836434883604</v>
      </c>
      <c r="S73" s="61">
        <f t="shared" si="29"/>
        <v>1120.7836434883604</v>
      </c>
      <c r="T73" s="61">
        <f t="shared" si="29"/>
        <v>112.07836434883605</v>
      </c>
      <c r="U73" s="61">
        <f t="shared" si="30"/>
        <v>2239.3257196897439</v>
      </c>
      <c r="V73" s="84">
        <v>0.1</v>
      </c>
      <c r="W73" s="84">
        <v>0.1</v>
      </c>
      <c r="X73" s="84">
        <v>0.18</v>
      </c>
      <c r="Y73" s="56">
        <f t="shared" si="31"/>
        <v>4</v>
      </c>
      <c r="Z73" s="56">
        <f t="shared" si="32"/>
        <v>4</v>
      </c>
      <c r="AA73" s="56">
        <f t="shared" si="33"/>
        <v>4</v>
      </c>
      <c r="AB73" s="56">
        <f t="shared" si="34"/>
        <v>4</v>
      </c>
      <c r="AC73" s="56">
        <f t="shared" si="35"/>
        <v>4</v>
      </c>
      <c r="AD73" s="83">
        <f t="shared" si="36"/>
        <v>8</v>
      </c>
      <c r="AE73" s="14">
        <f t="shared" si="37"/>
        <v>76</v>
      </c>
      <c r="AF73" s="14">
        <f t="shared" si="23"/>
        <v>0</v>
      </c>
      <c r="AG73" s="85">
        <f t="shared" si="38"/>
        <v>3472.1877275269403</v>
      </c>
      <c r="AH73" s="51" t="s">
        <v>153</v>
      </c>
      <c r="AI73" s="56" t="s">
        <v>179</v>
      </c>
    </row>
    <row r="74" spans="1:35">
      <c r="A74" s="56">
        <v>2050000018</v>
      </c>
      <c r="B74" s="56" t="s">
        <v>23</v>
      </c>
      <c r="C74" s="56" t="s">
        <v>28</v>
      </c>
      <c r="D74" s="56">
        <f t="shared" si="39"/>
        <v>73</v>
      </c>
      <c r="E74" s="10" t="s">
        <v>39</v>
      </c>
      <c r="F74" s="10" t="s">
        <v>145</v>
      </c>
      <c r="G74" s="57">
        <v>95794</v>
      </c>
      <c r="H74" s="57">
        <v>39180.133357629486</v>
      </c>
      <c r="I74" s="62">
        <f t="shared" si="22"/>
        <v>56613.866642370514</v>
      </c>
      <c r="J74" s="60">
        <v>42754</v>
      </c>
      <c r="K74" s="60">
        <v>42916</v>
      </c>
      <c r="L74" s="60">
        <f t="shared" si="18"/>
        <v>42916</v>
      </c>
      <c r="M74" s="60">
        <v>45443</v>
      </c>
      <c r="N74" s="83">
        <f t="shared" si="24"/>
        <v>28</v>
      </c>
      <c r="O74" s="83">
        <f t="shared" si="25"/>
        <v>28</v>
      </c>
      <c r="P74" s="62">
        <f t="shared" si="26"/>
        <v>56613.866642370514</v>
      </c>
      <c r="Q74" s="10">
        <f t="shared" si="27"/>
        <v>43026.538648201589</v>
      </c>
      <c r="R74" s="61">
        <f t="shared" si="28"/>
        <v>13587.327994168925</v>
      </c>
      <c r="S74" s="61">
        <f t="shared" si="29"/>
        <v>1358.7327994168927</v>
      </c>
      <c r="T74" s="61">
        <f t="shared" si="29"/>
        <v>135.87327994168928</v>
      </c>
      <c r="U74" s="61">
        <f t="shared" si="30"/>
        <v>2714.7481332349507</v>
      </c>
      <c r="V74" s="84">
        <v>0.1</v>
      </c>
      <c r="W74" s="84">
        <v>0.1</v>
      </c>
      <c r="X74" s="84">
        <v>0.18</v>
      </c>
      <c r="Y74" s="56">
        <f t="shared" si="31"/>
        <v>4</v>
      </c>
      <c r="Z74" s="56">
        <f t="shared" si="32"/>
        <v>4</v>
      </c>
      <c r="AA74" s="56">
        <f t="shared" si="33"/>
        <v>4</v>
      </c>
      <c r="AB74" s="56">
        <f t="shared" si="34"/>
        <v>4</v>
      </c>
      <c r="AC74" s="56">
        <f t="shared" si="35"/>
        <v>4</v>
      </c>
      <c r="AD74" s="83">
        <f t="shared" si="36"/>
        <v>8</v>
      </c>
      <c r="AE74" s="14">
        <f t="shared" si="37"/>
        <v>76</v>
      </c>
      <c r="AF74" s="14">
        <f t="shared" si="23"/>
        <v>0</v>
      </c>
      <c r="AG74" s="85">
        <f t="shared" si="38"/>
        <v>4209.3542125935328</v>
      </c>
      <c r="AH74" s="51" t="s">
        <v>153</v>
      </c>
      <c r="AI74" s="56" t="s">
        <v>179</v>
      </c>
    </row>
    <row r="75" spans="1:35">
      <c r="A75" s="56">
        <v>2050000017</v>
      </c>
      <c r="B75" s="56" t="s">
        <v>23</v>
      </c>
      <c r="C75" s="56" t="s">
        <v>28</v>
      </c>
      <c r="D75" s="56">
        <f t="shared" si="39"/>
        <v>74</v>
      </c>
      <c r="E75" s="10" t="s">
        <v>39</v>
      </c>
      <c r="F75" s="10" t="s">
        <v>145</v>
      </c>
      <c r="G75" s="57">
        <v>95794</v>
      </c>
      <c r="H75" s="57">
        <v>39180.133357629486</v>
      </c>
      <c r="I75" s="62">
        <f t="shared" si="22"/>
        <v>56613.866642370514</v>
      </c>
      <c r="J75" s="60">
        <v>42754</v>
      </c>
      <c r="K75" s="60">
        <v>42916</v>
      </c>
      <c r="L75" s="60">
        <f t="shared" si="18"/>
        <v>42916</v>
      </c>
      <c r="M75" s="60">
        <v>45443</v>
      </c>
      <c r="N75" s="83">
        <f t="shared" si="24"/>
        <v>28</v>
      </c>
      <c r="O75" s="83">
        <f t="shared" si="25"/>
        <v>28</v>
      </c>
      <c r="P75" s="62">
        <f t="shared" si="26"/>
        <v>56613.866642370514</v>
      </c>
      <c r="Q75" s="10">
        <f t="shared" si="27"/>
        <v>43026.538648201589</v>
      </c>
      <c r="R75" s="61">
        <f t="shared" si="28"/>
        <v>13587.327994168925</v>
      </c>
      <c r="S75" s="61">
        <f t="shared" si="29"/>
        <v>1358.7327994168927</v>
      </c>
      <c r="T75" s="61">
        <f t="shared" si="29"/>
        <v>135.87327994168928</v>
      </c>
      <c r="U75" s="61">
        <f t="shared" si="30"/>
        <v>2714.7481332349507</v>
      </c>
      <c r="V75" s="84">
        <v>0.1</v>
      </c>
      <c r="W75" s="84">
        <v>0.1</v>
      </c>
      <c r="X75" s="84">
        <v>0.18</v>
      </c>
      <c r="Y75" s="56">
        <f t="shared" si="31"/>
        <v>4</v>
      </c>
      <c r="Z75" s="56">
        <f t="shared" si="32"/>
        <v>4</v>
      </c>
      <c r="AA75" s="56">
        <f t="shared" si="33"/>
        <v>4</v>
      </c>
      <c r="AB75" s="56">
        <f t="shared" si="34"/>
        <v>4</v>
      </c>
      <c r="AC75" s="56">
        <f t="shared" si="35"/>
        <v>4</v>
      </c>
      <c r="AD75" s="83">
        <f t="shared" si="36"/>
        <v>8</v>
      </c>
      <c r="AE75" s="14">
        <f t="shared" si="37"/>
        <v>76</v>
      </c>
      <c r="AF75" s="14">
        <f t="shared" si="23"/>
        <v>0</v>
      </c>
      <c r="AG75" s="85">
        <f t="shared" si="38"/>
        <v>4209.3542125935328</v>
      </c>
      <c r="AH75" s="51" t="s">
        <v>153</v>
      </c>
      <c r="AI75" s="56" t="s">
        <v>179</v>
      </c>
    </row>
    <row r="76" spans="1:35">
      <c r="A76" s="56">
        <v>2050000016</v>
      </c>
      <c r="B76" s="56" t="s">
        <v>23</v>
      </c>
      <c r="C76" s="56" t="s">
        <v>28</v>
      </c>
      <c r="D76" s="56">
        <f t="shared" si="39"/>
        <v>75</v>
      </c>
      <c r="E76" s="10" t="s">
        <v>39</v>
      </c>
      <c r="F76" s="10" t="s">
        <v>145</v>
      </c>
      <c r="G76" s="57">
        <v>75881</v>
      </c>
      <c r="H76" s="57">
        <v>31035.63583638101</v>
      </c>
      <c r="I76" s="62">
        <f t="shared" si="22"/>
        <v>44845.364163618986</v>
      </c>
      <c r="J76" s="60">
        <v>42754</v>
      </c>
      <c r="K76" s="60">
        <v>42916</v>
      </c>
      <c r="L76" s="60">
        <f t="shared" si="18"/>
        <v>42916</v>
      </c>
      <c r="M76" s="60">
        <v>45443</v>
      </c>
      <c r="N76" s="83">
        <f t="shared" si="24"/>
        <v>28</v>
      </c>
      <c r="O76" s="83">
        <f t="shared" si="25"/>
        <v>28</v>
      </c>
      <c r="P76" s="62">
        <f t="shared" si="26"/>
        <v>44845.364163618986</v>
      </c>
      <c r="Q76" s="10">
        <f t="shared" si="27"/>
        <v>34082.476764350431</v>
      </c>
      <c r="R76" s="61">
        <f t="shared" si="28"/>
        <v>10762.887399268555</v>
      </c>
      <c r="S76" s="61">
        <f t="shared" si="29"/>
        <v>1076.2887399268554</v>
      </c>
      <c r="T76" s="61">
        <f t="shared" si="29"/>
        <v>107.62887399268556</v>
      </c>
      <c r="U76" s="61">
        <f t="shared" si="30"/>
        <v>2150.4249023738571</v>
      </c>
      <c r="V76" s="84">
        <v>0.1</v>
      </c>
      <c r="W76" s="84">
        <v>0.1</v>
      </c>
      <c r="X76" s="84">
        <v>0.18</v>
      </c>
      <c r="Y76" s="56">
        <f t="shared" si="31"/>
        <v>4</v>
      </c>
      <c r="Z76" s="56">
        <f t="shared" si="32"/>
        <v>4</v>
      </c>
      <c r="AA76" s="56">
        <f t="shared" si="33"/>
        <v>4</v>
      </c>
      <c r="AB76" s="56">
        <f t="shared" si="34"/>
        <v>4</v>
      </c>
      <c r="AC76" s="56">
        <f t="shared" si="35"/>
        <v>4</v>
      </c>
      <c r="AD76" s="83">
        <f t="shared" si="36"/>
        <v>8</v>
      </c>
      <c r="AE76" s="14">
        <f t="shared" si="37"/>
        <v>76</v>
      </c>
      <c r="AF76" s="14">
        <f t="shared" si="23"/>
        <v>0</v>
      </c>
      <c r="AG76" s="85">
        <f t="shared" si="38"/>
        <v>3334.3425162933981</v>
      </c>
      <c r="AH76" s="51" t="s">
        <v>153</v>
      </c>
      <c r="AI76" s="56" t="s">
        <v>179</v>
      </c>
    </row>
    <row r="77" spans="1:35">
      <c r="A77" s="56">
        <v>2050000015</v>
      </c>
      <c r="B77" s="56" t="s">
        <v>23</v>
      </c>
      <c r="C77" s="56" t="s">
        <v>28</v>
      </c>
      <c r="D77" s="56">
        <f t="shared" si="39"/>
        <v>76</v>
      </c>
      <c r="E77" s="10" t="s">
        <v>39</v>
      </c>
      <c r="F77" s="10" t="s">
        <v>145</v>
      </c>
      <c r="G77" s="57">
        <v>50607</v>
      </c>
      <c r="H77" s="57">
        <v>20698.467637112506</v>
      </c>
      <c r="I77" s="62">
        <f t="shared" si="22"/>
        <v>29908.532362887494</v>
      </c>
      <c r="J77" s="60">
        <v>42754</v>
      </c>
      <c r="K77" s="60">
        <v>42916</v>
      </c>
      <c r="L77" s="60">
        <f t="shared" si="18"/>
        <v>42916</v>
      </c>
      <c r="M77" s="60">
        <v>45443</v>
      </c>
      <c r="N77" s="83">
        <f t="shared" si="24"/>
        <v>28</v>
      </c>
      <c r="O77" s="83">
        <f t="shared" si="25"/>
        <v>28</v>
      </c>
      <c r="P77" s="62">
        <f t="shared" si="26"/>
        <v>29908.532362887494</v>
      </c>
      <c r="Q77" s="10">
        <f t="shared" si="27"/>
        <v>22730.484595794496</v>
      </c>
      <c r="R77" s="61">
        <f t="shared" si="28"/>
        <v>7178.0477670929977</v>
      </c>
      <c r="S77" s="61">
        <f t="shared" si="29"/>
        <v>717.80477670929986</v>
      </c>
      <c r="T77" s="61">
        <f t="shared" si="29"/>
        <v>71.780477670929983</v>
      </c>
      <c r="U77" s="61">
        <f t="shared" si="30"/>
        <v>1434.1739438651807</v>
      </c>
      <c r="V77" s="84">
        <v>0.1</v>
      </c>
      <c r="W77" s="84">
        <v>0.1</v>
      </c>
      <c r="X77" s="84">
        <v>0.18</v>
      </c>
      <c r="Y77" s="56">
        <f t="shared" si="31"/>
        <v>4</v>
      </c>
      <c r="Z77" s="56">
        <f t="shared" si="32"/>
        <v>4</v>
      </c>
      <c r="AA77" s="56">
        <f t="shared" si="33"/>
        <v>4</v>
      </c>
      <c r="AB77" s="56">
        <f t="shared" si="34"/>
        <v>4</v>
      </c>
      <c r="AC77" s="56">
        <f t="shared" si="35"/>
        <v>4</v>
      </c>
      <c r="AD77" s="83">
        <f t="shared" si="36"/>
        <v>8</v>
      </c>
      <c r="AE77" s="14">
        <f t="shared" si="37"/>
        <v>76</v>
      </c>
      <c r="AF77" s="14">
        <f t="shared" si="23"/>
        <v>0</v>
      </c>
      <c r="AG77" s="85">
        <f t="shared" si="38"/>
        <v>2223.7591982454105</v>
      </c>
      <c r="AH77" s="51" t="s">
        <v>153</v>
      </c>
      <c r="AI77" s="56" t="s">
        <v>179</v>
      </c>
    </row>
    <row r="78" spans="1:35">
      <c r="A78" s="56">
        <v>2040000011</v>
      </c>
      <c r="B78" s="56" t="s">
        <v>23</v>
      </c>
      <c r="C78" s="56" t="s">
        <v>28</v>
      </c>
      <c r="D78" s="56">
        <f t="shared" si="39"/>
        <v>77</v>
      </c>
      <c r="E78" s="10" t="s">
        <v>39</v>
      </c>
      <c r="F78" s="10" t="s">
        <v>144</v>
      </c>
      <c r="G78" s="57">
        <v>565644</v>
      </c>
      <c r="H78" s="57">
        <v>231350.6832676678</v>
      </c>
      <c r="I78" s="62">
        <f t="shared" si="22"/>
        <v>334293.31673233223</v>
      </c>
      <c r="J78" s="60">
        <v>42791</v>
      </c>
      <c r="K78" s="60">
        <v>42916</v>
      </c>
      <c r="L78" s="60">
        <f t="shared" ref="L78:L141" si="40">+K78</f>
        <v>42916</v>
      </c>
      <c r="M78" s="60">
        <v>45443</v>
      </c>
      <c r="N78" s="83">
        <f t="shared" si="24"/>
        <v>28</v>
      </c>
      <c r="O78" s="83">
        <f t="shared" si="25"/>
        <v>28</v>
      </c>
      <c r="P78" s="62">
        <f t="shared" si="26"/>
        <v>334293.31673233223</v>
      </c>
      <c r="Q78" s="10">
        <f t="shared" si="27"/>
        <v>254062.92071657249</v>
      </c>
      <c r="R78" s="61">
        <f t="shared" si="28"/>
        <v>80230.396015759732</v>
      </c>
      <c r="S78" s="61">
        <f t="shared" si="29"/>
        <v>8023.0396015759734</v>
      </c>
      <c r="T78" s="61">
        <f t="shared" si="29"/>
        <v>802.30396015759743</v>
      </c>
      <c r="U78" s="61">
        <f t="shared" si="30"/>
        <v>16030.033123948795</v>
      </c>
      <c r="V78" s="84">
        <v>0.1</v>
      </c>
      <c r="W78" s="84">
        <v>0.1</v>
      </c>
      <c r="X78" s="84">
        <v>0.18</v>
      </c>
      <c r="Y78" s="56">
        <f t="shared" si="31"/>
        <v>4</v>
      </c>
      <c r="Z78" s="56">
        <f t="shared" si="32"/>
        <v>4</v>
      </c>
      <c r="AA78" s="56">
        <f t="shared" si="33"/>
        <v>4</v>
      </c>
      <c r="AB78" s="56">
        <f t="shared" si="34"/>
        <v>4</v>
      </c>
      <c r="AC78" s="56">
        <f t="shared" si="35"/>
        <v>4</v>
      </c>
      <c r="AD78" s="83">
        <f t="shared" si="36"/>
        <v>8</v>
      </c>
      <c r="AE78" s="14">
        <f t="shared" si="37"/>
        <v>76</v>
      </c>
      <c r="AF78" s="14">
        <f t="shared" si="23"/>
        <v>0</v>
      </c>
      <c r="AG78" s="85">
        <f t="shared" si="38"/>
        <v>24855.376685682364</v>
      </c>
      <c r="AH78" s="51" t="s">
        <v>157</v>
      </c>
      <c r="AI78" s="56" t="s">
        <v>180</v>
      </c>
    </row>
    <row r="79" spans="1:35">
      <c r="A79" s="56">
        <v>2020000314</v>
      </c>
      <c r="B79" s="56" t="s">
        <v>23</v>
      </c>
      <c r="C79" s="56" t="s">
        <v>28</v>
      </c>
      <c r="D79" s="56">
        <f t="shared" si="39"/>
        <v>78</v>
      </c>
      <c r="E79" s="10" t="s">
        <v>39</v>
      </c>
      <c r="F79" s="10" t="s">
        <v>142</v>
      </c>
      <c r="G79" s="57">
        <v>1763456.8100000024</v>
      </c>
      <c r="H79" s="57">
        <v>721260.9660962061</v>
      </c>
      <c r="I79" s="62">
        <f t="shared" si="22"/>
        <v>1042195.8439037963</v>
      </c>
      <c r="J79" s="60">
        <v>42791</v>
      </c>
      <c r="K79" s="60">
        <v>42916</v>
      </c>
      <c r="L79" s="60">
        <f t="shared" si="40"/>
        <v>42916</v>
      </c>
      <c r="M79" s="60">
        <v>45443</v>
      </c>
      <c r="N79" s="83">
        <f t="shared" si="24"/>
        <v>28</v>
      </c>
      <c r="O79" s="83">
        <f t="shared" si="25"/>
        <v>28</v>
      </c>
      <c r="P79" s="62">
        <f t="shared" si="26"/>
        <v>1042195.8439037963</v>
      </c>
      <c r="Q79" s="10">
        <f t="shared" si="27"/>
        <v>792068.84136688523</v>
      </c>
      <c r="R79" s="61">
        <f t="shared" si="28"/>
        <v>250127.00253691105</v>
      </c>
      <c r="S79" s="61">
        <f t="shared" si="29"/>
        <v>25012.700253691106</v>
      </c>
      <c r="T79" s="61">
        <f t="shared" si="29"/>
        <v>2501.270025369111</v>
      </c>
      <c r="U79" s="61">
        <f t="shared" si="30"/>
        <v>49975.375106874832</v>
      </c>
      <c r="V79" s="84">
        <v>0.1</v>
      </c>
      <c r="W79" s="84">
        <v>0.1</v>
      </c>
      <c r="X79" s="84">
        <v>0.18</v>
      </c>
      <c r="Y79" s="56">
        <f t="shared" si="31"/>
        <v>4</v>
      </c>
      <c r="Z79" s="56">
        <f t="shared" si="32"/>
        <v>4</v>
      </c>
      <c r="AA79" s="56">
        <f t="shared" si="33"/>
        <v>4</v>
      </c>
      <c r="AB79" s="56">
        <f t="shared" si="34"/>
        <v>4</v>
      </c>
      <c r="AC79" s="56">
        <f t="shared" si="35"/>
        <v>4</v>
      </c>
      <c r="AD79" s="83">
        <f t="shared" si="36"/>
        <v>8</v>
      </c>
      <c r="AE79" s="14">
        <f t="shared" si="37"/>
        <v>76</v>
      </c>
      <c r="AF79" s="14">
        <f t="shared" si="23"/>
        <v>0</v>
      </c>
      <c r="AG79" s="85">
        <f t="shared" si="38"/>
        <v>77489.345385935041</v>
      </c>
      <c r="AH79" s="51" t="s">
        <v>157</v>
      </c>
      <c r="AI79" s="56" t="s">
        <v>180</v>
      </c>
    </row>
    <row r="80" spans="1:35">
      <c r="A80" s="56">
        <v>2020000313</v>
      </c>
      <c r="B80" s="56" t="s">
        <v>23</v>
      </c>
      <c r="C80" s="56" t="s">
        <v>28</v>
      </c>
      <c r="D80" s="56">
        <f t="shared" si="39"/>
        <v>79</v>
      </c>
      <c r="E80" s="10" t="s">
        <v>39</v>
      </c>
      <c r="F80" s="10" t="s">
        <v>142</v>
      </c>
      <c r="G80" s="57">
        <v>704051</v>
      </c>
      <c r="H80" s="57">
        <v>287959.70593745325</v>
      </c>
      <c r="I80" s="62">
        <f t="shared" si="22"/>
        <v>416091.29406254675</v>
      </c>
      <c r="J80" s="60">
        <v>42791</v>
      </c>
      <c r="K80" s="60">
        <v>42916</v>
      </c>
      <c r="L80" s="60">
        <f t="shared" si="40"/>
        <v>42916</v>
      </c>
      <c r="M80" s="60">
        <v>45443</v>
      </c>
      <c r="N80" s="83">
        <f t="shared" si="24"/>
        <v>28</v>
      </c>
      <c r="O80" s="83">
        <f t="shared" si="25"/>
        <v>28</v>
      </c>
      <c r="P80" s="62">
        <f t="shared" si="26"/>
        <v>416091.29406254675</v>
      </c>
      <c r="Q80" s="10">
        <f t="shared" si="27"/>
        <v>316229.38348753552</v>
      </c>
      <c r="R80" s="61">
        <f t="shared" si="28"/>
        <v>99861.910575011221</v>
      </c>
      <c r="S80" s="61">
        <f t="shared" si="29"/>
        <v>9986.1910575011225</v>
      </c>
      <c r="T80" s="61">
        <f t="shared" si="29"/>
        <v>998.61910575011234</v>
      </c>
      <c r="U80" s="61">
        <f t="shared" si="30"/>
        <v>19952.409732887241</v>
      </c>
      <c r="V80" s="84">
        <v>0.1</v>
      </c>
      <c r="W80" s="84">
        <v>0.1</v>
      </c>
      <c r="X80" s="84">
        <v>0.18</v>
      </c>
      <c r="Y80" s="56">
        <f t="shared" si="31"/>
        <v>4</v>
      </c>
      <c r="Z80" s="56">
        <f t="shared" si="32"/>
        <v>4</v>
      </c>
      <c r="AA80" s="56">
        <f t="shared" si="33"/>
        <v>4</v>
      </c>
      <c r="AB80" s="56">
        <f t="shared" si="34"/>
        <v>4</v>
      </c>
      <c r="AC80" s="56">
        <f t="shared" si="35"/>
        <v>4</v>
      </c>
      <c r="AD80" s="83">
        <f t="shared" si="36"/>
        <v>8</v>
      </c>
      <c r="AE80" s="14">
        <f t="shared" si="37"/>
        <v>76</v>
      </c>
      <c r="AF80" s="14">
        <f t="shared" si="23"/>
        <v>0</v>
      </c>
      <c r="AG80" s="85">
        <f t="shared" si="38"/>
        <v>30937.219896138478</v>
      </c>
      <c r="AH80" s="51" t="s">
        <v>157</v>
      </c>
      <c r="AI80" s="56" t="s">
        <v>180</v>
      </c>
    </row>
    <row r="81" spans="1:35">
      <c r="A81" s="56">
        <v>2020000312</v>
      </c>
      <c r="B81" s="56" t="s">
        <v>23</v>
      </c>
      <c r="C81" s="56" t="s">
        <v>28</v>
      </c>
      <c r="D81" s="56">
        <f t="shared" si="39"/>
        <v>80</v>
      </c>
      <c r="E81" s="10" t="s">
        <v>39</v>
      </c>
      <c r="F81" s="10" t="s">
        <v>142</v>
      </c>
      <c r="G81" s="57">
        <v>774456</v>
      </c>
      <c r="H81" s="57">
        <v>316755.63563079422</v>
      </c>
      <c r="I81" s="62">
        <f t="shared" si="22"/>
        <v>457700.36436920578</v>
      </c>
      <c r="J81" s="60">
        <v>42791</v>
      </c>
      <c r="K81" s="60">
        <v>42916</v>
      </c>
      <c r="L81" s="60">
        <f t="shared" si="40"/>
        <v>42916</v>
      </c>
      <c r="M81" s="60">
        <v>45443</v>
      </c>
      <c r="N81" s="83">
        <f t="shared" si="24"/>
        <v>28</v>
      </c>
      <c r="O81" s="83">
        <f t="shared" si="25"/>
        <v>28</v>
      </c>
      <c r="P81" s="62">
        <f t="shared" si="26"/>
        <v>457700.36436920578</v>
      </c>
      <c r="Q81" s="10">
        <f t="shared" si="27"/>
        <v>347852.27692059637</v>
      </c>
      <c r="R81" s="61">
        <f t="shared" si="28"/>
        <v>109848.08744860941</v>
      </c>
      <c r="S81" s="61">
        <f t="shared" si="29"/>
        <v>10984.808744860942</v>
      </c>
      <c r="T81" s="61">
        <f t="shared" si="29"/>
        <v>1098.4808744860943</v>
      </c>
      <c r="U81" s="61">
        <f t="shared" si="30"/>
        <v>21947.647872232159</v>
      </c>
      <c r="V81" s="84">
        <v>0.1</v>
      </c>
      <c r="W81" s="84">
        <v>0.1</v>
      </c>
      <c r="X81" s="84">
        <v>0.18</v>
      </c>
      <c r="Y81" s="56">
        <f t="shared" si="31"/>
        <v>4</v>
      </c>
      <c r="Z81" s="56">
        <f t="shared" si="32"/>
        <v>4</v>
      </c>
      <c r="AA81" s="56">
        <f t="shared" si="33"/>
        <v>4</v>
      </c>
      <c r="AB81" s="56">
        <f t="shared" si="34"/>
        <v>4</v>
      </c>
      <c r="AC81" s="56">
        <f t="shared" si="35"/>
        <v>4</v>
      </c>
      <c r="AD81" s="83">
        <f t="shared" si="36"/>
        <v>8</v>
      </c>
      <c r="AE81" s="14">
        <f t="shared" si="37"/>
        <v>76</v>
      </c>
      <c r="AF81" s="14">
        <f t="shared" si="23"/>
        <v>0</v>
      </c>
      <c r="AG81" s="85">
        <f t="shared" si="38"/>
        <v>34030.9374915792</v>
      </c>
      <c r="AH81" s="51" t="s">
        <v>157</v>
      </c>
      <c r="AI81" s="56" t="s">
        <v>180</v>
      </c>
    </row>
    <row r="82" spans="1:35">
      <c r="A82" s="56">
        <v>2010000226</v>
      </c>
      <c r="B82" s="56" t="s">
        <v>23</v>
      </c>
      <c r="C82" s="56" t="s">
        <v>28</v>
      </c>
      <c r="D82" s="56">
        <f t="shared" si="39"/>
        <v>81</v>
      </c>
      <c r="E82" s="10" t="s">
        <v>96</v>
      </c>
      <c r="F82" s="10" t="s">
        <v>141</v>
      </c>
      <c r="G82" s="57">
        <f>2835537-154764.960000001</f>
        <v>2680772.0399999991</v>
      </c>
      <c r="H82" s="57">
        <f>1159746.09892574-63299.4944556885</f>
        <v>1096446.6044700516</v>
      </c>
      <c r="I82" s="62">
        <f t="shared" si="22"/>
        <v>1584325.4355299475</v>
      </c>
      <c r="J82" s="60">
        <v>42886</v>
      </c>
      <c r="K82" s="60">
        <v>42916</v>
      </c>
      <c r="L82" s="60">
        <f t="shared" si="40"/>
        <v>42916</v>
      </c>
      <c r="M82" s="60">
        <v>45443</v>
      </c>
      <c r="N82" s="83">
        <f t="shared" si="24"/>
        <v>28</v>
      </c>
      <c r="O82" s="83">
        <f t="shared" si="25"/>
        <v>28</v>
      </c>
      <c r="P82" s="62">
        <f t="shared" si="26"/>
        <v>1584325.4355299475</v>
      </c>
      <c r="Q82" s="10">
        <f t="shared" si="27"/>
        <v>1204087.3310027602</v>
      </c>
      <c r="R82" s="61">
        <f t="shared" si="28"/>
        <v>380238.1045271873</v>
      </c>
      <c r="S82" s="61">
        <f t="shared" si="29"/>
        <v>38023.810452718732</v>
      </c>
      <c r="T82" s="61">
        <f t="shared" si="29"/>
        <v>3802.3810452718735</v>
      </c>
      <c r="U82" s="61">
        <f t="shared" si="30"/>
        <v>75971.573284532031</v>
      </c>
      <c r="V82" s="84">
        <v>0.1</v>
      </c>
      <c r="W82" s="84">
        <v>0.1</v>
      </c>
      <c r="X82" s="84">
        <v>0.18</v>
      </c>
      <c r="Y82" s="56">
        <f t="shared" si="31"/>
        <v>4</v>
      </c>
      <c r="Z82" s="56">
        <f t="shared" si="32"/>
        <v>4</v>
      </c>
      <c r="AA82" s="56">
        <f t="shared" si="33"/>
        <v>4</v>
      </c>
      <c r="AB82" s="56">
        <f t="shared" si="34"/>
        <v>4</v>
      </c>
      <c r="AC82" s="56">
        <f t="shared" si="35"/>
        <v>4</v>
      </c>
      <c r="AD82" s="83">
        <f t="shared" si="36"/>
        <v>8</v>
      </c>
      <c r="AE82" s="14">
        <f t="shared" si="37"/>
        <v>76</v>
      </c>
      <c r="AF82" s="14">
        <f t="shared" si="23"/>
        <v>0</v>
      </c>
      <c r="AG82" s="85">
        <f t="shared" si="38"/>
        <v>117797.76478252263</v>
      </c>
      <c r="AH82" s="51">
        <v>0</v>
      </c>
      <c r="AI82" s="56" t="s">
        <v>180</v>
      </c>
    </row>
    <row r="83" spans="1:35">
      <c r="A83" s="56">
        <v>2010000225</v>
      </c>
      <c r="B83" s="56" t="s">
        <v>23</v>
      </c>
      <c r="C83" s="56" t="s">
        <v>28</v>
      </c>
      <c r="D83" s="56">
        <f t="shared" si="39"/>
        <v>82</v>
      </c>
      <c r="E83" s="10" t="s">
        <v>96</v>
      </c>
      <c r="F83" s="10" t="s">
        <v>140</v>
      </c>
      <c r="G83" s="57">
        <v>7449551.7999999998</v>
      </c>
      <c r="H83" s="57">
        <v>3046896.8095973521</v>
      </c>
      <c r="I83" s="62">
        <f t="shared" si="22"/>
        <v>4402654.9904026482</v>
      </c>
      <c r="J83" s="60">
        <v>42826</v>
      </c>
      <c r="K83" s="60">
        <v>42916</v>
      </c>
      <c r="L83" s="60">
        <f t="shared" si="40"/>
        <v>42916</v>
      </c>
      <c r="M83" s="60">
        <v>45443</v>
      </c>
      <c r="N83" s="83">
        <f t="shared" si="24"/>
        <v>28</v>
      </c>
      <c r="O83" s="83">
        <f t="shared" si="25"/>
        <v>28</v>
      </c>
      <c r="P83" s="62">
        <f t="shared" si="26"/>
        <v>4402654.9904026482</v>
      </c>
      <c r="Q83" s="10">
        <f t="shared" si="27"/>
        <v>3346017.7927060127</v>
      </c>
      <c r="R83" s="61">
        <f t="shared" si="28"/>
        <v>1056637.1976966355</v>
      </c>
      <c r="S83" s="61">
        <f t="shared" ref="S83:T98" si="41">+R83*V83</f>
        <v>105663.71976966356</v>
      </c>
      <c r="T83" s="61">
        <f t="shared" si="41"/>
        <v>10566.371976966357</v>
      </c>
      <c r="U83" s="61">
        <f t="shared" si="30"/>
        <v>211116.11209978777</v>
      </c>
      <c r="V83" s="84">
        <v>0.1</v>
      </c>
      <c r="W83" s="84">
        <v>0.1</v>
      </c>
      <c r="X83" s="84">
        <v>0.18</v>
      </c>
      <c r="Y83" s="56">
        <f t="shared" si="31"/>
        <v>4</v>
      </c>
      <c r="Z83" s="56">
        <f t="shared" si="32"/>
        <v>4</v>
      </c>
      <c r="AA83" s="56">
        <f t="shared" si="33"/>
        <v>4</v>
      </c>
      <c r="AB83" s="56">
        <f t="shared" si="34"/>
        <v>4</v>
      </c>
      <c r="AC83" s="56">
        <f t="shared" si="35"/>
        <v>4</v>
      </c>
      <c r="AD83" s="83">
        <f t="shared" si="36"/>
        <v>8</v>
      </c>
      <c r="AE83" s="14">
        <f t="shared" si="37"/>
        <v>76</v>
      </c>
      <c r="AF83" s="14">
        <f t="shared" si="23"/>
        <v>0</v>
      </c>
      <c r="AG83" s="85">
        <f t="shared" si="38"/>
        <v>327346.20384641772</v>
      </c>
      <c r="AH83" s="51">
        <v>0</v>
      </c>
      <c r="AI83" s="56" t="s">
        <v>179</v>
      </c>
    </row>
    <row r="84" spans="1:35">
      <c r="A84" s="56">
        <v>2010000224</v>
      </c>
      <c r="B84" s="56" t="s">
        <v>23</v>
      </c>
      <c r="C84" s="56" t="s">
        <v>28</v>
      </c>
      <c r="D84" s="56">
        <f t="shared" si="39"/>
        <v>83</v>
      </c>
      <c r="E84" s="10" t="s">
        <v>39</v>
      </c>
      <c r="F84" s="10" t="s">
        <v>139</v>
      </c>
      <c r="G84" s="57">
        <v>838655.17</v>
      </c>
      <c r="H84" s="57">
        <v>343013.3557599163</v>
      </c>
      <c r="I84" s="62">
        <f t="shared" si="22"/>
        <v>495641.81424008374</v>
      </c>
      <c r="J84" s="60">
        <v>42839</v>
      </c>
      <c r="K84" s="60">
        <v>42916</v>
      </c>
      <c r="L84" s="60">
        <f t="shared" si="40"/>
        <v>42916</v>
      </c>
      <c r="M84" s="60">
        <v>45443</v>
      </c>
      <c r="N84" s="83">
        <f t="shared" si="24"/>
        <v>28</v>
      </c>
      <c r="O84" s="83">
        <f t="shared" si="25"/>
        <v>28</v>
      </c>
      <c r="P84" s="62">
        <f t="shared" si="26"/>
        <v>495641.81424008374</v>
      </c>
      <c r="Q84" s="10">
        <f t="shared" si="27"/>
        <v>376687.77882246365</v>
      </c>
      <c r="R84" s="61">
        <f t="shared" si="28"/>
        <v>118954.03541762009</v>
      </c>
      <c r="S84" s="61">
        <f t="shared" si="41"/>
        <v>11895.403541762011</v>
      </c>
      <c r="T84" s="61">
        <f t="shared" si="41"/>
        <v>1189.5403541762012</v>
      </c>
      <c r="U84" s="61">
        <f t="shared" si="30"/>
        <v>23767.016276440492</v>
      </c>
      <c r="V84" s="84">
        <v>0.1</v>
      </c>
      <c r="W84" s="84">
        <v>0.1</v>
      </c>
      <c r="X84" s="84">
        <v>0.18</v>
      </c>
      <c r="Y84" s="56">
        <f t="shared" si="31"/>
        <v>4</v>
      </c>
      <c r="Z84" s="56">
        <f t="shared" si="32"/>
        <v>4</v>
      </c>
      <c r="AA84" s="56">
        <f t="shared" si="33"/>
        <v>4</v>
      </c>
      <c r="AB84" s="56">
        <f t="shared" si="34"/>
        <v>4</v>
      </c>
      <c r="AC84" s="56">
        <f t="shared" si="35"/>
        <v>4</v>
      </c>
      <c r="AD84" s="83">
        <f t="shared" si="36"/>
        <v>8</v>
      </c>
      <c r="AE84" s="14">
        <f t="shared" si="37"/>
        <v>76</v>
      </c>
      <c r="AF84" s="14">
        <f t="shared" si="23"/>
        <v>0</v>
      </c>
      <c r="AG84" s="85">
        <f t="shared" si="38"/>
        <v>36851.960172378705</v>
      </c>
      <c r="AH84" s="51" t="s">
        <v>151</v>
      </c>
      <c r="AI84" s="56" t="s">
        <v>180</v>
      </c>
    </row>
    <row r="85" spans="1:35">
      <c r="A85" s="56">
        <v>2010000223</v>
      </c>
      <c r="B85" s="56" t="s">
        <v>23</v>
      </c>
      <c r="C85" s="56" t="s">
        <v>28</v>
      </c>
      <c r="D85" s="56">
        <f t="shared" si="39"/>
        <v>84</v>
      </c>
      <c r="E85" s="10" t="s">
        <v>39</v>
      </c>
      <c r="F85" s="10" t="s">
        <v>139</v>
      </c>
      <c r="G85" s="57">
        <v>2216159.56</v>
      </c>
      <c r="H85" s="57">
        <v>906418.22141872637</v>
      </c>
      <c r="I85" s="62">
        <f t="shared" si="22"/>
        <v>1309741.3385812738</v>
      </c>
      <c r="J85" s="60">
        <v>42839</v>
      </c>
      <c r="K85" s="60">
        <v>42916</v>
      </c>
      <c r="L85" s="60">
        <f t="shared" si="40"/>
        <v>42916</v>
      </c>
      <c r="M85" s="60">
        <v>45443</v>
      </c>
      <c r="N85" s="83">
        <f t="shared" si="24"/>
        <v>28</v>
      </c>
      <c r="O85" s="83">
        <f t="shared" si="25"/>
        <v>28</v>
      </c>
      <c r="P85" s="62">
        <f t="shared" si="26"/>
        <v>1309741.3385812738</v>
      </c>
      <c r="Q85" s="10">
        <f t="shared" si="27"/>
        <v>995403.41732176812</v>
      </c>
      <c r="R85" s="61">
        <f t="shared" si="28"/>
        <v>314337.92125950567</v>
      </c>
      <c r="S85" s="61">
        <f t="shared" si="41"/>
        <v>31433.792125950567</v>
      </c>
      <c r="T85" s="61">
        <f t="shared" si="41"/>
        <v>3143.3792125950567</v>
      </c>
      <c r="U85" s="61">
        <f t="shared" si="30"/>
        <v>62804.716667649234</v>
      </c>
      <c r="V85" s="84">
        <v>0.1</v>
      </c>
      <c r="W85" s="84">
        <v>0.1</v>
      </c>
      <c r="X85" s="84">
        <v>0.18</v>
      </c>
      <c r="Y85" s="56">
        <f t="shared" si="31"/>
        <v>4</v>
      </c>
      <c r="Z85" s="56">
        <f t="shared" si="32"/>
        <v>4</v>
      </c>
      <c r="AA85" s="56">
        <f t="shared" si="33"/>
        <v>4</v>
      </c>
      <c r="AB85" s="56">
        <f t="shared" si="34"/>
        <v>4</v>
      </c>
      <c r="AC85" s="56">
        <f t="shared" si="35"/>
        <v>4</v>
      </c>
      <c r="AD85" s="83">
        <f t="shared" si="36"/>
        <v>8</v>
      </c>
      <c r="AE85" s="14">
        <f t="shared" si="37"/>
        <v>76</v>
      </c>
      <c r="AF85" s="14">
        <f t="shared" si="23"/>
        <v>0</v>
      </c>
      <c r="AG85" s="85">
        <f t="shared" si="38"/>
        <v>97381.888006194858</v>
      </c>
      <c r="AH85" s="51" t="s">
        <v>151</v>
      </c>
      <c r="AI85" s="56" t="s">
        <v>180</v>
      </c>
    </row>
    <row r="86" spans="1:35">
      <c r="A86" s="56">
        <v>2010000222</v>
      </c>
      <c r="B86" s="56" t="s">
        <v>23</v>
      </c>
      <c r="C86" s="56" t="s">
        <v>28</v>
      </c>
      <c r="D86" s="56">
        <f t="shared" si="39"/>
        <v>85</v>
      </c>
      <c r="E86" s="10" t="s">
        <v>39</v>
      </c>
      <c r="F86" s="10" t="s">
        <v>139</v>
      </c>
      <c r="G86" s="57">
        <v>10757771.119999999</v>
      </c>
      <c r="H86" s="57">
        <v>4399971.8887660503</v>
      </c>
      <c r="I86" s="62">
        <f t="shared" si="22"/>
        <v>6357799.2312339488</v>
      </c>
      <c r="J86" s="60">
        <v>42839</v>
      </c>
      <c r="K86" s="60">
        <v>42916</v>
      </c>
      <c r="L86" s="60">
        <f t="shared" si="40"/>
        <v>42916</v>
      </c>
      <c r="M86" s="60">
        <v>45443</v>
      </c>
      <c r="N86" s="83">
        <f t="shared" si="24"/>
        <v>28</v>
      </c>
      <c r="O86" s="83">
        <f t="shared" si="25"/>
        <v>28</v>
      </c>
      <c r="P86" s="62">
        <f t="shared" si="26"/>
        <v>6357799.2312339488</v>
      </c>
      <c r="Q86" s="10">
        <f t="shared" si="27"/>
        <v>4831927.4157378012</v>
      </c>
      <c r="R86" s="61">
        <f t="shared" si="28"/>
        <v>1525871.8154961476</v>
      </c>
      <c r="S86" s="61">
        <f t="shared" si="41"/>
        <v>152587.18154961476</v>
      </c>
      <c r="T86" s="61">
        <f t="shared" si="41"/>
        <v>15258.718154961476</v>
      </c>
      <c r="U86" s="61">
        <f t="shared" si="30"/>
        <v>304869.18873613031</v>
      </c>
      <c r="V86" s="84">
        <v>0.1</v>
      </c>
      <c r="W86" s="84">
        <v>0.1</v>
      </c>
      <c r="X86" s="84">
        <v>0.18</v>
      </c>
      <c r="Y86" s="56">
        <f t="shared" si="31"/>
        <v>4</v>
      </c>
      <c r="Z86" s="56">
        <f t="shared" si="32"/>
        <v>4</v>
      </c>
      <c r="AA86" s="56">
        <f t="shared" si="33"/>
        <v>4</v>
      </c>
      <c r="AB86" s="56">
        <f t="shared" si="34"/>
        <v>4</v>
      </c>
      <c r="AC86" s="56">
        <f t="shared" si="35"/>
        <v>4</v>
      </c>
      <c r="AD86" s="83">
        <f t="shared" si="36"/>
        <v>8</v>
      </c>
      <c r="AE86" s="14">
        <f t="shared" si="37"/>
        <v>76</v>
      </c>
      <c r="AF86" s="14">
        <f t="shared" si="23"/>
        <v>0</v>
      </c>
      <c r="AG86" s="85">
        <f t="shared" si="38"/>
        <v>472715.08844070655</v>
      </c>
      <c r="AH86" s="51" t="s">
        <v>151</v>
      </c>
      <c r="AI86" s="56" t="s">
        <v>180</v>
      </c>
    </row>
    <row r="87" spans="1:35">
      <c r="A87" s="56">
        <v>2010000221</v>
      </c>
      <c r="B87" s="56" t="s">
        <v>23</v>
      </c>
      <c r="C87" s="56" t="s">
        <v>28</v>
      </c>
      <c r="D87" s="56">
        <f t="shared" si="39"/>
        <v>86</v>
      </c>
      <c r="E87" s="10" t="s">
        <v>39</v>
      </c>
      <c r="F87" s="10" t="s">
        <v>139</v>
      </c>
      <c r="G87" s="57">
        <v>4432320.13</v>
      </c>
      <c r="H87" s="57">
        <v>1812836.855931537</v>
      </c>
      <c r="I87" s="62">
        <f t="shared" si="22"/>
        <v>2619483.2740684627</v>
      </c>
      <c r="J87" s="60">
        <v>42839</v>
      </c>
      <c r="K87" s="60">
        <v>42916</v>
      </c>
      <c r="L87" s="60">
        <f t="shared" si="40"/>
        <v>42916</v>
      </c>
      <c r="M87" s="60">
        <v>45443</v>
      </c>
      <c r="N87" s="83">
        <f t="shared" si="24"/>
        <v>28</v>
      </c>
      <c r="O87" s="83">
        <f t="shared" si="25"/>
        <v>28</v>
      </c>
      <c r="P87" s="62">
        <f t="shared" si="26"/>
        <v>2619483.2740684627</v>
      </c>
      <c r="Q87" s="10">
        <f t="shared" si="27"/>
        <v>1990807.2882920317</v>
      </c>
      <c r="R87" s="61">
        <f t="shared" si="28"/>
        <v>628675.98577643093</v>
      </c>
      <c r="S87" s="61">
        <f t="shared" si="41"/>
        <v>62867.598577643097</v>
      </c>
      <c r="T87" s="61">
        <f t="shared" si="41"/>
        <v>6286.7598577643103</v>
      </c>
      <c r="U87" s="61">
        <f t="shared" si="30"/>
        <v>125609.46195813089</v>
      </c>
      <c r="V87" s="84">
        <v>0.1</v>
      </c>
      <c r="W87" s="84">
        <v>0.1</v>
      </c>
      <c r="X87" s="84">
        <v>0.18</v>
      </c>
      <c r="Y87" s="56">
        <f t="shared" si="31"/>
        <v>4</v>
      </c>
      <c r="Z87" s="56">
        <f t="shared" si="32"/>
        <v>4</v>
      </c>
      <c r="AA87" s="56">
        <f t="shared" si="33"/>
        <v>4</v>
      </c>
      <c r="AB87" s="56">
        <f t="shared" si="34"/>
        <v>4</v>
      </c>
      <c r="AC87" s="56">
        <f t="shared" si="35"/>
        <v>4</v>
      </c>
      <c r="AD87" s="83">
        <f t="shared" si="36"/>
        <v>8</v>
      </c>
      <c r="AE87" s="14">
        <f t="shared" si="37"/>
        <v>76</v>
      </c>
      <c r="AF87" s="14">
        <f t="shared" si="23"/>
        <v>0</v>
      </c>
      <c r="AG87" s="85">
        <f t="shared" si="38"/>
        <v>194763.82039353831</v>
      </c>
      <c r="AH87" s="51" t="s">
        <v>151</v>
      </c>
      <c r="AI87" s="56" t="s">
        <v>180</v>
      </c>
    </row>
    <row r="88" spans="1:35">
      <c r="A88" s="56">
        <v>2010000220</v>
      </c>
      <c r="B88" s="56" t="s">
        <v>23</v>
      </c>
      <c r="C88" s="56" t="s">
        <v>28</v>
      </c>
      <c r="D88" s="56">
        <f t="shared" si="39"/>
        <v>87</v>
      </c>
      <c r="E88" s="10" t="s">
        <v>39</v>
      </c>
      <c r="F88" s="10" t="s">
        <v>139</v>
      </c>
      <c r="G88" s="57">
        <v>368856.57</v>
      </c>
      <c r="H88" s="57">
        <v>150863.82865772172</v>
      </c>
      <c r="I88" s="62">
        <f t="shared" si="22"/>
        <v>217992.74134227828</v>
      </c>
      <c r="J88" s="60">
        <v>42839</v>
      </c>
      <c r="K88" s="60">
        <v>42916</v>
      </c>
      <c r="L88" s="60">
        <f t="shared" si="40"/>
        <v>42916</v>
      </c>
      <c r="M88" s="60">
        <v>45443</v>
      </c>
      <c r="N88" s="83">
        <f t="shared" si="24"/>
        <v>28</v>
      </c>
      <c r="O88" s="83">
        <f t="shared" si="25"/>
        <v>28</v>
      </c>
      <c r="P88" s="62">
        <f t="shared" si="26"/>
        <v>217992.74134227828</v>
      </c>
      <c r="Q88" s="10">
        <f t="shared" si="27"/>
        <v>165674.4834201315</v>
      </c>
      <c r="R88" s="61">
        <f t="shared" si="28"/>
        <v>52318.257922146789</v>
      </c>
      <c r="S88" s="61">
        <f t="shared" si="41"/>
        <v>5231.8257922146795</v>
      </c>
      <c r="T88" s="61">
        <f t="shared" si="41"/>
        <v>523.18257922146802</v>
      </c>
      <c r="U88" s="61">
        <f t="shared" si="30"/>
        <v>10453.187932844929</v>
      </c>
      <c r="V88" s="84">
        <v>0.1</v>
      </c>
      <c r="W88" s="84">
        <v>0.1</v>
      </c>
      <c r="X88" s="84">
        <v>0.18</v>
      </c>
      <c r="Y88" s="56">
        <f t="shared" si="31"/>
        <v>4</v>
      </c>
      <c r="Z88" s="56">
        <f t="shared" si="32"/>
        <v>4</v>
      </c>
      <c r="AA88" s="56">
        <f t="shared" si="33"/>
        <v>4</v>
      </c>
      <c r="AB88" s="56">
        <f t="shared" si="34"/>
        <v>4</v>
      </c>
      <c r="AC88" s="56">
        <f t="shared" si="35"/>
        <v>4</v>
      </c>
      <c r="AD88" s="83">
        <f t="shared" si="36"/>
        <v>8</v>
      </c>
      <c r="AE88" s="14">
        <f t="shared" si="37"/>
        <v>76</v>
      </c>
      <c r="AF88" s="14">
        <f t="shared" si="23"/>
        <v>0</v>
      </c>
      <c r="AG88" s="85">
        <f t="shared" si="38"/>
        <v>16208.196304281075</v>
      </c>
      <c r="AH88" s="51" t="s">
        <v>151</v>
      </c>
      <c r="AI88" s="56" t="s">
        <v>180</v>
      </c>
    </row>
    <row r="89" spans="1:35">
      <c r="A89" s="56">
        <v>2010000219</v>
      </c>
      <c r="B89" s="56" t="s">
        <v>23</v>
      </c>
      <c r="C89" s="56" t="s">
        <v>28</v>
      </c>
      <c r="D89" s="56">
        <f t="shared" si="39"/>
        <v>88</v>
      </c>
      <c r="E89" s="10" t="s">
        <v>39</v>
      </c>
      <c r="F89" s="10" t="s">
        <v>139</v>
      </c>
      <c r="G89" s="57">
        <v>1755690.23</v>
      </c>
      <c r="H89" s="57">
        <v>718084.4034708559</v>
      </c>
      <c r="I89" s="62">
        <f t="shared" si="22"/>
        <v>1037605.8265291441</v>
      </c>
      <c r="J89" s="60">
        <v>42839</v>
      </c>
      <c r="K89" s="60">
        <v>42916</v>
      </c>
      <c r="L89" s="60">
        <f t="shared" si="40"/>
        <v>42916</v>
      </c>
      <c r="M89" s="60">
        <v>45443</v>
      </c>
      <c r="N89" s="83">
        <f t="shared" si="24"/>
        <v>28</v>
      </c>
      <c r="O89" s="83">
        <f t="shared" si="25"/>
        <v>28</v>
      </c>
      <c r="P89" s="62">
        <f t="shared" si="26"/>
        <v>1037605.8265291441</v>
      </c>
      <c r="Q89" s="10">
        <f t="shared" si="27"/>
        <v>788580.4281621495</v>
      </c>
      <c r="R89" s="61">
        <f t="shared" si="28"/>
        <v>249025.39836699457</v>
      </c>
      <c r="S89" s="61">
        <f t="shared" si="41"/>
        <v>24902.53983669946</v>
      </c>
      <c r="T89" s="61">
        <f t="shared" si="41"/>
        <v>2490.2539836699461</v>
      </c>
      <c r="U89" s="61">
        <f t="shared" si="30"/>
        <v>49755.274593725517</v>
      </c>
      <c r="V89" s="84">
        <v>0.1</v>
      </c>
      <c r="W89" s="84">
        <v>0.1</v>
      </c>
      <c r="X89" s="84">
        <v>0.18</v>
      </c>
      <c r="Y89" s="56">
        <f t="shared" si="31"/>
        <v>4</v>
      </c>
      <c r="Z89" s="56">
        <f t="shared" si="32"/>
        <v>4</v>
      </c>
      <c r="AA89" s="56">
        <f t="shared" si="33"/>
        <v>4</v>
      </c>
      <c r="AB89" s="56">
        <f t="shared" si="34"/>
        <v>4</v>
      </c>
      <c r="AC89" s="56">
        <f t="shared" si="35"/>
        <v>4</v>
      </c>
      <c r="AD89" s="83">
        <f t="shared" si="36"/>
        <v>8</v>
      </c>
      <c r="AE89" s="14">
        <f t="shared" si="37"/>
        <v>76</v>
      </c>
      <c r="AF89" s="14">
        <f t="shared" si="23"/>
        <v>0</v>
      </c>
      <c r="AG89" s="85">
        <f t="shared" si="38"/>
        <v>77148.068414094916</v>
      </c>
      <c r="AH89" s="51" t="s">
        <v>151</v>
      </c>
      <c r="AI89" s="56" t="s">
        <v>180</v>
      </c>
    </row>
    <row r="90" spans="1:35">
      <c r="A90" s="56">
        <v>2010000218</v>
      </c>
      <c r="B90" s="56" t="s">
        <v>23</v>
      </c>
      <c r="C90" s="56" t="s">
        <v>28</v>
      </c>
      <c r="D90" s="56">
        <f t="shared" si="39"/>
        <v>89</v>
      </c>
      <c r="E90" s="10" t="s">
        <v>39</v>
      </c>
      <c r="F90" s="10" t="s">
        <v>139</v>
      </c>
      <c r="G90" s="57">
        <v>13278833.51</v>
      </c>
      <c r="H90" s="57">
        <v>5431096.6005758103</v>
      </c>
      <c r="I90" s="62">
        <f t="shared" si="22"/>
        <v>7847736.9094241895</v>
      </c>
      <c r="J90" s="60">
        <v>42839</v>
      </c>
      <c r="K90" s="60">
        <v>42916</v>
      </c>
      <c r="L90" s="60">
        <f t="shared" si="40"/>
        <v>42916</v>
      </c>
      <c r="M90" s="60">
        <v>45443</v>
      </c>
      <c r="N90" s="83">
        <f t="shared" si="24"/>
        <v>28</v>
      </c>
      <c r="O90" s="83">
        <f t="shared" si="25"/>
        <v>28</v>
      </c>
      <c r="P90" s="62">
        <f t="shared" si="26"/>
        <v>7847736.9094241895</v>
      </c>
      <c r="Q90" s="10">
        <f t="shared" si="27"/>
        <v>5964280.0511623845</v>
      </c>
      <c r="R90" s="61">
        <f t="shared" si="28"/>
        <v>1883456.858261805</v>
      </c>
      <c r="S90" s="61">
        <f t="shared" si="41"/>
        <v>188345.6858261805</v>
      </c>
      <c r="T90" s="61">
        <f t="shared" si="41"/>
        <v>18834.568582618052</v>
      </c>
      <c r="U90" s="61">
        <f t="shared" si="30"/>
        <v>376314.68028070865</v>
      </c>
      <c r="V90" s="84">
        <v>0.1</v>
      </c>
      <c r="W90" s="84">
        <v>0.1</v>
      </c>
      <c r="X90" s="84">
        <v>0.18</v>
      </c>
      <c r="Y90" s="56">
        <f t="shared" si="31"/>
        <v>4</v>
      </c>
      <c r="Z90" s="56">
        <f t="shared" si="32"/>
        <v>4</v>
      </c>
      <c r="AA90" s="56">
        <f t="shared" si="33"/>
        <v>4</v>
      </c>
      <c r="AB90" s="56">
        <f t="shared" si="34"/>
        <v>4</v>
      </c>
      <c r="AC90" s="56">
        <f t="shared" si="35"/>
        <v>4</v>
      </c>
      <c r="AD90" s="83">
        <f t="shared" si="36"/>
        <v>8</v>
      </c>
      <c r="AE90" s="14">
        <f t="shared" si="37"/>
        <v>76</v>
      </c>
      <c r="AF90" s="14">
        <f t="shared" si="23"/>
        <v>0</v>
      </c>
      <c r="AG90" s="85">
        <f t="shared" si="38"/>
        <v>583494.93468950724</v>
      </c>
      <c r="AH90" s="51" t="s">
        <v>151</v>
      </c>
      <c r="AI90" s="56" t="s">
        <v>180</v>
      </c>
    </row>
    <row r="91" spans="1:35">
      <c r="A91" s="56">
        <v>2010000217</v>
      </c>
      <c r="B91" s="56" t="s">
        <v>23</v>
      </c>
      <c r="C91" s="56" t="s">
        <v>28</v>
      </c>
      <c r="D91" s="56">
        <f t="shared" si="39"/>
        <v>90</v>
      </c>
      <c r="E91" s="10" t="s">
        <v>39</v>
      </c>
      <c r="F91" s="10" t="s">
        <v>139</v>
      </c>
      <c r="G91" s="57">
        <v>82140856.140000001</v>
      </c>
      <c r="H91" s="57">
        <v>33595942.310322762</v>
      </c>
      <c r="I91" s="62">
        <f t="shared" si="22"/>
        <v>48544913.829677239</v>
      </c>
      <c r="J91" s="60">
        <v>42839</v>
      </c>
      <c r="K91" s="60">
        <v>42916</v>
      </c>
      <c r="L91" s="60">
        <f t="shared" si="40"/>
        <v>42916</v>
      </c>
      <c r="M91" s="60">
        <v>45443</v>
      </c>
      <c r="N91" s="83">
        <f t="shared" si="24"/>
        <v>28</v>
      </c>
      <c r="O91" s="83">
        <f t="shared" si="25"/>
        <v>28</v>
      </c>
      <c r="P91" s="62">
        <f t="shared" si="26"/>
        <v>48544913.829677239</v>
      </c>
      <c r="Q91" s="10">
        <f t="shared" si="27"/>
        <v>36894134.510554701</v>
      </c>
      <c r="R91" s="61">
        <f t="shared" si="28"/>
        <v>11650779.319122538</v>
      </c>
      <c r="S91" s="61">
        <f t="shared" si="41"/>
        <v>1165077.9319122538</v>
      </c>
      <c r="T91" s="61">
        <f t="shared" si="41"/>
        <v>116507.79319122538</v>
      </c>
      <c r="U91" s="61">
        <f t="shared" si="30"/>
        <v>2327825.7079606834</v>
      </c>
      <c r="V91" s="84">
        <v>0.1</v>
      </c>
      <c r="W91" s="84">
        <v>0.1</v>
      </c>
      <c r="X91" s="84">
        <v>0.18</v>
      </c>
      <c r="Y91" s="56">
        <f t="shared" si="31"/>
        <v>4</v>
      </c>
      <c r="Z91" s="56">
        <f t="shared" si="32"/>
        <v>4</v>
      </c>
      <c r="AA91" s="56">
        <f t="shared" si="33"/>
        <v>4</v>
      </c>
      <c r="AB91" s="56">
        <f t="shared" si="34"/>
        <v>4</v>
      </c>
      <c r="AC91" s="56">
        <f t="shared" si="35"/>
        <v>4</v>
      </c>
      <c r="AD91" s="83">
        <f t="shared" si="36"/>
        <v>8</v>
      </c>
      <c r="AE91" s="14">
        <f t="shared" si="37"/>
        <v>76</v>
      </c>
      <c r="AF91" s="14">
        <f t="shared" si="23"/>
        <v>0</v>
      </c>
      <c r="AG91" s="85">
        <f t="shared" si="38"/>
        <v>3609411.4330641627</v>
      </c>
      <c r="AH91" s="51" t="s">
        <v>151</v>
      </c>
      <c r="AI91" s="56" t="s">
        <v>180</v>
      </c>
    </row>
    <row r="92" spans="1:35">
      <c r="A92" s="56">
        <v>2010000216</v>
      </c>
      <c r="B92" s="56" t="s">
        <v>23</v>
      </c>
      <c r="C92" s="56" t="s">
        <v>28</v>
      </c>
      <c r="D92" s="56">
        <f t="shared" si="39"/>
        <v>91</v>
      </c>
      <c r="E92" s="10" t="s">
        <v>39</v>
      </c>
      <c r="F92" s="10" t="s">
        <v>139</v>
      </c>
      <c r="G92" s="57">
        <v>82140856.140000001</v>
      </c>
      <c r="H92" s="57">
        <v>33595942.310322762</v>
      </c>
      <c r="I92" s="62">
        <f t="shared" si="22"/>
        <v>48544913.829677239</v>
      </c>
      <c r="J92" s="60">
        <v>42839</v>
      </c>
      <c r="K92" s="60">
        <v>42916</v>
      </c>
      <c r="L92" s="60">
        <f t="shared" si="40"/>
        <v>42916</v>
      </c>
      <c r="M92" s="60">
        <v>45443</v>
      </c>
      <c r="N92" s="83">
        <f t="shared" si="24"/>
        <v>28</v>
      </c>
      <c r="O92" s="83">
        <f t="shared" si="25"/>
        <v>28</v>
      </c>
      <c r="P92" s="62">
        <f t="shared" si="26"/>
        <v>48544913.829677239</v>
      </c>
      <c r="Q92" s="10">
        <f t="shared" si="27"/>
        <v>36894134.510554701</v>
      </c>
      <c r="R92" s="61">
        <f t="shared" si="28"/>
        <v>11650779.319122538</v>
      </c>
      <c r="S92" s="61">
        <f t="shared" si="41"/>
        <v>1165077.9319122538</v>
      </c>
      <c r="T92" s="61">
        <f t="shared" si="41"/>
        <v>116507.79319122538</v>
      </c>
      <c r="U92" s="61">
        <f t="shared" si="30"/>
        <v>2327825.7079606834</v>
      </c>
      <c r="V92" s="84">
        <v>0.1</v>
      </c>
      <c r="W92" s="84">
        <v>0.1</v>
      </c>
      <c r="X92" s="84">
        <v>0.18</v>
      </c>
      <c r="Y92" s="56">
        <f t="shared" si="31"/>
        <v>4</v>
      </c>
      <c r="Z92" s="56">
        <f t="shared" si="32"/>
        <v>4</v>
      </c>
      <c r="AA92" s="56">
        <f t="shared" si="33"/>
        <v>4</v>
      </c>
      <c r="AB92" s="56">
        <f t="shared" si="34"/>
        <v>4</v>
      </c>
      <c r="AC92" s="56">
        <f t="shared" si="35"/>
        <v>4</v>
      </c>
      <c r="AD92" s="83">
        <f t="shared" si="36"/>
        <v>8</v>
      </c>
      <c r="AE92" s="14">
        <f t="shared" si="37"/>
        <v>76</v>
      </c>
      <c r="AF92" s="14">
        <f t="shared" si="23"/>
        <v>0</v>
      </c>
      <c r="AG92" s="85">
        <f t="shared" si="38"/>
        <v>3609411.4330641627</v>
      </c>
      <c r="AH92" s="51" t="s">
        <v>151</v>
      </c>
      <c r="AI92" s="56" t="s">
        <v>180</v>
      </c>
    </row>
    <row r="93" spans="1:35">
      <c r="A93" s="56">
        <v>2010000215</v>
      </c>
      <c r="B93" s="56" t="s">
        <v>23</v>
      </c>
      <c r="C93" s="56" t="s">
        <v>28</v>
      </c>
      <c r="D93" s="56">
        <f t="shared" si="39"/>
        <v>92</v>
      </c>
      <c r="E93" s="10" t="s">
        <v>39</v>
      </c>
      <c r="F93" s="10" t="s">
        <v>139</v>
      </c>
      <c r="G93" s="57">
        <v>318651062.48000002</v>
      </c>
      <c r="H93" s="57">
        <v>130329573.06842522</v>
      </c>
      <c r="I93" s="62">
        <f t="shared" si="22"/>
        <v>188321489.41157478</v>
      </c>
      <c r="J93" s="60">
        <v>42839</v>
      </c>
      <c r="K93" s="60">
        <v>42916</v>
      </c>
      <c r="L93" s="60">
        <f t="shared" si="40"/>
        <v>42916</v>
      </c>
      <c r="M93" s="60">
        <v>45443</v>
      </c>
      <c r="N93" s="83">
        <f t="shared" si="24"/>
        <v>28</v>
      </c>
      <c r="O93" s="83">
        <f t="shared" si="25"/>
        <v>28</v>
      </c>
      <c r="P93" s="62">
        <f t="shared" si="26"/>
        <v>188321489.41157478</v>
      </c>
      <c r="Q93" s="10">
        <f t="shared" si="27"/>
        <v>143124331.95279685</v>
      </c>
      <c r="R93" s="61">
        <f t="shared" si="28"/>
        <v>45197157.458777934</v>
      </c>
      <c r="S93" s="61">
        <f t="shared" si="41"/>
        <v>4519715.745877794</v>
      </c>
      <c r="T93" s="61">
        <f t="shared" si="41"/>
        <v>451971.57458777941</v>
      </c>
      <c r="U93" s="61">
        <f t="shared" si="30"/>
        <v>9030392.0602638312</v>
      </c>
      <c r="V93" s="84">
        <v>0.1</v>
      </c>
      <c r="W93" s="84">
        <v>0.1</v>
      </c>
      <c r="X93" s="84">
        <v>0.18</v>
      </c>
      <c r="Y93" s="56">
        <f t="shared" si="31"/>
        <v>4</v>
      </c>
      <c r="Z93" s="56">
        <f t="shared" si="32"/>
        <v>4</v>
      </c>
      <c r="AA93" s="56">
        <f t="shared" si="33"/>
        <v>4</v>
      </c>
      <c r="AB93" s="56">
        <f t="shared" si="34"/>
        <v>4</v>
      </c>
      <c r="AC93" s="56">
        <f t="shared" si="35"/>
        <v>4</v>
      </c>
      <c r="AD93" s="83">
        <f t="shared" si="36"/>
        <v>8</v>
      </c>
      <c r="AE93" s="14">
        <f t="shared" si="37"/>
        <v>76</v>
      </c>
      <c r="AF93" s="14">
        <f t="shared" si="23"/>
        <v>0</v>
      </c>
      <c r="AG93" s="85">
        <f t="shared" si="38"/>
        <v>14002079.380729403</v>
      </c>
      <c r="AH93" s="51" t="s">
        <v>151</v>
      </c>
      <c r="AI93" s="56" t="s">
        <v>180</v>
      </c>
    </row>
    <row r="94" spans="1:35">
      <c r="A94" s="56">
        <v>2010000214</v>
      </c>
      <c r="B94" s="56" t="s">
        <v>23</v>
      </c>
      <c r="C94" s="56" t="s">
        <v>28</v>
      </c>
      <c r="D94" s="56">
        <f t="shared" si="39"/>
        <v>93</v>
      </c>
      <c r="E94" s="10" t="s">
        <v>39</v>
      </c>
      <c r="F94" s="10" t="s">
        <v>139</v>
      </c>
      <c r="G94" s="57">
        <v>50369734.5</v>
      </c>
      <c r="H94" s="57">
        <v>20601425.088193316</v>
      </c>
      <c r="I94" s="62">
        <f t="shared" si="22"/>
        <v>29768309.411806684</v>
      </c>
      <c r="J94" s="60">
        <v>42839</v>
      </c>
      <c r="K94" s="60">
        <v>42916</v>
      </c>
      <c r="L94" s="60">
        <f t="shared" si="40"/>
        <v>42916</v>
      </c>
      <c r="M94" s="60">
        <v>45443</v>
      </c>
      <c r="N94" s="83">
        <f t="shared" si="24"/>
        <v>28</v>
      </c>
      <c r="O94" s="83">
        <f t="shared" si="25"/>
        <v>28</v>
      </c>
      <c r="P94" s="62">
        <f t="shared" si="26"/>
        <v>29768309.411806684</v>
      </c>
      <c r="Q94" s="10">
        <f t="shared" si="27"/>
        <v>22623915.152973082</v>
      </c>
      <c r="R94" s="61">
        <f t="shared" si="28"/>
        <v>7144394.2588336021</v>
      </c>
      <c r="S94" s="61">
        <f t="shared" si="41"/>
        <v>714439.42588336021</v>
      </c>
      <c r="T94" s="61">
        <f t="shared" si="41"/>
        <v>71443.942588336024</v>
      </c>
      <c r="U94" s="61">
        <f t="shared" si="30"/>
        <v>1427449.9729149537</v>
      </c>
      <c r="V94" s="84">
        <v>0.1</v>
      </c>
      <c r="W94" s="84">
        <v>0.1</v>
      </c>
      <c r="X94" s="84">
        <v>0.18</v>
      </c>
      <c r="Y94" s="56">
        <f t="shared" si="31"/>
        <v>4</v>
      </c>
      <c r="Z94" s="56">
        <f t="shared" si="32"/>
        <v>4</v>
      </c>
      <c r="AA94" s="56">
        <f t="shared" si="33"/>
        <v>4</v>
      </c>
      <c r="AB94" s="56">
        <f t="shared" si="34"/>
        <v>4</v>
      </c>
      <c r="AC94" s="56">
        <f t="shared" si="35"/>
        <v>4</v>
      </c>
      <c r="AD94" s="83">
        <f t="shared" si="36"/>
        <v>8</v>
      </c>
      <c r="AE94" s="14">
        <f t="shared" si="37"/>
        <v>76</v>
      </c>
      <c r="AF94" s="14">
        <f t="shared" si="23"/>
        <v>0</v>
      </c>
      <c r="AG94" s="85">
        <f t="shared" si="38"/>
        <v>2213333.3413866498</v>
      </c>
      <c r="AH94" s="51" t="s">
        <v>151</v>
      </c>
      <c r="AI94" s="56" t="s">
        <v>180</v>
      </c>
    </row>
    <row r="95" spans="1:35">
      <c r="A95" s="56">
        <v>2010000213</v>
      </c>
      <c r="B95" s="56" t="s">
        <v>23</v>
      </c>
      <c r="C95" s="56" t="s">
        <v>28</v>
      </c>
      <c r="D95" s="56">
        <f t="shared" si="39"/>
        <v>94</v>
      </c>
      <c r="E95" s="10" t="s">
        <v>39</v>
      </c>
      <c r="F95" s="10" t="s">
        <v>139</v>
      </c>
      <c r="G95" s="57">
        <v>62825732.130000003</v>
      </c>
      <c r="H95" s="57">
        <v>25695978.486586917</v>
      </c>
      <c r="I95" s="62">
        <f t="shared" si="22"/>
        <v>37129753.643413082</v>
      </c>
      <c r="J95" s="60">
        <v>42839</v>
      </c>
      <c r="K95" s="60">
        <v>42916</v>
      </c>
      <c r="L95" s="60">
        <f t="shared" si="40"/>
        <v>42916</v>
      </c>
      <c r="M95" s="60">
        <v>45443</v>
      </c>
      <c r="N95" s="83">
        <f t="shared" si="24"/>
        <v>28</v>
      </c>
      <c r="O95" s="83">
        <f t="shared" si="25"/>
        <v>28</v>
      </c>
      <c r="P95" s="62">
        <f t="shared" si="26"/>
        <v>37129753.643413082</v>
      </c>
      <c r="Q95" s="10">
        <f t="shared" si="27"/>
        <v>28218612.768993944</v>
      </c>
      <c r="R95" s="61">
        <f t="shared" si="28"/>
        <v>8911140.8744191378</v>
      </c>
      <c r="S95" s="61">
        <f t="shared" si="41"/>
        <v>891114.08744191378</v>
      </c>
      <c r="T95" s="61">
        <f t="shared" si="41"/>
        <v>89111.408744191387</v>
      </c>
      <c r="U95" s="61">
        <f t="shared" si="30"/>
        <v>1780445.9467089437</v>
      </c>
      <c r="V95" s="84">
        <v>0.1</v>
      </c>
      <c r="W95" s="84">
        <v>0.1</v>
      </c>
      <c r="X95" s="84">
        <v>0.18</v>
      </c>
      <c r="Y95" s="56">
        <f t="shared" si="31"/>
        <v>4</v>
      </c>
      <c r="Z95" s="56">
        <f t="shared" si="32"/>
        <v>4</v>
      </c>
      <c r="AA95" s="56">
        <f t="shared" si="33"/>
        <v>4</v>
      </c>
      <c r="AB95" s="56">
        <f t="shared" si="34"/>
        <v>4</v>
      </c>
      <c r="AC95" s="56">
        <f t="shared" si="35"/>
        <v>4</v>
      </c>
      <c r="AD95" s="83">
        <f t="shared" si="36"/>
        <v>8</v>
      </c>
      <c r="AE95" s="14">
        <f t="shared" si="37"/>
        <v>76</v>
      </c>
      <c r="AF95" s="14">
        <f t="shared" si="23"/>
        <v>0</v>
      </c>
      <c r="AG95" s="85">
        <f t="shared" si="38"/>
        <v>2760671.4428950488</v>
      </c>
      <c r="AH95" s="51" t="s">
        <v>151</v>
      </c>
      <c r="AI95" s="56" t="s">
        <v>180</v>
      </c>
    </row>
    <row r="96" spans="1:35">
      <c r="A96" s="56">
        <v>2010000212</v>
      </c>
      <c r="B96" s="56" t="s">
        <v>23</v>
      </c>
      <c r="C96" s="56" t="s">
        <v>28</v>
      </c>
      <c r="D96" s="56">
        <f t="shared" si="39"/>
        <v>95</v>
      </c>
      <c r="E96" s="10" t="s">
        <v>39</v>
      </c>
      <c r="F96" s="10" t="s">
        <v>139</v>
      </c>
      <c r="G96" s="57">
        <v>123396622.44</v>
      </c>
      <c r="H96" s="57">
        <v>50469717.550997496</v>
      </c>
      <c r="I96" s="62">
        <f t="shared" si="22"/>
        <v>72926904.889002502</v>
      </c>
      <c r="J96" s="60">
        <v>42839</v>
      </c>
      <c r="K96" s="60">
        <v>42916</v>
      </c>
      <c r="L96" s="60">
        <f t="shared" si="40"/>
        <v>42916</v>
      </c>
      <c r="M96" s="60">
        <v>45443</v>
      </c>
      <c r="N96" s="83">
        <f t="shared" si="24"/>
        <v>28</v>
      </c>
      <c r="O96" s="83">
        <f t="shared" si="25"/>
        <v>28</v>
      </c>
      <c r="P96" s="62">
        <f t="shared" si="26"/>
        <v>72926904.889002502</v>
      </c>
      <c r="Q96" s="10">
        <f t="shared" si="27"/>
        <v>55424447.715641901</v>
      </c>
      <c r="R96" s="61">
        <f t="shared" si="28"/>
        <v>17502457.173360601</v>
      </c>
      <c r="S96" s="61">
        <f t="shared" si="41"/>
        <v>1750245.7173360602</v>
      </c>
      <c r="T96" s="61">
        <f t="shared" si="41"/>
        <v>175024.57173360605</v>
      </c>
      <c r="U96" s="61">
        <f t="shared" si="30"/>
        <v>3496990.9432374476</v>
      </c>
      <c r="V96" s="84">
        <v>0.1</v>
      </c>
      <c r="W96" s="84">
        <v>0.1</v>
      </c>
      <c r="X96" s="84">
        <v>0.18</v>
      </c>
      <c r="Y96" s="56">
        <f t="shared" si="31"/>
        <v>4</v>
      </c>
      <c r="Z96" s="56">
        <f t="shared" si="32"/>
        <v>4</v>
      </c>
      <c r="AA96" s="56">
        <f t="shared" si="33"/>
        <v>4</v>
      </c>
      <c r="AB96" s="56">
        <f t="shared" si="34"/>
        <v>4</v>
      </c>
      <c r="AC96" s="56">
        <f t="shared" si="35"/>
        <v>4</v>
      </c>
      <c r="AD96" s="83">
        <f t="shared" si="36"/>
        <v>8</v>
      </c>
      <c r="AE96" s="14">
        <f t="shared" si="37"/>
        <v>76</v>
      </c>
      <c r="AF96" s="14">
        <f t="shared" si="23"/>
        <v>0</v>
      </c>
      <c r="AG96" s="85">
        <f t="shared" si="38"/>
        <v>5422261.2323071137</v>
      </c>
      <c r="AH96" s="51" t="s">
        <v>151</v>
      </c>
      <c r="AI96" s="56" t="s">
        <v>180</v>
      </c>
    </row>
    <row r="97" spans="1:35">
      <c r="A97" s="56">
        <v>2010000211</v>
      </c>
      <c r="B97" s="56" t="s">
        <v>23</v>
      </c>
      <c r="C97" s="56" t="s">
        <v>28</v>
      </c>
      <c r="D97" s="56">
        <f t="shared" si="39"/>
        <v>96</v>
      </c>
      <c r="E97" s="10" t="s">
        <v>39</v>
      </c>
      <c r="F97" s="10" t="s">
        <v>139</v>
      </c>
      <c r="G97" s="57">
        <v>104710625.22</v>
      </c>
      <c r="H97" s="57">
        <v>42827069.12834166</v>
      </c>
      <c r="I97" s="62">
        <f t="shared" si="22"/>
        <v>61883556.091658339</v>
      </c>
      <c r="J97" s="60">
        <v>42839</v>
      </c>
      <c r="K97" s="60">
        <v>42916</v>
      </c>
      <c r="L97" s="60">
        <f t="shared" si="40"/>
        <v>42916</v>
      </c>
      <c r="M97" s="60">
        <v>45443</v>
      </c>
      <c r="N97" s="83">
        <f t="shared" si="24"/>
        <v>28</v>
      </c>
      <c r="O97" s="83">
        <f t="shared" si="25"/>
        <v>28</v>
      </c>
      <c r="P97" s="62">
        <f t="shared" si="26"/>
        <v>61883556.091658339</v>
      </c>
      <c r="Q97" s="10">
        <f t="shared" si="27"/>
        <v>47031502.629660338</v>
      </c>
      <c r="R97" s="61">
        <f t="shared" si="28"/>
        <v>14852053.461998001</v>
      </c>
      <c r="S97" s="61">
        <f t="shared" si="41"/>
        <v>1485205.3461998003</v>
      </c>
      <c r="T97" s="61">
        <f t="shared" si="41"/>
        <v>148520.53461998003</v>
      </c>
      <c r="U97" s="61">
        <f t="shared" si="30"/>
        <v>2967440.2817072002</v>
      </c>
      <c r="V97" s="84">
        <v>0.1</v>
      </c>
      <c r="W97" s="84">
        <v>0.1</v>
      </c>
      <c r="X97" s="84">
        <v>0.18</v>
      </c>
      <c r="Y97" s="56">
        <f t="shared" si="31"/>
        <v>4</v>
      </c>
      <c r="Z97" s="56">
        <f t="shared" si="32"/>
        <v>4</v>
      </c>
      <c r="AA97" s="56">
        <f t="shared" si="33"/>
        <v>4</v>
      </c>
      <c r="AB97" s="56">
        <f t="shared" si="34"/>
        <v>4</v>
      </c>
      <c r="AC97" s="56">
        <f t="shared" si="35"/>
        <v>4</v>
      </c>
      <c r="AD97" s="83">
        <f t="shared" si="36"/>
        <v>8</v>
      </c>
      <c r="AE97" s="14">
        <f t="shared" si="37"/>
        <v>76</v>
      </c>
      <c r="AF97" s="14">
        <f t="shared" si="23"/>
        <v>0</v>
      </c>
      <c r="AG97" s="85">
        <f t="shared" si="38"/>
        <v>4601166.16252698</v>
      </c>
      <c r="AH97" s="51" t="s">
        <v>151</v>
      </c>
      <c r="AI97" s="56" t="s">
        <v>180</v>
      </c>
    </row>
    <row r="98" spans="1:35">
      <c r="A98" s="56">
        <v>2010000207</v>
      </c>
      <c r="B98" s="56" t="s">
        <v>23</v>
      </c>
      <c r="C98" s="56" t="s">
        <v>28</v>
      </c>
      <c r="D98" s="56">
        <f t="shared" si="39"/>
        <v>97</v>
      </c>
      <c r="E98" s="10" t="s">
        <v>39</v>
      </c>
      <c r="F98" s="10" t="s">
        <v>138</v>
      </c>
      <c r="G98" s="57">
        <v>14894</v>
      </c>
      <c r="H98" s="57">
        <v>6091.7062261575202</v>
      </c>
      <c r="I98" s="62">
        <f t="shared" si="22"/>
        <v>8802.2937738424807</v>
      </c>
      <c r="J98" s="60">
        <v>42461</v>
      </c>
      <c r="K98" s="60">
        <v>42916</v>
      </c>
      <c r="L98" s="60">
        <f t="shared" si="40"/>
        <v>42916</v>
      </c>
      <c r="M98" s="60">
        <v>45443</v>
      </c>
      <c r="N98" s="83">
        <f t="shared" si="24"/>
        <v>28</v>
      </c>
      <c r="O98" s="83">
        <f t="shared" si="25"/>
        <v>28</v>
      </c>
      <c r="P98" s="62">
        <f t="shared" si="26"/>
        <v>8802.2937738424807</v>
      </c>
      <c r="Q98" s="10">
        <f t="shared" si="27"/>
        <v>6689.7432681202854</v>
      </c>
      <c r="R98" s="61">
        <f t="shared" si="28"/>
        <v>2112.5505057221953</v>
      </c>
      <c r="S98" s="61">
        <f t="shared" si="41"/>
        <v>211.25505057221955</v>
      </c>
      <c r="T98" s="61">
        <f t="shared" si="41"/>
        <v>21.125505057221957</v>
      </c>
      <c r="U98" s="61">
        <f t="shared" si="30"/>
        <v>422.08759104329459</v>
      </c>
      <c r="V98" s="84">
        <v>0.1</v>
      </c>
      <c r="W98" s="84">
        <v>0.1</v>
      </c>
      <c r="X98" s="84">
        <v>0.18</v>
      </c>
      <c r="Y98" s="56">
        <f t="shared" si="31"/>
        <v>4</v>
      </c>
      <c r="Z98" s="56">
        <f t="shared" si="32"/>
        <v>4</v>
      </c>
      <c r="AA98" s="56">
        <f t="shared" si="33"/>
        <v>4</v>
      </c>
      <c r="AB98" s="56">
        <f t="shared" si="34"/>
        <v>4</v>
      </c>
      <c r="AC98" s="56">
        <f t="shared" si="35"/>
        <v>4</v>
      </c>
      <c r="AD98" s="83">
        <f t="shared" si="36"/>
        <v>8</v>
      </c>
      <c r="AE98" s="14">
        <f t="shared" si="37"/>
        <v>76</v>
      </c>
      <c r="AF98" s="14">
        <f t="shared" si="23"/>
        <v>0</v>
      </c>
      <c r="AG98" s="85">
        <f t="shared" si="38"/>
        <v>654.46814667273611</v>
      </c>
      <c r="AH98" s="51" t="s">
        <v>156</v>
      </c>
      <c r="AI98" s="56" t="s">
        <v>180</v>
      </c>
    </row>
    <row r="99" spans="1:35">
      <c r="A99" s="56">
        <v>2010000206</v>
      </c>
      <c r="B99" s="56" t="s">
        <v>23</v>
      </c>
      <c r="C99" s="56" t="s">
        <v>28</v>
      </c>
      <c r="D99" s="56">
        <f t="shared" si="39"/>
        <v>98</v>
      </c>
      <c r="E99" s="10" t="s">
        <v>39</v>
      </c>
      <c r="F99" s="10" t="s">
        <v>138</v>
      </c>
      <c r="G99" s="57">
        <v>15968</v>
      </c>
      <c r="H99" s="57">
        <v>6530.9765690401018</v>
      </c>
      <c r="I99" s="62">
        <f t="shared" si="22"/>
        <v>9437.0234309598982</v>
      </c>
      <c r="J99" s="60">
        <v>42461</v>
      </c>
      <c r="K99" s="60">
        <v>42916</v>
      </c>
      <c r="L99" s="60">
        <f t="shared" si="40"/>
        <v>42916</v>
      </c>
      <c r="M99" s="60">
        <v>45443</v>
      </c>
      <c r="N99" s="83">
        <f t="shared" si="24"/>
        <v>28</v>
      </c>
      <c r="O99" s="83">
        <f t="shared" si="25"/>
        <v>28</v>
      </c>
      <c r="P99" s="62">
        <f t="shared" si="26"/>
        <v>9437.0234309598982</v>
      </c>
      <c r="Q99" s="10">
        <f t="shared" si="27"/>
        <v>7172.1378075295224</v>
      </c>
      <c r="R99" s="61">
        <f t="shared" si="28"/>
        <v>2264.8856234303757</v>
      </c>
      <c r="S99" s="61">
        <f t="shared" ref="S99:T114" si="42">+R99*V99</f>
        <v>226.48856234303759</v>
      </c>
      <c r="T99" s="61">
        <f t="shared" si="42"/>
        <v>22.648856234303761</v>
      </c>
      <c r="U99" s="61">
        <f t="shared" si="30"/>
        <v>452.5241475613891</v>
      </c>
      <c r="V99" s="84">
        <v>0.1</v>
      </c>
      <c r="W99" s="84">
        <v>0.1</v>
      </c>
      <c r="X99" s="84">
        <v>0.18</v>
      </c>
      <c r="Y99" s="56">
        <f t="shared" si="31"/>
        <v>4</v>
      </c>
      <c r="Z99" s="56">
        <f t="shared" si="32"/>
        <v>4</v>
      </c>
      <c r="AA99" s="56">
        <f t="shared" si="33"/>
        <v>4</v>
      </c>
      <c r="AB99" s="56">
        <f t="shared" si="34"/>
        <v>4</v>
      </c>
      <c r="AC99" s="56">
        <f t="shared" si="35"/>
        <v>4</v>
      </c>
      <c r="AD99" s="83">
        <f t="shared" si="36"/>
        <v>8</v>
      </c>
      <c r="AE99" s="14">
        <f t="shared" si="37"/>
        <v>76</v>
      </c>
      <c r="AF99" s="14">
        <f t="shared" si="23"/>
        <v>0</v>
      </c>
      <c r="AG99" s="85">
        <f t="shared" si="38"/>
        <v>701.66156613873045</v>
      </c>
      <c r="AH99" s="51" t="s">
        <v>156</v>
      </c>
      <c r="AI99" s="56" t="s">
        <v>180</v>
      </c>
    </row>
    <row r="100" spans="1:35">
      <c r="A100" s="56">
        <v>2010000180</v>
      </c>
      <c r="B100" s="56" t="s">
        <v>23</v>
      </c>
      <c r="C100" s="56" t="s">
        <v>28</v>
      </c>
      <c r="D100" s="56">
        <f t="shared" si="39"/>
        <v>99</v>
      </c>
      <c r="E100" s="10" t="s">
        <v>39</v>
      </c>
      <c r="F100" s="10" t="s">
        <v>137</v>
      </c>
      <c r="G100" s="57">
        <v>670866.47999998927</v>
      </c>
      <c r="H100" s="57">
        <v>274387.10307078785</v>
      </c>
      <c r="I100" s="62">
        <f t="shared" si="22"/>
        <v>396479.37692920142</v>
      </c>
      <c r="J100" s="60">
        <v>42766</v>
      </c>
      <c r="K100" s="60">
        <v>42916</v>
      </c>
      <c r="L100" s="60">
        <f t="shared" si="40"/>
        <v>42916</v>
      </c>
      <c r="M100" s="60">
        <v>45443</v>
      </c>
      <c r="N100" s="83">
        <f t="shared" si="24"/>
        <v>28</v>
      </c>
      <c r="O100" s="83">
        <f t="shared" si="25"/>
        <v>28</v>
      </c>
      <c r="P100" s="62">
        <f t="shared" si="26"/>
        <v>396479.37692920142</v>
      </c>
      <c r="Q100" s="10">
        <f t="shared" si="27"/>
        <v>301324.32646619307</v>
      </c>
      <c r="R100" s="61">
        <f t="shared" si="28"/>
        <v>95155.050463008345</v>
      </c>
      <c r="S100" s="61">
        <f t="shared" si="42"/>
        <v>9515.5050463008356</v>
      </c>
      <c r="T100" s="61">
        <f t="shared" si="42"/>
        <v>951.55050463008365</v>
      </c>
      <c r="U100" s="61">
        <f t="shared" si="30"/>
        <v>19011.979082509068</v>
      </c>
      <c r="V100" s="84">
        <v>0.1</v>
      </c>
      <c r="W100" s="84">
        <v>0.1</v>
      </c>
      <c r="X100" s="84">
        <v>0.18</v>
      </c>
      <c r="Y100" s="56">
        <f t="shared" si="31"/>
        <v>4</v>
      </c>
      <c r="Z100" s="56">
        <f t="shared" si="32"/>
        <v>4</v>
      </c>
      <c r="AA100" s="56">
        <f t="shared" si="33"/>
        <v>4</v>
      </c>
      <c r="AB100" s="56">
        <f t="shared" si="34"/>
        <v>4</v>
      </c>
      <c r="AC100" s="56">
        <f t="shared" si="35"/>
        <v>4</v>
      </c>
      <c r="AD100" s="83">
        <f t="shared" si="36"/>
        <v>8</v>
      </c>
      <c r="AE100" s="14">
        <f t="shared" si="37"/>
        <v>76</v>
      </c>
      <c r="AF100" s="14">
        <f t="shared" si="23"/>
        <v>0</v>
      </c>
      <c r="AG100" s="85">
        <f t="shared" si="38"/>
        <v>29479.034633439987</v>
      </c>
      <c r="AH100" s="51" t="s">
        <v>155</v>
      </c>
      <c r="AI100" s="56" t="s">
        <v>180</v>
      </c>
    </row>
    <row r="101" spans="1:35">
      <c r="A101" s="56">
        <v>2010000179</v>
      </c>
      <c r="B101" s="56" t="s">
        <v>23</v>
      </c>
      <c r="C101" s="56" t="s">
        <v>28</v>
      </c>
      <c r="D101" s="56">
        <f t="shared" si="39"/>
        <v>100</v>
      </c>
      <c r="E101" s="10" t="s">
        <v>39</v>
      </c>
      <c r="F101" s="10" t="s">
        <v>137</v>
      </c>
      <c r="G101" s="57">
        <v>8567</v>
      </c>
      <c r="H101" s="57">
        <v>3503.9376419693485</v>
      </c>
      <c r="I101" s="62">
        <f t="shared" si="22"/>
        <v>5063.062358030651</v>
      </c>
      <c r="J101" s="60">
        <v>42766</v>
      </c>
      <c r="K101" s="60">
        <v>42916</v>
      </c>
      <c r="L101" s="60">
        <f t="shared" si="40"/>
        <v>42916</v>
      </c>
      <c r="M101" s="60">
        <v>45443</v>
      </c>
      <c r="N101" s="83">
        <f t="shared" si="24"/>
        <v>28</v>
      </c>
      <c r="O101" s="83">
        <f t="shared" si="25"/>
        <v>28</v>
      </c>
      <c r="P101" s="62">
        <f t="shared" si="26"/>
        <v>5063.062358030651</v>
      </c>
      <c r="Q101" s="10">
        <f t="shared" si="27"/>
        <v>3847.927392103295</v>
      </c>
      <c r="R101" s="61">
        <f t="shared" si="28"/>
        <v>1215.134965927356</v>
      </c>
      <c r="S101" s="61">
        <f t="shared" si="42"/>
        <v>121.51349659273561</v>
      </c>
      <c r="T101" s="61">
        <f t="shared" si="42"/>
        <v>12.151349659273562</v>
      </c>
      <c r="U101" s="61">
        <f t="shared" si="30"/>
        <v>242.78396619228573</v>
      </c>
      <c r="V101" s="84">
        <v>0.1</v>
      </c>
      <c r="W101" s="84">
        <v>0.1</v>
      </c>
      <c r="X101" s="84">
        <v>0.18</v>
      </c>
      <c r="Y101" s="56">
        <f t="shared" si="31"/>
        <v>4</v>
      </c>
      <c r="Z101" s="56">
        <f t="shared" si="32"/>
        <v>4</v>
      </c>
      <c r="AA101" s="56">
        <f t="shared" si="33"/>
        <v>4</v>
      </c>
      <c r="AB101" s="56">
        <f t="shared" si="34"/>
        <v>4</v>
      </c>
      <c r="AC101" s="56">
        <f t="shared" si="35"/>
        <v>4</v>
      </c>
      <c r="AD101" s="83">
        <f t="shared" si="36"/>
        <v>8</v>
      </c>
      <c r="AE101" s="14">
        <f t="shared" si="37"/>
        <v>76</v>
      </c>
      <c r="AF101" s="14">
        <f t="shared" si="23"/>
        <v>0</v>
      </c>
      <c r="AG101" s="85">
        <f t="shared" si="38"/>
        <v>376.4488124442949</v>
      </c>
      <c r="AH101" s="51" t="s">
        <v>155</v>
      </c>
      <c r="AI101" s="56" t="s">
        <v>180</v>
      </c>
    </row>
    <row r="102" spans="1:35">
      <c r="A102" s="56">
        <v>2010000178</v>
      </c>
      <c r="B102" s="56" t="s">
        <v>23</v>
      </c>
      <c r="C102" s="56" t="s">
        <v>28</v>
      </c>
      <c r="D102" s="56">
        <f t="shared" si="39"/>
        <v>101</v>
      </c>
      <c r="E102" s="10" t="s">
        <v>39</v>
      </c>
      <c r="F102" s="10" t="s">
        <v>137</v>
      </c>
      <c r="G102" s="57">
        <v>783109</v>
      </c>
      <c r="H102" s="57">
        <v>320294.74762051762</v>
      </c>
      <c r="I102" s="62">
        <f t="shared" si="22"/>
        <v>462814.25237948238</v>
      </c>
      <c r="J102" s="60">
        <v>42766</v>
      </c>
      <c r="K102" s="60">
        <v>42916</v>
      </c>
      <c r="L102" s="60">
        <f t="shared" si="40"/>
        <v>42916</v>
      </c>
      <c r="M102" s="60">
        <v>45443</v>
      </c>
      <c r="N102" s="83">
        <f t="shared" si="24"/>
        <v>28</v>
      </c>
      <c r="O102" s="83">
        <f t="shared" si="25"/>
        <v>28</v>
      </c>
      <c r="P102" s="62">
        <f t="shared" si="26"/>
        <v>462814.25237948238</v>
      </c>
      <c r="Q102" s="10">
        <f t="shared" si="27"/>
        <v>351738.83180840663</v>
      </c>
      <c r="R102" s="61">
        <f t="shared" si="28"/>
        <v>111075.42057107575</v>
      </c>
      <c r="S102" s="61">
        <f t="shared" si="42"/>
        <v>11107.542057107576</v>
      </c>
      <c r="T102" s="61">
        <f t="shared" si="42"/>
        <v>1110.7542057107576</v>
      </c>
      <c r="U102" s="61">
        <f t="shared" si="30"/>
        <v>22192.869030100937</v>
      </c>
      <c r="V102" s="84">
        <v>0.1</v>
      </c>
      <c r="W102" s="84">
        <v>0.1</v>
      </c>
      <c r="X102" s="84">
        <v>0.18</v>
      </c>
      <c r="Y102" s="56">
        <f t="shared" si="31"/>
        <v>4</v>
      </c>
      <c r="Z102" s="56">
        <f t="shared" si="32"/>
        <v>4</v>
      </c>
      <c r="AA102" s="56">
        <f t="shared" si="33"/>
        <v>4</v>
      </c>
      <c r="AB102" s="56">
        <f t="shared" si="34"/>
        <v>4</v>
      </c>
      <c r="AC102" s="56">
        <f t="shared" si="35"/>
        <v>4</v>
      </c>
      <c r="AD102" s="83">
        <f t="shared" si="36"/>
        <v>8</v>
      </c>
      <c r="AE102" s="14">
        <f t="shared" si="37"/>
        <v>76</v>
      </c>
      <c r="AF102" s="14">
        <f t="shared" si="23"/>
        <v>0</v>
      </c>
      <c r="AG102" s="85">
        <f t="shared" si="38"/>
        <v>34411.165292919271</v>
      </c>
      <c r="AH102" s="51" t="s">
        <v>155</v>
      </c>
      <c r="AI102" s="56" t="s">
        <v>180</v>
      </c>
    </row>
    <row r="103" spans="1:35">
      <c r="A103" s="56">
        <v>2010000177</v>
      </c>
      <c r="B103" s="56" t="s">
        <v>23</v>
      </c>
      <c r="C103" s="56" t="s">
        <v>28</v>
      </c>
      <c r="D103" s="56">
        <f t="shared" si="39"/>
        <v>102</v>
      </c>
      <c r="E103" s="10" t="s">
        <v>39</v>
      </c>
      <c r="F103" s="10" t="s">
        <v>137</v>
      </c>
      <c r="G103" s="57">
        <v>549495</v>
      </c>
      <c r="H103" s="57">
        <v>224745.67696672663</v>
      </c>
      <c r="I103" s="62">
        <f t="shared" si="22"/>
        <v>324749.32303327334</v>
      </c>
      <c r="J103" s="60">
        <v>42766</v>
      </c>
      <c r="K103" s="60">
        <v>42916</v>
      </c>
      <c r="L103" s="60">
        <f t="shared" si="40"/>
        <v>42916</v>
      </c>
      <c r="M103" s="60">
        <v>45443</v>
      </c>
      <c r="N103" s="83">
        <f t="shared" si="24"/>
        <v>28</v>
      </c>
      <c r="O103" s="83">
        <f t="shared" si="25"/>
        <v>28</v>
      </c>
      <c r="P103" s="62">
        <f t="shared" si="26"/>
        <v>324749.32303327334</v>
      </c>
      <c r="Q103" s="10">
        <f t="shared" si="27"/>
        <v>246809.48550528774</v>
      </c>
      <c r="R103" s="61">
        <f t="shared" si="28"/>
        <v>77939.837527985597</v>
      </c>
      <c r="S103" s="61">
        <f t="shared" si="42"/>
        <v>7793.9837527985601</v>
      </c>
      <c r="T103" s="61">
        <f t="shared" si="42"/>
        <v>779.39837527985605</v>
      </c>
      <c r="U103" s="61">
        <f t="shared" si="30"/>
        <v>15572.379538091522</v>
      </c>
      <c r="V103" s="84">
        <v>0.1</v>
      </c>
      <c r="W103" s="84">
        <v>0.1</v>
      </c>
      <c r="X103" s="84">
        <v>0.18</v>
      </c>
      <c r="Y103" s="56">
        <f t="shared" si="31"/>
        <v>4</v>
      </c>
      <c r="Z103" s="56">
        <f t="shared" si="32"/>
        <v>4</v>
      </c>
      <c r="AA103" s="56">
        <f t="shared" si="33"/>
        <v>4</v>
      </c>
      <c r="AB103" s="56">
        <f t="shared" si="34"/>
        <v>4</v>
      </c>
      <c r="AC103" s="56">
        <f t="shared" si="35"/>
        <v>4</v>
      </c>
      <c r="AD103" s="83">
        <f t="shared" si="36"/>
        <v>8</v>
      </c>
      <c r="AE103" s="14">
        <f t="shared" si="37"/>
        <v>76</v>
      </c>
      <c r="AF103" s="14">
        <f t="shared" si="23"/>
        <v>0</v>
      </c>
      <c r="AG103" s="85">
        <f t="shared" si="38"/>
        <v>24145.761666169936</v>
      </c>
      <c r="AH103" s="51" t="s">
        <v>155</v>
      </c>
      <c r="AI103" s="56" t="s">
        <v>180</v>
      </c>
    </row>
    <row r="104" spans="1:35">
      <c r="A104" s="56">
        <v>2010000174</v>
      </c>
      <c r="B104" s="56" t="s">
        <v>23</v>
      </c>
      <c r="C104" s="56" t="s">
        <v>28</v>
      </c>
      <c r="D104" s="56">
        <f t="shared" si="39"/>
        <v>103</v>
      </c>
      <c r="E104" s="10" t="s">
        <v>39</v>
      </c>
      <c r="F104" s="10" t="s">
        <v>135</v>
      </c>
      <c r="G104" s="57">
        <v>516194</v>
      </c>
      <c r="H104" s="57">
        <v>211125.43330906105</v>
      </c>
      <c r="I104" s="62">
        <f t="shared" si="22"/>
        <v>305068.56669093895</v>
      </c>
      <c r="J104" s="60">
        <v>42754</v>
      </c>
      <c r="K104" s="60">
        <v>42916</v>
      </c>
      <c r="L104" s="60">
        <f t="shared" si="40"/>
        <v>42916</v>
      </c>
      <c r="M104" s="60">
        <v>45443</v>
      </c>
      <c r="N104" s="83">
        <f t="shared" si="24"/>
        <v>28</v>
      </c>
      <c r="O104" s="83">
        <f t="shared" si="25"/>
        <v>28</v>
      </c>
      <c r="P104" s="62">
        <f t="shared" si="26"/>
        <v>305068.56669093895</v>
      </c>
      <c r="Q104" s="10">
        <f t="shared" si="27"/>
        <v>231852.11068511361</v>
      </c>
      <c r="R104" s="61">
        <f t="shared" si="28"/>
        <v>73216.456005825341</v>
      </c>
      <c r="S104" s="61">
        <f t="shared" si="42"/>
        <v>7321.6456005825348</v>
      </c>
      <c r="T104" s="61">
        <f t="shared" si="42"/>
        <v>732.16456005825353</v>
      </c>
      <c r="U104" s="61">
        <f t="shared" si="30"/>
        <v>14628.647909963902</v>
      </c>
      <c r="V104" s="84">
        <v>0.1</v>
      </c>
      <c r="W104" s="84">
        <v>0.1</v>
      </c>
      <c r="X104" s="84">
        <v>0.18</v>
      </c>
      <c r="Y104" s="56">
        <f t="shared" si="31"/>
        <v>4</v>
      </c>
      <c r="Z104" s="56">
        <f t="shared" si="32"/>
        <v>4</v>
      </c>
      <c r="AA104" s="56">
        <f t="shared" si="33"/>
        <v>4</v>
      </c>
      <c r="AB104" s="56">
        <f t="shared" si="34"/>
        <v>4</v>
      </c>
      <c r="AC104" s="56">
        <f t="shared" si="35"/>
        <v>4</v>
      </c>
      <c r="AD104" s="83">
        <f t="shared" si="36"/>
        <v>8</v>
      </c>
      <c r="AE104" s="14">
        <f t="shared" si="37"/>
        <v>76</v>
      </c>
      <c r="AF104" s="14">
        <f t="shared" si="23"/>
        <v>0</v>
      </c>
      <c r="AG104" s="85">
        <f t="shared" si="38"/>
        <v>22682.458070604691</v>
      </c>
      <c r="AH104" s="51" t="s">
        <v>153</v>
      </c>
      <c r="AI104" s="56" t="s">
        <v>180</v>
      </c>
    </row>
    <row r="105" spans="1:35">
      <c r="A105" s="56">
        <v>2010000173</v>
      </c>
      <c r="B105" s="56" t="s">
        <v>23</v>
      </c>
      <c r="C105" s="56" t="s">
        <v>28</v>
      </c>
      <c r="D105" s="56">
        <f t="shared" si="39"/>
        <v>104</v>
      </c>
      <c r="E105" s="10" t="s">
        <v>39</v>
      </c>
      <c r="F105" s="10" t="s">
        <v>135</v>
      </c>
      <c r="G105" s="57">
        <v>79415</v>
      </c>
      <c r="H105" s="57">
        <v>32481.056126648284</v>
      </c>
      <c r="I105" s="62">
        <f t="shared" si="22"/>
        <v>46933.943873351716</v>
      </c>
      <c r="J105" s="60">
        <v>42754</v>
      </c>
      <c r="K105" s="60">
        <v>42916</v>
      </c>
      <c r="L105" s="60">
        <f t="shared" si="40"/>
        <v>42916</v>
      </c>
      <c r="M105" s="60">
        <v>45443</v>
      </c>
      <c r="N105" s="83">
        <f t="shared" si="24"/>
        <v>28</v>
      </c>
      <c r="O105" s="83">
        <f t="shared" si="25"/>
        <v>28</v>
      </c>
      <c r="P105" s="62">
        <f t="shared" si="26"/>
        <v>46933.943873351716</v>
      </c>
      <c r="Q105" s="10">
        <f t="shared" si="27"/>
        <v>35669.797343747305</v>
      </c>
      <c r="R105" s="61">
        <f t="shared" si="28"/>
        <v>11264.146529604412</v>
      </c>
      <c r="S105" s="61">
        <f t="shared" si="42"/>
        <v>1126.4146529604411</v>
      </c>
      <c r="T105" s="61">
        <f t="shared" si="42"/>
        <v>112.64146529604412</v>
      </c>
      <c r="U105" s="61">
        <f t="shared" si="30"/>
        <v>2250.5764766149614</v>
      </c>
      <c r="V105" s="84">
        <v>0.1</v>
      </c>
      <c r="W105" s="84">
        <v>0.1</v>
      </c>
      <c r="X105" s="84">
        <v>0.18</v>
      </c>
      <c r="Y105" s="56">
        <f t="shared" si="31"/>
        <v>4</v>
      </c>
      <c r="Z105" s="56">
        <f t="shared" si="32"/>
        <v>4</v>
      </c>
      <c r="AA105" s="56">
        <f t="shared" si="33"/>
        <v>4</v>
      </c>
      <c r="AB105" s="56">
        <f t="shared" si="34"/>
        <v>4</v>
      </c>
      <c r="AC105" s="56">
        <f t="shared" si="35"/>
        <v>4</v>
      </c>
      <c r="AD105" s="83">
        <f t="shared" si="36"/>
        <v>8</v>
      </c>
      <c r="AE105" s="14">
        <f t="shared" si="37"/>
        <v>76</v>
      </c>
      <c r="AF105" s="14">
        <f t="shared" si="23"/>
        <v>0</v>
      </c>
      <c r="AG105" s="85">
        <f t="shared" si="38"/>
        <v>3489.6325948714466</v>
      </c>
      <c r="AH105" s="51" t="s">
        <v>153</v>
      </c>
      <c r="AI105" s="56" t="s">
        <v>180</v>
      </c>
    </row>
    <row r="106" spans="1:35">
      <c r="A106" s="56">
        <v>2010000172</v>
      </c>
      <c r="B106" s="56" t="s">
        <v>23</v>
      </c>
      <c r="C106" s="56" t="s">
        <v>28</v>
      </c>
      <c r="D106" s="56">
        <f t="shared" si="39"/>
        <v>105</v>
      </c>
      <c r="E106" s="10" t="s">
        <v>39</v>
      </c>
      <c r="F106" s="10" t="s">
        <v>135</v>
      </c>
      <c r="G106" s="57">
        <f>1548593-883709.870000005</f>
        <v>664883.129999995</v>
      </c>
      <c r="H106" s="57">
        <f>633380.798971663-361440.91024546</f>
        <v>271939.888726203</v>
      </c>
      <c r="I106" s="62">
        <f t="shared" si="22"/>
        <v>392943.24127379199</v>
      </c>
      <c r="J106" s="60">
        <v>42754</v>
      </c>
      <c r="K106" s="60">
        <v>42916</v>
      </c>
      <c r="L106" s="60">
        <f t="shared" si="40"/>
        <v>42916</v>
      </c>
      <c r="M106" s="60">
        <v>45443</v>
      </c>
      <c r="N106" s="83">
        <f t="shared" si="24"/>
        <v>28</v>
      </c>
      <c r="O106" s="83">
        <f t="shared" si="25"/>
        <v>28</v>
      </c>
      <c r="P106" s="62">
        <f t="shared" si="26"/>
        <v>392943.24127379199</v>
      </c>
      <c r="Q106" s="10">
        <f t="shared" si="27"/>
        <v>298636.86336808192</v>
      </c>
      <c r="R106" s="61">
        <f t="shared" si="28"/>
        <v>94306.377905710076</v>
      </c>
      <c r="S106" s="61">
        <f t="shared" si="42"/>
        <v>9430.6377905710087</v>
      </c>
      <c r="T106" s="61">
        <f t="shared" si="42"/>
        <v>943.06377905710087</v>
      </c>
      <c r="U106" s="61">
        <f t="shared" si="30"/>
        <v>18842.414305560873</v>
      </c>
      <c r="V106" s="84">
        <v>0.1</v>
      </c>
      <c r="W106" s="84">
        <v>0.1</v>
      </c>
      <c r="X106" s="84">
        <v>0.18</v>
      </c>
      <c r="Y106" s="56">
        <f t="shared" si="31"/>
        <v>4</v>
      </c>
      <c r="Z106" s="56">
        <f t="shared" si="32"/>
        <v>4</v>
      </c>
      <c r="AA106" s="56">
        <f t="shared" si="33"/>
        <v>4</v>
      </c>
      <c r="AB106" s="56">
        <f t="shared" si="34"/>
        <v>4</v>
      </c>
      <c r="AC106" s="56">
        <f t="shared" si="35"/>
        <v>4</v>
      </c>
      <c r="AD106" s="83">
        <f t="shared" si="36"/>
        <v>8</v>
      </c>
      <c r="AE106" s="14">
        <f t="shared" si="37"/>
        <v>76</v>
      </c>
      <c r="AF106" s="14">
        <f t="shared" si="23"/>
        <v>0</v>
      </c>
      <c r="AG106" s="85">
        <f t="shared" si="38"/>
        <v>29216.115875188982</v>
      </c>
      <c r="AH106" s="51" t="s">
        <v>153</v>
      </c>
      <c r="AI106" s="56" t="s">
        <v>180</v>
      </c>
    </row>
    <row r="107" spans="1:35">
      <c r="A107" s="56">
        <v>2010000171</v>
      </c>
      <c r="B107" s="56" t="s">
        <v>23</v>
      </c>
      <c r="C107" s="56" t="s">
        <v>28</v>
      </c>
      <c r="D107" s="56">
        <f t="shared" si="39"/>
        <v>106</v>
      </c>
      <c r="E107" s="10" t="s">
        <v>39</v>
      </c>
      <c r="F107" s="10" t="s">
        <v>135</v>
      </c>
      <c r="G107" s="57">
        <f>1685544-486109.210000001</f>
        <v>1199434.7899999991</v>
      </c>
      <c r="H107" s="57">
        <f>689394.311753891-198820.632546631</f>
        <v>490573.67920725991</v>
      </c>
      <c r="I107" s="62">
        <f t="shared" si="22"/>
        <v>708861.1107927392</v>
      </c>
      <c r="J107" s="60">
        <v>42754</v>
      </c>
      <c r="K107" s="60">
        <v>42916</v>
      </c>
      <c r="L107" s="60">
        <f t="shared" si="40"/>
        <v>42916</v>
      </c>
      <c r="M107" s="60">
        <v>45443</v>
      </c>
      <c r="N107" s="83">
        <f t="shared" si="24"/>
        <v>28</v>
      </c>
      <c r="O107" s="83">
        <f t="shared" si="25"/>
        <v>28</v>
      </c>
      <c r="P107" s="62">
        <f t="shared" si="26"/>
        <v>708861.1107927392</v>
      </c>
      <c r="Q107" s="10">
        <f t="shared" si="27"/>
        <v>538734.44420248177</v>
      </c>
      <c r="R107" s="61">
        <f t="shared" si="28"/>
        <v>170126.66659025743</v>
      </c>
      <c r="S107" s="61">
        <f t="shared" si="42"/>
        <v>17012.666659025745</v>
      </c>
      <c r="T107" s="61">
        <f t="shared" si="42"/>
        <v>1701.2666659025745</v>
      </c>
      <c r="U107" s="61">
        <f t="shared" si="30"/>
        <v>33991.30798473343</v>
      </c>
      <c r="V107" s="84">
        <v>0.1</v>
      </c>
      <c r="W107" s="84">
        <v>0.1</v>
      </c>
      <c r="X107" s="84">
        <v>0.18</v>
      </c>
      <c r="Y107" s="56">
        <f t="shared" si="31"/>
        <v>4</v>
      </c>
      <c r="Z107" s="56">
        <f t="shared" si="32"/>
        <v>4</v>
      </c>
      <c r="AA107" s="56">
        <f t="shared" si="33"/>
        <v>4</v>
      </c>
      <c r="AB107" s="56">
        <f t="shared" si="34"/>
        <v>4</v>
      </c>
      <c r="AC107" s="56">
        <f t="shared" si="35"/>
        <v>4</v>
      </c>
      <c r="AD107" s="83">
        <f t="shared" si="36"/>
        <v>8</v>
      </c>
      <c r="AE107" s="14">
        <f t="shared" si="37"/>
        <v>76</v>
      </c>
      <c r="AF107" s="14">
        <f t="shared" si="23"/>
        <v>0</v>
      </c>
      <c r="AG107" s="85">
        <f t="shared" si="38"/>
        <v>52705.241309661753</v>
      </c>
      <c r="AH107" s="51" t="s">
        <v>153</v>
      </c>
      <c r="AI107" s="56" t="s">
        <v>180</v>
      </c>
    </row>
    <row r="108" spans="1:35">
      <c r="A108" s="56">
        <v>2010000170</v>
      </c>
      <c r="B108" s="56" t="s">
        <v>23</v>
      </c>
      <c r="C108" s="56" t="s">
        <v>28</v>
      </c>
      <c r="D108" s="56">
        <f t="shared" si="39"/>
        <v>107</v>
      </c>
      <c r="E108" s="10" t="s">
        <v>39</v>
      </c>
      <c r="F108" s="10" t="s">
        <v>135</v>
      </c>
      <c r="G108" s="57">
        <v>880335</v>
      </c>
      <c r="H108" s="57">
        <v>360060.57476865727</v>
      </c>
      <c r="I108" s="62">
        <f t="shared" si="22"/>
        <v>520274.42523134273</v>
      </c>
      <c r="J108" s="60">
        <v>42754</v>
      </c>
      <c r="K108" s="60">
        <v>42916</v>
      </c>
      <c r="L108" s="60">
        <f t="shared" si="40"/>
        <v>42916</v>
      </c>
      <c r="M108" s="60">
        <v>45443</v>
      </c>
      <c r="N108" s="83">
        <f t="shared" si="24"/>
        <v>28</v>
      </c>
      <c r="O108" s="83">
        <f t="shared" si="25"/>
        <v>28</v>
      </c>
      <c r="P108" s="62">
        <f t="shared" si="26"/>
        <v>520274.42523134273</v>
      </c>
      <c r="Q108" s="10">
        <f t="shared" si="27"/>
        <v>395408.56317582045</v>
      </c>
      <c r="R108" s="61">
        <f t="shared" si="28"/>
        <v>124865.86205552227</v>
      </c>
      <c r="S108" s="61">
        <f t="shared" si="42"/>
        <v>12486.586205552228</v>
      </c>
      <c r="T108" s="61">
        <f t="shared" si="42"/>
        <v>1248.658620555223</v>
      </c>
      <c r="U108" s="61">
        <f t="shared" si="30"/>
        <v>24948.199238693345</v>
      </c>
      <c r="V108" s="84">
        <v>0.1</v>
      </c>
      <c r="W108" s="84">
        <v>0.1</v>
      </c>
      <c r="X108" s="84">
        <v>0.18</v>
      </c>
      <c r="Y108" s="56">
        <f t="shared" si="31"/>
        <v>4</v>
      </c>
      <c r="Z108" s="56">
        <f t="shared" si="32"/>
        <v>4</v>
      </c>
      <c r="AA108" s="56">
        <f t="shared" si="33"/>
        <v>4</v>
      </c>
      <c r="AB108" s="56">
        <f t="shared" si="34"/>
        <v>4</v>
      </c>
      <c r="AC108" s="56">
        <f t="shared" si="35"/>
        <v>4</v>
      </c>
      <c r="AD108" s="83">
        <f t="shared" si="36"/>
        <v>8</v>
      </c>
      <c r="AE108" s="14">
        <f t="shared" si="37"/>
        <v>76</v>
      </c>
      <c r="AF108" s="14">
        <f t="shared" si="23"/>
        <v>0</v>
      </c>
      <c r="AG108" s="85">
        <f t="shared" si="38"/>
        <v>38683.444064800795</v>
      </c>
      <c r="AH108" s="51" t="s">
        <v>153</v>
      </c>
      <c r="AI108" s="56" t="s">
        <v>180</v>
      </c>
    </row>
    <row r="109" spans="1:35">
      <c r="A109" s="56">
        <v>2010000169</v>
      </c>
      <c r="B109" s="56" t="s">
        <v>23</v>
      </c>
      <c r="C109" s="56" t="s">
        <v>28</v>
      </c>
      <c r="D109" s="56">
        <f t="shared" si="39"/>
        <v>108</v>
      </c>
      <c r="E109" s="10" t="s">
        <v>39</v>
      </c>
      <c r="F109" s="10" t="s">
        <v>135</v>
      </c>
      <c r="G109" s="57">
        <v>690395</v>
      </c>
      <c r="H109" s="57">
        <v>282374.34671733726</v>
      </c>
      <c r="I109" s="62">
        <f t="shared" si="22"/>
        <v>408020.65328266274</v>
      </c>
      <c r="J109" s="60">
        <v>42754</v>
      </c>
      <c r="K109" s="60">
        <v>42916</v>
      </c>
      <c r="L109" s="60">
        <f t="shared" si="40"/>
        <v>42916</v>
      </c>
      <c r="M109" s="60">
        <v>45443</v>
      </c>
      <c r="N109" s="83">
        <f t="shared" si="24"/>
        <v>28</v>
      </c>
      <c r="O109" s="83">
        <f t="shared" si="25"/>
        <v>28</v>
      </c>
      <c r="P109" s="62">
        <f t="shared" si="26"/>
        <v>408020.65328266274</v>
      </c>
      <c r="Q109" s="10">
        <f t="shared" si="27"/>
        <v>310095.69649482367</v>
      </c>
      <c r="R109" s="61">
        <f t="shared" si="28"/>
        <v>97924.956787839066</v>
      </c>
      <c r="S109" s="61">
        <f t="shared" si="42"/>
        <v>9792.4956787839074</v>
      </c>
      <c r="T109" s="61">
        <f t="shared" si="42"/>
        <v>979.24956787839074</v>
      </c>
      <c r="U109" s="61">
        <f t="shared" si="30"/>
        <v>19565.406366210245</v>
      </c>
      <c r="V109" s="84">
        <v>0.1</v>
      </c>
      <c r="W109" s="84">
        <v>0.1</v>
      </c>
      <c r="X109" s="84">
        <v>0.18</v>
      </c>
      <c r="Y109" s="56">
        <f t="shared" si="31"/>
        <v>4</v>
      </c>
      <c r="Z109" s="56">
        <f t="shared" si="32"/>
        <v>4</v>
      </c>
      <c r="AA109" s="56">
        <f t="shared" si="33"/>
        <v>4</v>
      </c>
      <c r="AB109" s="56">
        <f t="shared" si="34"/>
        <v>4</v>
      </c>
      <c r="AC109" s="56">
        <f t="shared" si="35"/>
        <v>4</v>
      </c>
      <c r="AD109" s="83">
        <f t="shared" si="36"/>
        <v>8</v>
      </c>
      <c r="AE109" s="14">
        <f t="shared" si="37"/>
        <v>76</v>
      </c>
      <c r="AF109" s="14">
        <f t="shared" si="23"/>
        <v>0</v>
      </c>
      <c r="AG109" s="85">
        <f t="shared" si="38"/>
        <v>30337.151612872542</v>
      </c>
      <c r="AH109" s="51" t="s">
        <v>153</v>
      </c>
      <c r="AI109" s="56" t="s">
        <v>180</v>
      </c>
    </row>
    <row r="110" spans="1:35">
      <c r="A110" s="56">
        <v>2010000168</v>
      </c>
      <c r="B110" s="56" t="s">
        <v>23</v>
      </c>
      <c r="C110" s="56" t="s">
        <v>28</v>
      </c>
      <c r="D110" s="56">
        <f t="shared" si="39"/>
        <v>109</v>
      </c>
      <c r="E110" s="10" t="s">
        <v>39</v>
      </c>
      <c r="F110" s="10" t="s">
        <v>135</v>
      </c>
      <c r="G110" s="57">
        <v>831396</v>
      </c>
      <c r="H110" s="57">
        <v>340044.3258763568</v>
      </c>
      <c r="I110" s="62">
        <f t="shared" si="22"/>
        <v>491351.6741236432</v>
      </c>
      <c r="J110" s="60">
        <v>42754</v>
      </c>
      <c r="K110" s="60">
        <v>42916</v>
      </c>
      <c r="L110" s="60">
        <f t="shared" si="40"/>
        <v>42916</v>
      </c>
      <c r="M110" s="60">
        <v>45443</v>
      </c>
      <c r="N110" s="83">
        <f t="shared" si="24"/>
        <v>28</v>
      </c>
      <c r="O110" s="83">
        <f t="shared" si="25"/>
        <v>28</v>
      </c>
      <c r="P110" s="62">
        <f t="shared" si="26"/>
        <v>491351.6741236432</v>
      </c>
      <c r="Q110" s="10">
        <f t="shared" si="27"/>
        <v>373427.27233396884</v>
      </c>
      <c r="R110" s="61">
        <f t="shared" si="28"/>
        <v>117924.40178967436</v>
      </c>
      <c r="S110" s="61">
        <f t="shared" si="42"/>
        <v>11792.440178967438</v>
      </c>
      <c r="T110" s="61">
        <f t="shared" si="42"/>
        <v>1179.2440178967438</v>
      </c>
      <c r="U110" s="61">
        <f t="shared" si="30"/>
        <v>23561.295477576936</v>
      </c>
      <c r="V110" s="84">
        <v>0.1</v>
      </c>
      <c r="W110" s="84">
        <v>0.1</v>
      </c>
      <c r="X110" s="84">
        <v>0.18</v>
      </c>
      <c r="Y110" s="56">
        <f t="shared" si="31"/>
        <v>4</v>
      </c>
      <c r="Z110" s="56">
        <f t="shared" si="32"/>
        <v>4</v>
      </c>
      <c r="AA110" s="56">
        <f t="shared" si="33"/>
        <v>4</v>
      </c>
      <c r="AB110" s="56">
        <f t="shared" si="34"/>
        <v>4</v>
      </c>
      <c r="AC110" s="56">
        <f t="shared" si="35"/>
        <v>4</v>
      </c>
      <c r="AD110" s="83">
        <f t="shared" si="36"/>
        <v>8</v>
      </c>
      <c r="AE110" s="14">
        <f t="shared" si="37"/>
        <v>76</v>
      </c>
      <c r="AF110" s="14">
        <f t="shared" si="23"/>
        <v>0</v>
      </c>
      <c r="AG110" s="85">
        <f t="shared" si="38"/>
        <v>36532.979674441114</v>
      </c>
      <c r="AH110" s="51" t="s">
        <v>153</v>
      </c>
      <c r="AI110" s="56" t="s">
        <v>180</v>
      </c>
    </row>
    <row r="111" spans="1:35">
      <c r="A111" s="56">
        <v>2010000167</v>
      </c>
      <c r="B111" s="56" t="s">
        <v>23</v>
      </c>
      <c r="C111" s="56" t="s">
        <v>28</v>
      </c>
      <c r="D111" s="56">
        <f t="shared" si="39"/>
        <v>110</v>
      </c>
      <c r="E111" s="10" t="s">
        <v>39</v>
      </c>
      <c r="F111" s="10" t="s">
        <v>135</v>
      </c>
      <c r="G111" s="57">
        <v>1034659</v>
      </c>
      <c r="H111" s="57">
        <v>423179.71480125643</v>
      </c>
      <c r="I111" s="62">
        <f t="shared" si="22"/>
        <v>611479.28519874357</v>
      </c>
      <c r="J111" s="60">
        <v>42754</v>
      </c>
      <c r="K111" s="60">
        <v>42916</v>
      </c>
      <c r="L111" s="60">
        <f t="shared" si="40"/>
        <v>42916</v>
      </c>
      <c r="M111" s="60">
        <v>45443</v>
      </c>
      <c r="N111" s="83">
        <f t="shared" si="24"/>
        <v>28</v>
      </c>
      <c r="O111" s="83">
        <f t="shared" si="25"/>
        <v>28</v>
      </c>
      <c r="P111" s="62">
        <f t="shared" si="26"/>
        <v>611479.28519874357</v>
      </c>
      <c r="Q111" s="10">
        <f t="shared" si="27"/>
        <v>464724.25675104512</v>
      </c>
      <c r="R111" s="61">
        <f t="shared" si="28"/>
        <v>146755.02844769845</v>
      </c>
      <c r="S111" s="61">
        <f t="shared" si="42"/>
        <v>14675.502844769846</v>
      </c>
      <c r="T111" s="61">
        <f t="shared" si="42"/>
        <v>1467.5502844769846</v>
      </c>
      <c r="U111" s="61">
        <f t="shared" si="30"/>
        <v>29321.654683850153</v>
      </c>
      <c r="V111" s="84">
        <v>0.1</v>
      </c>
      <c r="W111" s="84">
        <v>0.1</v>
      </c>
      <c r="X111" s="84">
        <v>0.18</v>
      </c>
      <c r="Y111" s="56">
        <f t="shared" si="31"/>
        <v>4</v>
      </c>
      <c r="Z111" s="56">
        <f t="shared" si="32"/>
        <v>4</v>
      </c>
      <c r="AA111" s="56">
        <f t="shared" si="33"/>
        <v>4</v>
      </c>
      <c r="AB111" s="56">
        <f t="shared" si="34"/>
        <v>4</v>
      </c>
      <c r="AC111" s="56">
        <f t="shared" si="35"/>
        <v>4</v>
      </c>
      <c r="AD111" s="83">
        <f t="shared" si="36"/>
        <v>8</v>
      </c>
      <c r="AE111" s="14">
        <f t="shared" si="37"/>
        <v>76</v>
      </c>
      <c r="AF111" s="14">
        <f t="shared" si="23"/>
        <v>0</v>
      </c>
      <c r="AG111" s="85">
        <f t="shared" si="38"/>
        <v>45464.707813096982</v>
      </c>
      <c r="AH111" s="51" t="s">
        <v>153</v>
      </c>
      <c r="AI111" s="56" t="s">
        <v>180</v>
      </c>
    </row>
    <row r="112" spans="1:35">
      <c r="A112" s="56">
        <v>2010000164</v>
      </c>
      <c r="B112" s="56" t="s">
        <v>23</v>
      </c>
      <c r="C112" s="56" t="s">
        <v>28</v>
      </c>
      <c r="D112" s="56">
        <f t="shared" si="39"/>
        <v>111</v>
      </c>
      <c r="E112" s="10" t="s">
        <v>39</v>
      </c>
      <c r="F112" s="10" t="s">
        <v>103</v>
      </c>
      <c r="G112" s="57">
        <v>5919564</v>
      </c>
      <c r="H112" s="57">
        <v>2421125.6126586488</v>
      </c>
      <c r="I112" s="62">
        <f t="shared" si="22"/>
        <v>3498438.3873413512</v>
      </c>
      <c r="J112" s="60">
        <v>42572</v>
      </c>
      <c r="K112" s="60">
        <v>42916</v>
      </c>
      <c r="L112" s="60">
        <f t="shared" si="40"/>
        <v>42916</v>
      </c>
      <c r="M112" s="60">
        <v>45443</v>
      </c>
      <c r="N112" s="83">
        <f t="shared" si="24"/>
        <v>28</v>
      </c>
      <c r="O112" s="83">
        <f t="shared" si="25"/>
        <v>28</v>
      </c>
      <c r="P112" s="62">
        <f t="shared" si="26"/>
        <v>3498438.3873413512</v>
      </c>
      <c r="Q112" s="10">
        <f t="shared" si="27"/>
        <v>2658813.174379427</v>
      </c>
      <c r="R112" s="61">
        <f t="shared" si="28"/>
        <v>839625.21296192426</v>
      </c>
      <c r="S112" s="61">
        <f t="shared" si="42"/>
        <v>83962.521296192426</v>
      </c>
      <c r="T112" s="61">
        <f t="shared" si="42"/>
        <v>8396.2521296192426</v>
      </c>
      <c r="U112" s="61">
        <f t="shared" si="30"/>
        <v>167757.11754979246</v>
      </c>
      <c r="V112" s="84">
        <v>0.1</v>
      </c>
      <c r="W112" s="84">
        <v>0.1</v>
      </c>
      <c r="X112" s="84">
        <v>0.18</v>
      </c>
      <c r="Y112" s="56">
        <f t="shared" si="31"/>
        <v>4</v>
      </c>
      <c r="Z112" s="56">
        <f t="shared" si="32"/>
        <v>4</v>
      </c>
      <c r="AA112" s="56">
        <f t="shared" si="33"/>
        <v>4</v>
      </c>
      <c r="AB112" s="56">
        <f t="shared" si="34"/>
        <v>4</v>
      </c>
      <c r="AC112" s="56">
        <f t="shared" si="35"/>
        <v>4</v>
      </c>
      <c r="AD112" s="83">
        <f t="shared" si="36"/>
        <v>8</v>
      </c>
      <c r="AE112" s="14">
        <f t="shared" si="37"/>
        <v>76</v>
      </c>
      <c r="AF112" s="14">
        <f t="shared" si="23"/>
        <v>0</v>
      </c>
      <c r="AG112" s="85">
        <f t="shared" si="38"/>
        <v>260115.89097560412</v>
      </c>
      <c r="AH112" s="51" t="s">
        <v>103</v>
      </c>
      <c r="AI112" s="56" t="s">
        <v>180</v>
      </c>
    </row>
    <row r="113" spans="1:35">
      <c r="A113" s="56">
        <v>2010000163</v>
      </c>
      <c r="B113" s="56" t="s">
        <v>23</v>
      </c>
      <c r="C113" s="56" t="s">
        <v>28</v>
      </c>
      <c r="D113" s="56">
        <f t="shared" si="39"/>
        <v>112</v>
      </c>
      <c r="E113" s="10" t="s">
        <v>39</v>
      </c>
      <c r="F113" s="10" t="s">
        <v>103</v>
      </c>
      <c r="G113" s="57">
        <v>1183914</v>
      </c>
      <c r="H113" s="57">
        <v>484225.61333658214</v>
      </c>
      <c r="I113" s="62">
        <f t="shared" si="22"/>
        <v>699688.3866634178</v>
      </c>
      <c r="J113" s="60">
        <v>42572</v>
      </c>
      <c r="K113" s="60">
        <v>42916</v>
      </c>
      <c r="L113" s="60">
        <f t="shared" si="40"/>
        <v>42916</v>
      </c>
      <c r="M113" s="60">
        <v>45443</v>
      </c>
      <c r="N113" s="83">
        <f t="shared" si="24"/>
        <v>28</v>
      </c>
      <c r="O113" s="83">
        <f t="shared" si="25"/>
        <v>28</v>
      </c>
      <c r="P113" s="62">
        <f t="shared" si="26"/>
        <v>699688.3866634178</v>
      </c>
      <c r="Q113" s="10">
        <f t="shared" si="27"/>
        <v>531763.17386419757</v>
      </c>
      <c r="R113" s="61">
        <f t="shared" si="28"/>
        <v>167925.21279922023</v>
      </c>
      <c r="S113" s="61">
        <f t="shared" si="42"/>
        <v>16792.521279922024</v>
      </c>
      <c r="T113" s="61">
        <f t="shared" si="42"/>
        <v>1679.2521279922025</v>
      </c>
      <c r="U113" s="61">
        <f t="shared" si="30"/>
        <v>33551.457517284201</v>
      </c>
      <c r="V113" s="84">
        <v>0.1</v>
      </c>
      <c r="W113" s="84">
        <v>0.1</v>
      </c>
      <c r="X113" s="84">
        <v>0.18</v>
      </c>
      <c r="Y113" s="56">
        <f t="shared" si="31"/>
        <v>4</v>
      </c>
      <c r="Z113" s="56">
        <f t="shared" si="32"/>
        <v>4</v>
      </c>
      <c r="AA113" s="56">
        <f t="shared" si="33"/>
        <v>4</v>
      </c>
      <c r="AB113" s="56">
        <f t="shared" si="34"/>
        <v>4</v>
      </c>
      <c r="AC113" s="56">
        <f t="shared" si="35"/>
        <v>4</v>
      </c>
      <c r="AD113" s="83">
        <f t="shared" si="36"/>
        <v>8</v>
      </c>
      <c r="AE113" s="14">
        <f t="shared" si="37"/>
        <v>76</v>
      </c>
      <c r="AF113" s="14">
        <f t="shared" si="23"/>
        <v>0</v>
      </c>
      <c r="AG113" s="85">
        <f t="shared" si="38"/>
        <v>52023.230925198426</v>
      </c>
      <c r="AH113" s="51" t="s">
        <v>103</v>
      </c>
      <c r="AI113" s="56" t="s">
        <v>180</v>
      </c>
    </row>
    <row r="114" spans="1:35">
      <c r="A114" s="56">
        <v>2010000162</v>
      </c>
      <c r="B114" s="56" t="s">
        <v>23</v>
      </c>
      <c r="C114" s="56" t="s">
        <v>28</v>
      </c>
      <c r="D114" s="56">
        <f t="shared" si="39"/>
        <v>113</v>
      </c>
      <c r="E114" s="10" t="s">
        <v>39</v>
      </c>
      <c r="F114" s="10" t="s">
        <v>103</v>
      </c>
      <c r="G114" s="57">
        <v>5073919</v>
      </c>
      <c r="H114" s="57">
        <v>2075253.3881642905</v>
      </c>
      <c r="I114" s="62">
        <f t="shared" si="22"/>
        <v>2998665.6118357098</v>
      </c>
      <c r="J114" s="60">
        <v>42572</v>
      </c>
      <c r="K114" s="60">
        <v>42916</v>
      </c>
      <c r="L114" s="60">
        <f t="shared" si="40"/>
        <v>42916</v>
      </c>
      <c r="M114" s="60">
        <v>45443</v>
      </c>
      <c r="N114" s="83">
        <f t="shared" si="24"/>
        <v>28</v>
      </c>
      <c r="O114" s="83">
        <f t="shared" si="25"/>
        <v>28</v>
      </c>
      <c r="P114" s="62">
        <f t="shared" si="26"/>
        <v>2998665.6118357098</v>
      </c>
      <c r="Q114" s="10">
        <f t="shared" si="27"/>
        <v>2278985.8649951397</v>
      </c>
      <c r="R114" s="61">
        <f t="shared" si="28"/>
        <v>719679.74684057012</v>
      </c>
      <c r="S114" s="61">
        <f t="shared" si="42"/>
        <v>71967.974684057015</v>
      </c>
      <c r="T114" s="61">
        <f t="shared" si="42"/>
        <v>7196.7974684057017</v>
      </c>
      <c r="U114" s="61">
        <f t="shared" si="30"/>
        <v>143792.01341874592</v>
      </c>
      <c r="V114" s="84">
        <v>0.1</v>
      </c>
      <c r="W114" s="84">
        <v>0.1</v>
      </c>
      <c r="X114" s="84">
        <v>0.18</v>
      </c>
      <c r="Y114" s="56">
        <f t="shared" si="31"/>
        <v>4</v>
      </c>
      <c r="Z114" s="56">
        <f t="shared" si="32"/>
        <v>4</v>
      </c>
      <c r="AA114" s="56">
        <f t="shared" si="33"/>
        <v>4</v>
      </c>
      <c r="AB114" s="56">
        <f t="shared" si="34"/>
        <v>4</v>
      </c>
      <c r="AC114" s="56">
        <f t="shared" si="35"/>
        <v>4</v>
      </c>
      <c r="AD114" s="83">
        <f t="shared" si="36"/>
        <v>8</v>
      </c>
      <c r="AE114" s="14">
        <f t="shared" si="37"/>
        <v>76</v>
      </c>
      <c r="AF114" s="14">
        <f t="shared" si="23"/>
        <v>0</v>
      </c>
      <c r="AG114" s="85">
        <f t="shared" si="38"/>
        <v>222956.78557120863</v>
      </c>
      <c r="AH114" s="51" t="s">
        <v>103</v>
      </c>
      <c r="AI114" s="56" t="s">
        <v>180</v>
      </c>
    </row>
    <row r="115" spans="1:35">
      <c r="A115" s="56">
        <v>2010000161</v>
      </c>
      <c r="B115" s="56" t="s">
        <v>23</v>
      </c>
      <c r="C115" s="56" t="s">
        <v>28</v>
      </c>
      <c r="D115" s="56">
        <f t="shared" si="39"/>
        <v>114</v>
      </c>
      <c r="E115" s="10" t="s">
        <v>39</v>
      </c>
      <c r="F115" s="10" t="s">
        <v>103</v>
      </c>
      <c r="G115" s="57">
        <v>1481781</v>
      </c>
      <c r="H115" s="57">
        <v>606054.42080716498</v>
      </c>
      <c r="I115" s="62">
        <f t="shared" si="22"/>
        <v>875726.57919283502</v>
      </c>
      <c r="J115" s="60">
        <v>42572</v>
      </c>
      <c r="K115" s="60">
        <v>42916</v>
      </c>
      <c r="L115" s="60">
        <f t="shared" si="40"/>
        <v>42916</v>
      </c>
      <c r="M115" s="60">
        <v>45443</v>
      </c>
      <c r="N115" s="83">
        <f t="shared" si="24"/>
        <v>28</v>
      </c>
      <c r="O115" s="83">
        <f t="shared" si="25"/>
        <v>28</v>
      </c>
      <c r="P115" s="62">
        <f t="shared" si="26"/>
        <v>875726.57919283502</v>
      </c>
      <c r="Q115" s="10">
        <f t="shared" si="27"/>
        <v>665552.20018655458</v>
      </c>
      <c r="R115" s="61">
        <f t="shared" si="28"/>
        <v>210174.37900628045</v>
      </c>
      <c r="S115" s="61">
        <f t="shared" ref="S115:T130" si="43">+R115*V115</f>
        <v>21017.437900628047</v>
      </c>
      <c r="T115" s="61">
        <f t="shared" si="43"/>
        <v>2101.7437900628047</v>
      </c>
      <c r="U115" s="61">
        <f t="shared" si="30"/>
        <v>41992.840925454831</v>
      </c>
      <c r="V115" s="84">
        <v>0.1</v>
      </c>
      <c r="W115" s="84">
        <v>0.1</v>
      </c>
      <c r="X115" s="84">
        <v>0.18</v>
      </c>
      <c r="Y115" s="56">
        <f t="shared" si="31"/>
        <v>4</v>
      </c>
      <c r="Z115" s="56">
        <f t="shared" si="32"/>
        <v>4</v>
      </c>
      <c r="AA115" s="56">
        <f t="shared" si="33"/>
        <v>4</v>
      </c>
      <c r="AB115" s="56">
        <f t="shared" si="34"/>
        <v>4</v>
      </c>
      <c r="AC115" s="56">
        <f t="shared" si="35"/>
        <v>4</v>
      </c>
      <c r="AD115" s="83">
        <f t="shared" si="36"/>
        <v>8</v>
      </c>
      <c r="AE115" s="14">
        <f t="shared" si="37"/>
        <v>76</v>
      </c>
      <c r="AF115" s="14">
        <f t="shared" si="23"/>
        <v>0</v>
      </c>
      <c r="AG115" s="85">
        <f t="shared" si="38"/>
        <v>65112.022616145681</v>
      </c>
      <c r="AH115" s="51" t="s">
        <v>103</v>
      </c>
      <c r="AI115" s="56" t="s">
        <v>180</v>
      </c>
    </row>
    <row r="116" spans="1:35">
      <c r="A116" s="56">
        <v>2010000159</v>
      </c>
      <c r="B116" s="56" t="s">
        <v>23</v>
      </c>
      <c r="C116" s="56" t="s">
        <v>28</v>
      </c>
      <c r="D116" s="56">
        <f t="shared" si="39"/>
        <v>115</v>
      </c>
      <c r="E116" s="10" t="s">
        <v>39</v>
      </c>
      <c r="F116" s="10" t="s">
        <v>103</v>
      </c>
      <c r="G116" s="57">
        <v>42566600</v>
      </c>
      <c r="H116" s="57">
        <v>17409911.524530463</v>
      </c>
      <c r="I116" s="62">
        <f t="shared" si="22"/>
        <v>25156688.475469537</v>
      </c>
      <c r="J116" s="60">
        <v>42572</v>
      </c>
      <c r="K116" s="60">
        <v>42916</v>
      </c>
      <c r="L116" s="60">
        <f t="shared" si="40"/>
        <v>42916</v>
      </c>
      <c r="M116" s="60">
        <v>45443</v>
      </c>
      <c r="N116" s="83">
        <f t="shared" si="24"/>
        <v>28</v>
      </c>
      <c r="O116" s="83">
        <f t="shared" si="25"/>
        <v>28</v>
      </c>
      <c r="P116" s="62">
        <f t="shared" si="26"/>
        <v>25156688.475469537</v>
      </c>
      <c r="Q116" s="10">
        <f t="shared" si="27"/>
        <v>19119083.24135685</v>
      </c>
      <c r="R116" s="61">
        <f t="shared" si="28"/>
        <v>6037605.2341126874</v>
      </c>
      <c r="S116" s="61">
        <f t="shared" si="43"/>
        <v>603760.52341126872</v>
      </c>
      <c r="T116" s="61">
        <f t="shared" si="43"/>
        <v>60376.052341126873</v>
      </c>
      <c r="U116" s="61">
        <f t="shared" si="30"/>
        <v>1206313.5257757148</v>
      </c>
      <c r="V116" s="84">
        <v>0.1</v>
      </c>
      <c r="W116" s="84">
        <v>0.1</v>
      </c>
      <c r="X116" s="84">
        <v>0.18</v>
      </c>
      <c r="Y116" s="56">
        <f t="shared" si="31"/>
        <v>4</v>
      </c>
      <c r="Z116" s="56">
        <f t="shared" si="32"/>
        <v>4</v>
      </c>
      <c r="AA116" s="56">
        <f t="shared" si="33"/>
        <v>4</v>
      </c>
      <c r="AB116" s="56">
        <f t="shared" si="34"/>
        <v>4</v>
      </c>
      <c r="AC116" s="56">
        <f t="shared" si="35"/>
        <v>4</v>
      </c>
      <c r="AD116" s="83">
        <f t="shared" si="36"/>
        <v>8</v>
      </c>
      <c r="AE116" s="14">
        <f t="shared" si="37"/>
        <v>76</v>
      </c>
      <c r="AF116" s="14">
        <f t="shared" si="23"/>
        <v>0</v>
      </c>
      <c r="AG116" s="85">
        <f t="shared" si="38"/>
        <v>1870450.1015281104</v>
      </c>
      <c r="AH116" s="51" t="s">
        <v>103</v>
      </c>
      <c r="AI116" s="56" t="s">
        <v>180</v>
      </c>
    </row>
    <row r="117" spans="1:35">
      <c r="A117" s="56">
        <v>2010000061</v>
      </c>
      <c r="B117" s="56" t="s">
        <v>23</v>
      </c>
      <c r="C117" s="56" t="s">
        <v>28</v>
      </c>
      <c r="D117" s="56">
        <f t="shared" si="39"/>
        <v>116</v>
      </c>
      <c r="E117" s="10" t="s">
        <v>39</v>
      </c>
      <c r="F117" s="10" t="s">
        <v>134</v>
      </c>
      <c r="G117" s="57">
        <v>31151043</v>
      </c>
      <c r="H117" s="57">
        <v>12740902.550987016</v>
      </c>
      <c r="I117" s="62">
        <f t="shared" si="22"/>
        <v>18410140.449012984</v>
      </c>
      <c r="J117" s="60">
        <v>42562</v>
      </c>
      <c r="K117" s="60">
        <v>42916</v>
      </c>
      <c r="L117" s="60">
        <f t="shared" si="40"/>
        <v>42916</v>
      </c>
      <c r="M117" s="60">
        <v>45443</v>
      </c>
      <c r="N117" s="83">
        <f t="shared" si="24"/>
        <v>28</v>
      </c>
      <c r="O117" s="83">
        <f t="shared" si="25"/>
        <v>28</v>
      </c>
      <c r="P117" s="62">
        <f t="shared" si="26"/>
        <v>18410140.449012984</v>
      </c>
      <c r="Q117" s="10">
        <f t="shared" si="27"/>
        <v>13991706.741249867</v>
      </c>
      <c r="R117" s="61">
        <f t="shared" si="28"/>
        <v>4418433.7077631168</v>
      </c>
      <c r="S117" s="61">
        <f t="shared" si="43"/>
        <v>441843.37077631173</v>
      </c>
      <c r="T117" s="61">
        <f t="shared" si="43"/>
        <v>44184.337077631179</v>
      </c>
      <c r="U117" s="61">
        <f t="shared" si="30"/>
        <v>882803.05481107079</v>
      </c>
      <c r="V117" s="84">
        <v>0.1</v>
      </c>
      <c r="W117" s="84">
        <v>0.1</v>
      </c>
      <c r="X117" s="84">
        <v>0.18</v>
      </c>
      <c r="Y117" s="56">
        <f t="shared" si="31"/>
        <v>4</v>
      </c>
      <c r="Z117" s="56">
        <f t="shared" si="32"/>
        <v>4</v>
      </c>
      <c r="AA117" s="56">
        <f t="shared" si="33"/>
        <v>4</v>
      </c>
      <c r="AB117" s="56">
        <f t="shared" si="34"/>
        <v>4</v>
      </c>
      <c r="AC117" s="56">
        <f t="shared" si="35"/>
        <v>4</v>
      </c>
      <c r="AD117" s="83">
        <f t="shared" si="36"/>
        <v>8</v>
      </c>
      <c r="AE117" s="14">
        <f t="shared" si="37"/>
        <v>76</v>
      </c>
      <c r="AF117" s="14">
        <f t="shared" si="23"/>
        <v>0</v>
      </c>
      <c r="AG117" s="85">
        <f t="shared" si="38"/>
        <v>1368830.7626650138</v>
      </c>
      <c r="AH117" s="51" t="s">
        <v>152</v>
      </c>
      <c r="AI117" s="56" t="s">
        <v>180</v>
      </c>
    </row>
    <row r="118" spans="1:35">
      <c r="A118" s="56">
        <v>2010000060</v>
      </c>
      <c r="B118" s="56" t="s">
        <v>23</v>
      </c>
      <c r="C118" s="56" t="s">
        <v>30</v>
      </c>
      <c r="D118" s="56">
        <f t="shared" si="39"/>
        <v>117</v>
      </c>
      <c r="E118" s="10" t="s">
        <v>39</v>
      </c>
      <c r="F118" s="10" t="s">
        <v>133</v>
      </c>
      <c r="G118" s="57">
        <v>44767076</v>
      </c>
      <c r="H118" s="57">
        <v>18309915.106490325</v>
      </c>
      <c r="I118" s="62">
        <f t="shared" si="22"/>
        <v>26457160.893509675</v>
      </c>
      <c r="J118" s="60">
        <v>43090</v>
      </c>
      <c r="K118" s="60">
        <v>43100</v>
      </c>
      <c r="L118" s="60">
        <f t="shared" si="40"/>
        <v>43100</v>
      </c>
      <c r="M118" s="60">
        <v>45443</v>
      </c>
      <c r="N118" s="83">
        <f t="shared" si="24"/>
        <v>26</v>
      </c>
      <c r="O118" s="83">
        <f t="shared" si="25"/>
        <v>26</v>
      </c>
      <c r="P118" s="62">
        <f t="shared" si="26"/>
        <v>26457160.893509675</v>
      </c>
      <c r="Q118" s="10">
        <f t="shared" si="27"/>
        <v>19049155.843326963</v>
      </c>
      <c r="R118" s="61">
        <f t="shared" si="28"/>
        <v>7408005.0501827113</v>
      </c>
      <c r="S118" s="61">
        <f t="shared" si="43"/>
        <v>740800.50501827116</v>
      </c>
      <c r="T118" s="61">
        <f t="shared" si="43"/>
        <v>74080.050501827121</v>
      </c>
      <c r="U118" s="61">
        <f t="shared" si="30"/>
        <v>1480119.4090265057</v>
      </c>
      <c r="V118" s="84">
        <v>0.1</v>
      </c>
      <c r="W118" s="84">
        <v>0.1</v>
      </c>
      <c r="X118" s="84">
        <v>0.18</v>
      </c>
      <c r="Y118" s="56">
        <f t="shared" si="31"/>
        <v>4</v>
      </c>
      <c r="Z118" s="56">
        <f t="shared" si="32"/>
        <v>4</v>
      </c>
      <c r="AA118" s="56">
        <f t="shared" si="33"/>
        <v>4</v>
      </c>
      <c r="AB118" s="56">
        <f t="shared" si="34"/>
        <v>4</v>
      </c>
      <c r="AC118" s="56">
        <f t="shared" si="35"/>
        <v>4</v>
      </c>
      <c r="AD118" s="83">
        <f t="shared" si="36"/>
        <v>6</v>
      </c>
      <c r="AE118" s="14">
        <f t="shared" si="37"/>
        <v>72</v>
      </c>
      <c r="AF118" s="14">
        <f t="shared" si="23"/>
        <v>0</v>
      </c>
      <c r="AG118" s="85">
        <f t="shared" si="38"/>
        <v>2294999.9645466041</v>
      </c>
      <c r="AH118" s="51" t="s">
        <v>100</v>
      </c>
      <c r="AI118" s="56" t="s">
        <v>180</v>
      </c>
    </row>
    <row r="119" spans="1:35">
      <c r="A119" s="56">
        <v>2010000059</v>
      </c>
      <c r="B119" s="56" t="s">
        <v>23</v>
      </c>
      <c r="C119" s="56" t="s">
        <v>30</v>
      </c>
      <c r="D119" s="56">
        <f t="shared" si="39"/>
        <v>118</v>
      </c>
      <c r="E119" s="10" t="s">
        <v>39</v>
      </c>
      <c r="F119" s="10" t="s">
        <v>133</v>
      </c>
      <c r="G119" s="57">
        <v>33158668</v>
      </c>
      <c r="H119" s="57">
        <v>13562029.294124488</v>
      </c>
      <c r="I119" s="62">
        <f t="shared" si="22"/>
        <v>19596638.705875512</v>
      </c>
      <c r="J119" s="60">
        <v>43090</v>
      </c>
      <c r="K119" s="60">
        <v>43100</v>
      </c>
      <c r="L119" s="60">
        <f t="shared" si="40"/>
        <v>43100</v>
      </c>
      <c r="M119" s="60">
        <v>45443</v>
      </c>
      <c r="N119" s="83">
        <f t="shared" si="24"/>
        <v>26</v>
      </c>
      <c r="O119" s="83">
        <f t="shared" si="25"/>
        <v>26</v>
      </c>
      <c r="P119" s="62">
        <f t="shared" si="26"/>
        <v>19596638.705875512</v>
      </c>
      <c r="Q119" s="10">
        <f t="shared" si="27"/>
        <v>14109579.868230369</v>
      </c>
      <c r="R119" s="61">
        <f t="shared" si="28"/>
        <v>5487058.8376451433</v>
      </c>
      <c r="S119" s="61">
        <f t="shared" si="43"/>
        <v>548705.88376451435</v>
      </c>
      <c r="T119" s="61">
        <f t="shared" si="43"/>
        <v>54870.588376451436</v>
      </c>
      <c r="U119" s="61">
        <f t="shared" si="30"/>
        <v>1096314.3557614996</v>
      </c>
      <c r="V119" s="84">
        <v>0.1</v>
      </c>
      <c r="W119" s="84">
        <v>0.1</v>
      </c>
      <c r="X119" s="84">
        <v>0.18</v>
      </c>
      <c r="Y119" s="56">
        <f t="shared" si="31"/>
        <v>4</v>
      </c>
      <c r="Z119" s="56">
        <f t="shared" si="32"/>
        <v>4</v>
      </c>
      <c r="AA119" s="56">
        <f t="shared" si="33"/>
        <v>4</v>
      </c>
      <c r="AB119" s="56">
        <f t="shared" si="34"/>
        <v>4</v>
      </c>
      <c r="AC119" s="56">
        <f t="shared" si="35"/>
        <v>4</v>
      </c>
      <c r="AD119" s="83">
        <f t="shared" si="36"/>
        <v>6</v>
      </c>
      <c r="AE119" s="14">
        <f t="shared" si="37"/>
        <v>72</v>
      </c>
      <c r="AF119" s="14">
        <f t="shared" si="23"/>
        <v>0</v>
      </c>
      <c r="AG119" s="85">
        <f t="shared" si="38"/>
        <v>1699890.8279024654</v>
      </c>
      <c r="AH119" s="51" t="s">
        <v>100</v>
      </c>
      <c r="AI119" s="56" t="s">
        <v>180</v>
      </c>
    </row>
    <row r="120" spans="1:35">
      <c r="A120" s="56">
        <v>2010000058</v>
      </c>
      <c r="B120" s="56" t="s">
        <v>23</v>
      </c>
      <c r="C120" s="56" t="s">
        <v>30</v>
      </c>
      <c r="D120" s="56">
        <f t="shared" si="39"/>
        <v>119</v>
      </c>
      <c r="E120" s="10" t="s">
        <v>39</v>
      </c>
      <c r="F120" s="10" t="s">
        <v>133</v>
      </c>
      <c r="G120" s="57">
        <v>23376190</v>
      </c>
      <c r="H120" s="57">
        <v>9560956.2351847161</v>
      </c>
      <c r="I120" s="62">
        <f t="shared" si="22"/>
        <v>13815233.764815284</v>
      </c>
      <c r="J120" s="60">
        <v>43090</v>
      </c>
      <c r="K120" s="60">
        <v>43100</v>
      </c>
      <c r="L120" s="60">
        <f t="shared" si="40"/>
        <v>43100</v>
      </c>
      <c r="M120" s="60">
        <v>45443</v>
      </c>
      <c r="N120" s="83">
        <f t="shared" si="24"/>
        <v>26</v>
      </c>
      <c r="O120" s="83">
        <f t="shared" si="25"/>
        <v>26</v>
      </c>
      <c r="P120" s="62">
        <f t="shared" si="26"/>
        <v>13815233.764815284</v>
      </c>
      <c r="Q120" s="10">
        <f t="shared" si="27"/>
        <v>9946968.3106670044</v>
      </c>
      <c r="R120" s="61">
        <f t="shared" si="28"/>
        <v>3868265.4541482795</v>
      </c>
      <c r="S120" s="61">
        <f t="shared" si="43"/>
        <v>386826.545414828</v>
      </c>
      <c r="T120" s="61">
        <f t="shared" si="43"/>
        <v>38682.6545414828</v>
      </c>
      <c r="U120" s="61">
        <f t="shared" si="30"/>
        <v>772879.43773882627</v>
      </c>
      <c r="V120" s="84">
        <v>0.1</v>
      </c>
      <c r="W120" s="84">
        <v>0.1</v>
      </c>
      <c r="X120" s="84">
        <v>0.18</v>
      </c>
      <c r="Y120" s="56">
        <f t="shared" si="31"/>
        <v>4</v>
      </c>
      <c r="Z120" s="56">
        <f t="shared" si="32"/>
        <v>4</v>
      </c>
      <c r="AA120" s="56">
        <f t="shared" si="33"/>
        <v>4</v>
      </c>
      <c r="AB120" s="56">
        <f t="shared" si="34"/>
        <v>4</v>
      </c>
      <c r="AC120" s="56">
        <f t="shared" si="35"/>
        <v>4</v>
      </c>
      <c r="AD120" s="83">
        <f t="shared" si="36"/>
        <v>6</v>
      </c>
      <c r="AE120" s="14">
        <f t="shared" si="37"/>
        <v>72</v>
      </c>
      <c r="AF120" s="14">
        <f t="shared" si="23"/>
        <v>0</v>
      </c>
      <c r="AG120" s="85">
        <f t="shared" si="38"/>
        <v>1198388.6376951369</v>
      </c>
      <c r="AH120" s="51" t="s">
        <v>100</v>
      </c>
      <c r="AI120" s="56" t="s">
        <v>180</v>
      </c>
    </row>
    <row r="121" spans="1:35">
      <c r="A121" s="56">
        <v>2010000039</v>
      </c>
      <c r="B121" s="56" t="s">
        <v>23</v>
      </c>
      <c r="C121" s="56" t="s">
        <v>28</v>
      </c>
      <c r="D121" s="56">
        <f t="shared" si="39"/>
        <v>120</v>
      </c>
      <c r="E121" s="10" t="s">
        <v>39</v>
      </c>
      <c r="F121" s="10" t="s">
        <v>131</v>
      </c>
      <c r="G121" s="57">
        <f>29917703.04-523220-498951-291274-378993-283129.210000001</f>
        <v>27942135.829999998</v>
      </c>
      <c r="H121" s="57">
        <f>12236461.520149-213999.095719762-204072.976584364-119132.243810783-155009.66951592-115800.991766085</f>
        <v>11428446.542752085</v>
      </c>
      <c r="I121" s="62">
        <f t="shared" si="22"/>
        <v>16513689.287247913</v>
      </c>
      <c r="J121" s="60">
        <v>42839</v>
      </c>
      <c r="K121" s="60">
        <v>42916</v>
      </c>
      <c r="L121" s="60">
        <f t="shared" si="40"/>
        <v>42916</v>
      </c>
      <c r="M121" s="60">
        <v>45443</v>
      </c>
      <c r="N121" s="83">
        <f t="shared" si="24"/>
        <v>28</v>
      </c>
      <c r="O121" s="83">
        <f t="shared" si="25"/>
        <v>28</v>
      </c>
      <c r="P121" s="62">
        <f t="shared" si="26"/>
        <v>16513689.287247913</v>
      </c>
      <c r="Q121" s="10">
        <f t="shared" si="27"/>
        <v>12550403.858308414</v>
      </c>
      <c r="R121" s="61">
        <f t="shared" si="28"/>
        <v>3963285.428939499</v>
      </c>
      <c r="S121" s="61">
        <f t="shared" si="43"/>
        <v>396328.5428939499</v>
      </c>
      <c r="T121" s="61">
        <f t="shared" si="43"/>
        <v>39632.854289394993</v>
      </c>
      <c r="U121" s="61">
        <f t="shared" si="30"/>
        <v>791864.42870211182</v>
      </c>
      <c r="V121" s="84">
        <v>0.1</v>
      </c>
      <c r="W121" s="84">
        <v>0.1</v>
      </c>
      <c r="X121" s="84">
        <v>0.18</v>
      </c>
      <c r="Y121" s="56">
        <f t="shared" si="31"/>
        <v>4</v>
      </c>
      <c r="Z121" s="56">
        <f t="shared" si="32"/>
        <v>4</v>
      </c>
      <c r="AA121" s="56">
        <f t="shared" si="33"/>
        <v>4</v>
      </c>
      <c r="AB121" s="56">
        <f t="shared" si="34"/>
        <v>4</v>
      </c>
      <c r="AC121" s="56">
        <f t="shared" si="35"/>
        <v>4</v>
      </c>
      <c r="AD121" s="83">
        <f t="shared" si="36"/>
        <v>8</v>
      </c>
      <c r="AE121" s="14">
        <f t="shared" si="37"/>
        <v>76</v>
      </c>
      <c r="AF121" s="14">
        <f t="shared" si="23"/>
        <v>0</v>
      </c>
      <c r="AG121" s="85">
        <f t="shared" si="38"/>
        <v>1227825.8258854568</v>
      </c>
      <c r="AH121" s="51" t="s">
        <v>151</v>
      </c>
      <c r="AI121" s="56" t="s">
        <v>180</v>
      </c>
    </row>
    <row r="122" spans="1:35">
      <c r="A122" s="56">
        <v>2010000038</v>
      </c>
      <c r="B122" s="56" t="s">
        <v>23</v>
      </c>
      <c r="C122" s="56" t="s">
        <v>28</v>
      </c>
      <c r="D122" s="56">
        <f t="shared" si="39"/>
        <v>121</v>
      </c>
      <c r="E122" s="10" t="s">
        <v>39</v>
      </c>
      <c r="F122" s="10" t="s">
        <v>131</v>
      </c>
      <c r="G122" s="57">
        <v>33793183.359999999</v>
      </c>
      <c r="H122" s="57">
        <v>13821548.64212399</v>
      </c>
      <c r="I122" s="62">
        <f t="shared" si="22"/>
        <v>19971634.71787601</v>
      </c>
      <c r="J122" s="60">
        <v>42839</v>
      </c>
      <c r="K122" s="60">
        <v>42916</v>
      </c>
      <c r="L122" s="60">
        <f t="shared" si="40"/>
        <v>42916</v>
      </c>
      <c r="M122" s="60">
        <v>45443</v>
      </c>
      <c r="N122" s="83">
        <f t="shared" si="24"/>
        <v>28</v>
      </c>
      <c r="O122" s="83">
        <f t="shared" si="25"/>
        <v>28</v>
      </c>
      <c r="P122" s="62">
        <f t="shared" si="26"/>
        <v>19971634.71787601</v>
      </c>
      <c r="Q122" s="10">
        <f t="shared" si="27"/>
        <v>15178442.385585768</v>
      </c>
      <c r="R122" s="61">
        <f t="shared" si="28"/>
        <v>4793192.3322902415</v>
      </c>
      <c r="S122" s="61">
        <f t="shared" si="43"/>
        <v>479319.23322902416</v>
      </c>
      <c r="T122" s="61">
        <f t="shared" si="43"/>
        <v>47931.923322902418</v>
      </c>
      <c r="U122" s="61">
        <f t="shared" si="30"/>
        <v>957679.82799159014</v>
      </c>
      <c r="V122" s="84">
        <v>0.1</v>
      </c>
      <c r="W122" s="84">
        <v>0.1</v>
      </c>
      <c r="X122" s="84">
        <v>0.18</v>
      </c>
      <c r="Y122" s="56">
        <f t="shared" si="31"/>
        <v>4</v>
      </c>
      <c r="Z122" s="56">
        <f t="shared" si="32"/>
        <v>4</v>
      </c>
      <c r="AA122" s="56">
        <f t="shared" si="33"/>
        <v>4</v>
      </c>
      <c r="AB122" s="56">
        <f t="shared" si="34"/>
        <v>4</v>
      </c>
      <c r="AC122" s="56">
        <f t="shared" si="35"/>
        <v>4</v>
      </c>
      <c r="AD122" s="83">
        <f t="shared" si="36"/>
        <v>8</v>
      </c>
      <c r="AE122" s="14">
        <f t="shared" si="37"/>
        <v>76</v>
      </c>
      <c r="AF122" s="14">
        <f t="shared" si="23"/>
        <v>0</v>
      </c>
      <c r="AG122" s="85">
        <f t="shared" si="38"/>
        <v>1484930.9845435168</v>
      </c>
      <c r="AH122" s="51" t="s">
        <v>151</v>
      </c>
      <c r="AI122" s="56" t="s">
        <v>180</v>
      </c>
    </row>
    <row r="123" spans="1:35">
      <c r="A123" s="56">
        <v>2010000037</v>
      </c>
      <c r="B123" s="56" t="s">
        <v>23</v>
      </c>
      <c r="C123" s="56" t="s">
        <v>28</v>
      </c>
      <c r="D123" s="56">
        <f t="shared" si="39"/>
        <v>122</v>
      </c>
      <c r="E123" s="10" t="s">
        <v>39</v>
      </c>
      <c r="F123" s="10" t="s">
        <v>131</v>
      </c>
      <c r="G123" s="57">
        <v>21821241.579999998</v>
      </c>
      <c r="H123" s="57">
        <v>8924976.0437339433</v>
      </c>
      <c r="I123" s="62">
        <f t="shared" si="22"/>
        <v>12896265.536266055</v>
      </c>
      <c r="J123" s="60">
        <v>42839</v>
      </c>
      <c r="K123" s="60">
        <v>42916</v>
      </c>
      <c r="L123" s="60">
        <f t="shared" si="40"/>
        <v>42916</v>
      </c>
      <c r="M123" s="60">
        <v>45443</v>
      </c>
      <c r="N123" s="83">
        <f t="shared" si="24"/>
        <v>28</v>
      </c>
      <c r="O123" s="83">
        <f t="shared" si="25"/>
        <v>28</v>
      </c>
      <c r="P123" s="62">
        <f t="shared" si="26"/>
        <v>12896265.536266055</v>
      </c>
      <c r="Q123" s="10">
        <f t="shared" si="27"/>
        <v>9801161.8075622022</v>
      </c>
      <c r="R123" s="61">
        <f t="shared" si="28"/>
        <v>3095103.7287038527</v>
      </c>
      <c r="S123" s="61">
        <f t="shared" si="43"/>
        <v>309510.3728703853</v>
      </c>
      <c r="T123" s="61">
        <f t="shared" si="43"/>
        <v>30951.037287038533</v>
      </c>
      <c r="U123" s="61">
        <f t="shared" si="30"/>
        <v>618401.72499502974</v>
      </c>
      <c r="V123" s="84">
        <v>0.1</v>
      </c>
      <c r="W123" s="84">
        <v>0.1</v>
      </c>
      <c r="X123" s="84">
        <v>0.18</v>
      </c>
      <c r="Y123" s="56">
        <f t="shared" si="31"/>
        <v>4</v>
      </c>
      <c r="Z123" s="56">
        <f t="shared" si="32"/>
        <v>4</v>
      </c>
      <c r="AA123" s="56">
        <f t="shared" si="33"/>
        <v>4</v>
      </c>
      <c r="AB123" s="56">
        <f t="shared" si="34"/>
        <v>4</v>
      </c>
      <c r="AC123" s="56">
        <f t="shared" si="35"/>
        <v>4</v>
      </c>
      <c r="AD123" s="83">
        <f t="shared" si="36"/>
        <v>8</v>
      </c>
      <c r="AE123" s="14">
        <f t="shared" si="37"/>
        <v>76</v>
      </c>
      <c r="AF123" s="14">
        <f t="shared" si="23"/>
        <v>0</v>
      </c>
      <c r="AG123" s="85">
        <f t="shared" si="38"/>
        <v>958863.13515245356</v>
      </c>
      <c r="AH123" s="51" t="s">
        <v>151</v>
      </c>
      <c r="AI123" s="56" t="s">
        <v>180</v>
      </c>
    </row>
    <row r="124" spans="1:35">
      <c r="A124" s="56">
        <v>2010000036</v>
      </c>
      <c r="B124" s="56" t="s">
        <v>23</v>
      </c>
      <c r="C124" s="56" t="s">
        <v>28</v>
      </c>
      <c r="D124" s="56">
        <f t="shared" si="39"/>
        <v>123</v>
      </c>
      <c r="E124" s="10" t="s">
        <v>39</v>
      </c>
      <c r="F124" s="10" t="s">
        <v>131</v>
      </c>
      <c r="G124" s="57">
        <v>67824309.650000006</v>
      </c>
      <c r="H124" s="57">
        <v>27740416.904776461</v>
      </c>
      <c r="I124" s="62">
        <f t="shared" si="22"/>
        <v>40083892.745223545</v>
      </c>
      <c r="J124" s="60">
        <v>42839</v>
      </c>
      <c r="K124" s="60">
        <v>42916</v>
      </c>
      <c r="L124" s="60">
        <f t="shared" si="40"/>
        <v>42916</v>
      </c>
      <c r="M124" s="60">
        <v>45443</v>
      </c>
      <c r="N124" s="83">
        <f t="shared" si="24"/>
        <v>28</v>
      </c>
      <c r="O124" s="83">
        <f t="shared" si="25"/>
        <v>28</v>
      </c>
      <c r="P124" s="62">
        <f t="shared" si="26"/>
        <v>40083892.745223545</v>
      </c>
      <c r="Q124" s="10">
        <f t="shared" si="27"/>
        <v>30463758.486369893</v>
      </c>
      <c r="R124" s="61">
        <f t="shared" si="28"/>
        <v>9620134.2588536516</v>
      </c>
      <c r="S124" s="61">
        <f t="shared" si="43"/>
        <v>962013.42588536523</v>
      </c>
      <c r="T124" s="61">
        <f t="shared" si="43"/>
        <v>96201.342588536529</v>
      </c>
      <c r="U124" s="61">
        <f t="shared" si="30"/>
        <v>1922102.8249189593</v>
      </c>
      <c r="V124" s="84">
        <v>0.1</v>
      </c>
      <c r="W124" s="84">
        <v>0.1</v>
      </c>
      <c r="X124" s="84">
        <v>0.18</v>
      </c>
      <c r="Y124" s="56">
        <f t="shared" si="31"/>
        <v>4</v>
      </c>
      <c r="Z124" s="56">
        <f t="shared" si="32"/>
        <v>4</v>
      </c>
      <c r="AA124" s="56">
        <f t="shared" si="33"/>
        <v>4</v>
      </c>
      <c r="AB124" s="56">
        <f t="shared" si="34"/>
        <v>4</v>
      </c>
      <c r="AC124" s="56">
        <f t="shared" si="35"/>
        <v>4</v>
      </c>
      <c r="AD124" s="83">
        <f t="shared" si="36"/>
        <v>8</v>
      </c>
      <c r="AE124" s="14">
        <f t="shared" si="37"/>
        <v>76</v>
      </c>
      <c r="AF124" s="14">
        <f t="shared" si="23"/>
        <v>0</v>
      </c>
      <c r="AG124" s="85">
        <f t="shared" si="38"/>
        <v>2980317.5933928611</v>
      </c>
      <c r="AH124" s="51" t="s">
        <v>151</v>
      </c>
      <c r="AI124" s="56" t="s">
        <v>180</v>
      </c>
    </row>
    <row r="125" spans="1:35">
      <c r="A125" s="56">
        <v>2010000032</v>
      </c>
      <c r="B125" s="56" t="s">
        <v>23</v>
      </c>
      <c r="C125" s="56" t="s">
        <v>28</v>
      </c>
      <c r="D125" s="56">
        <f t="shared" si="39"/>
        <v>124</v>
      </c>
      <c r="E125" s="10" t="s">
        <v>96</v>
      </c>
      <c r="F125" s="10" t="s">
        <v>105</v>
      </c>
      <c r="G125" s="57">
        <v>1289581.7600000016</v>
      </c>
      <c r="H125" s="57">
        <v>527444.15446026472</v>
      </c>
      <c r="I125" s="62">
        <f t="shared" si="22"/>
        <v>762137.60553973692</v>
      </c>
      <c r="J125" s="60">
        <v>42702</v>
      </c>
      <c r="K125" s="60">
        <v>42916</v>
      </c>
      <c r="L125" s="60">
        <f t="shared" si="40"/>
        <v>42916</v>
      </c>
      <c r="M125" s="60">
        <v>45443</v>
      </c>
      <c r="N125" s="83">
        <f t="shared" si="24"/>
        <v>28</v>
      </c>
      <c r="O125" s="83">
        <f t="shared" si="25"/>
        <v>28</v>
      </c>
      <c r="P125" s="62">
        <f t="shared" si="26"/>
        <v>762137.60553973692</v>
      </c>
      <c r="Q125" s="10">
        <f t="shared" si="27"/>
        <v>579224.58021020005</v>
      </c>
      <c r="R125" s="61">
        <f t="shared" si="28"/>
        <v>182913.02532953687</v>
      </c>
      <c r="S125" s="61">
        <f t="shared" si="43"/>
        <v>18291.302532953687</v>
      </c>
      <c r="T125" s="61">
        <f t="shared" si="43"/>
        <v>1829.1302532953687</v>
      </c>
      <c r="U125" s="61">
        <f t="shared" si="30"/>
        <v>36546.022460841465</v>
      </c>
      <c r="V125" s="84">
        <v>0.1</v>
      </c>
      <c r="W125" s="84">
        <v>0.1</v>
      </c>
      <c r="X125" s="84">
        <v>0.18</v>
      </c>
      <c r="Y125" s="56">
        <f t="shared" si="31"/>
        <v>4</v>
      </c>
      <c r="Z125" s="56">
        <f t="shared" si="32"/>
        <v>4</v>
      </c>
      <c r="AA125" s="56">
        <f t="shared" si="33"/>
        <v>4</v>
      </c>
      <c r="AB125" s="56">
        <f t="shared" si="34"/>
        <v>4</v>
      </c>
      <c r="AC125" s="56">
        <f t="shared" si="35"/>
        <v>4</v>
      </c>
      <c r="AD125" s="83">
        <f t="shared" si="36"/>
        <v>8</v>
      </c>
      <c r="AE125" s="14">
        <f t="shared" si="37"/>
        <v>76</v>
      </c>
      <c r="AF125" s="14">
        <f t="shared" si="23"/>
        <v>0</v>
      </c>
      <c r="AG125" s="85">
        <f t="shared" si="38"/>
        <v>56666.455247090518</v>
      </c>
      <c r="AH125" s="51"/>
      <c r="AI125" s="56" t="s">
        <v>180</v>
      </c>
    </row>
    <row r="126" spans="1:35">
      <c r="A126" s="56">
        <v>2010000246</v>
      </c>
      <c r="B126" s="56" t="s">
        <v>24</v>
      </c>
      <c r="C126" s="56" t="s">
        <v>30</v>
      </c>
      <c r="D126" s="56">
        <f t="shared" si="39"/>
        <v>125</v>
      </c>
      <c r="E126" s="10" t="s">
        <v>39</v>
      </c>
      <c r="F126" s="10" t="s">
        <v>130</v>
      </c>
      <c r="G126" s="57">
        <v>2490000</v>
      </c>
      <c r="H126" s="57">
        <v>916391.80055849068</v>
      </c>
      <c r="I126" s="57">
        <f t="shared" si="22"/>
        <v>1573608.1994415093</v>
      </c>
      <c r="J126" s="60">
        <v>43739</v>
      </c>
      <c r="K126" s="60">
        <v>43830</v>
      </c>
      <c r="L126" s="60">
        <f t="shared" si="40"/>
        <v>43830</v>
      </c>
      <c r="M126" s="60">
        <v>45443</v>
      </c>
      <c r="N126" s="83">
        <f t="shared" si="24"/>
        <v>18</v>
      </c>
      <c r="O126" s="83">
        <f t="shared" si="25"/>
        <v>18</v>
      </c>
      <c r="P126" s="62">
        <f t="shared" si="26"/>
        <v>1573608.1994415093</v>
      </c>
      <c r="Q126" s="10">
        <f t="shared" si="27"/>
        <v>865484.50969283015</v>
      </c>
      <c r="R126" s="61">
        <f t="shared" si="28"/>
        <v>708123.68974867917</v>
      </c>
      <c r="S126" s="61">
        <f t="shared" si="43"/>
        <v>70812.368974867917</v>
      </c>
      <c r="T126" s="61">
        <f t="shared" si="43"/>
        <v>7081.2368974867923</v>
      </c>
      <c r="U126" s="61">
        <f t="shared" si="30"/>
        <v>141483.11321178608</v>
      </c>
      <c r="V126" s="84">
        <v>0.1</v>
      </c>
      <c r="W126" s="84">
        <v>0.1</v>
      </c>
      <c r="X126" s="84">
        <v>0.18</v>
      </c>
      <c r="Y126" s="56">
        <f t="shared" si="31"/>
        <v>4</v>
      </c>
      <c r="Z126" s="56">
        <f t="shared" si="32"/>
        <v>4</v>
      </c>
      <c r="AA126" s="56">
        <f t="shared" si="33"/>
        <v>4</v>
      </c>
      <c r="AB126" s="56">
        <f t="shared" si="34"/>
        <v>4</v>
      </c>
      <c r="AC126" s="56">
        <f t="shared" si="35"/>
        <v>2</v>
      </c>
      <c r="AD126" s="83">
        <f t="shared" si="36"/>
        <v>0</v>
      </c>
      <c r="AE126" s="14">
        <f t="shared" si="37"/>
        <v>55</v>
      </c>
      <c r="AF126" s="14">
        <f t="shared" si="23"/>
        <v>0</v>
      </c>
      <c r="AG126" s="85">
        <f t="shared" si="38"/>
        <v>219376.71908414079</v>
      </c>
      <c r="AH126" s="51" t="s">
        <v>125</v>
      </c>
      <c r="AI126" s="56" t="s">
        <v>180</v>
      </c>
    </row>
    <row r="127" spans="1:35">
      <c r="A127" s="56">
        <v>2010000245</v>
      </c>
      <c r="B127" s="56" t="s">
        <v>24</v>
      </c>
      <c r="C127" s="56" t="s">
        <v>28</v>
      </c>
      <c r="D127" s="56">
        <f t="shared" si="39"/>
        <v>126</v>
      </c>
      <c r="E127" s="10" t="s">
        <v>39</v>
      </c>
      <c r="F127" s="10" t="s">
        <v>129</v>
      </c>
      <c r="G127" s="57">
        <v>315870000</v>
      </c>
      <c r="H127" s="57">
        <v>116249268.29012468</v>
      </c>
      <c r="I127" s="57">
        <f t="shared" si="22"/>
        <v>199620731.70987532</v>
      </c>
      <c r="J127" s="60">
        <v>43556</v>
      </c>
      <c r="K127" s="60">
        <v>43646</v>
      </c>
      <c r="L127" s="60">
        <f t="shared" si="40"/>
        <v>43646</v>
      </c>
      <c r="M127" s="60">
        <v>45443</v>
      </c>
      <c r="N127" s="83">
        <f t="shared" si="24"/>
        <v>20</v>
      </c>
      <c r="O127" s="83">
        <f t="shared" si="25"/>
        <v>20</v>
      </c>
      <c r="P127" s="62">
        <f t="shared" si="26"/>
        <v>199620731.70987532</v>
      </c>
      <c r="Q127" s="10">
        <f t="shared" si="27"/>
        <v>119772439.02592519</v>
      </c>
      <c r="R127" s="61">
        <f t="shared" si="28"/>
        <v>79848292.683950126</v>
      </c>
      <c r="S127" s="61">
        <f t="shared" si="43"/>
        <v>7984829.2683950132</v>
      </c>
      <c r="T127" s="61">
        <f t="shared" si="43"/>
        <v>798482.92683950136</v>
      </c>
      <c r="U127" s="61">
        <f t="shared" si="30"/>
        <v>15953688.878253233</v>
      </c>
      <c r="V127" s="84">
        <v>0.1</v>
      </c>
      <c r="W127" s="84">
        <v>0.1</v>
      </c>
      <c r="X127" s="84">
        <v>0.18</v>
      </c>
      <c r="Y127" s="56">
        <f t="shared" si="31"/>
        <v>4</v>
      </c>
      <c r="Z127" s="56">
        <f t="shared" si="32"/>
        <v>4</v>
      </c>
      <c r="AA127" s="56">
        <f t="shared" si="33"/>
        <v>4</v>
      </c>
      <c r="AB127" s="56">
        <f t="shared" si="34"/>
        <v>4</v>
      </c>
      <c r="AC127" s="56">
        <f t="shared" si="35"/>
        <v>4</v>
      </c>
      <c r="AD127" s="83">
        <f t="shared" si="36"/>
        <v>0</v>
      </c>
      <c r="AE127" s="14">
        <f t="shared" si="37"/>
        <v>60</v>
      </c>
      <c r="AF127" s="14">
        <f t="shared" si="23"/>
        <v>0</v>
      </c>
      <c r="AG127" s="85">
        <f t="shared" si="38"/>
        <v>24737001.073487747</v>
      </c>
      <c r="AH127" s="51" t="s">
        <v>125</v>
      </c>
      <c r="AI127" s="56" t="s">
        <v>180</v>
      </c>
    </row>
    <row r="128" spans="1:35">
      <c r="A128" s="56">
        <v>2010000244</v>
      </c>
      <c r="B128" s="56" t="s">
        <v>24</v>
      </c>
      <c r="C128" s="56" t="s">
        <v>30</v>
      </c>
      <c r="D128" s="56">
        <f t="shared" si="39"/>
        <v>127</v>
      </c>
      <c r="E128" s="10" t="s">
        <v>39</v>
      </c>
      <c r="F128" s="10" t="s">
        <v>128</v>
      </c>
      <c r="G128" s="57">
        <v>1007090000</v>
      </c>
      <c r="H128" s="57">
        <v>370638160.00981945</v>
      </c>
      <c r="I128" s="57">
        <f t="shared" si="22"/>
        <v>636451839.99018049</v>
      </c>
      <c r="J128" s="60">
        <v>43739</v>
      </c>
      <c r="K128" s="60">
        <v>43830</v>
      </c>
      <c r="L128" s="60">
        <f t="shared" si="40"/>
        <v>43830</v>
      </c>
      <c r="M128" s="60">
        <v>45443</v>
      </c>
      <c r="N128" s="83">
        <f t="shared" si="24"/>
        <v>18</v>
      </c>
      <c r="O128" s="83">
        <f t="shared" si="25"/>
        <v>18</v>
      </c>
      <c r="P128" s="62">
        <f t="shared" si="26"/>
        <v>636451839.99018049</v>
      </c>
      <c r="Q128" s="10">
        <f t="shared" si="27"/>
        <v>350048511.99459928</v>
      </c>
      <c r="R128" s="61">
        <f t="shared" si="28"/>
        <v>286403327.99558121</v>
      </c>
      <c r="S128" s="61">
        <f t="shared" si="43"/>
        <v>28640332.799558122</v>
      </c>
      <c r="T128" s="61">
        <f t="shared" si="43"/>
        <v>2864033.2799558123</v>
      </c>
      <c r="U128" s="61">
        <f t="shared" si="30"/>
        <v>57223384.933517121</v>
      </c>
      <c r="V128" s="84">
        <v>0.1</v>
      </c>
      <c r="W128" s="84">
        <v>0.1</v>
      </c>
      <c r="X128" s="84">
        <v>0.18</v>
      </c>
      <c r="Y128" s="56">
        <f t="shared" si="31"/>
        <v>4</v>
      </c>
      <c r="Z128" s="56">
        <f t="shared" si="32"/>
        <v>4</v>
      </c>
      <c r="AA128" s="56">
        <f t="shared" si="33"/>
        <v>4</v>
      </c>
      <c r="AB128" s="56">
        <f t="shared" si="34"/>
        <v>4</v>
      </c>
      <c r="AC128" s="56">
        <f t="shared" si="35"/>
        <v>2</v>
      </c>
      <c r="AD128" s="83">
        <f t="shared" si="36"/>
        <v>0</v>
      </c>
      <c r="AE128" s="14">
        <f t="shared" si="37"/>
        <v>55</v>
      </c>
      <c r="AF128" s="14">
        <f t="shared" si="23"/>
        <v>0</v>
      </c>
      <c r="AG128" s="85">
        <f t="shared" si="38"/>
        <v>88727751.013031051</v>
      </c>
      <c r="AH128" s="51" t="s">
        <v>125</v>
      </c>
      <c r="AI128" s="56" t="s">
        <v>180</v>
      </c>
    </row>
    <row r="129" spans="1:35">
      <c r="A129" s="56">
        <v>2010000243</v>
      </c>
      <c r="B129" s="56" t="s">
        <v>24</v>
      </c>
      <c r="C129" s="56" t="s">
        <v>30</v>
      </c>
      <c r="D129" s="56">
        <f t="shared" si="39"/>
        <v>128</v>
      </c>
      <c r="E129" s="10" t="s">
        <v>39</v>
      </c>
      <c r="F129" s="10" t="s">
        <v>127</v>
      </c>
      <c r="G129" s="57">
        <v>46640000</v>
      </c>
      <c r="H129" s="57">
        <v>17164864.89078233</v>
      </c>
      <c r="I129" s="57">
        <f t="shared" si="22"/>
        <v>29475135.10921767</v>
      </c>
      <c r="J129" s="60">
        <v>43739</v>
      </c>
      <c r="K129" s="60">
        <v>43830</v>
      </c>
      <c r="L129" s="60">
        <f t="shared" si="40"/>
        <v>43830</v>
      </c>
      <c r="M129" s="60">
        <v>45443</v>
      </c>
      <c r="N129" s="83">
        <f t="shared" si="24"/>
        <v>18</v>
      </c>
      <c r="O129" s="83">
        <f t="shared" si="25"/>
        <v>18</v>
      </c>
      <c r="P129" s="62">
        <f t="shared" si="26"/>
        <v>29475135.10921767</v>
      </c>
      <c r="Q129" s="10">
        <f t="shared" si="27"/>
        <v>16211324.310069719</v>
      </c>
      <c r="R129" s="61">
        <f t="shared" si="28"/>
        <v>13263810.79914795</v>
      </c>
      <c r="S129" s="61">
        <f t="shared" si="43"/>
        <v>1326381.0799147952</v>
      </c>
      <c r="T129" s="61">
        <f t="shared" si="43"/>
        <v>132638.10799147954</v>
      </c>
      <c r="U129" s="61">
        <f t="shared" si="30"/>
        <v>2650109.3976697605</v>
      </c>
      <c r="V129" s="84">
        <v>0.1</v>
      </c>
      <c r="W129" s="84">
        <v>0.1</v>
      </c>
      <c r="X129" s="84">
        <v>0.18</v>
      </c>
      <c r="Y129" s="56">
        <f t="shared" si="31"/>
        <v>4</v>
      </c>
      <c r="Z129" s="56">
        <f t="shared" si="32"/>
        <v>4</v>
      </c>
      <c r="AA129" s="56">
        <f t="shared" si="33"/>
        <v>4</v>
      </c>
      <c r="AB129" s="56">
        <f t="shared" si="34"/>
        <v>4</v>
      </c>
      <c r="AC129" s="56">
        <f t="shared" si="35"/>
        <v>2</v>
      </c>
      <c r="AD129" s="83">
        <f t="shared" si="36"/>
        <v>0</v>
      </c>
      <c r="AE129" s="14">
        <f t="shared" si="37"/>
        <v>55</v>
      </c>
      <c r="AF129" s="14">
        <f t="shared" si="23"/>
        <v>0</v>
      </c>
      <c r="AG129" s="85">
        <f t="shared" si="38"/>
        <v>4109128.5855760351</v>
      </c>
      <c r="AH129" s="51" t="s">
        <v>125</v>
      </c>
      <c r="AI129" s="56" t="s">
        <v>180</v>
      </c>
    </row>
    <row r="130" spans="1:35">
      <c r="A130" s="56">
        <v>2010000242</v>
      </c>
      <c r="B130" s="56" t="s">
        <v>24</v>
      </c>
      <c r="C130" s="56" t="s">
        <v>27</v>
      </c>
      <c r="D130" s="56">
        <f t="shared" si="39"/>
        <v>129</v>
      </c>
      <c r="E130" s="10" t="s">
        <v>96</v>
      </c>
      <c r="F130" s="10" t="s">
        <v>126</v>
      </c>
      <c r="G130" s="57">
        <v>5490</v>
      </c>
      <c r="H130" s="57">
        <v>2020.4783072554676</v>
      </c>
      <c r="I130" s="57">
        <f t="shared" ref="I130:I193" si="44">+G130-H130</f>
        <v>3469.5216927445326</v>
      </c>
      <c r="J130" s="60">
        <v>43668</v>
      </c>
      <c r="K130" s="60">
        <v>43738</v>
      </c>
      <c r="L130" s="60">
        <f t="shared" si="40"/>
        <v>43738</v>
      </c>
      <c r="M130" s="60">
        <v>45443</v>
      </c>
      <c r="N130" s="83">
        <f t="shared" si="24"/>
        <v>19</v>
      </c>
      <c r="O130" s="83">
        <f t="shared" si="25"/>
        <v>19</v>
      </c>
      <c r="P130" s="62">
        <f t="shared" si="26"/>
        <v>3469.5216927445326</v>
      </c>
      <c r="Q130" s="10">
        <f t="shared" si="27"/>
        <v>1994.9749733281062</v>
      </c>
      <c r="R130" s="61">
        <f t="shared" si="28"/>
        <v>1474.5467194164264</v>
      </c>
      <c r="S130" s="61">
        <f t="shared" si="43"/>
        <v>147.45467194164266</v>
      </c>
      <c r="T130" s="61">
        <f t="shared" si="43"/>
        <v>14.745467194164267</v>
      </c>
      <c r="U130" s="61">
        <f t="shared" si="30"/>
        <v>294.614434539402</v>
      </c>
      <c r="V130" s="84">
        <v>0.1</v>
      </c>
      <c r="W130" s="84">
        <v>0.1</v>
      </c>
      <c r="X130" s="84">
        <v>0.18</v>
      </c>
      <c r="Y130" s="56">
        <f t="shared" si="31"/>
        <v>4</v>
      </c>
      <c r="Z130" s="56">
        <f t="shared" si="32"/>
        <v>4</v>
      </c>
      <c r="AA130" s="56">
        <f t="shared" si="33"/>
        <v>4</v>
      </c>
      <c r="AB130" s="56">
        <f t="shared" si="34"/>
        <v>4</v>
      </c>
      <c r="AC130" s="56">
        <f t="shared" si="35"/>
        <v>3</v>
      </c>
      <c r="AD130" s="83">
        <f t="shared" si="36"/>
        <v>0</v>
      </c>
      <c r="AE130" s="14">
        <f t="shared" si="37"/>
        <v>57.5</v>
      </c>
      <c r="AF130" s="14">
        <f t="shared" ref="AF130:AF193" si="45">SUM(Y130:AD130)-O130</f>
        <v>0</v>
      </c>
      <c r="AG130" s="85">
        <f t="shared" si="38"/>
        <v>456.81457367520892</v>
      </c>
      <c r="AH130" s="51"/>
      <c r="AI130" s="56" t="s">
        <v>180</v>
      </c>
    </row>
    <row r="131" spans="1:35">
      <c r="A131" s="56">
        <v>2010000241</v>
      </c>
      <c r="B131" s="56" t="s">
        <v>24</v>
      </c>
      <c r="C131" s="56" t="s">
        <v>27</v>
      </c>
      <c r="D131" s="56">
        <f t="shared" si="39"/>
        <v>130</v>
      </c>
      <c r="E131" s="10" t="s">
        <v>96</v>
      </c>
      <c r="F131" s="10" t="s">
        <v>126</v>
      </c>
      <c r="G131" s="57">
        <v>5490</v>
      </c>
      <c r="H131" s="57">
        <v>2020.4783072554676</v>
      </c>
      <c r="I131" s="57">
        <f t="shared" si="44"/>
        <v>3469.5216927445326</v>
      </c>
      <c r="J131" s="60">
        <v>43668</v>
      </c>
      <c r="K131" s="60">
        <v>43738</v>
      </c>
      <c r="L131" s="60">
        <f t="shared" si="40"/>
        <v>43738</v>
      </c>
      <c r="M131" s="60">
        <v>45443</v>
      </c>
      <c r="N131" s="83">
        <f t="shared" ref="N131:N194" si="46">(+(YEAR(M131)-YEAR(L131))*12+MONTH(M131)-MONTH(L131)+1)/3</f>
        <v>19</v>
      </c>
      <c r="O131" s="83">
        <f t="shared" ref="O131:O194" si="47">ROUNDUP(N131,0)</f>
        <v>19</v>
      </c>
      <c r="P131" s="62">
        <f t="shared" ref="P131:P194" si="48">+I131</f>
        <v>3469.5216927445326</v>
      </c>
      <c r="Q131" s="10">
        <f t="shared" ref="Q131:Q194" si="49">IFERROR(P131*AE131%,0)</f>
        <v>1994.9749733281062</v>
      </c>
      <c r="R131" s="61">
        <f t="shared" ref="R131:R194" si="50">+P131-Q131</f>
        <v>1474.5467194164264</v>
      </c>
      <c r="S131" s="61">
        <f t="shared" ref="S131:T146" si="51">+R131*V131</f>
        <v>147.45467194164266</v>
      </c>
      <c r="T131" s="61">
        <f t="shared" si="51"/>
        <v>14.745467194164267</v>
      </c>
      <c r="U131" s="61">
        <f t="shared" ref="U131:U194" si="52">(R131+S131+T131)*X131</f>
        <v>294.614434539402</v>
      </c>
      <c r="V131" s="84">
        <v>0.1</v>
      </c>
      <c r="W131" s="84">
        <v>0.1</v>
      </c>
      <c r="X131" s="84">
        <v>0.18</v>
      </c>
      <c r="Y131" s="56">
        <f t="shared" ref="Y131:Y194" si="53">IF(O131&gt;4,4,O131)</f>
        <v>4</v>
      </c>
      <c r="Z131" s="56">
        <f t="shared" ref="Z131:Z194" si="54">IF((O131-Y131)&gt;4,4,O131-Y131)</f>
        <v>4</v>
      </c>
      <c r="AA131" s="56">
        <f t="shared" ref="AA131:AA194" si="55">IF((O131-Y131-Z131)&gt;4,4,(O131-Y131-Z131))</f>
        <v>4</v>
      </c>
      <c r="AB131" s="56">
        <f t="shared" ref="AB131:AB194" si="56">IF((O131-Y131-Z131-AA131)&gt;4,4,(O131-Y131-Z131-AA131))</f>
        <v>4</v>
      </c>
      <c r="AC131" s="56">
        <f t="shared" ref="AC131:AC194" si="57">IF((O131-Y131-Z131-AA131-AB131)&gt;4,4,(O131-Y131-Z131-AA131-AB131))</f>
        <v>3</v>
      </c>
      <c r="AD131" s="83">
        <f t="shared" ref="AD131:AD194" si="58">O131-Y131-Z131-AA131-AB131-AC131</f>
        <v>0</v>
      </c>
      <c r="AE131" s="14">
        <f t="shared" ref="AE131:AE194" si="59">(Y131*$Y$1*100)+(Z131*$Z$1*100)+(AA131*$AA$1*100)+(AB131*$AB$1*100)+(AC131*$AC$1*100)+(AD131*$AD$1*100)</f>
        <v>57.5</v>
      </c>
      <c r="AF131" s="14">
        <f t="shared" si="45"/>
        <v>0</v>
      </c>
      <c r="AG131" s="85">
        <f t="shared" ref="AG131:AG194" si="60">+S131+T131+U131</f>
        <v>456.81457367520892</v>
      </c>
      <c r="AH131" s="51"/>
      <c r="AI131" s="56" t="s">
        <v>180</v>
      </c>
    </row>
    <row r="132" spans="1:35">
      <c r="A132" s="56">
        <v>2010000240</v>
      </c>
      <c r="B132" s="56" t="s">
        <v>24</v>
      </c>
      <c r="C132" s="56" t="s">
        <v>27</v>
      </c>
      <c r="D132" s="56">
        <f t="shared" ref="D132:D195" si="61">+D131+1</f>
        <v>131</v>
      </c>
      <c r="E132" s="10" t="s">
        <v>96</v>
      </c>
      <c r="F132" s="10" t="s">
        <v>126</v>
      </c>
      <c r="G132" s="57">
        <v>5490</v>
      </c>
      <c r="H132" s="57">
        <v>2020.4783072554676</v>
      </c>
      <c r="I132" s="57">
        <f t="shared" si="44"/>
        <v>3469.5216927445326</v>
      </c>
      <c r="J132" s="60">
        <v>43668</v>
      </c>
      <c r="K132" s="60">
        <v>43738</v>
      </c>
      <c r="L132" s="60">
        <f t="shared" si="40"/>
        <v>43738</v>
      </c>
      <c r="M132" s="60">
        <v>45443</v>
      </c>
      <c r="N132" s="83">
        <f t="shared" si="46"/>
        <v>19</v>
      </c>
      <c r="O132" s="83">
        <f t="shared" si="47"/>
        <v>19</v>
      </c>
      <c r="P132" s="62">
        <f t="shared" si="48"/>
        <v>3469.5216927445326</v>
      </c>
      <c r="Q132" s="10">
        <f t="shared" si="49"/>
        <v>1994.9749733281062</v>
      </c>
      <c r="R132" s="61">
        <f t="shared" si="50"/>
        <v>1474.5467194164264</v>
      </c>
      <c r="S132" s="61">
        <f t="shared" si="51"/>
        <v>147.45467194164266</v>
      </c>
      <c r="T132" s="61">
        <f t="shared" si="51"/>
        <v>14.745467194164267</v>
      </c>
      <c r="U132" s="61">
        <f t="shared" si="52"/>
        <v>294.614434539402</v>
      </c>
      <c r="V132" s="84">
        <v>0.1</v>
      </c>
      <c r="W132" s="84">
        <v>0.1</v>
      </c>
      <c r="X132" s="84">
        <v>0.18</v>
      </c>
      <c r="Y132" s="56">
        <f t="shared" si="53"/>
        <v>4</v>
      </c>
      <c r="Z132" s="56">
        <f t="shared" si="54"/>
        <v>4</v>
      </c>
      <c r="AA132" s="56">
        <f t="shared" si="55"/>
        <v>4</v>
      </c>
      <c r="AB132" s="56">
        <f t="shared" si="56"/>
        <v>4</v>
      </c>
      <c r="AC132" s="56">
        <f t="shared" si="57"/>
        <v>3</v>
      </c>
      <c r="AD132" s="83">
        <f t="shared" si="58"/>
        <v>0</v>
      </c>
      <c r="AE132" s="14">
        <f t="shared" si="59"/>
        <v>57.5</v>
      </c>
      <c r="AF132" s="14">
        <f t="shared" si="45"/>
        <v>0</v>
      </c>
      <c r="AG132" s="85">
        <f t="shared" si="60"/>
        <v>456.81457367520892</v>
      </c>
      <c r="AH132" s="51"/>
      <c r="AI132" s="56" t="s">
        <v>180</v>
      </c>
    </row>
    <row r="133" spans="1:35">
      <c r="A133" s="56">
        <v>2010000239</v>
      </c>
      <c r="B133" s="56" t="s">
        <v>24</v>
      </c>
      <c r="C133" s="56" t="s">
        <v>27</v>
      </c>
      <c r="D133" s="56">
        <f t="shared" si="61"/>
        <v>132</v>
      </c>
      <c r="E133" s="10" t="s">
        <v>96</v>
      </c>
      <c r="F133" s="10" t="s">
        <v>126</v>
      </c>
      <c r="G133" s="57">
        <v>5490</v>
      </c>
      <c r="H133" s="57">
        <v>2020.4783072554676</v>
      </c>
      <c r="I133" s="57">
        <f t="shared" si="44"/>
        <v>3469.5216927445326</v>
      </c>
      <c r="J133" s="60">
        <v>43668</v>
      </c>
      <c r="K133" s="60">
        <v>43738</v>
      </c>
      <c r="L133" s="60">
        <f t="shared" si="40"/>
        <v>43738</v>
      </c>
      <c r="M133" s="60">
        <v>45443</v>
      </c>
      <c r="N133" s="83">
        <f t="shared" si="46"/>
        <v>19</v>
      </c>
      <c r="O133" s="83">
        <f t="shared" si="47"/>
        <v>19</v>
      </c>
      <c r="P133" s="62">
        <f t="shared" si="48"/>
        <v>3469.5216927445326</v>
      </c>
      <c r="Q133" s="10">
        <f t="shared" si="49"/>
        <v>1994.9749733281062</v>
      </c>
      <c r="R133" s="61">
        <f t="shared" si="50"/>
        <v>1474.5467194164264</v>
      </c>
      <c r="S133" s="61">
        <f t="shared" si="51"/>
        <v>147.45467194164266</v>
      </c>
      <c r="T133" s="61">
        <f t="shared" si="51"/>
        <v>14.745467194164267</v>
      </c>
      <c r="U133" s="61">
        <f t="shared" si="52"/>
        <v>294.614434539402</v>
      </c>
      <c r="V133" s="84">
        <v>0.1</v>
      </c>
      <c r="W133" s="84">
        <v>0.1</v>
      </c>
      <c r="X133" s="84">
        <v>0.18</v>
      </c>
      <c r="Y133" s="56">
        <f t="shared" si="53"/>
        <v>4</v>
      </c>
      <c r="Z133" s="56">
        <f t="shared" si="54"/>
        <v>4</v>
      </c>
      <c r="AA133" s="56">
        <f t="shared" si="55"/>
        <v>4</v>
      </c>
      <c r="AB133" s="56">
        <f t="shared" si="56"/>
        <v>4</v>
      </c>
      <c r="AC133" s="56">
        <f t="shared" si="57"/>
        <v>3</v>
      </c>
      <c r="AD133" s="83">
        <f t="shared" si="58"/>
        <v>0</v>
      </c>
      <c r="AE133" s="14">
        <f t="shared" si="59"/>
        <v>57.5</v>
      </c>
      <c r="AF133" s="14">
        <f t="shared" si="45"/>
        <v>0</v>
      </c>
      <c r="AG133" s="85">
        <f t="shared" si="60"/>
        <v>456.81457367520892</v>
      </c>
      <c r="AH133" s="51"/>
      <c r="AI133" s="56" t="s">
        <v>180</v>
      </c>
    </row>
    <row r="134" spans="1:35">
      <c r="A134" s="56">
        <v>2010000238</v>
      </c>
      <c r="B134" s="56" t="s">
        <v>24</v>
      </c>
      <c r="C134" s="56" t="s">
        <v>27</v>
      </c>
      <c r="D134" s="56">
        <f t="shared" si="61"/>
        <v>133</v>
      </c>
      <c r="E134" s="10" t="s">
        <v>96</v>
      </c>
      <c r="F134" s="10" t="s">
        <v>126</v>
      </c>
      <c r="G134" s="57">
        <v>5490</v>
      </c>
      <c r="H134" s="57">
        <v>2020.4783072554676</v>
      </c>
      <c r="I134" s="57">
        <f t="shared" si="44"/>
        <v>3469.5216927445326</v>
      </c>
      <c r="J134" s="60">
        <v>43668</v>
      </c>
      <c r="K134" s="60">
        <v>43738</v>
      </c>
      <c r="L134" s="60">
        <f t="shared" si="40"/>
        <v>43738</v>
      </c>
      <c r="M134" s="60">
        <v>45443</v>
      </c>
      <c r="N134" s="83">
        <f t="shared" si="46"/>
        <v>19</v>
      </c>
      <c r="O134" s="83">
        <f t="shared" si="47"/>
        <v>19</v>
      </c>
      <c r="P134" s="62">
        <f t="shared" si="48"/>
        <v>3469.5216927445326</v>
      </c>
      <c r="Q134" s="10">
        <f t="shared" si="49"/>
        <v>1994.9749733281062</v>
      </c>
      <c r="R134" s="61">
        <f t="shared" si="50"/>
        <v>1474.5467194164264</v>
      </c>
      <c r="S134" s="61">
        <f t="shared" si="51"/>
        <v>147.45467194164266</v>
      </c>
      <c r="T134" s="61">
        <f t="shared" si="51"/>
        <v>14.745467194164267</v>
      </c>
      <c r="U134" s="61">
        <f t="shared" si="52"/>
        <v>294.614434539402</v>
      </c>
      <c r="V134" s="84">
        <v>0.1</v>
      </c>
      <c r="W134" s="84">
        <v>0.1</v>
      </c>
      <c r="X134" s="84">
        <v>0.18</v>
      </c>
      <c r="Y134" s="56">
        <f t="shared" si="53"/>
        <v>4</v>
      </c>
      <c r="Z134" s="56">
        <f t="shared" si="54"/>
        <v>4</v>
      </c>
      <c r="AA134" s="56">
        <f t="shared" si="55"/>
        <v>4</v>
      </c>
      <c r="AB134" s="56">
        <f t="shared" si="56"/>
        <v>4</v>
      </c>
      <c r="AC134" s="56">
        <f t="shared" si="57"/>
        <v>3</v>
      </c>
      <c r="AD134" s="83">
        <f t="shared" si="58"/>
        <v>0</v>
      </c>
      <c r="AE134" s="14">
        <f t="shared" si="59"/>
        <v>57.5</v>
      </c>
      <c r="AF134" s="14">
        <f t="shared" si="45"/>
        <v>0</v>
      </c>
      <c r="AG134" s="85">
        <f t="shared" si="60"/>
        <v>456.81457367520892</v>
      </c>
      <c r="AH134" s="51"/>
      <c r="AI134" s="56" t="s">
        <v>180</v>
      </c>
    </row>
    <row r="135" spans="1:35">
      <c r="A135" s="56">
        <v>2010000237</v>
      </c>
      <c r="B135" s="56" t="s">
        <v>24</v>
      </c>
      <c r="C135" s="56" t="s">
        <v>27</v>
      </c>
      <c r="D135" s="56">
        <f t="shared" si="61"/>
        <v>134</v>
      </c>
      <c r="E135" s="10" t="s">
        <v>96</v>
      </c>
      <c r="F135" s="10" t="s">
        <v>126</v>
      </c>
      <c r="G135" s="57">
        <v>5490</v>
      </c>
      <c r="H135" s="57">
        <v>2020.4783072554676</v>
      </c>
      <c r="I135" s="57">
        <f t="shared" si="44"/>
        <v>3469.5216927445326</v>
      </c>
      <c r="J135" s="60">
        <v>43668</v>
      </c>
      <c r="K135" s="60">
        <v>43738</v>
      </c>
      <c r="L135" s="60">
        <f t="shared" si="40"/>
        <v>43738</v>
      </c>
      <c r="M135" s="60">
        <v>45443</v>
      </c>
      <c r="N135" s="83">
        <f t="shared" si="46"/>
        <v>19</v>
      </c>
      <c r="O135" s="83">
        <f t="shared" si="47"/>
        <v>19</v>
      </c>
      <c r="P135" s="62">
        <f t="shared" si="48"/>
        <v>3469.5216927445326</v>
      </c>
      <c r="Q135" s="10">
        <f t="shared" si="49"/>
        <v>1994.9749733281062</v>
      </c>
      <c r="R135" s="61">
        <f t="shared" si="50"/>
        <v>1474.5467194164264</v>
      </c>
      <c r="S135" s="61">
        <f t="shared" si="51"/>
        <v>147.45467194164266</v>
      </c>
      <c r="T135" s="61">
        <f t="shared" si="51"/>
        <v>14.745467194164267</v>
      </c>
      <c r="U135" s="61">
        <f t="shared" si="52"/>
        <v>294.614434539402</v>
      </c>
      <c r="V135" s="84">
        <v>0.1</v>
      </c>
      <c r="W135" s="84">
        <v>0.1</v>
      </c>
      <c r="X135" s="84">
        <v>0.18</v>
      </c>
      <c r="Y135" s="56">
        <f t="shared" si="53"/>
        <v>4</v>
      </c>
      <c r="Z135" s="56">
        <f t="shared" si="54"/>
        <v>4</v>
      </c>
      <c r="AA135" s="56">
        <f t="shared" si="55"/>
        <v>4</v>
      </c>
      <c r="AB135" s="56">
        <f t="shared" si="56"/>
        <v>4</v>
      </c>
      <c r="AC135" s="56">
        <f t="shared" si="57"/>
        <v>3</v>
      </c>
      <c r="AD135" s="83">
        <f t="shared" si="58"/>
        <v>0</v>
      </c>
      <c r="AE135" s="14">
        <f t="shared" si="59"/>
        <v>57.5</v>
      </c>
      <c r="AF135" s="14">
        <f t="shared" si="45"/>
        <v>0</v>
      </c>
      <c r="AG135" s="85">
        <f t="shared" si="60"/>
        <v>456.81457367520892</v>
      </c>
      <c r="AH135" s="51"/>
      <c r="AI135" s="56" t="s">
        <v>180</v>
      </c>
    </row>
    <row r="136" spans="1:35">
      <c r="A136" s="56">
        <v>2010000236</v>
      </c>
      <c r="B136" s="56" t="s">
        <v>24</v>
      </c>
      <c r="C136" s="56" t="s">
        <v>27</v>
      </c>
      <c r="D136" s="56">
        <f t="shared" si="61"/>
        <v>135</v>
      </c>
      <c r="E136" s="10" t="s">
        <v>96</v>
      </c>
      <c r="F136" s="10" t="s">
        <v>126</v>
      </c>
      <c r="G136" s="57">
        <v>5490</v>
      </c>
      <c r="H136" s="57">
        <v>2020.4783072554676</v>
      </c>
      <c r="I136" s="57">
        <f t="shared" si="44"/>
        <v>3469.5216927445326</v>
      </c>
      <c r="J136" s="60">
        <v>43668</v>
      </c>
      <c r="K136" s="60">
        <v>43738</v>
      </c>
      <c r="L136" s="60">
        <f t="shared" si="40"/>
        <v>43738</v>
      </c>
      <c r="M136" s="60">
        <v>45443</v>
      </c>
      <c r="N136" s="83">
        <f t="shared" si="46"/>
        <v>19</v>
      </c>
      <c r="O136" s="83">
        <f t="shared" si="47"/>
        <v>19</v>
      </c>
      <c r="P136" s="62">
        <f t="shared" si="48"/>
        <v>3469.5216927445326</v>
      </c>
      <c r="Q136" s="10">
        <f t="shared" si="49"/>
        <v>1994.9749733281062</v>
      </c>
      <c r="R136" s="61">
        <f t="shared" si="50"/>
        <v>1474.5467194164264</v>
      </c>
      <c r="S136" s="61">
        <f t="shared" si="51"/>
        <v>147.45467194164266</v>
      </c>
      <c r="T136" s="61">
        <f t="shared" si="51"/>
        <v>14.745467194164267</v>
      </c>
      <c r="U136" s="61">
        <f t="shared" si="52"/>
        <v>294.614434539402</v>
      </c>
      <c r="V136" s="84">
        <v>0.1</v>
      </c>
      <c r="W136" s="84">
        <v>0.1</v>
      </c>
      <c r="X136" s="84">
        <v>0.18</v>
      </c>
      <c r="Y136" s="56">
        <f t="shared" si="53"/>
        <v>4</v>
      </c>
      <c r="Z136" s="56">
        <f t="shared" si="54"/>
        <v>4</v>
      </c>
      <c r="AA136" s="56">
        <f t="shared" si="55"/>
        <v>4</v>
      </c>
      <c r="AB136" s="56">
        <f t="shared" si="56"/>
        <v>4</v>
      </c>
      <c r="AC136" s="56">
        <f t="shared" si="57"/>
        <v>3</v>
      </c>
      <c r="AD136" s="83">
        <f t="shared" si="58"/>
        <v>0</v>
      </c>
      <c r="AE136" s="14">
        <f t="shared" si="59"/>
        <v>57.5</v>
      </c>
      <c r="AF136" s="14">
        <f t="shared" si="45"/>
        <v>0</v>
      </c>
      <c r="AG136" s="85">
        <f t="shared" si="60"/>
        <v>456.81457367520892</v>
      </c>
      <c r="AH136" s="51"/>
      <c r="AI136" s="56" t="s">
        <v>180</v>
      </c>
    </row>
    <row r="137" spans="1:35">
      <c r="A137" s="56">
        <v>2010000235</v>
      </c>
      <c r="B137" s="56" t="s">
        <v>24</v>
      </c>
      <c r="C137" s="56" t="s">
        <v>27</v>
      </c>
      <c r="D137" s="56">
        <f t="shared" si="61"/>
        <v>136</v>
      </c>
      <c r="E137" s="10" t="s">
        <v>96</v>
      </c>
      <c r="F137" s="10" t="s">
        <v>126</v>
      </c>
      <c r="G137" s="57">
        <v>5490</v>
      </c>
      <c r="H137" s="57">
        <v>2020.4783072554676</v>
      </c>
      <c r="I137" s="57">
        <f t="shared" si="44"/>
        <v>3469.5216927445326</v>
      </c>
      <c r="J137" s="60">
        <v>43668</v>
      </c>
      <c r="K137" s="60">
        <v>43738</v>
      </c>
      <c r="L137" s="60">
        <f t="shared" si="40"/>
        <v>43738</v>
      </c>
      <c r="M137" s="60">
        <v>45443</v>
      </c>
      <c r="N137" s="83">
        <f t="shared" si="46"/>
        <v>19</v>
      </c>
      <c r="O137" s="83">
        <f t="shared" si="47"/>
        <v>19</v>
      </c>
      <c r="P137" s="62">
        <f t="shared" si="48"/>
        <v>3469.5216927445326</v>
      </c>
      <c r="Q137" s="10">
        <f t="shared" si="49"/>
        <v>1994.9749733281062</v>
      </c>
      <c r="R137" s="61">
        <f t="shared" si="50"/>
        <v>1474.5467194164264</v>
      </c>
      <c r="S137" s="61">
        <f t="shared" si="51"/>
        <v>147.45467194164266</v>
      </c>
      <c r="T137" s="61">
        <f t="shared" si="51"/>
        <v>14.745467194164267</v>
      </c>
      <c r="U137" s="61">
        <f t="shared" si="52"/>
        <v>294.614434539402</v>
      </c>
      <c r="V137" s="84">
        <v>0.1</v>
      </c>
      <c r="W137" s="84">
        <v>0.1</v>
      </c>
      <c r="X137" s="84">
        <v>0.18</v>
      </c>
      <c r="Y137" s="56">
        <f t="shared" si="53"/>
        <v>4</v>
      </c>
      <c r="Z137" s="56">
        <f t="shared" si="54"/>
        <v>4</v>
      </c>
      <c r="AA137" s="56">
        <f t="shared" si="55"/>
        <v>4</v>
      </c>
      <c r="AB137" s="56">
        <f t="shared" si="56"/>
        <v>4</v>
      </c>
      <c r="AC137" s="56">
        <f t="shared" si="57"/>
        <v>3</v>
      </c>
      <c r="AD137" s="83">
        <f t="shared" si="58"/>
        <v>0</v>
      </c>
      <c r="AE137" s="14">
        <f t="shared" si="59"/>
        <v>57.5</v>
      </c>
      <c r="AF137" s="14">
        <f t="shared" si="45"/>
        <v>0</v>
      </c>
      <c r="AG137" s="85">
        <f t="shared" si="60"/>
        <v>456.81457367520892</v>
      </c>
      <c r="AH137" s="51"/>
      <c r="AI137" s="56" t="s">
        <v>180</v>
      </c>
    </row>
    <row r="138" spans="1:35">
      <c r="A138" s="56">
        <v>2010000234</v>
      </c>
      <c r="B138" s="56" t="s">
        <v>24</v>
      </c>
      <c r="C138" s="56" t="s">
        <v>27</v>
      </c>
      <c r="D138" s="56">
        <f t="shared" si="61"/>
        <v>137</v>
      </c>
      <c r="E138" s="10" t="s">
        <v>96</v>
      </c>
      <c r="F138" s="10" t="s">
        <v>126</v>
      </c>
      <c r="G138" s="57">
        <v>5490</v>
      </c>
      <c r="H138" s="57">
        <v>2020.4783072554676</v>
      </c>
      <c r="I138" s="57">
        <f t="shared" si="44"/>
        <v>3469.5216927445326</v>
      </c>
      <c r="J138" s="60">
        <v>43668</v>
      </c>
      <c r="K138" s="60">
        <v>43738</v>
      </c>
      <c r="L138" s="60">
        <f t="shared" si="40"/>
        <v>43738</v>
      </c>
      <c r="M138" s="60">
        <v>45443</v>
      </c>
      <c r="N138" s="83">
        <f t="shared" si="46"/>
        <v>19</v>
      </c>
      <c r="O138" s="83">
        <f t="shared" si="47"/>
        <v>19</v>
      </c>
      <c r="P138" s="62">
        <f t="shared" si="48"/>
        <v>3469.5216927445326</v>
      </c>
      <c r="Q138" s="10">
        <f t="shared" si="49"/>
        <v>1994.9749733281062</v>
      </c>
      <c r="R138" s="61">
        <f t="shared" si="50"/>
        <v>1474.5467194164264</v>
      </c>
      <c r="S138" s="61">
        <f t="shared" si="51"/>
        <v>147.45467194164266</v>
      </c>
      <c r="T138" s="61">
        <f t="shared" si="51"/>
        <v>14.745467194164267</v>
      </c>
      <c r="U138" s="61">
        <f t="shared" si="52"/>
        <v>294.614434539402</v>
      </c>
      <c r="V138" s="84">
        <v>0.1</v>
      </c>
      <c r="W138" s="84">
        <v>0.1</v>
      </c>
      <c r="X138" s="84">
        <v>0.18</v>
      </c>
      <c r="Y138" s="56">
        <f t="shared" si="53"/>
        <v>4</v>
      </c>
      <c r="Z138" s="56">
        <f t="shared" si="54"/>
        <v>4</v>
      </c>
      <c r="AA138" s="56">
        <f t="shared" si="55"/>
        <v>4</v>
      </c>
      <c r="AB138" s="56">
        <f t="shared" si="56"/>
        <v>4</v>
      </c>
      <c r="AC138" s="56">
        <f t="shared" si="57"/>
        <v>3</v>
      </c>
      <c r="AD138" s="83">
        <f t="shared" si="58"/>
        <v>0</v>
      </c>
      <c r="AE138" s="14">
        <f t="shared" si="59"/>
        <v>57.5</v>
      </c>
      <c r="AF138" s="14">
        <f t="shared" si="45"/>
        <v>0</v>
      </c>
      <c r="AG138" s="85">
        <f t="shared" si="60"/>
        <v>456.81457367520892</v>
      </c>
      <c r="AH138" s="51"/>
      <c r="AI138" s="56" t="s">
        <v>180</v>
      </c>
    </row>
    <row r="139" spans="1:35">
      <c r="A139" s="56">
        <v>2010000233</v>
      </c>
      <c r="B139" s="56" t="s">
        <v>24</v>
      </c>
      <c r="C139" s="56" t="s">
        <v>27</v>
      </c>
      <c r="D139" s="56">
        <f t="shared" si="61"/>
        <v>138</v>
      </c>
      <c r="E139" s="10" t="s">
        <v>96</v>
      </c>
      <c r="F139" s="10" t="s">
        <v>126</v>
      </c>
      <c r="G139" s="57">
        <v>5490</v>
      </c>
      <c r="H139" s="57">
        <v>2020.4783072554676</v>
      </c>
      <c r="I139" s="57">
        <f t="shared" si="44"/>
        <v>3469.5216927445326</v>
      </c>
      <c r="J139" s="60">
        <v>43668</v>
      </c>
      <c r="K139" s="60">
        <v>43738</v>
      </c>
      <c r="L139" s="60">
        <f t="shared" si="40"/>
        <v>43738</v>
      </c>
      <c r="M139" s="60">
        <v>45443</v>
      </c>
      <c r="N139" s="83">
        <f t="shared" si="46"/>
        <v>19</v>
      </c>
      <c r="O139" s="83">
        <f t="shared" si="47"/>
        <v>19</v>
      </c>
      <c r="P139" s="62">
        <f t="shared" si="48"/>
        <v>3469.5216927445326</v>
      </c>
      <c r="Q139" s="10">
        <f t="shared" si="49"/>
        <v>1994.9749733281062</v>
      </c>
      <c r="R139" s="61">
        <f t="shared" si="50"/>
        <v>1474.5467194164264</v>
      </c>
      <c r="S139" s="61">
        <f t="shared" si="51"/>
        <v>147.45467194164266</v>
      </c>
      <c r="T139" s="61">
        <f t="shared" si="51"/>
        <v>14.745467194164267</v>
      </c>
      <c r="U139" s="61">
        <f t="shared" si="52"/>
        <v>294.614434539402</v>
      </c>
      <c r="V139" s="84">
        <v>0.1</v>
      </c>
      <c r="W139" s="84">
        <v>0.1</v>
      </c>
      <c r="X139" s="84">
        <v>0.18</v>
      </c>
      <c r="Y139" s="56">
        <f t="shared" si="53"/>
        <v>4</v>
      </c>
      <c r="Z139" s="56">
        <f t="shared" si="54"/>
        <v>4</v>
      </c>
      <c r="AA139" s="56">
        <f t="shared" si="55"/>
        <v>4</v>
      </c>
      <c r="AB139" s="56">
        <f t="shared" si="56"/>
        <v>4</v>
      </c>
      <c r="AC139" s="56">
        <f t="shared" si="57"/>
        <v>3</v>
      </c>
      <c r="AD139" s="83">
        <f t="shared" si="58"/>
        <v>0</v>
      </c>
      <c r="AE139" s="14">
        <f t="shared" si="59"/>
        <v>57.5</v>
      </c>
      <c r="AF139" s="14">
        <f t="shared" si="45"/>
        <v>0</v>
      </c>
      <c r="AG139" s="85">
        <f t="shared" si="60"/>
        <v>456.81457367520892</v>
      </c>
      <c r="AH139" s="51"/>
      <c r="AI139" s="56" t="s">
        <v>180</v>
      </c>
    </row>
    <row r="140" spans="1:35">
      <c r="A140" s="56">
        <v>2010000232</v>
      </c>
      <c r="B140" s="56" t="s">
        <v>24</v>
      </c>
      <c r="C140" s="56" t="s">
        <v>27</v>
      </c>
      <c r="D140" s="56">
        <f t="shared" si="61"/>
        <v>139</v>
      </c>
      <c r="E140" s="10" t="s">
        <v>96</v>
      </c>
      <c r="F140" s="10" t="s">
        <v>126</v>
      </c>
      <c r="G140" s="57">
        <v>5490</v>
      </c>
      <c r="H140" s="57">
        <v>2020.4783072554676</v>
      </c>
      <c r="I140" s="57">
        <f t="shared" si="44"/>
        <v>3469.5216927445326</v>
      </c>
      <c r="J140" s="60">
        <v>43668</v>
      </c>
      <c r="K140" s="60">
        <v>43738</v>
      </c>
      <c r="L140" s="60">
        <f t="shared" si="40"/>
        <v>43738</v>
      </c>
      <c r="M140" s="60">
        <v>45443</v>
      </c>
      <c r="N140" s="83">
        <f t="shared" si="46"/>
        <v>19</v>
      </c>
      <c r="O140" s="83">
        <f t="shared" si="47"/>
        <v>19</v>
      </c>
      <c r="P140" s="62">
        <f t="shared" si="48"/>
        <v>3469.5216927445326</v>
      </c>
      <c r="Q140" s="10">
        <f t="shared" si="49"/>
        <v>1994.9749733281062</v>
      </c>
      <c r="R140" s="61">
        <f t="shared" si="50"/>
        <v>1474.5467194164264</v>
      </c>
      <c r="S140" s="61">
        <f t="shared" si="51"/>
        <v>147.45467194164266</v>
      </c>
      <c r="T140" s="61">
        <f t="shared" si="51"/>
        <v>14.745467194164267</v>
      </c>
      <c r="U140" s="61">
        <f t="shared" si="52"/>
        <v>294.614434539402</v>
      </c>
      <c r="V140" s="84">
        <v>0.1</v>
      </c>
      <c r="W140" s="84">
        <v>0.1</v>
      </c>
      <c r="X140" s="84">
        <v>0.18</v>
      </c>
      <c r="Y140" s="56">
        <f t="shared" si="53"/>
        <v>4</v>
      </c>
      <c r="Z140" s="56">
        <f t="shared" si="54"/>
        <v>4</v>
      </c>
      <c r="AA140" s="56">
        <f t="shared" si="55"/>
        <v>4</v>
      </c>
      <c r="AB140" s="56">
        <f t="shared" si="56"/>
        <v>4</v>
      </c>
      <c r="AC140" s="56">
        <f t="shared" si="57"/>
        <v>3</v>
      </c>
      <c r="AD140" s="83">
        <f t="shared" si="58"/>
        <v>0</v>
      </c>
      <c r="AE140" s="14">
        <f t="shared" si="59"/>
        <v>57.5</v>
      </c>
      <c r="AF140" s="14">
        <f t="shared" si="45"/>
        <v>0</v>
      </c>
      <c r="AG140" s="85">
        <f t="shared" si="60"/>
        <v>456.81457367520892</v>
      </c>
      <c r="AH140" s="51"/>
      <c r="AI140" s="56" t="s">
        <v>180</v>
      </c>
    </row>
    <row r="141" spans="1:35">
      <c r="A141" s="56">
        <v>2010000231</v>
      </c>
      <c r="B141" s="56" t="s">
        <v>24</v>
      </c>
      <c r="C141" s="56" t="s">
        <v>27</v>
      </c>
      <c r="D141" s="56">
        <f t="shared" si="61"/>
        <v>140</v>
      </c>
      <c r="E141" s="10" t="s">
        <v>96</v>
      </c>
      <c r="F141" s="10" t="s">
        <v>126</v>
      </c>
      <c r="G141" s="57">
        <v>5490</v>
      </c>
      <c r="H141" s="57">
        <v>2020.4783072554676</v>
      </c>
      <c r="I141" s="57">
        <f t="shared" si="44"/>
        <v>3469.5216927445326</v>
      </c>
      <c r="J141" s="60">
        <v>43668</v>
      </c>
      <c r="K141" s="60">
        <v>43738</v>
      </c>
      <c r="L141" s="60">
        <f t="shared" si="40"/>
        <v>43738</v>
      </c>
      <c r="M141" s="60">
        <v>45443</v>
      </c>
      <c r="N141" s="83">
        <f t="shared" si="46"/>
        <v>19</v>
      </c>
      <c r="O141" s="83">
        <f t="shared" si="47"/>
        <v>19</v>
      </c>
      <c r="P141" s="62">
        <f t="shared" si="48"/>
        <v>3469.5216927445326</v>
      </c>
      <c r="Q141" s="10">
        <f t="shared" si="49"/>
        <v>1994.9749733281062</v>
      </c>
      <c r="R141" s="61">
        <f t="shared" si="50"/>
        <v>1474.5467194164264</v>
      </c>
      <c r="S141" s="61">
        <f t="shared" si="51"/>
        <v>147.45467194164266</v>
      </c>
      <c r="T141" s="61">
        <f t="shared" si="51"/>
        <v>14.745467194164267</v>
      </c>
      <c r="U141" s="61">
        <f t="shared" si="52"/>
        <v>294.614434539402</v>
      </c>
      <c r="V141" s="84">
        <v>0.1</v>
      </c>
      <c r="W141" s="84">
        <v>0.1</v>
      </c>
      <c r="X141" s="84">
        <v>0.18</v>
      </c>
      <c r="Y141" s="56">
        <f t="shared" si="53"/>
        <v>4</v>
      </c>
      <c r="Z141" s="56">
        <f t="shared" si="54"/>
        <v>4</v>
      </c>
      <c r="AA141" s="56">
        <f t="shared" si="55"/>
        <v>4</v>
      </c>
      <c r="AB141" s="56">
        <f t="shared" si="56"/>
        <v>4</v>
      </c>
      <c r="AC141" s="56">
        <f t="shared" si="57"/>
        <v>3</v>
      </c>
      <c r="AD141" s="83">
        <f t="shared" si="58"/>
        <v>0</v>
      </c>
      <c r="AE141" s="14">
        <f t="shared" si="59"/>
        <v>57.5</v>
      </c>
      <c r="AF141" s="14">
        <f t="shared" si="45"/>
        <v>0</v>
      </c>
      <c r="AG141" s="85">
        <f t="shared" si="60"/>
        <v>456.81457367520892</v>
      </c>
      <c r="AH141" s="51"/>
      <c r="AI141" s="56" t="s">
        <v>180</v>
      </c>
    </row>
    <row r="142" spans="1:35">
      <c r="A142" s="56">
        <v>2010000230</v>
      </c>
      <c r="B142" s="56" t="s">
        <v>24</v>
      </c>
      <c r="C142" s="56" t="s">
        <v>27</v>
      </c>
      <c r="D142" s="56">
        <f t="shared" si="61"/>
        <v>141</v>
      </c>
      <c r="E142" s="10" t="s">
        <v>96</v>
      </c>
      <c r="F142" s="10" t="s">
        <v>126</v>
      </c>
      <c r="G142" s="57">
        <v>5490</v>
      </c>
      <c r="H142" s="57">
        <v>2020.4783072554676</v>
      </c>
      <c r="I142" s="57">
        <f t="shared" si="44"/>
        <v>3469.5216927445326</v>
      </c>
      <c r="J142" s="60">
        <v>43668</v>
      </c>
      <c r="K142" s="60">
        <v>43738</v>
      </c>
      <c r="L142" s="60">
        <f t="shared" ref="L142:L204" si="62">+K142</f>
        <v>43738</v>
      </c>
      <c r="M142" s="60">
        <v>45443</v>
      </c>
      <c r="N142" s="83">
        <f t="shared" si="46"/>
        <v>19</v>
      </c>
      <c r="O142" s="83">
        <f t="shared" si="47"/>
        <v>19</v>
      </c>
      <c r="P142" s="62">
        <f t="shared" si="48"/>
        <v>3469.5216927445326</v>
      </c>
      <c r="Q142" s="10">
        <f t="shared" si="49"/>
        <v>1994.9749733281062</v>
      </c>
      <c r="R142" s="61">
        <f t="shared" si="50"/>
        <v>1474.5467194164264</v>
      </c>
      <c r="S142" s="61">
        <f t="shared" si="51"/>
        <v>147.45467194164266</v>
      </c>
      <c r="T142" s="61">
        <f t="shared" si="51"/>
        <v>14.745467194164267</v>
      </c>
      <c r="U142" s="61">
        <f t="shared" si="52"/>
        <v>294.614434539402</v>
      </c>
      <c r="V142" s="84">
        <v>0.1</v>
      </c>
      <c r="W142" s="84">
        <v>0.1</v>
      </c>
      <c r="X142" s="84">
        <v>0.18</v>
      </c>
      <c r="Y142" s="56">
        <f t="shared" si="53"/>
        <v>4</v>
      </c>
      <c r="Z142" s="56">
        <f t="shared" si="54"/>
        <v>4</v>
      </c>
      <c r="AA142" s="56">
        <f t="shared" si="55"/>
        <v>4</v>
      </c>
      <c r="AB142" s="56">
        <f t="shared" si="56"/>
        <v>4</v>
      </c>
      <c r="AC142" s="56">
        <f t="shared" si="57"/>
        <v>3</v>
      </c>
      <c r="AD142" s="83">
        <f t="shared" si="58"/>
        <v>0</v>
      </c>
      <c r="AE142" s="14">
        <f t="shared" si="59"/>
        <v>57.5</v>
      </c>
      <c r="AF142" s="14">
        <f t="shared" si="45"/>
        <v>0</v>
      </c>
      <c r="AG142" s="85">
        <f t="shared" si="60"/>
        <v>456.81457367520892</v>
      </c>
      <c r="AH142" s="51"/>
      <c r="AI142" s="56" t="s">
        <v>180</v>
      </c>
    </row>
    <row r="143" spans="1:35">
      <c r="A143" s="56">
        <v>2010000229</v>
      </c>
      <c r="B143" s="56" t="s">
        <v>24</v>
      </c>
      <c r="C143" s="56" t="s">
        <v>27</v>
      </c>
      <c r="D143" s="56">
        <f t="shared" si="61"/>
        <v>142</v>
      </c>
      <c r="E143" s="10" t="s">
        <v>96</v>
      </c>
      <c r="F143" s="10" t="s">
        <v>126</v>
      </c>
      <c r="G143" s="57">
        <v>5490</v>
      </c>
      <c r="H143" s="57">
        <v>2020.4783072554676</v>
      </c>
      <c r="I143" s="57">
        <f t="shared" si="44"/>
        <v>3469.5216927445326</v>
      </c>
      <c r="J143" s="60">
        <v>43668</v>
      </c>
      <c r="K143" s="60">
        <v>43738</v>
      </c>
      <c r="L143" s="60">
        <f t="shared" si="62"/>
        <v>43738</v>
      </c>
      <c r="M143" s="60">
        <v>45443</v>
      </c>
      <c r="N143" s="83">
        <f t="shared" si="46"/>
        <v>19</v>
      </c>
      <c r="O143" s="83">
        <f t="shared" si="47"/>
        <v>19</v>
      </c>
      <c r="P143" s="62">
        <f t="shared" si="48"/>
        <v>3469.5216927445326</v>
      </c>
      <c r="Q143" s="10">
        <f t="shared" si="49"/>
        <v>1994.9749733281062</v>
      </c>
      <c r="R143" s="61">
        <f t="shared" si="50"/>
        <v>1474.5467194164264</v>
      </c>
      <c r="S143" s="61">
        <f t="shared" si="51"/>
        <v>147.45467194164266</v>
      </c>
      <c r="T143" s="61">
        <f t="shared" si="51"/>
        <v>14.745467194164267</v>
      </c>
      <c r="U143" s="61">
        <f t="shared" si="52"/>
        <v>294.614434539402</v>
      </c>
      <c r="V143" s="84">
        <v>0.1</v>
      </c>
      <c r="W143" s="84">
        <v>0.1</v>
      </c>
      <c r="X143" s="84">
        <v>0.18</v>
      </c>
      <c r="Y143" s="56">
        <f t="shared" si="53"/>
        <v>4</v>
      </c>
      <c r="Z143" s="56">
        <f t="shared" si="54"/>
        <v>4</v>
      </c>
      <c r="AA143" s="56">
        <f t="shared" si="55"/>
        <v>4</v>
      </c>
      <c r="AB143" s="56">
        <f t="shared" si="56"/>
        <v>4</v>
      </c>
      <c r="AC143" s="56">
        <f t="shared" si="57"/>
        <v>3</v>
      </c>
      <c r="AD143" s="83">
        <f t="shared" si="58"/>
        <v>0</v>
      </c>
      <c r="AE143" s="14">
        <f t="shared" si="59"/>
        <v>57.5</v>
      </c>
      <c r="AF143" s="14">
        <f t="shared" si="45"/>
        <v>0</v>
      </c>
      <c r="AG143" s="85">
        <f t="shared" si="60"/>
        <v>456.81457367520892</v>
      </c>
      <c r="AH143" s="51"/>
      <c r="AI143" s="56" t="s">
        <v>180</v>
      </c>
    </row>
    <row r="144" spans="1:35">
      <c r="A144" s="56">
        <v>2010000228</v>
      </c>
      <c r="B144" s="56" t="s">
        <v>24</v>
      </c>
      <c r="C144" s="56" t="s">
        <v>27</v>
      </c>
      <c r="D144" s="56">
        <f t="shared" si="61"/>
        <v>143</v>
      </c>
      <c r="E144" s="10" t="s">
        <v>96</v>
      </c>
      <c r="F144" s="10" t="s">
        <v>126</v>
      </c>
      <c r="G144" s="57">
        <v>5490</v>
      </c>
      <c r="H144" s="57">
        <v>2020.4783072554676</v>
      </c>
      <c r="I144" s="57">
        <f t="shared" si="44"/>
        <v>3469.5216927445326</v>
      </c>
      <c r="J144" s="60">
        <v>43668</v>
      </c>
      <c r="K144" s="60">
        <v>43738</v>
      </c>
      <c r="L144" s="60">
        <f t="shared" si="62"/>
        <v>43738</v>
      </c>
      <c r="M144" s="60">
        <v>45443</v>
      </c>
      <c r="N144" s="83">
        <f t="shared" si="46"/>
        <v>19</v>
      </c>
      <c r="O144" s="83">
        <f t="shared" si="47"/>
        <v>19</v>
      </c>
      <c r="P144" s="62">
        <f t="shared" si="48"/>
        <v>3469.5216927445326</v>
      </c>
      <c r="Q144" s="10">
        <f t="shared" si="49"/>
        <v>1994.9749733281062</v>
      </c>
      <c r="R144" s="61">
        <f t="shared" si="50"/>
        <v>1474.5467194164264</v>
      </c>
      <c r="S144" s="61">
        <f t="shared" si="51"/>
        <v>147.45467194164266</v>
      </c>
      <c r="T144" s="61">
        <f t="shared" si="51"/>
        <v>14.745467194164267</v>
      </c>
      <c r="U144" s="61">
        <f t="shared" si="52"/>
        <v>294.614434539402</v>
      </c>
      <c r="V144" s="84">
        <v>0.1</v>
      </c>
      <c r="W144" s="84">
        <v>0.1</v>
      </c>
      <c r="X144" s="84">
        <v>0.18</v>
      </c>
      <c r="Y144" s="56">
        <f t="shared" si="53"/>
        <v>4</v>
      </c>
      <c r="Z144" s="56">
        <f t="shared" si="54"/>
        <v>4</v>
      </c>
      <c r="AA144" s="56">
        <f t="shared" si="55"/>
        <v>4</v>
      </c>
      <c r="AB144" s="56">
        <f t="shared" si="56"/>
        <v>4</v>
      </c>
      <c r="AC144" s="56">
        <f t="shared" si="57"/>
        <v>3</v>
      </c>
      <c r="AD144" s="83">
        <f t="shared" si="58"/>
        <v>0</v>
      </c>
      <c r="AE144" s="14">
        <f t="shared" si="59"/>
        <v>57.5</v>
      </c>
      <c r="AF144" s="14">
        <f t="shared" si="45"/>
        <v>0</v>
      </c>
      <c r="AG144" s="85">
        <f t="shared" si="60"/>
        <v>456.81457367520892</v>
      </c>
      <c r="AH144" s="51"/>
      <c r="AI144" s="56" t="s">
        <v>180</v>
      </c>
    </row>
    <row r="145" spans="1:35">
      <c r="A145" s="56">
        <v>2010000227</v>
      </c>
      <c r="B145" s="56" t="s">
        <v>24</v>
      </c>
      <c r="C145" s="56" t="s">
        <v>27</v>
      </c>
      <c r="D145" s="56">
        <f t="shared" si="61"/>
        <v>144</v>
      </c>
      <c r="E145" s="10" t="s">
        <v>96</v>
      </c>
      <c r="F145" s="10" t="s">
        <v>126</v>
      </c>
      <c r="G145" s="57">
        <v>5490</v>
      </c>
      <c r="H145" s="57">
        <v>2020.4783072554676</v>
      </c>
      <c r="I145" s="57">
        <f t="shared" si="44"/>
        <v>3469.5216927445326</v>
      </c>
      <c r="J145" s="60">
        <v>43668</v>
      </c>
      <c r="K145" s="60">
        <v>43738</v>
      </c>
      <c r="L145" s="60">
        <f t="shared" si="62"/>
        <v>43738</v>
      </c>
      <c r="M145" s="60">
        <v>45443</v>
      </c>
      <c r="N145" s="83">
        <f t="shared" si="46"/>
        <v>19</v>
      </c>
      <c r="O145" s="83">
        <f t="shared" si="47"/>
        <v>19</v>
      </c>
      <c r="P145" s="62">
        <f t="shared" si="48"/>
        <v>3469.5216927445326</v>
      </c>
      <c r="Q145" s="10">
        <f t="shared" si="49"/>
        <v>1994.9749733281062</v>
      </c>
      <c r="R145" s="61">
        <f t="shared" si="50"/>
        <v>1474.5467194164264</v>
      </c>
      <c r="S145" s="61">
        <f t="shared" si="51"/>
        <v>147.45467194164266</v>
      </c>
      <c r="T145" s="61">
        <f t="shared" si="51"/>
        <v>14.745467194164267</v>
      </c>
      <c r="U145" s="61">
        <f t="shared" si="52"/>
        <v>294.614434539402</v>
      </c>
      <c r="V145" s="84">
        <v>0.1</v>
      </c>
      <c r="W145" s="84">
        <v>0.1</v>
      </c>
      <c r="X145" s="84">
        <v>0.18</v>
      </c>
      <c r="Y145" s="56">
        <f t="shared" si="53"/>
        <v>4</v>
      </c>
      <c r="Z145" s="56">
        <f t="shared" si="54"/>
        <v>4</v>
      </c>
      <c r="AA145" s="56">
        <f t="shared" si="55"/>
        <v>4</v>
      </c>
      <c r="AB145" s="56">
        <f t="shared" si="56"/>
        <v>4</v>
      </c>
      <c r="AC145" s="56">
        <f t="shared" si="57"/>
        <v>3</v>
      </c>
      <c r="AD145" s="83">
        <f t="shared" si="58"/>
        <v>0</v>
      </c>
      <c r="AE145" s="14">
        <f t="shared" si="59"/>
        <v>57.5</v>
      </c>
      <c r="AF145" s="14">
        <f t="shared" si="45"/>
        <v>0</v>
      </c>
      <c r="AG145" s="85">
        <f t="shared" si="60"/>
        <v>456.81457367520892</v>
      </c>
      <c r="AH145" s="51"/>
      <c r="AI145" s="56" t="s">
        <v>180</v>
      </c>
    </row>
    <row r="146" spans="1:35">
      <c r="A146" s="56">
        <v>2040000012</v>
      </c>
      <c r="B146" s="56" t="s">
        <v>32</v>
      </c>
      <c r="C146" s="56" t="s">
        <v>28</v>
      </c>
      <c r="D146" s="56">
        <f t="shared" si="61"/>
        <v>145</v>
      </c>
      <c r="E146" s="10" t="s">
        <v>96</v>
      </c>
      <c r="F146" s="10" t="s">
        <v>124</v>
      </c>
      <c r="G146" s="57">
        <v>450000</v>
      </c>
      <c r="H146" s="57">
        <v>250377.20144595217</v>
      </c>
      <c r="I146" s="57">
        <f t="shared" si="44"/>
        <v>199622.79855404783</v>
      </c>
      <c r="J146" s="60">
        <v>44012</v>
      </c>
      <c r="K146" s="60">
        <v>44012</v>
      </c>
      <c r="L146" s="60">
        <f t="shared" si="62"/>
        <v>44012</v>
      </c>
      <c r="M146" s="60">
        <v>45443</v>
      </c>
      <c r="N146" s="83">
        <f t="shared" si="46"/>
        <v>16</v>
      </c>
      <c r="O146" s="83">
        <f t="shared" si="47"/>
        <v>16</v>
      </c>
      <c r="P146" s="62">
        <f t="shared" si="48"/>
        <v>199622.79855404783</v>
      </c>
      <c r="Q146" s="10">
        <f t="shared" si="49"/>
        <v>99811.399277023913</v>
      </c>
      <c r="R146" s="61">
        <f t="shared" si="50"/>
        <v>99811.399277023913</v>
      </c>
      <c r="S146" s="61">
        <f t="shared" si="51"/>
        <v>9981.139927702392</v>
      </c>
      <c r="T146" s="61">
        <f t="shared" si="51"/>
        <v>998.11399277023929</v>
      </c>
      <c r="U146" s="61">
        <f t="shared" si="52"/>
        <v>19942.317575549379</v>
      </c>
      <c r="V146" s="84">
        <v>0.1</v>
      </c>
      <c r="W146" s="84">
        <v>0.1</v>
      </c>
      <c r="X146" s="84">
        <v>0.18</v>
      </c>
      <c r="Y146" s="56">
        <f t="shared" si="53"/>
        <v>4</v>
      </c>
      <c r="Z146" s="56">
        <f t="shared" si="54"/>
        <v>4</v>
      </c>
      <c r="AA146" s="56">
        <f t="shared" si="55"/>
        <v>4</v>
      </c>
      <c r="AB146" s="56">
        <f t="shared" si="56"/>
        <v>4</v>
      </c>
      <c r="AC146" s="56">
        <f t="shared" si="57"/>
        <v>0</v>
      </c>
      <c r="AD146" s="83">
        <f t="shared" si="58"/>
        <v>0</v>
      </c>
      <c r="AE146" s="14">
        <f t="shared" si="59"/>
        <v>50</v>
      </c>
      <c r="AF146" s="14">
        <f t="shared" si="45"/>
        <v>0</v>
      </c>
      <c r="AG146" s="85">
        <f t="shared" si="60"/>
        <v>30921.57149602201</v>
      </c>
      <c r="AH146" s="51"/>
      <c r="AI146" s="56" t="s">
        <v>181</v>
      </c>
    </row>
    <row r="147" spans="1:35">
      <c r="A147" s="56">
        <v>2010000264</v>
      </c>
      <c r="B147" s="56" t="s">
        <v>32</v>
      </c>
      <c r="C147" s="56" t="s">
        <v>29</v>
      </c>
      <c r="D147" s="56">
        <f t="shared" si="61"/>
        <v>146</v>
      </c>
      <c r="E147" s="10" t="s">
        <v>39</v>
      </c>
      <c r="F147" s="10" t="s">
        <v>123</v>
      </c>
      <c r="G147" s="57">
        <v>25559962</v>
      </c>
      <c r="H147" s="62">
        <v>14221403.899166405</v>
      </c>
      <c r="I147" s="57">
        <f t="shared" si="44"/>
        <v>11338558.100833595</v>
      </c>
      <c r="J147" s="60">
        <v>44255</v>
      </c>
      <c r="K147" s="60">
        <v>44286</v>
      </c>
      <c r="L147" s="60">
        <f t="shared" si="62"/>
        <v>44286</v>
      </c>
      <c r="M147" s="60">
        <v>45443</v>
      </c>
      <c r="N147" s="83">
        <f t="shared" si="46"/>
        <v>13</v>
      </c>
      <c r="O147" s="83">
        <f t="shared" si="47"/>
        <v>13</v>
      </c>
      <c r="P147" s="62">
        <f t="shared" si="48"/>
        <v>11338558.100833595</v>
      </c>
      <c r="Q147" s="10">
        <f t="shared" si="49"/>
        <v>4818887.1928542778</v>
      </c>
      <c r="R147" s="61">
        <f t="shared" si="50"/>
        <v>6519670.907979317</v>
      </c>
      <c r="S147" s="61">
        <f t="shared" ref="S147:T162" si="63">+R147*V147</f>
        <v>651967.09079793177</v>
      </c>
      <c r="T147" s="61">
        <f t="shared" si="63"/>
        <v>65196.709079793181</v>
      </c>
      <c r="U147" s="61">
        <f t="shared" si="52"/>
        <v>1302630.2474142674</v>
      </c>
      <c r="V147" s="84">
        <v>0.1</v>
      </c>
      <c r="W147" s="84">
        <v>0.1</v>
      </c>
      <c r="X147" s="84">
        <v>0.18</v>
      </c>
      <c r="Y147" s="56">
        <f t="shared" si="53"/>
        <v>4</v>
      </c>
      <c r="Z147" s="56">
        <f t="shared" si="54"/>
        <v>4</v>
      </c>
      <c r="AA147" s="56">
        <f t="shared" si="55"/>
        <v>4</v>
      </c>
      <c r="AB147" s="56">
        <f t="shared" si="56"/>
        <v>1</v>
      </c>
      <c r="AC147" s="56">
        <f t="shared" si="57"/>
        <v>0</v>
      </c>
      <c r="AD147" s="83">
        <f t="shared" si="58"/>
        <v>0</v>
      </c>
      <c r="AE147" s="14">
        <f t="shared" si="59"/>
        <v>42.5</v>
      </c>
      <c r="AF147" s="14">
        <f t="shared" si="45"/>
        <v>0</v>
      </c>
      <c r="AG147" s="85">
        <f t="shared" si="60"/>
        <v>2019794.0472919922</v>
      </c>
      <c r="AH147" s="51"/>
      <c r="AI147" s="56" t="s">
        <v>180</v>
      </c>
    </row>
    <row r="148" spans="1:35">
      <c r="A148" s="56">
        <v>2010000263</v>
      </c>
      <c r="B148" s="56" t="s">
        <v>32</v>
      </c>
      <c r="C148" s="56" t="s">
        <v>29</v>
      </c>
      <c r="D148" s="56">
        <f t="shared" si="61"/>
        <v>147</v>
      </c>
      <c r="E148" s="10" t="s">
        <v>39</v>
      </c>
      <c r="F148" s="10" t="s">
        <v>122</v>
      </c>
      <c r="G148" s="57">
        <v>185228366</v>
      </c>
      <c r="H148" s="62">
        <v>103059910.9055257</v>
      </c>
      <c r="I148" s="57">
        <f t="shared" si="44"/>
        <v>82168455.094474301</v>
      </c>
      <c r="J148" s="60">
        <v>44255</v>
      </c>
      <c r="K148" s="60">
        <v>44286</v>
      </c>
      <c r="L148" s="60">
        <f t="shared" si="62"/>
        <v>44286</v>
      </c>
      <c r="M148" s="60">
        <v>45443</v>
      </c>
      <c r="N148" s="83">
        <f t="shared" si="46"/>
        <v>13</v>
      </c>
      <c r="O148" s="83">
        <f t="shared" si="47"/>
        <v>13</v>
      </c>
      <c r="P148" s="62">
        <f t="shared" si="48"/>
        <v>82168455.094474301</v>
      </c>
      <c r="Q148" s="10">
        <f t="shared" si="49"/>
        <v>34921593.415151574</v>
      </c>
      <c r="R148" s="61">
        <f t="shared" si="50"/>
        <v>47246861.679322727</v>
      </c>
      <c r="S148" s="61">
        <f t="shared" si="63"/>
        <v>4724686.1679322729</v>
      </c>
      <c r="T148" s="61">
        <f t="shared" si="63"/>
        <v>472468.61679322732</v>
      </c>
      <c r="U148" s="61">
        <f t="shared" si="52"/>
        <v>9439922.9635286815</v>
      </c>
      <c r="V148" s="84">
        <v>0.1</v>
      </c>
      <c r="W148" s="84">
        <v>0.1</v>
      </c>
      <c r="X148" s="84">
        <v>0.18</v>
      </c>
      <c r="Y148" s="56">
        <f t="shared" si="53"/>
        <v>4</v>
      </c>
      <c r="Z148" s="56">
        <f t="shared" si="54"/>
        <v>4</v>
      </c>
      <c r="AA148" s="56">
        <f t="shared" si="55"/>
        <v>4</v>
      </c>
      <c r="AB148" s="56">
        <f t="shared" si="56"/>
        <v>1</v>
      </c>
      <c r="AC148" s="56">
        <f t="shared" si="57"/>
        <v>0</v>
      </c>
      <c r="AD148" s="83">
        <f t="shared" si="58"/>
        <v>0</v>
      </c>
      <c r="AE148" s="14">
        <f t="shared" si="59"/>
        <v>42.5</v>
      </c>
      <c r="AF148" s="14">
        <f t="shared" si="45"/>
        <v>0</v>
      </c>
      <c r="AG148" s="85">
        <f t="shared" si="60"/>
        <v>14637077.748254182</v>
      </c>
      <c r="AH148" s="51"/>
      <c r="AI148" s="56" t="s">
        <v>179</v>
      </c>
    </row>
    <row r="149" spans="1:35">
      <c r="A149" s="56">
        <v>2010000262</v>
      </c>
      <c r="B149" s="56" t="s">
        <v>32</v>
      </c>
      <c r="C149" s="56" t="s">
        <v>29</v>
      </c>
      <c r="D149" s="56">
        <f t="shared" si="61"/>
        <v>148</v>
      </c>
      <c r="E149" s="10" t="s">
        <v>39</v>
      </c>
      <c r="F149" s="10" t="s">
        <v>121</v>
      </c>
      <c r="G149" s="57">
        <v>172586072</v>
      </c>
      <c r="H149" s="62">
        <v>96025817.146465793</v>
      </c>
      <c r="I149" s="57">
        <f t="shared" si="44"/>
        <v>76560254.853534207</v>
      </c>
      <c r="J149" s="60">
        <v>44255</v>
      </c>
      <c r="K149" s="60">
        <v>44286</v>
      </c>
      <c r="L149" s="60">
        <f t="shared" si="62"/>
        <v>44286</v>
      </c>
      <c r="M149" s="60">
        <v>45443</v>
      </c>
      <c r="N149" s="83">
        <f t="shared" si="46"/>
        <v>13</v>
      </c>
      <c r="O149" s="83">
        <f t="shared" si="47"/>
        <v>13</v>
      </c>
      <c r="P149" s="62">
        <f t="shared" si="48"/>
        <v>76560254.853534207</v>
      </c>
      <c r="Q149" s="10">
        <f t="shared" si="49"/>
        <v>32538108.312752038</v>
      </c>
      <c r="R149" s="61">
        <f t="shared" si="50"/>
        <v>44022146.540782169</v>
      </c>
      <c r="S149" s="61">
        <f t="shared" si="63"/>
        <v>4402214.6540782172</v>
      </c>
      <c r="T149" s="61">
        <f t="shared" si="63"/>
        <v>440221.46540782176</v>
      </c>
      <c r="U149" s="61">
        <f t="shared" si="52"/>
        <v>8795624.878848277</v>
      </c>
      <c r="V149" s="84">
        <v>0.1</v>
      </c>
      <c r="W149" s="84">
        <v>0.1</v>
      </c>
      <c r="X149" s="84">
        <v>0.18</v>
      </c>
      <c r="Y149" s="56">
        <f t="shared" si="53"/>
        <v>4</v>
      </c>
      <c r="Z149" s="56">
        <f t="shared" si="54"/>
        <v>4</v>
      </c>
      <c r="AA149" s="56">
        <f t="shared" si="55"/>
        <v>4</v>
      </c>
      <c r="AB149" s="56">
        <f t="shared" si="56"/>
        <v>1</v>
      </c>
      <c r="AC149" s="56">
        <f t="shared" si="57"/>
        <v>0</v>
      </c>
      <c r="AD149" s="83">
        <f t="shared" si="58"/>
        <v>0</v>
      </c>
      <c r="AE149" s="14">
        <f t="shared" si="59"/>
        <v>42.5</v>
      </c>
      <c r="AF149" s="14">
        <f t="shared" si="45"/>
        <v>0</v>
      </c>
      <c r="AG149" s="85">
        <f t="shared" si="60"/>
        <v>13638060.998334315</v>
      </c>
      <c r="AH149" s="51"/>
      <c r="AI149" s="56" t="s">
        <v>179</v>
      </c>
    </row>
    <row r="150" spans="1:35">
      <c r="A150" s="56">
        <v>2010000261</v>
      </c>
      <c r="B150" s="56" t="s">
        <v>32</v>
      </c>
      <c r="C150" s="56" t="s">
        <v>29</v>
      </c>
      <c r="D150" s="56">
        <f t="shared" si="61"/>
        <v>149</v>
      </c>
      <c r="E150" s="10" t="s">
        <v>39</v>
      </c>
      <c r="F150" s="10" t="s">
        <v>120</v>
      </c>
      <c r="G150" s="57">
        <v>6133390</v>
      </c>
      <c r="H150" s="62">
        <v>3412580.052392419</v>
      </c>
      <c r="I150" s="57">
        <f t="shared" si="44"/>
        <v>2720809.947607581</v>
      </c>
      <c r="J150" s="60">
        <v>44255</v>
      </c>
      <c r="K150" s="60">
        <v>44286</v>
      </c>
      <c r="L150" s="60">
        <f t="shared" si="62"/>
        <v>44286</v>
      </c>
      <c r="M150" s="60">
        <v>45443</v>
      </c>
      <c r="N150" s="83">
        <f t="shared" si="46"/>
        <v>13</v>
      </c>
      <c r="O150" s="83">
        <f t="shared" si="47"/>
        <v>13</v>
      </c>
      <c r="P150" s="62">
        <f t="shared" si="48"/>
        <v>2720809.947607581</v>
      </c>
      <c r="Q150" s="10">
        <f t="shared" si="49"/>
        <v>1156344.2277332218</v>
      </c>
      <c r="R150" s="61">
        <f t="shared" si="50"/>
        <v>1564465.7198743592</v>
      </c>
      <c r="S150" s="61">
        <f t="shared" si="63"/>
        <v>156446.57198743592</v>
      </c>
      <c r="T150" s="61">
        <f t="shared" si="63"/>
        <v>15644.657198743593</v>
      </c>
      <c r="U150" s="61">
        <f t="shared" si="52"/>
        <v>312580.25083089696</v>
      </c>
      <c r="V150" s="84">
        <v>0.1</v>
      </c>
      <c r="W150" s="84">
        <v>0.1</v>
      </c>
      <c r="X150" s="84">
        <v>0.18</v>
      </c>
      <c r="Y150" s="56">
        <f t="shared" si="53"/>
        <v>4</v>
      </c>
      <c r="Z150" s="56">
        <f t="shared" si="54"/>
        <v>4</v>
      </c>
      <c r="AA150" s="56">
        <f t="shared" si="55"/>
        <v>4</v>
      </c>
      <c r="AB150" s="56">
        <f t="shared" si="56"/>
        <v>1</v>
      </c>
      <c r="AC150" s="56">
        <f t="shared" si="57"/>
        <v>0</v>
      </c>
      <c r="AD150" s="83">
        <f t="shared" si="58"/>
        <v>0</v>
      </c>
      <c r="AE150" s="14">
        <f t="shared" si="59"/>
        <v>42.5</v>
      </c>
      <c r="AF150" s="14">
        <f t="shared" si="45"/>
        <v>0</v>
      </c>
      <c r="AG150" s="85">
        <f t="shared" si="60"/>
        <v>484671.48001707648</v>
      </c>
      <c r="AH150" s="51"/>
      <c r="AI150" s="56" t="s">
        <v>179</v>
      </c>
    </row>
    <row r="151" spans="1:35">
      <c r="A151" s="56">
        <v>2010000260</v>
      </c>
      <c r="B151" s="56" t="s">
        <v>32</v>
      </c>
      <c r="C151" s="56" t="s">
        <v>30</v>
      </c>
      <c r="D151" s="56">
        <f t="shared" si="61"/>
        <v>150</v>
      </c>
      <c r="E151" s="10" t="s">
        <v>39</v>
      </c>
      <c r="F151" s="10" t="s">
        <v>119</v>
      </c>
      <c r="G151" s="57">
        <v>48016</v>
      </c>
      <c r="H151" s="62">
        <v>26715.803788064088</v>
      </c>
      <c r="I151" s="57">
        <f t="shared" si="44"/>
        <v>21300.196211935912</v>
      </c>
      <c r="J151" s="60">
        <v>44165</v>
      </c>
      <c r="K151" s="60">
        <v>44196</v>
      </c>
      <c r="L151" s="60">
        <f t="shared" si="62"/>
        <v>44196</v>
      </c>
      <c r="M151" s="60">
        <v>45443</v>
      </c>
      <c r="N151" s="83">
        <f t="shared" si="46"/>
        <v>14</v>
      </c>
      <c r="O151" s="83">
        <f t="shared" si="47"/>
        <v>14</v>
      </c>
      <c r="P151" s="62">
        <f t="shared" si="48"/>
        <v>21300.196211935912</v>
      </c>
      <c r="Q151" s="10">
        <f t="shared" si="49"/>
        <v>9585.0882953711607</v>
      </c>
      <c r="R151" s="61">
        <f t="shared" si="50"/>
        <v>11715.107916564752</v>
      </c>
      <c r="S151" s="61">
        <f t="shared" si="63"/>
        <v>1171.5107916564752</v>
      </c>
      <c r="T151" s="61">
        <f t="shared" si="63"/>
        <v>117.15107916564753</v>
      </c>
      <c r="U151" s="61">
        <f t="shared" si="52"/>
        <v>2340.6785617296373</v>
      </c>
      <c r="V151" s="84">
        <v>0.1</v>
      </c>
      <c r="W151" s="84">
        <v>0.1</v>
      </c>
      <c r="X151" s="84">
        <v>0.18</v>
      </c>
      <c r="Y151" s="56">
        <f t="shared" si="53"/>
        <v>4</v>
      </c>
      <c r="Z151" s="56">
        <f t="shared" si="54"/>
        <v>4</v>
      </c>
      <c r="AA151" s="56">
        <f t="shared" si="55"/>
        <v>4</v>
      </c>
      <c r="AB151" s="56">
        <f t="shared" si="56"/>
        <v>2</v>
      </c>
      <c r="AC151" s="56">
        <f t="shared" si="57"/>
        <v>0</v>
      </c>
      <c r="AD151" s="83">
        <f t="shared" si="58"/>
        <v>0</v>
      </c>
      <c r="AE151" s="14">
        <f t="shared" si="59"/>
        <v>45</v>
      </c>
      <c r="AF151" s="14">
        <f t="shared" si="45"/>
        <v>0</v>
      </c>
      <c r="AG151" s="85">
        <f t="shared" si="60"/>
        <v>3629.3404325517604</v>
      </c>
      <c r="AH151" s="51"/>
      <c r="AI151" s="56" t="s">
        <v>179</v>
      </c>
    </row>
    <row r="152" spans="1:35">
      <c r="A152" s="56">
        <v>2010000259</v>
      </c>
      <c r="B152" s="56" t="s">
        <v>32</v>
      </c>
      <c r="C152" s="56" t="s">
        <v>30</v>
      </c>
      <c r="D152" s="56">
        <f t="shared" si="61"/>
        <v>151</v>
      </c>
      <c r="E152" s="10" t="s">
        <v>39</v>
      </c>
      <c r="F152" s="10" t="s">
        <v>118</v>
      </c>
      <c r="G152" s="57">
        <v>221364978</v>
      </c>
      <c r="H152" s="62">
        <v>123166097.08841062</v>
      </c>
      <c r="I152" s="57">
        <f t="shared" si="44"/>
        <v>98198880.911589384</v>
      </c>
      <c r="J152" s="60">
        <v>44186</v>
      </c>
      <c r="K152" s="60">
        <v>44196</v>
      </c>
      <c r="L152" s="60">
        <f t="shared" si="62"/>
        <v>44196</v>
      </c>
      <c r="M152" s="60">
        <v>45443</v>
      </c>
      <c r="N152" s="83">
        <f t="shared" si="46"/>
        <v>14</v>
      </c>
      <c r="O152" s="83">
        <f t="shared" si="47"/>
        <v>14</v>
      </c>
      <c r="P152" s="62">
        <f t="shared" si="48"/>
        <v>98198880.911589384</v>
      </c>
      <c r="Q152" s="10">
        <f t="shared" si="49"/>
        <v>44189496.410215221</v>
      </c>
      <c r="R152" s="61">
        <f t="shared" si="50"/>
        <v>54009384.501374163</v>
      </c>
      <c r="S152" s="61">
        <f t="shared" si="63"/>
        <v>5400938.4501374168</v>
      </c>
      <c r="T152" s="61">
        <f t="shared" si="63"/>
        <v>540093.84501374175</v>
      </c>
      <c r="U152" s="61">
        <f t="shared" si="52"/>
        <v>10791075.023374557</v>
      </c>
      <c r="V152" s="84">
        <v>0.1</v>
      </c>
      <c r="W152" s="84">
        <v>0.1</v>
      </c>
      <c r="X152" s="84">
        <v>0.18</v>
      </c>
      <c r="Y152" s="56">
        <f t="shared" si="53"/>
        <v>4</v>
      </c>
      <c r="Z152" s="56">
        <f t="shared" si="54"/>
        <v>4</v>
      </c>
      <c r="AA152" s="56">
        <f t="shared" si="55"/>
        <v>4</v>
      </c>
      <c r="AB152" s="56">
        <f t="shared" si="56"/>
        <v>2</v>
      </c>
      <c r="AC152" s="56">
        <f t="shared" si="57"/>
        <v>0</v>
      </c>
      <c r="AD152" s="83">
        <f t="shared" si="58"/>
        <v>0</v>
      </c>
      <c r="AE152" s="14">
        <f t="shared" si="59"/>
        <v>45</v>
      </c>
      <c r="AF152" s="14">
        <f t="shared" si="45"/>
        <v>0</v>
      </c>
      <c r="AG152" s="85">
        <f t="shared" si="60"/>
        <v>16732107.318525717</v>
      </c>
      <c r="AH152" s="51"/>
      <c r="AI152" s="56" t="s">
        <v>179</v>
      </c>
    </row>
    <row r="153" spans="1:35">
      <c r="A153" s="56">
        <v>2010000258</v>
      </c>
      <c r="B153" s="56" t="s">
        <v>32</v>
      </c>
      <c r="C153" s="56" t="s">
        <v>30</v>
      </c>
      <c r="D153" s="56">
        <f t="shared" si="61"/>
        <v>152</v>
      </c>
      <c r="E153" s="10" t="s">
        <v>39</v>
      </c>
      <c r="F153" s="10" t="s">
        <v>117</v>
      </c>
      <c r="G153" s="57">
        <v>368957699</v>
      </c>
      <c r="H153" s="62">
        <v>205285769.17235106</v>
      </c>
      <c r="I153" s="57">
        <f t="shared" si="44"/>
        <v>163671929.82764894</v>
      </c>
      <c r="J153" s="60">
        <v>44186</v>
      </c>
      <c r="K153" s="60">
        <v>44196</v>
      </c>
      <c r="L153" s="60">
        <f t="shared" si="62"/>
        <v>44196</v>
      </c>
      <c r="M153" s="60">
        <v>45443</v>
      </c>
      <c r="N153" s="83">
        <f t="shared" si="46"/>
        <v>14</v>
      </c>
      <c r="O153" s="83">
        <f t="shared" si="47"/>
        <v>14</v>
      </c>
      <c r="P153" s="62">
        <f t="shared" si="48"/>
        <v>163671929.82764894</v>
      </c>
      <c r="Q153" s="10">
        <f t="shared" si="49"/>
        <v>73652368.422442019</v>
      </c>
      <c r="R153" s="61">
        <f t="shared" si="50"/>
        <v>90019561.405206919</v>
      </c>
      <c r="S153" s="61">
        <f t="shared" si="63"/>
        <v>9001956.1405206919</v>
      </c>
      <c r="T153" s="61">
        <f t="shared" si="63"/>
        <v>900195.61405206926</v>
      </c>
      <c r="U153" s="61">
        <f t="shared" si="52"/>
        <v>17985908.368760344</v>
      </c>
      <c r="V153" s="84">
        <v>0.1</v>
      </c>
      <c r="W153" s="84">
        <v>0.1</v>
      </c>
      <c r="X153" s="84">
        <v>0.18</v>
      </c>
      <c r="Y153" s="56">
        <f t="shared" si="53"/>
        <v>4</v>
      </c>
      <c r="Z153" s="56">
        <f t="shared" si="54"/>
        <v>4</v>
      </c>
      <c r="AA153" s="56">
        <f t="shared" si="55"/>
        <v>4</v>
      </c>
      <c r="AB153" s="56">
        <f t="shared" si="56"/>
        <v>2</v>
      </c>
      <c r="AC153" s="56">
        <f t="shared" si="57"/>
        <v>0</v>
      </c>
      <c r="AD153" s="83">
        <f t="shared" si="58"/>
        <v>0</v>
      </c>
      <c r="AE153" s="14">
        <f t="shared" si="59"/>
        <v>45</v>
      </c>
      <c r="AF153" s="14">
        <f t="shared" si="45"/>
        <v>0</v>
      </c>
      <c r="AG153" s="85">
        <f t="shared" si="60"/>
        <v>27888060.123333104</v>
      </c>
      <c r="AH153" s="51"/>
      <c r="AI153" s="56" t="s">
        <v>179</v>
      </c>
    </row>
    <row r="154" spans="1:35">
      <c r="A154" s="56">
        <v>2010000257</v>
      </c>
      <c r="B154" s="56" t="s">
        <v>32</v>
      </c>
      <c r="C154" s="56" t="s">
        <v>30</v>
      </c>
      <c r="D154" s="56">
        <f t="shared" si="61"/>
        <v>153</v>
      </c>
      <c r="E154" s="10" t="s">
        <v>39</v>
      </c>
      <c r="F154" s="10" t="s">
        <v>116</v>
      </c>
      <c r="G154" s="57">
        <v>491919497</v>
      </c>
      <c r="H154" s="62">
        <v>273700948.87902325</v>
      </c>
      <c r="I154" s="57">
        <f t="shared" si="44"/>
        <v>218218548.12097675</v>
      </c>
      <c r="J154" s="60">
        <v>44186</v>
      </c>
      <c r="K154" s="60">
        <v>44196</v>
      </c>
      <c r="L154" s="60">
        <f t="shared" si="62"/>
        <v>44196</v>
      </c>
      <c r="M154" s="60">
        <v>45443</v>
      </c>
      <c r="N154" s="83">
        <f t="shared" si="46"/>
        <v>14</v>
      </c>
      <c r="O154" s="83">
        <f t="shared" si="47"/>
        <v>14</v>
      </c>
      <c r="P154" s="62">
        <f t="shared" si="48"/>
        <v>218218548.12097675</v>
      </c>
      <c r="Q154" s="10">
        <f t="shared" si="49"/>
        <v>98198346.654439539</v>
      </c>
      <c r="R154" s="61">
        <f t="shared" si="50"/>
        <v>120020201.46653721</v>
      </c>
      <c r="S154" s="61">
        <f t="shared" si="63"/>
        <v>12002020.146653721</v>
      </c>
      <c r="T154" s="61">
        <f t="shared" si="63"/>
        <v>1200202.0146653722</v>
      </c>
      <c r="U154" s="61">
        <f t="shared" si="52"/>
        <v>23980036.253014132</v>
      </c>
      <c r="V154" s="84">
        <v>0.1</v>
      </c>
      <c r="W154" s="84">
        <v>0.1</v>
      </c>
      <c r="X154" s="84">
        <v>0.18</v>
      </c>
      <c r="Y154" s="56">
        <f t="shared" si="53"/>
        <v>4</v>
      </c>
      <c r="Z154" s="56">
        <f t="shared" si="54"/>
        <v>4</v>
      </c>
      <c r="AA154" s="56">
        <f t="shared" si="55"/>
        <v>4</v>
      </c>
      <c r="AB154" s="56">
        <f t="shared" si="56"/>
        <v>2</v>
      </c>
      <c r="AC154" s="56">
        <f t="shared" si="57"/>
        <v>0</v>
      </c>
      <c r="AD154" s="83">
        <f t="shared" si="58"/>
        <v>0</v>
      </c>
      <c r="AE154" s="14">
        <f t="shared" si="59"/>
        <v>45</v>
      </c>
      <c r="AF154" s="14">
        <f t="shared" si="45"/>
        <v>0</v>
      </c>
      <c r="AG154" s="85">
        <f t="shared" si="60"/>
        <v>37182258.414333224</v>
      </c>
      <c r="AH154" s="51"/>
      <c r="AI154" s="56" t="s">
        <v>179</v>
      </c>
    </row>
    <row r="155" spans="1:35">
      <c r="A155" s="56">
        <v>2010000256</v>
      </c>
      <c r="B155" s="56" t="s">
        <v>32</v>
      </c>
      <c r="C155" s="56" t="s">
        <v>30</v>
      </c>
      <c r="D155" s="56">
        <f t="shared" si="61"/>
        <v>154</v>
      </c>
      <c r="E155" s="10" t="s">
        <v>39</v>
      </c>
      <c r="F155" s="10" t="s">
        <v>115</v>
      </c>
      <c r="G155" s="57">
        <v>985188633</v>
      </c>
      <c r="H155" s="62">
        <v>548152828.50422943</v>
      </c>
      <c r="I155" s="57">
        <f t="shared" si="44"/>
        <v>437035804.49577057</v>
      </c>
      <c r="J155" s="60">
        <v>44186</v>
      </c>
      <c r="K155" s="60">
        <v>44196</v>
      </c>
      <c r="L155" s="60">
        <f t="shared" si="62"/>
        <v>44196</v>
      </c>
      <c r="M155" s="60">
        <v>45443</v>
      </c>
      <c r="N155" s="83">
        <f t="shared" si="46"/>
        <v>14</v>
      </c>
      <c r="O155" s="83">
        <f t="shared" si="47"/>
        <v>14</v>
      </c>
      <c r="P155" s="62">
        <f t="shared" si="48"/>
        <v>437035804.49577057</v>
      </c>
      <c r="Q155" s="10">
        <f t="shared" si="49"/>
        <v>196666112.02309677</v>
      </c>
      <c r="R155" s="61">
        <f t="shared" si="50"/>
        <v>240369692.4726738</v>
      </c>
      <c r="S155" s="61">
        <f t="shared" si="63"/>
        <v>24036969.24726738</v>
      </c>
      <c r="T155" s="61">
        <f t="shared" si="63"/>
        <v>2403696.9247267381</v>
      </c>
      <c r="U155" s="61">
        <f t="shared" si="52"/>
        <v>48025864.556040227</v>
      </c>
      <c r="V155" s="84">
        <v>0.1</v>
      </c>
      <c r="W155" s="84">
        <v>0.1</v>
      </c>
      <c r="X155" s="84">
        <v>0.18</v>
      </c>
      <c r="Y155" s="56">
        <f t="shared" si="53"/>
        <v>4</v>
      </c>
      <c r="Z155" s="56">
        <f t="shared" si="54"/>
        <v>4</v>
      </c>
      <c r="AA155" s="56">
        <f t="shared" si="55"/>
        <v>4</v>
      </c>
      <c r="AB155" s="56">
        <f t="shared" si="56"/>
        <v>2</v>
      </c>
      <c r="AC155" s="56">
        <f t="shared" si="57"/>
        <v>0</v>
      </c>
      <c r="AD155" s="83">
        <f t="shared" si="58"/>
        <v>0</v>
      </c>
      <c r="AE155" s="14">
        <f t="shared" si="59"/>
        <v>45</v>
      </c>
      <c r="AF155" s="14">
        <f t="shared" si="45"/>
        <v>0</v>
      </c>
      <c r="AG155" s="85">
        <f t="shared" si="60"/>
        <v>74466530.728034347</v>
      </c>
      <c r="AH155" s="51"/>
      <c r="AI155" s="56" t="s">
        <v>179</v>
      </c>
    </row>
    <row r="156" spans="1:35">
      <c r="A156" s="56">
        <v>2010000255</v>
      </c>
      <c r="B156" s="56" t="s">
        <v>32</v>
      </c>
      <c r="C156" s="56" t="s">
        <v>30</v>
      </c>
      <c r="D156" s="56">
        <f t="shared" si="61"/>
        <v>155</v>
      </c>
      <c r="E156" s="10" t="s">
        <v>39</v>
      </c>
      <c r="F156" s="10" t="s">
        <v>114</v>
      </c>
      <c r="G156" s="57">
        <v>44297097</v>
      </c>
      <c r="H156" s="62">
        <v>24646629.286755297</v>
      </c>
      <c r="I156" s="57">
        <f t="shared" si="44"/>
        <v>19650467.713244703</v>
      </c>
      <c r="J156" s="60">
        <v>44186</v>
      </c>
      <c r="K156" s="60">
        <v>44196</v>
      </c>
      <c r="L156" s="60">
        <f t="shared" si="62"/>
        <v>44196</v>
      </c>
      <c r="M156" s="60">
        <v>45443</v>
      </c>
      <c r="N156" s="83">
        <f t="shared" si="46"/>
        <v>14</v>
      </c>
      <c r="O156" s="83">
        <f t="shared" si="47"/>
        <v>14</v>
      </c>
      <c r="P156" s="62">
        <f t="shared" si="48"/>
        <v>19650467.713244703</v>
      </c>
      <c r="Q156" s="10">
        <f t="shared" si="49"/>
        <v>8842710.470960116</v>
      </c>
      <c r="R156" s="61">
        <f t="shared" si="50"/>
        <v>10807757.242284587</v>
      </c>
      <c r="S156" s="61">
        <f t="shared" si="63"/>
        <v>1080775.7242284587</v>
      </c>
      <c r="T156" s="61">
        <f t="shared" si="63"/>
        <v>108077.57242284587</v>
      </c>
      <c r="U156" s="61">
        <f t="shared" si="52"/>
        <v>2159389.89700846</v>
      </c>
      <c r="V156" s="84">
        <v>0.1</v>
      </c>
      <c r="W156" s="84">
        <v>0.1</v>
      </c>
      <c r="X156" s="84">
        <v>0.18</v>
      </c>
      <c r="Y156" s="56">
        <f t="shared" si="53"/>
        <v>4</v>
      </c>
      <c r="Z156" s="56">
        <f t="shared" si="54"/>
        <v>4</v>
      </c>
      <c r="AA156" s="56">
        <f t="shared" si="55"/>
        <v>4</v>
      </c>
      <c r="AB156" s="56">
        <f t="shared" si="56"/>
        <v>2</v>
      </c>
      <c r="AC156" s="56">
        <f t="shared" si="57"/>
        <v>0</v>
      </c>
      <c r="AD156" s="83">
        <f t="shared" si="58"/>
        <v>0</v>
      </c>
      <c r="AE156" s="14">
        <f t="shared" si="59"/>
        <v>45</v>
      </c>
      <c r="AF156" s="14">
        <f t="shared" si="45"/>
        <v>0</v>
      </c>
      <c r="AG156" s="85">
        <f t="shared" si="60"/>
        <v>3348243.1936597647</v>
      </c>
      <c r="AH156" s="51"/>
      <c r="AI156" s="56" t="s">
        <v>179</v>
      </c>
    </row>
    <row r="157" spans="1:35">
      <c r="A157" s="56">
        <v>2010000254</v>
      </c>
      <c r="B157" s="56" t="s">
        <v>32</v>
      </c>
      <c r="C157" s="56" t="s">
        <v>30</v>
      </c>
      <c r="D157" s="56">
        <f t="shared" si="61"/>
        <v>156</v>
      </c>
      <c r="E157" s="10" t="s">
        <v>39</v>
      </c>
      <c r="F157" s="10" t="s">
        <v>113</v>
      </c>
      <c r="G157" s="57">
        <v>2894301904</v>
      </c>
      <c r="H157" s="62">
        <v>1610371579.6960244</v>
      </c>
      <c r="I157" s="57">
        <f t="shared" si="44"/>
        <v>1283930324.3039756</v>
      </c>
      <c r="J157" s="60">
        <v>44186</v>
      </c>
      <c r="K157" s="60">
        <v>44196</v>
      </c>
      <c r="L157" s="60">
        <f t="shared" si="62"/>
        <v>44196</v>
      </c>
      <c r="M157" s="60">
        <v>45443</v>
      </c>
      <c r="N157" s="83">
        <f t="shared" si="46"/>
        <v>14</v>
      </c>
      <c r="O157" s="83">
        <f t="shared" si="47"/>
        <v>14</v>
      </c>
      <c r="P157" s="62">
        <f t="shared" si="48"/>
        <v>1283930324.3039756</v>
      </c>
      <c r="Q157" s="10">
        <f t="shared" si="49"/>
        <v>577768645.93678904</v>
      </c>
      <c r="R157" s="61">
        <f t="shared" si="50"/>
        <v>706161678.36718655</v>
      </c>
      <c r="S157" s="61">
        <f t="shared" si="63"/>
        <v>70616167.836718664</v>
      </c>
      <c r="T157" s="61">
        <f t="shared" si="63"/>
        <v>7061616.7836718671</v>
      </c>
      <c r="U157" s="61">
        <f t="shared" si="52"/>
        <v>141091103.33776388</v>
      </c>
      <c r="V157" s="84">
        <v>0.1</v>
      </c>
      <c r="W157" s="84">
        <v>0.1</v>
      </c>
      <c r="X157" s="84">
        <v>0.18</v>
      </c>
      <c r="Y157" s="56">
        <f t="shared" si="53"/>
        <v>4</v>
      </c>
      <c r="Z157" s="56">
        <f t="shared" si="54"/>
        <v>4</v>
      </c>
      <c r="AA157" s="56">
        <f t="shared" si="55"/>
        <v>4</v>
      </c>
      <c r="AB157" s="56">
        <f t="shared" si="56"/>
        <v>2</v>
      </c>
      <c r="AC157" s="56">
        <f t="shared" si="57"/>
        <v>0</v>
      </c>
      <c r="AD157" s="83">
        <f t="shared" si="58"/>
        <v>0</v>
      </c>
      <c r="AE157" s="14">
        <f t="shared" si="59"/>
        <v>45</v>
      </c>
      <c r="AF157" s="14">
        <f t="shared" si="45"/>
        <v>0</v>
      </c>
      <c r="AG157" s="85">
        <f t="shared" si="60"/>
        <v>218768887.95815441</v>
      </c>
      <c r="AH157" s="51"/>
      <c r="AI157" s="56" t="s">
        <v>179</v>
      </c>
    </row>
    <row r="158" spans="1:35">
      <c r="A158" s="56">
        <v>2010000253</v>
      </c>
      <c r="B158" s="56" t="s">
        <v>32</v>
      </c>
      <c r="C158" s="56" t="s">
        <v>30</v>
      </c>
      <c r="D158" s="56">
        <f t="shared" si="61"/>
        <v>157</v>
      </c>
      <c r="E158" s="10" t="s">
        <v>39</v>
      </c>
      <c r="F158" s="10" t="s">
        <v>112</v>
      </c>
      <c r="G158" s="57">
        <v>3609237</v>
      </c>
      <c r="H158" s="62">
        <v>2008157.0209226313</v>
      </c>
      <c r="I158" s="57">
        <f t="shared" si="44"/>
        <v>1601079.9790773687</v>
      </c>
      <c r="J158" s="60">
        <v>44141</v>
      </c>
      <c r="K158" s="60">
        <v>44196</v>
      </c>
      <c r="L158" s="60">
        <f t="shared" si="62"/>
        <v>44196</v>
      </c>
      <c r="M158" s="60">
        <v>45443</v>
      </c>
      <c r="N158" s="83">
        <f t="shared" si="46"/>
        <v>14</v>
      </c>
      <c r="O158" s="83">
        <f t="shared" si="47"/>
        <v>14</v>
      </c>
      <c r="P158" s="62">
        <f t="shared" si="48"/>
        <v>1601079.9790773687</v>
      </c>
      <c r="Q158" s="10">
        <f t="shared" si="49"/>
        <v>720485.99058481597</v>
      </c>
      <c r="R158" s="61">
        <f t="shared" si="50"/>
        <v>880593.98849255277</v>
      </c>
      <c r="S158" s="61">
        <f t="shared" si="63"/>
        <v>88059.398849255289</v>
      </c>
      <c r="T158" s="61">
        <f t="shared" si="63"/>
        <v>8805.9398849255285</v>
      </c>
      <c r="U158" s="61">
        <f t="shared" si="52"/>
        <v>175942.67890081202</v>
      </c>
      <c r="V158" s="84">
        <v>0.1</v>
      </c>
      <c r="W158" s="84">
        <v>0.1</v>
      </c>
      <c r="X158" s="84">
        <v>0.18</v>
      </c>
      <c r="Y158" s="56">
        <f t="shared" si="53"/>
        <v>4</v>
      </c>
      <c r="Z158" s="56">
        <f t="shared" si="54"/>
        <v>4</v>
      </c>
      <c r="AA158" s="56">
        <f t="shared" si="55"/>
        <v>4</v>
      </c>
      <c r="AB158" s="56">
        <f t="shared" si="56"/>
        <v>2</v>
      </c>
      <c r="AC158" s="56">
        <f t="shared" si="57"/>
        <v>0</v>
      </c>
      <c r="AD158" s="83">
        <f t="shared" si="58"/>
        <v>0</v>
      </c>
      <c r="AE158" s="14">
        <f t="shared" si="59"/>
        <v>45</v>
      </c>
      <c r="AF158" s="14">
        <f t="shared" si="45"/>
        <v>0</v>
      </c>
      <c r="AG158" s="85">
        <f t="shared" si="60"/>
        <v>272808.01763499284</v>
      </c>
      <c r="AH158" s="51"/>
      <c r="AI158" s="56" t="s">
        <v>179</v>
      </c>
    </row>
    <row r="159" spans="1:35">
      <c r="A159" s="56">
        <v>2010000252</v>
      </c>
      <c r="B159" s="56" t="s">
        <v>32</v>
      </c>
      <c r="C159" s="56" t="s">
        <v>27</v>
      </c>
      <c r="D159" s="56">
        <f t="shared" si="61"/>
        <v>158</v>
      </c>
      <c r="E159" s="10" t="s">
        <v>39</v>
      </c>
      <c r="F159" s="10" t="s">
        <v>111</v>
      </c>
      <c r="G159" s="57">
        <v>64620000</v>
      </c>
      <c r="H159" s="62">
        <v>35954166.127638735</v>
      </c>
      <c r="I159" s="57">
        <f t="shared" si="44"/>
        <v>28665833.872361265</v>
      </c>
      <c r="J159" s="60">
        <v>44043</v>
      </c>
      <c r="K159" s="60">
        <v>44104</v>
      </c>
      <c r="L159" s="60">
        <f t="shared" si="62"/>
        <v>44104</v>
      </c>
      <c r="M159" s="60">
        <v>45443</v>
      </c>
      <c r="N159" s="83">
        <f t="shared" si="46"/>
        <v>15</v>
      </c>
      <c r="O159" s="83">
        <f t="shared" si="47"/>
        <v>15</v>
      </c>
      <c r="P159" s="62">
        <f t="shared" si="48"/>
        <v>28665833.872361265</v>
      </c>
      <c r="Q159" s="10">
        <f t="shared" si="49"/>
        <v>13616271.089371601</v>
      </c>
      <c r="R159" s="61">
        <f t="shared" si="50"/>
        <v>15049562.782989664</v>
      </c>
      <c r="S159" s="61">
        <f t="shared" si="63"/>
        <v>1504956.2782989666</v>
      </c>
      <c r="T159" s="61">
        <f t="shared" si="63"/>
        <v>150495.62782989666</v>
      </c>
      <c r="U159" s="61">
        <f t="shared" si="52"/>
        <v>3006902.6440413347</v>
      </c>
      <c r="V159" s="84">
        <v>0.1</v>
      </c>
      <c r="W159" s="84">
        <v>0.1</v>
      </c>
      <c r="X159" s="84">
        <v>0.18</v>
      </c>
      <c r="Y159" s="56">
        <f t="shared" si="53"/>
        <v>4</v>
      </c>
      <c r="Z159" s="56">
        <f t="shared" si="54"/>
        <v>4</v>
      </c>
      <c r="AA159" s="56">
        <f t="shared" si="55"/>
        <v>4</v>
      </c>
      <c r="AB159" s="56">
        <f t="shared" si="56"/>
        <v>3</v>
      </c>
      <c r="AC159" s="56">
        <f t="shared" si="57"/>
        <v>0</v>
      </c>
      <c r="AD159" s="83">
        <f t="shared" si="58"/>
        <v>0</v>
      </c>
      <c r="AE159" s="14">
        <f t="shared" si="59"/>
        <v>47.5</v>
      </c>
      <c r="AF159" s="14">
        <f t="shared" si="45"/>
        <v>0</v>
      </c>
      <c r="AG159" s="85">
        <f t="shared" si="60"/>
        <v>4662354.5501701981</v>
      </c>
      <c r="AH159" s="51"/>
      <c r="AI159" s="56" t="s">
        <v>181</v>
      </c>
    </row>
    <row r="160" spans="1:35">
      <c r="A160" s="56">
        <v>2010000251</v>
      </c>
      <c r="B160" s="56" t="s">
        <v>32</v>
      </c>
      <c r="C160" s="56" t="s">
        <v>28</v>
      </c>
      <c r="D160" s="56">
        <f t="shared" si="61"/>
        <v>159</v>
      </c>
      <c r="E160" s="10" t="s">
        <v>39</v>
      </c>
      <c r="F160" s="10" t="s">
        <v>110</v>
      </c>
      <c r="G160" s="57">
        <v>51450000</v>
      </c>
      <c r="H160" s="62">
        <v>28626460.031987198</v>
      </c>
      <c r="I160" s="57">
        <f t="shared" si="44"/>
        <v>22823539.968012802</v>
      </c>
      <c r="J160" s="60">
        <v>43952</v>
      </c>
      <c r="K160" s="60">
        <v>44012</v>
      </c>
      <c r="L160" s="60">
        <f t="shared" si="62"/>
        <v>44012</v>
      </c>
      <c r="M160" s="60">
        <v>45443</v>
      </c>
      <c r="N160" s="83">
        <f t="shared" si="46"/>
        <v>16</v>
      </c>
      <c r="O160" s="83">
        <f t="shared" si="47"/>
        <v>16</v>
      </c>
      <c r="P160" s="62">
        <f t="shared" si="48"/>
        <v>22823539.968012802</v>
      </c>
      <c r="Q160" s="10">
        <f t="shared" si="49"/>
        <v>11411769.984006401</v>
      </c>
      <c r="R160" s="61">
        <f t="shared" si="50"/>
        <v>11411769.984006401</v>
      </c>
      <c r="S160" s="61">
        <f t="shared" si="63"/>
        <v>1141176.9984006402</v>
      </c>
      <c r="T160" s="61">
        <f t="shared" si="63"/>
        <v>114117.69984006403</v>
      </c>
      <c r="U160" s="61">
        <f t="shared" si="52"/>
        <v>2280071.6428044788</v>
      </c>
      <c r="V160" s="84">
        <v>0.1</v>
      </c>
      <c r="W160" s="84">
        <v>0.1</v>
      </c>
      <c r="X160" s="84">
        <v>0.18</v>
      </c>
      <c r="Y160" s="56">
        <f t="shared" si="53"/>
        <v>4</v>
      </c>
      <c r="Z160" s="56">
        <f t="shared" si="54"/>
        <v>4</v>
      </c>
      <c r="AA160" s="56">
        <f t="shared" si="55"/>
        <v>4</v>
      </c>
      <c r="AB160" s="56">
        <f t="shared" si="56"/>
        <v>4</v>
      </c>
      <c r="AC160" s="56">
        <f t="shared" si="57"/>
        <v>0</v>
      </c>
      <c r="AD160" s="83">
        <f t="shared" si="58"/>
        <v>0</v>
      </c>
      <c r="AE160" s="14">
        <f t="shared" si="59"/>
        <v>50</v>
      </c>
      <c r="AF160" s="14">
        <f t="shared" si="45"/>
        <v>0</v>
      </c>
      <c r="AG160" s="85">
        <f t="shared" si="60"/>
        <v>3535366.3410451831</v>
      </c>
      <c r="AH160" s="51"/>
      <c r="AI160" s="56" t="s">
        <v>181</v>
      </c>
    </row>
    <row r="161" spans="1:35">
      <c r="A161" s="56">
        <v>2010000250</v>
      </c>
      <c r="B161" s="56" t="s">
        <v>32</v>
      </c>
      <c r="C161" s="56" t="s">
        <v>27</v>
      </c>
      <c r="D161" s="56">
        <f t="shared" si="61"/>
        <v>160</v>
      </c>
      <c r="E161" s="10" t="s">
        <v>39</v>
      </c>
      <c r="F161" s="10" t="s">
        <v>109</v>
      </c>
      <c r="G161" s="57">
        <f>189490000-20367811</f>
        <v>169122189</v>
      </c>
      <c r="H161" s="62">
        <f>105431057.559986-11332523.3728002</f>
        <v>94098534.187185794</v>
      </c>
      <c r="I161" s="57">
        <f t="shared" si="44"/>
        <v>75023654.812814206</v>
      </c>
      <c r="J161" s="60">
        <v>44022</v>
      </c>
      <c r="K161" s="60">
        <v>44104</v>
      </c>
      <c r="L161" s="60">
        <f t="shared" si="62"/>
        <v>44104</v>
      </c>
      <c r="M161" s="60">
        <v>45443</v>
      </c>
      <c r="N161" s="83">
        <f t="shared" si="46"/>
        <v>15</v>
      </c>
      <c r="O161" s="83">
        <f t="shared" si="47"/>
        <v>15</v>
      </c>
      <c r="P161" s="62">
        <f t="shared" si="48"/>
        <v>75023654.812814206</v>
      </c>
      <c r="Q161" s="10">
        <f t="shared" si="49"/>
        <v>35636236.036086746</v>
      </c>
      <c r="R161" s="61">
        <f t="shared" si="50"/>
        <v>39387418.77672746</v>
      </c>
      <c r="S161" s="61">
        <f t="shared" si="63"/>
        <v>3938741.8776727463</v>
      </c>
      <c r="T161" s="61">
        <f t="shared" si="63"/>
        <v>393874.18776727468</v>
      </c>
      <c r="U161" s="61">
        <f t="shared" si="52"/>
        <v>7869606.2715901462</v>
      </c>
      <c r="V161" s="84">
        <v>0.1</v>
      </c>
      <c r="W161" s="84">
        <v>0.1</v>
      </c>
      <c r="X161" s="84">
        <v>0.18</v>
      </c>
      <c r="Y161" s="56">
        <f t="shared" si="53"/>
        <v>4</v>
      </c>
      <c r="Z161" s="56">
        <f t="shared" si="54"/>
        <v>4</v>
      </c>
      <c r="AA161" s="56">
        <f t="shared" si="55"/>
        <v>4</v>
      </c>
      <c r="AB161" s="56">
        <f t="shared" si="56"/>
        <v>3</v>
      </c>
      <c r="AC161" s="56">
        <f t="shared" si="57"/>
        <v>0</v>
      </c>
      <c r="AD161" s="83">
        <f t="shared" si="58"/>
        <v>0</v>
      </c>
      <c r="AE161" s="14">
        <f t="shared" si="59"/>
        <v>47.5</v>
      </c>
      <c r="AF161" s="14">
        <f t="shared" si="45"/>
        <v>0</v>
      </c>
      <c r="AG161" s="85">
        <f t="shared" si="60"/>
        <v>12202222.337030169</v>
      </c>
      <c r="AH161" s="51"/>
      <c r="AI161" s="56" t="s">
        <v>180</v>
      </c>
    </row>
    <row r="162" spans="1:35">
      <c r="A162" s="56">
        <v>2010000249</v>
      </c>
      <c r="B162" s="56" t="s">
        <v>32</v>
      </c>
      <c r="C162" s="56" t="s">
        <v>28</v>
      </c>
      <c r="D162" s="56">
        <f t="shared" si="61"/>
        <v>161</v>
      </c>
      <c r="E162" s="10" t="s">
        <v>39</v>
      </c>
      <c r="F162" s="10" t="s">
        <v>108</v>
      </c>
      <c r="G162" s="57">
        <v>154040000</v>
      </c>
      <c r="H162" s="62">
        <v>85706898.02385439</v>
      </c>
      <c r="I162" s="57">
        <f t="shared" si="44"/>
        <v>68333101.97614561</v>
      </c>
      <c r="J162" s="60">
        <v>43997</v>
      </c>
      <c r="K162" s="60">
        <v>44012</v>
      </c>
      <c r="L162" s="60">
        <f t="shared" si="62"/>
        <v>44012</v>
      </c>
      <c r="M162" s="60">
        <v>45443</v>
      </c>
      <c r="N162" s="83">
        <f t="shared" si="46"/>
        <v>16</v>
      </c>
      <c r="O162" s="83">
        <f t="shared" si="47"/>
        <v>16</v>
      </c>
      <c r="P162" s="62">
        <f t="shared" si="48"/>
        <v>68333101.97614561</v>
      </c>
      <c r="Q162" s="10">
        <f t="shared" si="49"/>
        <v>34166550.988072805</v>
      </c>
      <c r="R162" s="61">
        <f t="shared" si="50"/>
        <v>34166550.988072805</v>
      </c>
      <c r="S162" s="61">
        <f t="shared" si="63"/>
        <v>3416655.0988072809</v>
      </c>
      <c r="T162" s="61">
        <f t="shared" si="63"/>
        <v>341665.50988072809</v>
      </c>
      <c r="U162" s="61">
        <f t="shared" si="52"/>
        <v>6826476.8874169467</v>
      </c>
      <c r="V162" s="84">
        <v>0.1</v>
      </c>
      <c r="W162" s="84">
        <v>0.1</v>
      </c>
      <c r="X162" s="84">
        <v>0.18</v>
      </c>
      <c r="Y162" s="56">
        <f t="shared" si="53"/>
        <v>4</v>
      </c>
      <c r="Z162" s="56">
        <f t="shared" si="54"/>
        <v>4</v>
      </c>
      <c r="AA162" s="56">
        <f t="shared" si="55"/>
        <v>4</v>
      </c>
      <c r="AB162" s="56">
        <f t="shared" si="56"/>
        <v>4</v>
      </c>
      <c r="AC162" s="56">
        <f t="shared" si="57"/>
        <v>0</v>
      </c>
      <c r="AD162" s="83">
        <f t="shared" si="58"/>
        <v>0</v>
      </c>
      <c r="AE162" s="14">
        <f t="shared" si="59"/>
        <v>50</v>
      </c>
      <c r="AF162" s="14">
        <f t="shared" si="45"/>
        <v>0</v>
      </c>
      <c r="AG162" s="85">
        <f t="shared" si="60"/>
        <v>10584797.496104956</v>
      </c>
      <c r="AH162" s="51"/>
      <c r="AI162" s="56" t="s">
        <v>180</v>
      </c>
    </row>
    <row r="163" spans="1:35">
      <c r="A163" s="56">
        <v>2010000248</v>
      </c>
      <c r="B163" s="56" t="s">
        <v>32</v>
      </c>
      <c r="C163" s="56" t="s">
        <v>28</v>
      </c>
      <c r="D163" s="56">
        <f t="shared" si="61"/>
        <v>162</v>
      </c>
      <c r="E163" s="10" t="s">
        <v>96</v>
      </c>
      <c r="F163" s="10" t="s">
        <v>107</v>
      </c>
      <c r="G163" s="57">
        <v>8126217.6000000006</v>
      </c>
      <c r="H163" s="62">
        <v>4521376.9356196495</v>
      </c>
      <c r="I163" s="57">
        <f t="shared" si="44"/>
        <v>3604840.6643803511</v>
      </c>
      <c r="J163" s="60">
        <v>44012</v>
      </c>
      <c r="K163" s="60">
        <v>44012</v>
      </c>
      <c r="L163" s="60">
        <f t="shared" si="62"/>
        <v>44012</v>
      </c>
      <c r="M163" s="60">
        <v>45443</v>
      </c>
      <c r="N163" s="83">
        <f t="shared" si="46"/>
        <v>16</v>
      </c>
      <c r="O163" s="83">
        <f t="shared" si="47"/>
        <v>16</v>
      </c>
      <c r="P163" s="62">
        <f t="shared" si="48"/>
        <v>3604840.6643803511</v>
      </c>
      <c r="Q163" s="10">
        <f t="shared" si="49"/>
        <v>1802420.3321901755</v>
      </c>
      <c r="R163" s="61">
        <f t="shared" si="50"/>
        <v>1802420.3321901755</v>
      </c>
      <c r="S163" s="61">
        <f t="shared" ref="S163:T178" si="64">+R163*V163</f>
        <v>180242.03321901755</v>
      </c>
      <c r="T163" s="61">
        <f t="shared" si="64"/>
        <v>18024.203321901758</v>
      </c>
      <c r="U163" s="61">
        <f t="shared" si="52"/>
        <v>360123.58237159706</v>
      </c>
      <c r="V163" s="84">
        <v>0.1</v>
      </c>
      <c r="W163" s="84">
        <v>0.1</v>
      </c>
      <c r="X163" s="84">
        <v>0.18</v>
      </c>
      <c r="Y163" s="56">
        <f t="shared" si="53"/>
        <v>4</v>
      </c>
      <c r="Z163" s="56">
        <f t="shared" si="54"/>
        <v>4</v>
      </c>
      <c r="AA163" s="56">
        <f t="shared" si="55"/>
        <v>4</v>
      </c>
      <c r="AB163" s="56">
        <f t="shared" si="56"/>
        <v>4</v>
      </c>
      <c r="AC163" s="56">
        <f t="shared" si="57"/>
        <v>0</v>
      </c>
      <c r="AD163" s="83">
        <f t="shared" si="58"/>
        <v>0</v>
      </c>
      <c r="AE163" s="14">
        <f t="shared" si="59"/>
        <v>50</v>
      </c>
      <c r="AF163" s="14">
        <f t="shared" si="45"/>
        <v>0</v>
      </c>
      <c r="AG163" s="85">
        <f t="shared" si="60"/>
        <v>558389.81891251635</v>
      </c>
      <c r="AH163" s="51"/>
      <c r="AI163" s="56" t="s">
        <v>181</v>
      </c>
    </row>
    <row r="164" spans="1:35">
      <c r="A164" s="56">
        <v>2010000247</v>
      </c>
      <c r="B164" s="56" t="s">
        <v>32</v>
      </c>
      <c r="C164" s="56" t="s">
        <v>28</v>
      </c>
      <c r="D164" s="56">
        <f t="shared" si="61"/>
        <v>163</v>
      </c>
      <c r="E164" s="10" t="s">
        <v>96</v>
      </c>
      <c r="F164" s="10" t="s">
        <v>106</v>
      </c>
      <c r="G164" s="57">
        <v>4370495</v>
      </c>
      <c r="H164" s="62">
        <v>2431716.2378522819</v>
      </c>
      <c r="I164" s="57">
        <f t="shared" si="44"/>
        <v>1938778.7621477181</v>
      </c>
      <c r="J164" s="60">
        <v>44012</v>
      </c>
      <c r="K164" s="60">
        <v>44012</v>
      </c>
      <c r="L164" s="60">
        <f t="shared" si="62"/>
        <v>44012</v>
      </c>
      <c r="M164" s="60">
        <v>45443</v>
      </c>
      <c r="N164" s="83">
        <f t="shared" si="46"/>
        <v>16</v>
      </c>
      <c r="O164" s="83">
        <f t="shared" si="47"/>
        <v>16</v>
      </c>
      <c r="P164" s="62">
        <f t="shared" si="48"/>
        <v>1938778.7621477181</v>
      </c>
      <c r="Q164" s="10">
        <f t="shared" si="49"/>
        <v>969389.38107385905</v>
      </c>
      <c r="R164" s="61">
        <f t="shared" si="50"/>
        <v>969389.38107385905</v>
      </c>
      <c r="S164" s="61">
        <f t="shared" si="64"/>
        <v>96938.938107385911</v>
      </c>
      <c r="T164" s="61">
        <f t="shared" si="64"/>
        <v>9693.8938107385911</v>
      </c>
      <c r="U164" s="61">
        <f t="shared" si="52"/>
        <v>193683.99833855705</v>
      </c>
      <c r="V164" s="84">
        <v>0.1</v>
      </c>
      <c r="W164" s="84">
        <v>0.1</v>
      </c>
      <c r="X164" s="84">
        <v>0.18</v>
      </c>
      <c r="Y164" s="56">
        <f t="shared" si="53"/>
        <v>4</v>
      </c>
      <c r="Z164" s="56">
        <f t="shared" si="54"/>
        <v>4</v>
      </c>
      <c r="AA164" s="56">
        <f t="shared" si="55"/>
        <v>4</v>
      </c>
      <c r="AB164" s="56">
        <f t="shared" si="56"/>
        <v>4</v>
      </c>
      <c r="AC164" s="56">
        <f t="shared" si="57"/>
        <v>0</v>
      </c>
      <c r="AD164" s="83">
        <f t="shared" si="58"/>
        <v>0</v>
      </c>
      <c r="AE164" s="14">
        <f t="shared" si="59"/>
        <v>50</v>
      </c>
      <c r="AF164" s="14">
        <f t="shared" si="45"/>
        <v>0</v>
      </c>
      <c r="AG164" s="85">
        <f t="shared" si="60"/>
        <v>300316.83025668154</v>
      </c>
      <c r="AH164" s="51"/>
      <c r="AI164" s="56" t="s">
        <v>181</v>
      </c>
    </row>
    <row r="165" spans="1:35">
      <c r="A165" s="56">
        <v>2010000032</v>
      </c>
      <c r="B165" s="56" t="s">
        <v>32</v>
      </c>
      <c r="C165" s="56" t="s">
        <v>30</v>
      </c>
      <c r="D165" s="56">
        <f t="shared" si="61"/>
        <v>164</v>
      </c>
      <c r="E165" s="10" t="s">
        <v>96</v>
      </c>
      <c r="F165" s="10" t="s">
        <v>105</v>
      </c>
      <c r="G165" s="57">
        <v>7553303</v>
      </c>
      <c r="H165" s="62">
        <v>4202610.8151407</v>
      </c>
      <c r="I165" s="57">
        <f t="shared" si="44"/>
        <v>3350692.1848593</v>
      </c>
      <c r="J165" s="60">
        <v>44196</v>
      </c>
      <c r="K165" s="60">
        <v>44196</v>
      </c>
      <c r="L165" s="60">
        <f t="shared" si="62"/>
        <v>44196</v>
      </c>
      <c r="M165" s="60">
        <v>45443</v>
      </c>
      <c r="N165" s="83">
        <f t="shared" si="46"/>
        <v>14</v>
      </c>
      <c r="O165" s="83">
        <f t="shared" si="47"/>
        <v>14</v>
      </c>
      <c r="P165" s="62">
        <f t="shared" si="48"/>
        <v>3350692.1848593</v>
      </c>
      <c r="Q165" s="10">
        <f t="shared" si="49"/>
        <v>1507811.483186685</v>
      </c>
      <c r="R165" s="61">
        <f t="shared" si="50"/>
        <v>1842880.701672615</v>
      </c>
      <c r="S165" s="61">
        <f t="shared" si="64"/>
        <v>184288.07016726153</v>
      </c>
      <c r="T165" s="61">
        <f t="shared" si="64"/>
        <v>18428.807016726154</v>
      </c>
      <c r="U165" s="61">
        <f t="shared" si="52"/>
        <v>368207.56419418851</v>
      </c>
      <c r="V165" s="84">
        <v>0.1</v>
      </c>
      <c r="W165" s="84">
        <v>0.1</v>
      </c>
      <c r="X165" s="84">
        <v>0.18</v>
      </c>
      <c r="Y165" s="56">
        <f t="shared" si="53"/>
        <v>4</v>
      </c>
      <c r="Z165" s="56">
        <f t="shared" si="54"/>
        <v>4</v>
      </c>
      <c r="AA165" s="56">
        <f t="shared" si="55"/>
        <v>4</v>
      </c>
      <c r="AB165" s="56">
        <f t="shared" si="56"/>
        <v>2</v>
      </c>
      <c r="AC165" s="56">
        <f t="shared" si="57"/>
        <v>0</v>
      </c>
      <c r="AD165" s="83">
        <f t="shared" si="58"/>
        <v>0</v>
      </c>
      <c r="AE165" s="14">
        <f t="shared" si="59"/>
        <v>45</v>
      </c>
      <c r="AF165" s="14">
        <f t="shared" si="45"/>
        <v>0</v>
      </c>
      <c r="AG165" s="85">
        <f t="shared" si="60"/>
        <v>570924.44137817621</v>
      </c>
      <c r="AH165" s="51"/>
      <c r="AI165" s="56" t="s">
        <v>180</v>
      </c>
    </row>
    <row r="166" spans="1:35">
      <c r="A166" s="63">
        <v>2040000017</v>
      </c>
      <c r="B166" s="56" t="s">
        <v>34</v>
      </c>
      <c r="C166" s="56" t="s">
        <v>27</v>
      </c>
      <c r="D166" s="56">
        <f t="shared" si="61"/>
        <v>165</v>
      </c>
      <c r="E166" s="10" t="s">
        <v>96</v>
      </c>
      <c r="F166" s="10" t="s">
        <v>102</v>
      </c>
      <c r="G166" s="57">
        <v>92450</v>
      </c>
      <c r="H166" s="61">
        <v>24099.029034486062</v>
      </c>
      <c r="I166" s="57">
        <f t="shared" si="44"/>
        <v>68350.97096551393</v>
      </c>
      <c r="J166" s="60">
        <v>44410</v>
      </c>
      <c r="K166" s="60">
        <v>44469</v>
      </c>
      <c r="L166" s="60">
        <f t="shared" si="62"/>
        <v>44469</v>
      </c>
      <c r="M166" s="60">
        <v>45443</v>
      </c>
      <c r="N166" s="83">
        <f t="shared" si="46"/>
        <v>11</v>
      </c>
      <c r="O166" s="83">
        <f t="shared" si="47"/>
        <v>11</v>
      </c>
      <c r="P166" s="62">
        <f t="shared" si="48"/>
        <v>68350.97096551393</v>
      </c>
      <c r="Q166" s="10">
        <f t="shared" si="49"/>
        <v>25289.859257240154</v>
      </c>
      <c r="R166" s="61">
        <f t="shared" si="50"/>
        <v>43061.111708273776</v>
      </c>
      <c r="S166" s="61">
        <f t="shared" si="64"/>
        <v>4306.1111708273775</v>
      </c>
      <c r="T166" s="61">
        <f t="shared" si="64"/>
        <v>430.61111708273779</v>
      </c>
      <c r="U166" s="61">
        <f t="shared" si="52"/>
        <v>8603.6101193130999</v>
      </c>
      <c r="V166" s="84">
        <v>0.1</v>
      </c>
      <c r="W166" s="84">
        <v>0.1</v>
      </c>
      <c r="X166" s="84">
        <v>0.18</v>
      </c>
      <c r="Y166" s="56">
        <f t="shared" si="53"/>
        <v>4</v>
      </c>
      <c r="Z166" s="56">
        <f t="shared" si="54"/>
        <v>4</v>
      </c>
      <c r="AA166" s="56">
        <f t="shared" si="55"/>
        <v>3</v>
      </c>
      <c r="AB166" s="56">
        <f t="shared" si="56"/>
        <v>0</v>
      </c>
      <c r="AC166" s="56">
        <f t="shared" si="57"/>
        <v>0</v>
      </c>
      <c r="AD166" s="83">
        <f t="shared" si="58"/>
        <v>0</v>
      </c>
      <c r="AE166" s="14">
        <f t="shared" si="59"/>
        <v>37</v>
      </c>
      <c r="AF166" s="14">
        <f t="shared" si="45"/>
        <v>0</v>
      </c>
      <c r="AG166" s="85">
        <f t="shared" si="60"/>
        <v>13340.332407223215</v>
      </c>
      <c r="AH166" s="51"/>
      <c r="AI166" s="56" t="s">
        <v>181</v>
      </c>
    </row>
    <row r="167" spans="1:35">
      <c r="A167" s="63">
        <v>2040000016</v>
      </c>
      <c r="B167" s="56" t="s">
        <v>34</v>
      </c>
      <c r="C167" s="56" t="s">
        <v>27</v>
      </c>
      <c r="D167" s="56">
        <f t="shared" si="61"/>
        <v>166</v>
      </c>
      <c r="E167" s="10" t="s">
        <v>96</v>
      </c>
      <c r="F167" s="10" t="s">
        <v>102</v>
      </c>
      <c r="G167" s="57">
        <v>92450</v>
      </c>
      <c r="H167" s="61">
        <v>24099.029034486062</v>
      </c>
      <c r="I167" s="57">
        <f t="shared" si="44"/>
        <v>68350.97096551393</v>
      </c>
      <c r="J167" s="60">
        <v>44410</v>
      </c>
      <c r="K167" s="60">
        <v>44469</v>
      </c>
      <c r="L167" s="60">
        <f t="shared" si="62"/>
        <v>44469</v>
      </c>
      <c r="M167" s="60">
        <v>45443</v>
      </c>
      <c r="N167" s="83">
        <f t="shared" si="46"/>
        <v>11</v>
      </c>
      <c r="O167" s="83">
        <f t="shared" si="47"/>
        <v>11</v>
      </c>
      <c r="P167" s="62">
        <f t="shared" si="48"/>
        <v>68350.97096551393</v>
      </c>
      <c r="Q167" s="10">
        <f t="shared" si="49"/>
        <v>25289.859257240154</v>
      </c>
      <c r="R167" s="61">
        <f t="shared" si="50"/>
        <v>43061.111708273776</v>
      </c>
      <c r="S167" s="61">
        <f t="shared" si="64"/>
        <v>4306.1111708273775</v>
      </c>
      <c r="T167" s="61">
        <f t="shared" si="64"/>
        <v>430.61111708273779</v>
      </c>
      <c r="U167" s="61">
        <f t="shared" si="52"/>
        <v>8603.6101193130999</v>
      </c>
      <c r="V167" s="84">
        <v>0.1</v>
      </c>
      <c r="W167" s="84">
        <v>0.1</v>
      </c>
      <c r="X167" s="84">
        <v>0.18</v>
      </c>
      <c r="Y167" s="56">
        <f t="shared" si="53"/>
        <v>4</v>
      </c>
      <c r="Z167" s="56">
        <f t="shared" si="54"/>
        <v>4</v>
      </c>
      <c r="AA167" s="56">
        <f t="shared" si="55"/>
        <v>3</v>
      </c>
      <c r="AB167" s="56">
        <f t="shared" si="56"/>
        <v>0</v>
      </c>
      <c r="AC167" s="56">
        <f t="shared" si="57"/>
        <v>0</v>
      </c>
      <c r="AD167" s="83">
        <f t="shared" si="58"/>
        <v>0</v>
      </c>
      <c r="AE167" s="14">
        <f t="shared" si="59"/>
        <v>37</v>
      </c>
      <c r="AF167" s="14">
        <f t="shared" si="45"/>
        <v>0</v>
      </c>
      <c r="AG167" s="85">
        <f t="shared" si="60"/>
        <v>13340.332407223215</v>
      </c>
      <c r="AH167" s="51"/>
      <c r="AI167" s="56" t="s">
        <v>181</v>
      </c>
    </row>
    <row r="168" spans="1:35">
      <c r="A168" s="63">
        <v>2040000015</v>
      </c>
      <c r="B168" s="56" t="s">
        <v>34</v>
      </c>
      <c r="C168" s="56" t="s">
        <v>27</v>
      </c>
      <c r="D168" s="56">
        <f t="shared" si="61"/>
        <v>167</v>
      </c>
      <c r="E168" s="10" t="s">
        <v>96</v>
      </c>
      <c r="F168" s="10" t="s">
        <v>102</v>
      </c>
      <c r="G168" s="57">
        <v>92450</v>
      </c>
      <c r="H168" s="61">
        <v>24099.029034486062</v>
      </c>
      <c r="I168" s="57">
        <f t="shared" si="44"/>
        <v>68350.97096551393</v>
      </c>
      <c r="J168" s="60">
        <v>44410</v>
      </c>
      <c r="K168" s="60">
        <v>44469</v>
      </c>
      <c r="L168" s="60">
        <f t="shared" si="62"/>
        <v>44469</v>
      </c>
      <c r="M168" s="60">
        <v>45443</v>
      </c>
      <c r="N168" s="83">
        <f t="shared" si="46"/>
        <v>11</v>
      </c>
      <c r="O168" s="83">
        <f t="shared" si="47"/>
        <v>11</v>
      </c>
      <c r="P168" s="62">
        <f t="shared" si="48"/>
        <v>68350.97096551393</v>
      </c>
      <c r="Q168" s="10">
        <f t="shared" si="49"/>
        <v>25289.859257240154</v>
      </c>
      <c r="R168" s="61">
        <f t="shared" si="50"/>
        <v>43061.111708273776</v>
      </c>
      <c r="S168" s="61">
        <f t="shared" si="64"/>
        <v>4306.1111708273775</v>
      </c>
      <c r="T168" s="61">
        <f t="shared" si="64"/>
        <v>430.61111708273779</v>
      </c>
      <c r="U168" s="61">
        <f t="shared" si="52"/>
        <v>8603.6101193130999</v>
      </c>
      <c r="V168" s="84">
        <v>0.1</v>
      </c>
      <c r="W168" s="84">
        <v>0.1</v>
      </c>
      <c r="X168" s="84">
        <v>0.18</v>
      </c>
      <c r="Y168" s="56">
        <f t="shared" si="53"/>
        <v>4</v>
      </c>
      <c r="Z168" s="56">
        <f t="shared" si="54"/>
        <v>4</v>
      </c>
      <c r="AA168" s="56">
        <f t="shared" si="55"/>
        <v>3</v>
      </c>
      <c r="AB168" s="56">
        <f t="shared" si="56"/>
        <v>0</v>
      </c>
      <c r="AC168" s="56">
        <f t="shared" si="57"/>
        <v>0</v>
      </c>
      <c r="AD168" s="83">
        <f t="shared" si="58"/>
        <v>0</v>
      </c>
      <c r="AE168" s="14">
        <f t="shared" si="59"/>
        <v>37</v>
      </c>
      <c r="AF168" s="14">
        <f t="shared" si="45"/>
        <v>0</v>
      </c>
      <c r="AG168" s="85">
        <f t="shared" si="60"/>
        <v>13340.332407223215</v>
      </c>
      <c r="AH168" s="51"/>
      <c r="AI168" s="56" t="s">
        <v>181</v>
      </c>
    </row>
    <row r="169" spans="1:35">
      <c r="A169" s="63">
        <v>2040000014</v>
      </c>
      <c r="B169" s="56" t="s">
        <v>34</v>
      </c>
      <c r="C169" s="56" t="s">
        <v>27</v>
      </c>
      <c r="D169" s="56">
        <f t="shared" si="61"/>
        <v>168</v>
      </c>
      <c r="E169" s="10" t="s">
        <v>96</v>
      </c>
      <c r="F169" s="10" t="s">
        <v>102</v>
      </c>
      <c r="G169" s="57">
        <v>92450</v>
      </c>
      <c r="H169" s="61">
        <v>24099.029034486062</v>
      </c>
      <c r="I169" s="57">
        <f t="shared" si="44"/>
        <v>68350.97096551393</v>
      </c>
      <c r="J169" s="60">
        <v>44410</v>
      </c>
      <c r="K169" s="60">
        <v>44469</v>
      </c>
      <c r="L169" s="60">
        <f t="shared" si="62"/>
        <v>44469</v>
      </c>
      <c r="M169" s="60">
        <v>45443</v>
      </c>
      <c r="N169" s="83">
        <f t="shared" si="46"/>
        <v>11</v>
      </c>
      <c r="O169" s="83">
        <f t="shared" si="47"/>
        <v>11</v>
      </c>
      <c r="P169" s="62">
        <f t="shared" si="48"/>
        <v>68350.97096551393</v>
      </c>
      <c r="Q169" s="10">
        <f t="shared" si="49"/>
        <v>25289.859257240154</v>
      </c>
      <c r="R169" s="61">
        <f t="shared" si="50"/>
        <v>43061.111708273776</v>
      </c>
      <c r="S169" s="61">
        <f t="shared" si="64"/>
        <v>4306.1111708273775</v>
      </c>
      <c r="T169" s="61">
        <f t="shared" si="64"/>
        <v>430.61111708273779</v>
      </c>
      <c r="U169" s="61">
        <f t="shared" si="52"/>
        <v>8603.6101193130999</v>
      </c>
      <c r="V169" s="84">
        <v>0.1</v>
      </c>
      <c r="W169" s="84">
        <v>0.1</v>
      </c>
      <c r="X169" s="84">
        <v>0.18</v>
      </c>
      <c r="Y169" s="56">
        <f t="shared" si="53"/>
        <v>4</v>
      </c>
      <c r="Z169" s="56">
        <f t="shared" si="54"/>
        <v>4</v>
      </c>
      <c r="AA169" s="56">
        <f t="shared" si="55"/>
        <v>3</v>
      </c>
      <c r="AB169" s="56">
        <f t="shared" si="56"/>
        <v>0</v>
      </c>
      <c r="AC169" s="56">
        <f t="shared" si="57"/>
        <v>0</v>
      </c>
      <c r="AD169" s="83">
        <f t="shared" si="58"/>
        <v>0</v>
      </c>
      <c r="AE169" s="14">
        <f t="shared" si="59"/>
        <v>37</v>
      </c>
      <c r="AF169" s="14">
        <f t="shared" si="45"/>
        <v>0</v>
      </c>
      <c r="AG169" s="85">
        <f t="shared" si="60"/>
        <v>13340.332407223215</v>
      </c>
      <c r="AH169" s="51"/>
      <c r="AI169" s="56" t="s">
        <v>181</v>
      </c>
    </row>
    <row r="170" spans="1:35">
      <c r="A170" s="63">
        <v>2040000013</v>
      </c>
      <c r="B170" s="56" t="s">
        <v>34</v>
      </c>
      <c r="C170" s="56" t="s">
        <v>27</v>
      </c>
      <c r="D170" s="56">
        <f t="shared" si="61"/>
        <v>169</v>
      </c>
      <c r="E170" s="10" t="s">
        <v>96</v>
      </c>
      <c r="F170" s="10" t="s">
        <v>102</v>
      </c>
      <c r="G170" s="57">
        <v>92450</v>
      </c>
      <c r="H170" s="61">
        <v>24099.029034486062</v>
      </c>
      <c r="I170" s="57">
        <f t="shared" si="44"/>
        <v>68350.97096551393</v>
      </c>
      <c r="J170" s="60">
        <v>44410</v>
      </c>
      <c r="K170" s="60">
        <v>44469</v>
      </c>
      <c r="L170" s="60">
        <f t="shared" si="62"/>
        <v>44469</v>
      </c>
      <c r="M170" s="60">
        <v>45443</v>
      </c>
      <c r="N170" s="83">
        <f t="shared" si="46"/>
        <v>11</v>
      </c>
      <c r="O170" s="83">
        <f t="shared" si="47"/>
        <v>11</v>
      </c>
      <c r="P170" s="62">
        <f t="shared" si="48"/>
        <v>68350.97096551393</v>
      </c>
      <c r="Q170" s="10">
        <f t="shared" si="49"/>
        <v>25289.859257240154</v>
      </c>
      <c r="R170" s="61">
        <f t="shared" si="50"/>
        <v>43061.111708273776</v>
      </c>
      <c r="S170" s="61">
        <f t="shared" si="64"/>
        <v>4306.1111708273775</v>
      </c>
      <c r="T170" s="61">
        <f t="shared" si="64"/>
        <v>430.61111708273779</v>
      </c>
      <c r="U170" s="61">
        <f t="shared" si="52"/>
        <v>8603.6101193130999</v>
      </c>
      <c r="V170" s="84">
        <v>0.1</v>
      </c>
      <c r="W170" s="84">
        <v>0.1</v>
      </c>
      <c r="X170" s="84">
        <v>0.18</v>
      </c>
      <c r="Y170" s="56">
        <f t="shared" si="53"/>
        <v>4</v>
      </c>
      <c r="Z170" s="56">
        <f t="shared" si="54"/>
        <v>4</v>
      </c>
      <c r="AA170" s="56">
        <f t="shared" si="55"/>
        <v>3</v>
      </c>
      <c r="AB170" s="56">
        <f t="shared" si="56"/>
        <v>0</v>
      </c>
      <c r="AC170" s="56">
        <f t="shared" si="57"/>
        <v>0</v>
      </c>
      <c r="AD170" s="83">
        <f t="shared" si="58"/>
        <v>0</v>
      </c>
      <c r="AE170" s="14">
        <f t="shared" si="59"/>
        <v>37</v>
      </c>
      <c r="AF170" s="14">
        <f t="shared" si="45"/>
        <v>0</v>
      </c>
      <c r="AG170" s="85">
        <f t="shared" si="60"/>
        <v>13340.332407223215</v>
      </c>
      <c r="AH170" s="51"/>
      <c r="AI170" s="56" t="s">
        <v>181</v>
      </c>
    </row>
    <row r="171" spans="1:35">
      <c r="A171" s="63">
        <v>2010000273</v>
      </c>
      <c r="B171" s="56" t="s">
        <v>34</v>
      </c>
      <c r="C171" s="56" t="s">
        <v>30</v>
      </c>
      <c r="D171" s="56">
        <f t="shared" si="61"/>
        <v>170</v>
      </c>
      <c r="E171" s="10" t="s">
        <v>39</v>
      </c>
      <c r="F171" s="10" t="s">
        <v>63</v>
      </c>
      <c r="G171" s="57">
        <v>54305180</v>
      </c>
      <c r="H171" s="61">
        <v>14155782.688404456</v>
      </c>
      <c r="I171" s="57">
        <f t="shared" si="44"/>
        <v>40149397.311595544</v>
      </c>
      <c r="J171" s="60">
        <v>44560</v>
      </c>
      <c r="K171" s="60">
        <v>44561</v>
      </c>
      <c r="L171" s="60">
        <f t="shared" si="62"/>
        <v>44561</v>
      </c>
      <c r="M171" s="60">
        <v>45443</v>
      </c>
      <c r="N171" s="83">
        <f t="shared" si="46"/>
        <v>10</v>
      </c>
      <c r="O171" s="83">
        <f t="shared" si="47"/>
        <v>10</v>
      </c>
      <c r="P171" s="62">
        <f t="shared" si="48"/>
        <v>40149397.311595544</v>
      </c>
      <c r="Q171" s="10">
        <f t="shared" si="49"/>
        <v>13650795.085942486</v>
      </c>
      <c r="R171" s="61">
        <f t="shared" si="50"/>
        <v>26498602.22565306</v>
      </c>
      <c r="S171" s="61">
        <f t="shared" si="64"/>
        <v>2649860.2225653064</v>
      </c>
      <c r="T171" s="61">
        <f t="shared" si="64"/>
        <v>264986.02225653065</v>
      </c>
      <c r="U171" s="61">
        <f t="shared" si="52"/>
        <v>5294420.7246854817</v>
      </c>
      <c r="V171" s="84">
        <v>0.1</v>
      </c>
      <c r="W171" s="84">
        <v>0.1</v>
      </c>
      <c r="X171" s="84">
        <v>0.18</v>
      </c>
      <c r="Y171" s="56">
        <f t="shared" si="53"/>
        <v>4</v>
      </c>
      <c r="Z171" s="56">
        <f t="shared" si="54"/>
        <v>4</v>
      </c>
      <c r="AA171" s="56">
        <f t="shared" si="55"/>
        <v>2</v>
      </c>
      <c r="AB171" s="56">
        <f t="shared" si="56"/>
        <v>0</v>
      </c>
      <c r="AC171" s="56">
        <f t="shared" si="57"/>
        <v>0</v>
      </c>
      <c r="AD171" s="83">
        <f t="shared" si="58"/>
        <v>0</v>
      </c>
      <c r="AE171" s="14">
        <f t="shared" si="59"/>
        <v>34</v>
      </c>
      <c r="AF171" s="14">
        <f t="shared" si="45"/>
        <v>0</v>
      </c>
      <c r="AG171" s="85">
        <f t="shared" si="60"/>
        <v>8209266.9695073189</v>
      </c>
      <c r="AH171" s="51" t="s">
        <v>69</v>
      </c>
      <c r="AI171" s="56" t="s">
        <v>181</v>
      </c>
    </row>
    <row r="172" spans="1:35">
      <c r="A172" s="63">
        <v>2010000272</v>
      </c>
      <c r="B172" s="56" t="s">
        <v>34</v>
      </c>
      <c r="C172" s="56" t="s">
        <v>30</v>
      </c>
      <c r="D172" s="56">
        <f t="shared" si="61"/>
        <v>171</v>
      </c>
      <c r="E172" s="10" t="s">
        <v>39</v>
      </c>
      <c r="F172" s="10" t="s">
        <v>62</v>
      </c>
      <c r="G172" s="57">
        <v>53084375</v>
      </c>
      <c r="H172" s="61">
        <v>13837554.293158963</v>
      </c>
      <c r="I172" s="57">
        <f t="shared" si="44"/>
        <v>39246820.706841037</v>
      </c>
      <c r="J172" s="60">
        <v>44560</v>
      </c>
      <c r="K172" s="60">
        <v>44561</v>
      </c>
      <c r="L172" s="60">
        <f t="shared" si="62"/>
        <v>44561</v>
      </c>
      <c r="M172" s="60">
        <v>45443</v>
      </c>
      <c r="N172" s="83">
        <f t="shared" si="46"/>
        <v>10</v>
      </c>
      <c r="O172" s="83">
        <f t="shared" si="47"/>
        <v>10</v>
      </c>
      <c r="P172" s="62">
        <f t="shared" si="48"/>
        <v>39246820.706841037</v>
      </c>
      <c r="Q172" s="10">
        <f t="shared" si="49"/>
        <v>13343919.040325953</v>
      </c>
      <c r="R172" s="61">
        <f t="shared" si="50"/>
        <v>25902901.666515082</v>
      </c>
      <c r="S172" s="61">
        <f t="shared" si="64"/>
        <v>2590290.1666515083</v>
      </c>
      <c r="T172" s="61">
        <f t="shared" si="64"/>
        <v>259029.01666515085</v>
      </c>
      <c r="U172" s="61">
        <f t="shared" si="52"/>
        <v>5175399.752969713</v>
      </c>
      <c r="V172" s="84">
        <v>0.1</v>
      </c>
      <c r="W172" s="84">
        <v>0.1</v>
      </c>
      <c r="X172" s="84">
        <v>0.18</v>
      </c>
      <c r="Y172" s="56">
        <f t="shared" si="53"/>
        <v>4</v>
      </c>
      <c r="Z172" s="56">
        <f t="shared" si="54"/>
        <v>4</v>
      </c>
      <c r="AA172" s="56">
        <f t="shared" si="55"/>
        <v>2</v>
      </c>
      <c r="AB172" s="56">
        <f t="shared" si="56"/>
        <v>0</v>
      </c>
      <c r="AC172" s="56">
        <f t="shared" si="57"/>
        <v>0</v>
      </c>
      <c r="AD172" s="83">
        <f t="shared" si="58"/>
        <v>0</v>
      </c>
      <c r="AE172" s="14">
        <f t="shared" si="59"/>
        <v>34</v>
      </c>
      <c r="AF172" s="14">
        <f t="shared" si="45"/>
        <v>0</v>
      </c>
      <c r="AG172" s="85">
        <f t="shared" si="60"/>
        <v>8024718.9362863721</v>
      </c>
      <c r="AH172" s="51" t="s">
        <v>69</v>
      </c>
      <c r="AI172" s="56" t="s">
        <v>181</v>
      </c>
    </row>
    <row r="173" spans="1:35">
      <c r="A173" s="63">
        <v>2010000271</v>
      </c>
      <c r="B173" s="56" t="s">
        <v>34</v>
      </c>
      <c r="C173" s="56" t="s">
        <v>28</v>
      </c>
      <c r="D173" s="56">
        <f t="shared" si="61"/>
        <v>172</v>
      </c>
      <c r="E173" s="10" t="s">
        <v>39</v>
      </c>
      <c r="F173" s="10" t="s">
        <v>61</v>
      </c>
      <c r="G173" s="57">
        <v>51954071</v>
      </c>
      <c r="H173" s="61">
        <v>13542916.879272586</v>
      </c>
      <c r="I173" s="57">
        <f t="shared" si="44"/>
        <v>38411154.120727412</v>
      </c>
      <c r="J173" s="60">
        <v>44265</v>
      </c>
      <c r="K173" s="60">
        <v>44377</v>
      </c>
      <c r="L173" s="60">
        <f t="shared" si="62"/>
        <v>44377</v>
      </c>
      <c r="M173" s="60">
        <v>45443</v>
      </c>
      <c r="N173" s="83">
        <f t="shared" si="46"/>
        <v>12</v>
      </c>
      <c r="O173" s="83">
        <f t="shared" si="47"/>
        <v>12</v>
      </c>
      <c r="P173" s="62">
        <f t="shared" si="48"/>
        <v>38411154.120727412</v>
      </c>
      <c r="Q173" s="10">
        <f t="shared" si="49"/>
        <v>15364461.648290966</v>
      </c>
      <c r="R173" s="61">
        <f t="shared" si="50"/>
        <v>23046692.472436447</v>
      </c>
      <c r="S173" s="61">
        <f t="shared" si="64"/>
        <v>2304669.2472436447</v>
      </c>
      <c r="T173" s="61">
        <f t="shared" si="64"/>
        <v>230466.92472436448</v>
      </c>
      <c r="U173" s="61">
        <f t="shared" si="52"/>
        <v>4604729.1559928022</v>
      </c>
      <c r="V173" s="84">
        <v>0.1</v>
      </c>
      <c r="W173" s="84">
        <v>0.1</v>
      </c>
      <c r="X173" s="84">
        <v>0.18</v>
      </c>
      <c r="Y173" s="56">
        <f t="shared" si="53"/>
        <v>4</v>
      </c>
      <c r="Z173" s="56">
        <f t="shared" si="54"/>
        <v>4</v>
      </c>
      <c r="AA173" s="56">
        <f t="shared" si="55"/>
        <v>4</v>
      </c>
      <c r="AB173" s="56">
        <f t="shared" si="56"/>
        <v>0</v>
      </c>
      <c r="AC173" s="56">
        <f t="shared" si="57"/>
        <v>0</v>
      </c>
      <c r="AD173" s="83">
        <f t="shared" si="58"/>
        <v>0</v>
      </c>
      <c r="AE173" s="14">
        <f t="shared" si="59"/>
        <v>40</v>
      </c>
      <c r="AF173" s="14">
        <f t="shared" si="45"/>
        <v>0</v>
      </c>
      <c r="AG173" s="85">
        <f t="shared" si="60"/>
        <v>7139865.3279608116</v>
      </c>
      <c r="AH173" s="51" t="s">
        <v>69</v>
      </c>
      <c r="AI173" s="56" t="s">
        <v>181</v>
      </c>
    </row>
    <row r="174" spans="1:35">
      <c r="A174" s="63">
        <v>2010000270</v>
      </c>
      <c r="B174" s="56" t="s">
        <v>34</v>
      </c>
      <c r="C174" s="56" t="s">
        <v>28</v>
      </c>
      <c r="D174" s="56">
        <f t="shared" si="61"/>
        <v>173</v>
      </c>
      <c r="E174" s="10" t="s">
        <v>39</v>
      </c>
      <c r="F174" s="10" t="s">
        <v>60</v>
      </c>
      <c r="G174" s="57">
        <f>51259241-3001000</f>
        <v>48258241</v>
      </c>
      <c r="H174" s="61">
        <f>13361794.8852863-782273.511438536</f>
        <v>12579521.373847764</v>
      </c>
      <c r="I174" s="57">
        <f t="shared" si="44"/>
        <v>35678719.626152232</v>
      </c>
      <c r="J174" s="60">
        <v>44222</v>
      </c>
      <c r="K174" s="60">
        <v>44377</v>
      </c>
      <c r="L174" s="60">
        <f t="shared" si="62"/>
        <v>44377</v>
      </c>
      <c r="M174" s="60">
        <v>45443</v>
      </c>
      <c r="N174" s="83">
        <f t="shared" si="46"/>
        <v>12</v>
      </c>
      <c r="O174" s="83">
        <f t="shared" si="47"/>
        <v>12</v>
      </c>
      <c r="P174" s="62">
        <f t="shared" si="48"/>
        <v>35678719.626152232</v>
      </c>
      <c r="Q174" s="10">
        <f t="shared" si="49"/>
        <v>14271487.850460894</v>
      </c>
      <c r="R174" s="61">
        <f t="shared" si="50"/>
        <v>21407231.775691338</v>
      </c>
      <c r="S174" s="61">
        <f t="shared" si="64"/>
        <v>2140723.1775691337</v>
      </c>
      <c r="T174" s="61">
        <f t="shared" si="64"/>
        <v>214072.31775691337</v>
      </c>
      <c r="U174" s="61">
        <f t="shared" si="52"/>
        <v>4277164.9087831285</v>
      </c>
      <c r="V174" s="84">
        <v>0.1</v>
      </c>
      <c r="W174" s="84">
        <v>0.1</v>
      </c>
      <c r="X174" s="84">
        <v>0.18</v>
      </c>
      <c r="Y174" s="56">
        <f t="shared" si="53"/>
        <v>4</v>
      </c>
      <c r="Z174" s="56">
        <f t="shared" si="54"/>
        <v>4</v>
      </c>
      <c r="AA174" s="56">
        <f t="shared" si="55"/>
        <v>4</v>
      </c>
      <c r="AB174" s="56">
        <f t="shared" si="56"/>
        <v>0</v>
      </c>
      <c r="AC174" s="56">
        <f t="shared" si="57"/>
        <v>0</v>
      </c>
      <c r="AD174" s="83">
        <f t="shared" si="58"/>
        <v>0</v>
      </c>
      <c r="AE174" s="14">
        <f t="shared" si="59"/>
        <v>40</v>
      </c>
      <c r="AF174" s="14">
        <f t="shared" si="45"/>
        <v>0</v>
      </c>
      <c r="AG174" s="85">
        <f t="shared" si="60"/>
        <v>6631960.4041091753</v>
      </c>
      <c r="AH174" s="51" t="s">
        <v>69</v>
      </c>
      <c r="AI174" s="56" t="s">
        <v>175</v>
      </c>
    </row>
    <row r="175" spans="1:35">
      <c r="A175" s="63">
        <v>2010000269</v>
      </c>
      <c r="B175" s="56" t="s">
        <v>34</v>
      </c>
      <c r="C175" s="56" t="s">
        <v>29</v>
      </c>
      <c r="D175" s="56">
        <f t="shared" si="61"/>
        <v>174</v>
      </c>
      <c r="E175" s="10" t="s">
        <v>96</v>
      </c>
      <c r="F175" s="10" t="s">
        <v>81</v>
      </c>
      <c r="G175" s="57">
        <v>2046716</v>
      </c>
      <c r="H175" s="61">
        <v>533519.39761327405</v>
      </c>
      <c r="I175" s="57">
        <f t="shared" si="44"/>
        <v>1513196.6023867261</v>
      </c>
      <c r="J175" s="60">
        <v>44649</v>
      </c>
      <c r="K175" s="60">
        <v>44651</v>
      </c>
      <c r="L175" s="60">
        <f t="shared" si="62"/>
        <v>44651</v>
      </c>
      <c r="M175" s="60">
        <v>45443</v>
      </c>
      <c r="N175" s="83">
        <f t="shared" si="46"/>
        <v>9</v>
      </c>
      <c r="O175" s="83">
        <f t="shared" si="47"/>
        <v>9</v>
      </c>
      <c r="P175" s="62">
        <f t="shared" si="48"/>
        <v>1513196.6023867261</v>
      </c>
      <c r="Q175" s="10">
        <f t="shared" si="49"/>
        <v>469090.94673988508</v>
      </c>
      <c r="R175" s="61">
        <f t="shared" si="50"/>
        <v>1044105.655646841</v>
      </c>
      <c r="S175" s="61">
        <f t="shared" si="64"/>
        <v>104410.5655646841</v>
      </c>
      <c r="T175" s="61">
        <f t="shared" si="64"/>
        <v>10441.056556468411</v>
      </c>
      <c r="U175" s="61">
        <f t="shared" si="52"/>
        <v>208612.30999823884</v>
      </c>
      <c r="V175" s="84">
        <v>0.1</v>
      </c>
      <c r="W175" s="84">
        <v>0.1</v>
      </c>
      <c r="X175" s="84">
        <v>0.18</v>
      </c>
      <c r="Y175" s="56">
        <f t="shared" si="53"/>
        <v>4</v>
      </c>
      <c r="Z175" s="56">
        <f t="shared" si="54"/>
        <v>4</v>
      </c>
      <c r="AA175" s="56">
        <f t="shared" si="55"/>
        <v>1</v>
      </c>
      <c r="AB175" s="56">
        <f t="shared" si="56"/>
        <v>0</v>
      </c>
      <c r="AC175" s="56">
        <f t="shared" si="57"/>
        <v>0</v>
      </c>
      <c r="AD175" s="83">
        <f t="shared" si="58"/>
        <v>0</v>
      </c>
      <c r="AE175" s="14">
        <f t="shared" si="59"/>
        <v>31</v>
      </c>
      <c r="AF175" s="14">
        <f t="shared" si="45"/>
        <v>0</v>
      </c>
      <c r="AG175" s="85">
        <f t="shared" si="60"/>
        <v>323463.93211939133</v>
      </c>
      <c r="AH175" s="51"/>
      <c r="AI175" s="56" t="s">
        <v>181</v>
      </c>
    </row>
    <row r="176" spans="1:35">
      <c r="A176" s="63">
        <v>2010000268</v>
      </c>
      <c r="B176" s="56" t="s">
        <v>34</v>
      </c>
      <c r="C176" s="56" t="s">
        <v>29</v>
      </c>
      <c r="D176" s="56">
        <f t="shared" si="61"/>
        <v>175</v>
      </c>
      <c r="E176" s="10" t="s">
        <v>96</v>
      </c>
      <c r="F176" s="10" t="s">
        <v>80</v>
      </c>
      <c r="G176" s="57">
        <v>3246220</v>
      </c>
      <c r="H176" s="61">
        <v>846195.24102032837</v>
      </c>
      <c r="I176" s="57">
        <f t="shared" si="44"/>
        <v>2400024.7589796716</v>
      </c>
      <c r="J176" s="60">
        <v>44649</v>
      </c>
      <c r="K176" s="60">
        <v>44651</v>
      </c>
      <c r="L176" s="60">
        <f t="shared" si="62"/>
        <v>44651</v>
      </c>
      <c r="M176" s="60">
        <v>45443</v>
      </c>
      <c r="N176" s="83">
        <f t="shared" si="46"/>
        <v>9</v>
      </c>
      <c r="O176" s="83">
        <f t="shared" si="47"/>
        <v>9</v>
      </c>
      <c r="P176" s="62">
        <f t="shared" si="48"/>
        <v>2400024.7589796716</v>
      </c>
      <c r="Q176" s="10">
        <f t="shared" si="49"/>
        <v>744007.67528369825</v>
      </c>
      <c r="R176" s="61">
        <f t="shared" si="50"/>
        <v>1656017.0836959733</v>
      </c>
      <c r="S176" s="61">
        <f t="shared" si="64"/>
        <v>165601.70836959733</v>
      </c>
      <c r="T176" s="61">
        <f t="shared" si="64"/>
        <v>16560.170836959733</v>
      </c>
      <c r="U176" s="61">
        <f t="shared" si="52"/>
        <v>330872.21332245547</v>
      </c>
      <c r="V176" s="84">
        <v>0.1</v>
      </c>
      <c r="W176" s="84">
        <v>0.1</v>
      </c>
      <c r="X176" s="84">
        <v>0.18</v>
      </c>
      <c r="Y176" s="56">
        <f t="shared" si="53"/>
        <v>4</v>
      </c>
      <c r="Z176" s="56">
        <f t="shared" si="54"/>
        <v>4</v>
      </c>
      <c r="AA176" s="56">
        <f t="shared" si="55"/>
        <v>1</v>
      </c>
      <c r="AB176" s="56">
        <f t="shared" si="56"/>
        <v>0</v>
      </c>
      <c r="AC176" s="56">
        <f t="shared" si="57"/>
        <v>0</v>
      </c>
      <c r="AD176" s="83">
        <f t="shared" si="58"/>
        <v>0</v>
      </c>
      <c r="AE176" s="14">
        <f t="shared" si="59"/>
        <v>31</v>
      </c>
      <c r="AF176" s="14">
        <f t="shared" si="45"/>
        <v>0</v>
      </c>
      <c r="AG176" s="85">
        <f t="shared" si="60"/>
        <v>513034.09252901253</v>
      </c>
      <c r="AH176" s="51"/>
      <c r="AI176" s="56" t="s">
        <v>181</v>
      </c>
    </row>
    <row r="177" spans="1:35">
      <c r="A177" s="63">
        <v>2010000267</v>
      </c>
      <c r="B177" s="56" t="s">
        <v>34</v>
      </c>
      <c r="C177" s="56" t="s">
        <v>29</v>
      </c>
      <c r="D177" s="56">
        <f t="shared" si="61"/>
        <v>176</v>
      </c>
      <c r="E177" s="10" t="s">
        <v>96</v>
      </c>
      <c r="F177" s="10" t="s">
        <v>79</v>
      </c>
      <c r="G177" s="57">
        <v>2191415</v>
      </c>
      <c r="H177" s="61">
        <v>571238.22294871043</v>
      </c>
      <c r="I177" s="57">
        <f t="shared" si="44"/>
        <v>1620176.7770512896</v>
      </c>
      <c r="J177" s="60">
        <v>44649</v>
      </c>
      <c r="K177" s="60">
        <v>44651</v>
      </c>
      <c r="L177" s="60">
        <f t="shared" si="62"/>
        <v>44651</v>
      </c>
      <c r="M177" s="60">
        <v>45443</v>
      </c>
      <c r="N177" s="83">
        <f t="shared" si="46"/>
        <v>9</v>
      </c>
      <c r="O177" s="83">
        <f t="shared" si="47"/>
        <v>9</v>
      </c>
      <c r="P177" s="62">
        <f t="shared" si="48"/>
        <v>1620176.7770512896</v>
      </c>
      <c r="Q177" s="10">
        <f t="shared" si="49"/>
        <v>502254.80088589975</v>
      </c>
      <c r="R177" s="61">
        <f t="shared" si="50"/>
        <v>1117921.9761653899</v>
      </c>
      <c r="S177" s="61">
        <f t="shared" si="64"/>
        <v>111792.19761653899</v>
      </c>
      <c r="T177" s="61">
        <f t="shared" si="64"/>
        <v>11179.2197616539</v>
      </c>
      <c r="U177" s="61">
        <f t="shared" si="52"/>
        <v>223360.81083784488</v>
      </c>
      <c r="V177" s="84">
        <v>0.1</v>
      </c>
      <c r="W177" s="84">
        <v>0.1</v>
      </c>
      <c r="X177" s="84">
        <v>0.18</v>
      </c>
      <c r="Y177" s="56">
        <f t="shared" si="53"/>
        <v>4</v>
      </c>
      <c r="Z177" s="56">
        <f t="shared" si="54"/>
        <v>4</v>
      </c>
      <c r="AA177" s="56">
        <f t="shared" si="55"/>
        <v>1</v>
      </c>
      <c r="AB177" s="56">
        <f t="shared" si="56"/>
        <v>0</v>
      </c>
      <c r="AC177" s="56">
        <f t="shared" si="57"/>
        <v>0</v>
      </c>
      <c r="AD177" s="83">
        <f t="shared" si="58"/>
        <v>0</v>
      </c>
      <c r="AE177" s="14">
        <f t="shared" si="59"/>
        <v>31</v>
      </c>
      <c r="AF177" s="14">
        <f t="shared" si="45"/>
        <v>0</v>
      </c>
      <c r="AG177" s="85">
        <f t="shared" si="60"/>
        <v>346332.22821603779</v>
      </c>
      <c r="AH177" s="51"/>
      <c r="AI177" s="56" t="s">
        <v>181</v>
      </c>
    </row>
    <row r="178" spans="1:35">
      <c r="A178" s="63">
        <v>2010000266</v>
      </c>
      <c r="B178" s="56" t="s">
        <v>34</v>
      </c>
      <c r="C178" s="56" t="s">
        <v>29</v>
      </c>
      <c r="D178" s="56">
        <f t="shared" si="61"/>
        <v>177</v>
      </c>
      <c r="E178" s="10" t="s">
        <v>96</v>
      </c>
      <c r="F178" s="10" t="s">
        <v>78</v>
      </c>
      <c r="G178" s="57">
        <v>2647595</v>
      </c>
      <c r="H178" s="61">
        <v>690151.09547387925</v>
      </c>
      <c r="I178" s="57">
        <f t="shared" si="44"/>
        <v>1957443.9045261208</v>
      </c>
      <c r="J178" s="60">
        <v>44649</v>
      </c>
      <c r="K178" s="60">
        <v>44651</v>
      </c>
      <c r="L178" s="60">
        <f t="shared" si="62"/>
        <v>44651</v>
      </c>
      <c r="M178" s="60">
        <v>45443</v>
      </c>
      <c r="N178" s="83">
        <f t="shared" si="46"/>
        <v>9</v>
      </c>
      <c r="O178" s="83">
        <f t="shared" si="47"/>
        <v>9</v>
      </c>
      <c r="P178" s="62">
        <f t="shared" si="48"/>
        <v>1957443.9045261208</v>
      </c>
      <c r="Q178" s="10">
        <f t="shared" si="49"/>
        <v>606807.61040309747</v>
      </c>
      <c r="R178" s="61">
        <f t="shared" si="50"/>
        <v>1350636.2941230233</v>
      </c>
      <c r="S178" s="61">
        <f t="shared" si="64"/>
        <v>135063.62941230234</v>
      </c>
      <c r="T178" s="61">
        <f t="shared" si="64"/>
        <v>13506.362941230234</v>
      </c>
      <c r="U178" s="61">
        <f t="shared" si="52"/>
        <v>269857.13156578003</v>
      </c>
      <c r="V178" s="84">
        <v>0.1</v>
      </c>
      <c r="W178" s="84">
        <v>0.1</v>
      </c>
      <c r="X178" s="84">
        <v>0.18</v>
      </c>
      <c r="Y178" s="56">
        <f t="shared" si="53"/>
        <v>4</v>
      </c>
      <c r="Z178" s="56">
        <f t="shared" si="54"/>
        <v>4</v>
      </c>
      <c r="AA178" s="56">
        <f t="shared" si="55"/>
        <v>1</v>
      </c>
      <c r="AB178" s="56">
        <f t="shared" si="56"/>
        <v>0</v>
      </c>
      <c r="AC178" s="56">
        <f t="shared" si="57"/>
        <v>0</v>
      </c>
      <c r="AD178" s="83">
        <f t="shared" si="58"/>
        <v>0</v>
      </c>
      <c r="AE178" s="14">
        <f t="shared" si="59"/>
        <v>31</v>
      </c>
      <c r="AF178" s="14">
        <f t="shared" si="45"/>
        <v>0</v>
      </c>
      <c r="AG178" s="85">
        <f t="shared" si="60"/>
        <v>418427.12391931261</v>
      </c>
      <c r="AH178" s="51"/>
      <c r="AI178" s="56" t="s">
        <v>181</v>
      </c>
    </row>
    <row r="179" spans="1:35">
      <c r="A179" s="63">
        <v>2010000265</v>
      </c>
      <c r="B179" s="56" t="s">
        <v>34</v>
      </c>
      <c r="C179" s="56" t="s">
        <v>29</v>
      </c>
      <c r="D179" s="56">
        <f t="shared" si="61"/>
        <v>178</v>
      </c>
      <c r="E179" s="10" t="s">
        <v>96</v>
      </c>
      <c r="F179" s="10" t="s">
        <v>77</v>
      </c>
      <c r="G179" s="57">
        <v>2738754</v>
      </c>
      <c r="H179" s="61">
        <v>713913.59831600706</v>
      </c>
      <c r="I179" s="57">
        <f t="shared" si="44"/>
        <v>2024840.4016839929</v>
      </c>
      <c r="J179" s="60">
        <v>44649</v>
      </c>
      <c r="K179" s="60">
        <v>44651</v>
      </c>
      <c r="L179" s="60">
        <f t="shared" si="62"/>
        <v>44651</v>
      </c>
      <c r="M179" s="60">
        <v>45443</v>
      </c>
      <c r="N179" s="83">
        <f t="shared" si="46"/>
        <v>9</v>
      </c>
      <c r="O179" s="83">
        <f t="shared" si="47"/>
        <v>9</v>
      </c>
      <c r="P179" s="62">
        <f t="shared" si="48"/>
        <v>2024840.4016839929</v>
      </c>
      <c r="Q179" s="10">
        <f t="shared" si="49"/>
        <v>627700.52452203783</v>
      </c>
      <c r="R179" s="61">
        <f t="shared" si="50"/>
        <v>1397139.877161955</v>
      </c>
      <c r="S179" s="61">
        <f t="shared" ref="S179:T194" si="65">+R179*V179</f>
        <v>139713.98771619549</v>
      </c>
      <c r="T179" s="61">
        <f t="shared" si="65"/>
        <v>13971.39877161955</v>
      </c>
      <c r="U179" s="61">
        <f t="shared" si="52"/>
        <v>279148.54745695862</v>
      </c>
      <c r="V179" s="84">
        <v>0.1</v>
      </c>
      <c r="W179" s="84">
        <v>0.1</v>
      </c>
      <c r="X179" s="84">
        <v>0.18</v>
      </c>
      <c r="Y179" s="56">
        <f t="shared" si="53"/>
        <v>4</v>
      </c>
      <c r="Z179" s="56">
        <f t="shared" si="54"/>
        <v>4</v>
      </c>
      <c r="AA179" s="56">
        <f t="shared" si="55"/>
        <v>1</v>
      </c>
      <c r="AB179" s="56">
        <f t="shared" si="56"/>
        <v>0</v>
      </c>
      <c r="AC179" s="56">
        <f t="shared" si="57"/>
        <v>0</v>
      </c>
      <c r="AD179" s="83">
        <f t="shared" si="58"/>
        <v>0</v>
      </c>
      <c r="AE179" s="14">
        <f t="shared" si="59"/>
        <v>31</v>
      </c>
      <c r="AF179" s="14">
        <f t="shared" si="45"/>
        <v>0</v>
      </c>
      <c r="AG179" s="85">
        <f t="shared" si="60"/>
        <v>432833.93394477363</v>
      </c>
      <c r="AH179" s="51"/>
      <c r="AI179" s="56" t="s">
        <v>181</v>
      </c>
    </row>
    <row r="180" spans="1:35">
      <c r="A180" s="56">
        <v>3030002260</v>
      </c>
      <c r="B180" s="56" t="s">
        <v>36</v>
      </c>
      <c r="C180" s="56" t="s">
        <v>27</v>
      </c>
      <c r="D180" s="56">
        <f t="shared" si="61"/>
        <v>179</v>
      </c>
      <c r="E180" s="10" t="s">
        <v>39</v>
      </c>
      <c r="F180" s="10" t="s">
        <v>95</v>
      </c>
      <c r="G180" s="57">
        <v>88700</v>
      </c>
      <c r="H180" s="57">
        <v>46239.176631040034</v>
      </c>
      <c r="I180" s="57">
        <f t="shared" si="44"/>
        <v>42460.823368959966</v>
      </c>
      <c r="J180" s="60">
        <v>44834</v>
      </c>
      <c r="K180" s="60">
        <v>44834</v>
      </c>
      <c r="L180" s="60">
        <f t="shared" si="62"/>
        <v>44834</v>
      </c>
      <c r="M180" s="60">
        <v>45443</v>
      </c>
      <c r="N180" s="83">
        <f t="shared" si="46"/>
        <v>7</v>
      </c>
      <c r="O180" s="83">
        <f t="shared" si="47"/>
        <v>7</v>
      </c>
      <c r="P180" s="62">
        <f t="shared" si="48"/>
        <v>42460.823368959966</v>
      </c>
      <c r="Q180" s="10">
        <f t="shared" si="49"/>
        <v>10615.205842239991</v>
      </c>
      <c r="R180" s="61">
        <f t="shared" si="50"/>
        <v>31845.617526719972</v>
      </c>
      <c r="S180" s="61">
        <f t="shared" si="65"/>
        <v>3184.5617526719975</v>
      </c>
      <c r="T180" s="61">
        <f t="shared" si="65"/>
        <v>318.4561752671998</v>
      </c>
      <c r="U180" s="61">
        <f t="shared" si="52"/>
        <v>6362.7543818386503</v>
      </c>
      <c r="V180" s="84">
        <v>0.1</v>
      </c>
      <c r="W180" s="84">
        <v>0.1</v>
      </c>
      <c r="X180" s="84">
        <v>0.18</v>
      </c>
      <c r="Y180" s="56">
        <f t="shared" si="53"/>
        <v>4</v>
      </c>
      <c r="Z180" s="56">
        <f t="shared" si="54"/>
        <v>3</v>
      </c>
      <c r="AA180" s="56">
        <f t="shared" si="55"/>
        <v>0</v>
      </c>
      <c r="AB180" s="56">
        <f t="shared" si="56"/>
        <v>0</v>
      </c>
      <c r="AC180" s="56">
        <f t="shared" si="57"/>
        <v>0</v>
      </c>
      <c r="AD180" s="83">
        <f t="shared" si="58"/>
        <v>0</v>
      </c>
      <c r="AE180" s="14">
        <f t="shared" si="59"/>
        <v>25</v>
      </c>
      <c r="AF180" s="14">
        <f t="shared" si="45"/>
        <v>0</v>
      </c>
      <c r="AG180" s="85">
        <f t="shared" si="60"/>
        <v>9865.7723097778471</v>
      </c>
      <c r="AH180" s="51" t="s">
        <v>100</v>
      </c>
      <c r="AI180" s="56" t="s">
        <v>180</v>
      </c>
    </row>
    <row r="181" spans="1:35">
      <c r="A181" s="56">
        <v>3030001238</v>
      </c>
      <c r="B181" s="56" t="s">
        <v>36</v>
      </c>
      <c r="C181" s="56" t="s">
        <v>30</v>
      </c>
      <c r="D181" s="56">
        <f t="shared" si="61"/>
        <v>180</v>
      </c>
      <c r="E181" s="10" t="s">
        <v>39</v>
      </c>
      <c r="F181" s="10" t="s">
        <v>94</v>
      </c>
      <c r="G181" s="57">
        <v>40143566.079999998</v>
      </c>
      <c r="H181" s="57">
        <v>20926780.637800984</v>
      </c>
      <c r="I181" s="57">
        <f t="shared" si="44"/>
        <v>19216785.442199014</v>
      </c>
      <c r="J181" s="60">
        <v>44926</v>
      </c>
      <c r="K181" s="60">
        <v>44926</v>
      </c>
      <c r="L181" s="60">
        <f t="shared" si="62"/>
        <v>44926</v>
      </c>
      <c r="M181" s="60">
        <v>45443</v>
      </c>
      <c r="N181" s="83">
        <f t="shared" si="46"/>
        <v>6</v>
      </c>
      <c r="O181" s="83">
        <f t="shared" si="47"/>
        <v>6</v>
      </c>
      <c r="P181" s="62">
        <f t="shared" si="48"/>
        <v>19216785.442199014</v>
      </c>
      <c r="Q181" s="10">
        <f t="shared" si="49"/>
        <v>4227692.7972837836</v>
      </c>
      <c r="R181" s="61">
        <f t="shared" si="50"/>
        <v>14989092.644915231</v>
      </c>
      <c r="S181" s="61">
        <f t="shared" si="65"/>
        <v>1498909.2644915232</v>
      </c>
      <c r="T181" s="61">
        <f t="shared" si="65"/>
        <v>149890.92644915232</v>
      </c>
      <c r="U181" s="61">
        <f t="shared" si="52"/>
        <v>2994820.7104540626</v>
      </c>
      <c r="V181" s="84">
        <v>0.1</v>
      </c>
      <c r="W181" s="84">
        <v>0.1</v>
      </c>
      <c r="X181" s="84">
        <v>0.18</v>
      </c>
      <c r="Y181" s="56">
        <f t="shared" si="53"/>
        <v>4</v>
      </c>
      <c r="Z181" s="56">
        <f t="shared" si="54"/>
        <v>2</v>
      </c>
      <c r="AA181" s="56">
        <f t="shared" si="55"/>
        <v>0</v>
      </c>
      <c r="AB181" s="56">
        <f t="shared" si="56"/>
        <v>0</v>
      </c>
      <c r="AC181" s="56">
        <f t="shared" si="57"/>
        <v>0</v>
      </c>
      <c r="AD181" s="83">
        <f t="shared" si="58"/>
        <v>0</v>
      </c>
      <c r="AE181" s="14">
        <f t="shared" si="59"/>
        <v>22</v>
      </c>
      <c r="AF181" s="14">
        <f t="shared" si="45"/>
        <v>0</v>
      </c>
      <c r="AG181" s="85">
        <f t="shared" si="60"/>
        <v>4643620.9013947379</v>
      </c>
      <c r="AH181" s="51" t="s">
        <v>97</v>
      </c>
      <c r="AI181" s="56" t="s">
        <v>180</v>
      </c>
    </row>
    <row r="182" spans="1:35">
      <c r="A182" s="56">
        <v>3020000444</v>
      </c>
      <c r="B182" s="56" t="s">
        <v>36</v>
      </c>
      <c r="C182" s="56" t="s">
        <v>27</v>
      </c>
      <c r="D182" s="56">
        <f t="shared" si="61"/>
        <v>181</v>
      </c>
      <c r="E182" s="10" t="s">
        <v>39</v>
      </c>
      <c r="F182" s="10" t="s">
        <v>93</v>
      </c>
      <c r="G182" s="57">
        <v>20439857</v>
      </c>
      <c r="H182" s="57">
        <v>10655266.72081398</v>
      </c>
      <c r="I182" s="57">
        <f t="shared" si="44"/>
        <v>9784590.2791860197</v>
      </c>
      <c r="J182" s="60">
        <v>44773</v>
      </c>
      <c r="K182" s="60">
        <v>44834</v>
      </c>
      <c r="L182" s="60">
        <f t="shared" si="62"/>
        <v>44834</v>
      </c>
      <c r="M182" s="60">
        <v>45443</v>
      </c>
      <c r="N182" s="83">
        <f t="shared" si="46"/>
        <v>7</v>
      </c>
      <c r="O182" s="83">
        <f t="shared" si="47"/>
        <v>7</v>
      </c>
      <c r="P182" s="62">
        <f t="shared" si="48"/>
        <v>9784590.2791860197</v>
      </c>
      <c r="Q182" s="10">
        <f t="shared" si="49"/>
        <v>2446147.5697965049</v>
      </c>
      <c r="R182" s="61">
        <f t="shared" si="50"/>
        <v>7338442.7093895152</v>
      </c>
      <c r="S182" s="61">
        <f t="shared" si="65"/>
        <v>733844.27093895152</v>
      </c>
      <c r="T182" s="61">
        <f t="shared" si="65"/>
        <v>73384.427093895152</v>
      </c>
      <c r="U182" s="61">
        <f t="shared" si="52"/>
        <v>1466220.853336025</v>
      </c>
      <c r="V182" s="84">
        <v>0.1</v>
      </c>
      <c r="W182" s="84">
        <v>0.1</v>
      </c>
      <c r="X182" s="84">
        <v>0.18</v>
      </c>
      <c r="Y182" s="56">
        <f t="shared" si="53"/>
        <v>4</v>
      </c>
      <c r="Z182" s="56">
        <f t="shared" si="54"/>
        <v>3</v>
      </c>
      <c r="AA182" s="56">
        <f t="shared" si="55"/>
        <v>0</v>
      </c>
      <c r="AB182" s="56">
        <f t="shared" si="56"/>
        <v>0</v>
      </c>
      <c r="AC182" s="56">
        <f t="shared" si="57"/>
        <v>0</v>
      </c>
      <c r="AD182" s="83">
        <f t="shared" si="58"/>
        <v>0</v>
      </c>
      <c r="AE182" s="14">
        <f t="shared" si="59"/>
        <v>25</v>
      </c>
      <c r="AF182" s="14">
        <f t="shared" si="45"/>
        <v>0</v>
      </c>
      <c r="AG182" s="85">
        <f t="shared" si="60"/>
        <v>2273449.5513688717</v>
      </c>
      <c r="AH182" s="51" t="s">
        <v>99</v>
      </c>
      <c r="AI182" s="56" t="s">
        <v>180</v>
      </c>
    </row>
    <row r="183" spans="1:35">
      <c r="A183" s="56">
        <v>2020000318</v>
      </c>
      <c r="B183" s="56" t="s">
        <v>36</v>
      </c>
      <c r="C183" s="56" t="s">
        <v>27</v>
      </c>
      <c r="D183" s="56">
        <f t="shared" si="61"/>
        <v>182</v>
      </c>
      <c r="E183" s="10" t="s">
        <v>39</v>
      </c>
      <c r="F183" s="10" t="s">
        <v>92</v>
      </c>
      <c r="G183" s="57">
        <v>488476613</v>
      </c>
      <c r="H183" s="57">
        <v>254642123.88544741</v>
      </c>
      <c r="I183" s="57">
        <f t="shared" si="44"/>
        <v>233834489.11455259</v>
      </c>
      <c r="J183" s="60">
        <v>44811</v>
      </c>
      <c r="K183" s="60">
        <v>44834</v>
      </c>
      <c r="L183" s="60">
        <f t="shared" si="62"/>
        <v>44834</v>
      </c>
      <c r="M183" s="60">
        <v>45443</v>
      </c>
      <c r="N183" s="83">
        <f t="shared" si="46"/>
        <v>7</v>
      </c>
      <c r="O183" s="83">
        <f t="shared" si="47"/>
        <v>7</v>
      </c>
      <c r="P183" s="62">
        <f t="shared" si="48"/>
        <v>233834489.11455259</v>
      </c>
      <c r="Q183" s="10">
        <f t="shared" si="49"/>
        <v>58458622.278638147</v>
      </c>
      <c r="R183" s="61">
        <f t="shared" si="50"/>
        <v>175375866.83591443</v>
      </c>
      <c r="S183" s="61">
        <f t="shared" si="65"/>
        <v>17537586.683591444</v>
      </c>
      <c r="T183" s="61">
        <f t="shared" si="65"/>
        <v>1753758.6683591446</v>
      </c>
      <c r="U183" s="61">
        <f t="shared" si="52"/>
        <v>35040098.193815701</v>
      </c>
      <c r="V183" s="84">
        <v>0.1</v>
      </c>
      <c r="W183" s="84">
        <v>0.1</v>
      </c>
      <c r="X183" s="84">
        <v>0.18</v>
      </c>
      <c r="Y183" s="56">
        <f t="shared" si="53"/>
        <v>4</v>
      </c>
      <c r="Z183" s="56">
        <f t="shared" si="54"/>
        <v>3</v>
      </c>
      <c r="AA183" s="56">
        <f t="shared" si="55"/>
        <v>0</v>
      </c>
      <c r="AB183" s="56">
        <f t="shared" si="56"/>
        <v>0</v>
      </c>
      <c r="AC183" s="56">
        <f t="shared" si="57"/>
        <v>0</v>
      </c>
      <c r="AD183" s="83">
        <f t="shared" si="58"/>
        <v>0</v>
      </c>
      <c r="AE183" s="14">
        <f t="shared" si="59"/>
        <v>25</v>
      </c>
      <c r="AF183" s="14">
        <f t="shared" si="45"/>
        <v>0</v>
      </c>
      <c r="AG183" s="85">
        <f t="shared" si="60"/>
        <v>54331443.545766294</v>
      </c>
      <c r="AH183" s="51" t="s">
        <v>98</v>
      </c>
      <c r="AI183" s="56" t="s">
        <v>181</v>
      </c>
    </row>
    <row r="184" spans="1:35">
      <c r="A184" s="56">
        <v>2020000317</v>
      </c>
      <c r="B184" s="56" t="s">
        <v>36</v>
      </c>
      <c r="C184" s="56" t="s">
        <v>27</v>
      </c>
      <c r="D184" s="56">
        <f t="shared" si="61"/>
        <v>183</v>
      </c>
      <c r="E184" s="10" t="s">
        <v>39</v>
      </c>
      <c r="F184" s="10" t="s">
        <v>91</v>
      </c>
      <c r="G184" s="57">
        <v>4843046</v>
      </c>
      <c r="H184" s="57">
        <v>2524672.597815692</v>
      </c>
      <c r="I184" s="57">
        <f t="shared" si="44"/>
        <v>2318373.402184308</v>
      </c>
      <c r="J184" s="60">
        <v>44811</v>
      </c>
      <c r="K184" s="60">
        <v>44834</v>
      </c>
      <c r="L184" s="60">
        <f t="shared" si="62"/>
        <v>44834</v>
      </c>
      <c r="M184" s="60">
        <v>45443</v>
      </c>
      <c r="N184" s="83">
        <f t="shared" si="46"/>
        <v>7</v>
      </c>
      <c r="O184" s="83">
        <f t="shared" si="47"/>
        <v>7</v>
      </c>
      <c r="P184" s="62">
        <f t="shared" si="48"/>
        <v>2318373.402184308</v>
      </c>
      <c r="Q184" s="10">
        <f t="shared" si="49"/>
        <v>579593.35054607701</v>
      </c>
      <c r="R184" s="61">
        <f t="shared" si="50"/>
        <v>1738780.0516382311</v>
      </c>
      <c r="S184" s="61">
        <f t="shared" si="65"/>
        <v>173878.00516382314</v>
      </c>
      <c r="T184" s="61">
        <f t="shared" si="65"/>
        <v>17387.800516382315</v>
      </c>
      <c r="U184" s="61">
        <f t="shared" si="52"/>
        <v>347408.25431731861</v>
      </c>
      <c r="V184" s="84">
        <v>0.1</v>
      </c>
      <c r="W184" s="84">
        <v>0.1</v>
      </c>
      <c r="X184" s="84">
        <v>0.18</v>
      </c>
      <c r="Y184" s="56">
        <f t="shared" si="53"/>
        <v>4</v>
      </c>
      <c r="Z184" s="56">
        <f t="shared" si="54"/>
        <v>3</v>
      </c>
      <c r="AA184" s="56">
        <f t="shared" si="55"/>
        <v>0</v>
      </c>
      <c r="AB184" s="56">
        <f t="shared" si="56"/>
        <v>0</v>
      </c>
      <c r="AC184" s="56">
        <f t="shared" si="57"/>
        <v>0</v>
      </c>
      <c r="AD184" s="83">
        <f t="shared" si="58"/>
        <v>0</v>
      </c>
      <c r="AE184" s="14">
        <f t="shared" si="59"/>
        <v>25</v>
      </c>
      <c r="AF184" s="14">
        <f t="shared" si="45"/>
        <v>0</v>
      </c>
      <c r="AG184" s="85">
        <f t="shared" si="60"/>
        <v>538674.05999752413</v>
      </c>
      <c r="AH184" s="51" t="s">
        <v>98</v>
      </c>
      <c r="AI184" s="56" t="s">
        <v>181</v>
      </c>
    </row>
    <row r="185" spans="1:35">
      <c r="A185" s="56">
        <v>2020000316</v>
      </c>
      <c r="B185" s="56" t="s">
        <v>36</v>
      </c>
      <c r="C185" s="56" t="s">
        <v>27</v>
      </c>
      <c r="D185" s="56">
        <f t="shared" si="61"/>
        <v>184</v>
      </c>
      <c r="E185" s="10" t="s">
        <v>39</v>
      </c>
      <c r="F185" s="10" t="s">
        <v>90</v>
      </c>
      <c r="G185" s="57">
        <v>59604475</v>
      </c>
      <c r="H185" s="57">
        <v>31071723.196453325</v>
      </c>
      <c r="I185" s="57">
        <f t="shared" si="44"/>
        <v>28532751.803546675</v>
      </c>
      <c r="J185" s="60">
        <v>44811</v>
      </c>
      <c r="K185" s="60">
        <v>44834</v>
      </c>
      <c r="L185" s="60">
        <f t="shared" si="62"/>
        <v>44834</v>
      </c>
      <c r="M185" s="60">
        <v>45443</v>
      </c>
      <c r="N185" s="83">
        <f t="shared" si="46"/>
        <v>7</v>
      </c>
      <c r="O185" s="83">
        <f t="shared" si="47"/>
        <v>7</v>
      </c>
      <c r="P185" s="62">
        <f t="shared" si="48"/>
        <v>28532751.803546675</v>
      </c>
      <c r="Q185" s="10">
        <f t="shared" si="49"/>
        <v>7133187.9508866686</v>
      </c>
      <c r="R185" s="61">
        <f t="shared" si="50"/>
        <v>21399563.852660008</v>
      </c>
      <c r="S185" s="61">
        <f t="shared" si="65"/>
        <v>2139956.3852660009</v>
      </c>
      <c r="T185" s="61">
        <f t="shared" si="65"/>
        <v>213995.63852660009</v>
      </c>
      <c r="U185" s="61">
        <f t="shared" si="52"/>
        <v>4275632.8577614697</v>
      </c>
      <c r="V185" s="84">
        <v>0.1</v>
      </c>
      <c r="W185" s="84">
        <v>0.1</v>
      </c>
      <c r="X185" s="84">
        <v>0.18</v>
      </c>
      <c r="Y185" s="56">
        <f t="shared" si="53"/>
        <v>4</v>
      </c>
      <c r="Z185" s="56">
        <f t="shared" si="54"/>
        <v>3</v>
      </c>
      <c r="AA185" s="56">
        <f t="shared" si="55"/>
        <v>0</v>
      </c>
      <c r="AB185" s="56">
        <f t="shared" si="56"/>
        <v>0</v>
      </c>
      <c r="AC185" s="56">
        <f t="shared" si="57"/>
        <v>0</v>
      </c>
      <c r="AD185" s="83">
        <f t="shared" si="58"/>
        <v>0</v>
      </c>
      <c r="AE185" s="14">
        <f t="shared" si="59"/>
        <v>25</v>
      </c>
      <c r="AF185" s="14">
        <f t="shared" si="45"/>
        <v>0</v>
      </c>
      <c r="AG185" s="85">
        <f t="shared" si="60"/>
        <v>6629584.8815540709</v>
      </c>
      <c r="AH185" s="51" t="s">
        <v>98</v>
      </c>
      <c r="AI185" s="56" t="s">
        <v>181</v>
      </c>
    </row>
    <row r="186" spans="1:35">
      <c r="A186" s="56">
        <v>2020000315</v>
      </c>
      <c r="B186" s="56" t="s">
        <v>36</v>
      </c>
      <c r="C186" s="56" t="s">
        <v>27</v>
      </c>
      <c r="D186" s="56">
        <f t="shared" si="61"/>
        <v>185</v>
      </c>
      <c r="E186" s="10" t="s">
        <v>39</v>
      </c>
      <c r="F186" s="10" t="s">
        <v>89</v>
      </c>
      <c r="G186" s="57">
        <v>1456619003</v>
      </c>
      <c r="H186" s="57">
        <v>759333296.09747958</v>
      </c>
      <c r="I186" s="57">
        <f t="shared" si="44"/>
        <v>697285706.90252042</v>
      </c>
      <c r="J186" s="60">
        <v>44811</v>
      </c>
      <c r="K186" s="60">
        <v>44834</v>
      </c>
      <c r="L186" s="60">
        <f t="shared" si="62"/>
        <v>44834</v>
      </c>
      <c r="M186" s="60">
        <v>45443</v>
      </c>
      <c r="N186" s="83">
        <f t="shared" si="46"/>
        <v>7</v>
      </c>
      <c r="O186" s="83">
        <f t="shared" si="47"/>
        <v>7</v>
      </c>
      <c r="P186" s="62">
        <f t="shared" si="48"/>
        <v>697285706.90252042</v>
      </c>
      <c r="Q186" s="10">
        <f t="shared" si="49"/>
        <v>174321426.7256301</v>
      </c>
      <c r="R186" s="61">
        <f t="shared" si="50"/>
        <v>522964280.17689031</v>
      </c>
      <c r="S186" s="61">
        <f t="shared" si="65"/>
        <v>52296428.017689034</v>
      </c>
      <c r="T186" s="61">
        <f t="shared" si="65"/>
        <v>5229642.8017689036</v>
      </c>
      <c r="U186" s="61">
        <f t="shared" si="52"/>
        <v>104488263.17934269</v>
      </c>
      <c r="V186" s="84">
        <v>0.1</v>
      </c>
      <c r="W186" s="84">
        <v>0.1</v>
      </c>
      <c r="X186" s="84">
        <v>0.18</v>
      </c>
      <c r="Y186" s="56">
        <f t="shared" si="53"/>
        <v>4</v>
      </c>
      <c r="Z186" s="56">
        <f t="shared" si="54"/>
        <v>3</v>
      </c>
      <c r="AA186" s="56">
        <f t="shared" si="55"/>
        <v>0</v>
      </c>
      <c r="AB186" s="56">
        <f t="shared" si="56"/>
        <v>0</v>
      </c>
      <c r="AC186" s="56">
        <f t="shared" si="57"/>
        <v>0</v>
      </c>
      <c r="AD186" s="83">
        <f t="shared" si="58"/>
        <v>0</v>
      </c>
      <c r="AE186" s="14">
        <f t="shared" si="59"/>
        <v>25</v>
      </c>
      <c r="AF186" s="14">
        <f t="shared" si="45"/>
        <v>0</v>
      </c>
      <c r="AG186" s="85">
        <f t="shared" si="60"/>
        <v>162014333.99880064</v>
      </c>
      <c r="AH186" s="51" t="s">
        <v>98</v>
      </c>
      <c r="AI186" s="56" t="s">
        <v>181</v>
      </c>
    </row>
    <row r="187" spans="1:35">
      <c r="A187" s="56">
        <v>2010000274</v>
      </c>
      <c r="B187" s="56" t="s">
        <v>36</v>
      </c>
      <c r="C187" s="56" t="s">
        <v>27</v>
      </c>
      <c r="D187" s="56">
        <f t="shared" si="61"/>
        <v>186</v>
      </c>
      <c r="E187" s="10" t="s">
        <v>39</v>
      </c>
      <c r="F187" s="10" t="s">
        <v>88</v>
      </c>
      <c r="G187" s="57">
        <v>238622716</v>
      </c>
      <c r="H187" s="57">
        <v>124393663.05865279</v>
      </c>
      <c r="I187" s="57">
        <f t="shared" si="44"/>
        <v>114229052.94134721</v>
      </c>
      <c r="J187" s="60">
        <v>44805</v>
      </c>
      <c r="K187" s="60">
        <v>44834</v>
      </c>
      <c r="L187" s="60">
        <f t="shared" si="62"/>
        <v>44834</v>
      </c>
      <c r="M187" s="60">
        <v>45443</v>
      </c>
      <c r="N187" s="83">
        <f t="shared" si="46"/>
        <v>7</v>
      </c>
      <c r="O187" s="83">
        <f t="shared" si="47"/>
        <v>7</v>
      </c>
      <c r="P187" s="62">
        <f t="shared" si="48"/>
        <v>114229052.94134721</v>
      </c>
      <c r="Q187" s="10">
        <f t="shared" si="49"/>
        <v>28557263.235336803</v>
      </c>
      <c r="R187" s="61">
        <f t="shared" si="50"/>
        <v>85671789.706010401</v>
      </c>
      <c r="S187" s="61">
        <f t="shared" si="65"/>
        <v>8567178.9706010409</v>
      </c>
      <c r="T187" s="61">
        <f t="shared" si="65"/>
        <v>856717.89706010418</v>
      </c>
      <c r="U187" s="61">
        <f t="shared" si="52"/>
        <v>17117223.583260879</v>
      </c>
      <c r="V187" s="84">
        <v>0.1</v>
      </c>
      <c r="W187" s="84">
        <v>0.1</v>
      </c>
      <c r="X187" s="84">
        <v>0.18</v>
      </c>
      <c r="Y187" s="56">
        <f t="shared" si="53"/>
        <v>4</v>
      </c>
      <c r="Z187" s="56">
        <f t="shared" si="54"/>
        <v>3</v>
      </c>
      <c r="AA187" s="56">
        <f t="shared" si="55"/>
        <v>0</v>
      </c>
      <c r="AB187" s="56">
        <f t="shared" si="56"/>
        <v>0</v>
      </c>
      <c r="AC187" s="56">
        <f t="shared" si="57"/>
        <v>0</v>
      </c>
      <c r="AD187" s="83">
        <f t="shared" si="58"/>
        <v>0</v>
      </c>
      <c r="AE187" s="14">
        <f t="shared" si="59"/>
        <v>25</v>
      </c>
      <c r="AF187" s="14">
        <f t="shared" si="45"/>
        <v>0</v>
      </c>
      <c r="AG187" s="85">
        <f t="shared" si="60"/>
        <v>26541120.450922024</v>
      </c>
      <c r="AH187" s="51" t="s">
        <v>98</v>
      </c>
      <c r="AI187" s="56" t="s">
        <v>180</v>
      </c>
    </row>
    <row r="188" spans="1:35">
      <c r="A188" s="56">
        <v>2010000280</v>
      </c>
      <c r="B188" s="56" t="s">
        <v>36</v>
      </c>
      <c r="C188" s="56" t="s">
        <v>27</v>
      </c>
      <c r="D188" s="56">
        <f t="shared" si="61"/>
        <v>187</v>
      </c>
      <c r="E188" s="10" t="s">
        <v>96</v>
      </c>
      <c r="F188" s="10" t="s">
        <v>87</v>
      </c>
      <c r="G188" s="57">
        <v>96112678</v>
      </c>
      <c r="H188" s="57">
        <v>50103394.526767485</v>
      </c>
      <c r="I188" s="57">
        <f t="shared" si="44"/>
        <v>46009283.473232515</v>
      </c>
      <c r="J188" s="60">
        <v>44811</v>
      </c>
      <c r="K188" s="60">
        <v>44834</v>
      </c>
      <c r="L188" s="60">
        <f t="shared" si="62"/>
        <v>44834</v>
      </c>
      <c r="M188" s="60">
        <v>45443</v>
      </c>
      <c r="N188" s="83">
        <f t="shared" si="46"/>
        <v>7</v>
      </c>
      <c r="O188" s="83">
        <f t="shared" si="47"/>
        <v>7</v>
      </c>
      <c r="P188" s="62">
        <f t="shared" si="48"/>
        <v>46009283.473232515</v>
      </c>
      <c r="Q188" s="10">
        <f t="shared" si="49"/>
        <v>11502320.868308129</v>
      </c>
      <c r="R188" s="61">
        <f t="shared" si="50"/>
        <v>34506962.604924388</v>
      </c>
      <c r="S188" s="61">
        <f t="shared" si="65"/>
        <v>3450696.2604924389</v>
      </c>
      <c r="T188" s="61">
        <f t="shared" si="65"/>
        <v>345069.6260492439</v>
      </c>
      <c r="U188" s="61">
        <f t="shared" si="52"/>
        <v>6894491.1284638923</v>
      </c>
      <c r="V188" s="84">
        <v>0.1</v>
      </c>
      <c r="W188" s="84">
        <v>0.1</v>
      </c>
      <c r="X188" s="84">
        <v>0.18</v>
      </c>
      <c r="Y188" s="56">
        <f t="shared" si="53"/>
        <v>4</v>
      </c>
      <c r="Z188" s="56">
        <f t="shared" si="54"/>
        <v>3</v>
      </c>
      <c r="AA188" s="56">
        <f t="shared" si="55"/>
        <v>0</v>
      </c>
      <c r="AB188" s="56">
        <f t="shared" si="56"/>
        <v>0</v>
      </c>
      <c r="AC188" s="56">
        <f t="shared" si="57"/>
        <v>0</v>
      </c>
      <c r="AD188" s="83">
        <f t="shared" si="58"/>
        <v>0</v>
      </c>
      <c r="AE188" s="14">
        <f t="shared" si="59"/>
        <v>25</v>
      </c>
      <c r="AF188" s="14">
        <f t="shared" si="45"/>
        <v>0</v>
      </c>
      <c r="AG188" s="85">
        <f t="shared" si="60"/>
        <v>10690257.015005575</v>
      </c>
      <c r="AH188" s="51"/>
      <c r="AI188" s="56" t="s">
        <v>180</v>
      </c>
    </row>
    <row r="189" spans="1:35">
      <c r="A189" s="56">
        <v>2010000279</v>
      </c>
      <c r="B189" s="56" t="s">
        <v>36</v>
      </c>
      <c r="C189" s="56" t="s">
        <v>27</v>
      </c>
      <c r="D189" s="56">
        <f t="shared" si="61"/>
        <v>188</v>
      </c>
      <c r="E189" s="10" t="s">
        <v>96</v>
      </c>
      <c r="F189" s="10" t="s">
        <v>86</v>
      </c>
      <c r="G189" s="57">
        <v>1840888.65</v>
      </c>
      <c r="H189" s="57">
        <v>959652.48529229802</v>
      </c>
      <c r="I189" s="57">
        <f t="shared" si="44"/>
        <v>881236.16470770189</v>
      </c>
      <c r="J189" s="60">
        <v>44819</v>
      </c>
      <c r="K189" s="60">
        <v>44834</v>
      </c>
      <c r="L189" s="60">
        <f t="shared" si="62"/>
        <v>44834</v>
      </c>
      <c r="M189" s="60">
        <v>45443</v>
      </c>
      <c r="N189" s="83">
        <f t="shared" si="46"/>
        <v>7</v>
      </c>
      <c r="O189" s="83">
        <f t="shared" si="47"/>
        <v>7</v>
      </c>
      <c r="P189" s="62">
        <f t="shared" si="48"/>
        <v>881236.16470770189</v>
      </c>
      <c r="Q189" s="10">
        <f t="shared" si="49"/>
        <v>220309.04117692547</v>
      </c>
      <c r="R189" s="61">
        <f t="shared" si="50"/>
        <v>660927.12353077647</v>
      </c>
      <c r="S189" s="61">
        <f t="shared" si="65"/>
        <v>66092.712353077644</v>
      </c>
      <c r="T189" s="61">
        <f t="shared" si="65"/>
        <v>6609.271235307765</v>
      </c>
      <c r="U189" s="61">
        <f t="shared" si="52"/>
        <v>132053.23928144912</v>
      </c>
      <c r="V189" s="84">
        <v>0.1</v>
      </c>
      <c r="W189" s="84">
        <v>0.1</v>
      </c>
      <c r="X189" s="84">
        <v>0.18</v>
      </c>
      <c r="Y189" s="56">
        <f t="shared" si="53"/>
        <v>4</v>
      </c>
      <c r="Z189" s="56">
        <f t="shared" si="54"/>
        <v>3</v>
      </c>
      <c r="AA189" s="56">
        <f t="shared" si="55"/>
        <v>0</v>
      </c>
      <c r="AB189" s="56">
        <f t="shared" si="56"/>
        <v>0</v>
      </c>
      <c r="AC189" s="56">
        <f t="shared" si="57"/>
        <v>0</v>
      </c>
      <c r="AD189" s="83">
        <f t="shared" si="58"/>
        <v>0</v>
      </c>
      <c r="AE189" s="14">
        <f t="shared" si="59"/>
        <v>25</v>
      </c>
      <c r="AF189" s="14">
        <f t="shared" si="45"/>
        <v>0</v>
      </c>
      <c r="AG189" s="85">
        <f t="shared" si="60"/>
        <v>204755.22286983451</v>
      </c>
      <c r="AH189" s="51"/>
      <c r="AI189" s="56" t="s">
        <v>181</v>
      </c>
    </row>
    <row r="190" spans="1:35">
      <c r="A190" s="56">
        <v>2010000278</v>
      </c>
      <c r="B190" s="56" t="s">
        <v>36</v>
      </c>
      <c r="C190" s="56" t="s">
        <v>27</v>
      </c>
      <c r="D190" s="56">
        <f t="shared" si="61"/>
        <v>189</v>
      </c>
      <c r="E190" s="10" t="s">
        <v>96</v>
      </c>
      <c r="F190" s="10" t="s">
        <v>85</v>
      </c>
      <c r="G190" s="57">
        <v>1955761</v>
      </c>
      <c r="H190" s="57">
        <v>1019535.2686256989</v>
      </c>
      <c r="I190" s="57">
        <f t="shared" si="44"/>
        <v>936225.73137430113</v>
      </c>
      <c r="J190" s="60">
        <v>44819</v>
      </c>
      <c r="K190" s="60">
        <v>44834</v>
      </c>
      <c r="L190" s="60">
        <f t="shared" si="62"/>
        <v>44834</v>
      </c>
      <c r="M190" s="60">
        <v>45443</v>
      </c>
      <c r="N190" s="83">
        <f t="shared" si="46"/>
        <v>7</v>
      </c>
      <c r="O190" s="83">
        <f t="shared" si="47"/>
        <v>7</v>
      </c>
      <c r="P190" s="62">
        <f t="shared" si="48"/>
        <v>936225.73137430113</v>
      </c>
      <c r="Q190" s="10">
        <f t="shared" si="49"/>
        <v>234056.43284357528</v>
      </c>
      <c r="R190" s="61">
        <f t="shared" si="50"/>
        <v>702169.29853072588</v>
      </c>
      <c r="S190" s="61">
        <f t="shared" si="65"/>
        <v>70216.929853072594</v>
      </c>
      <c r="T190" s="61">
        <f t="shared" si="65"/>
        <v>7021.6929853072597</v>
      </c>
      <c r="U190" s="61">
        <f t="shared" si="52"/>
        <v>140293.42584643903</v>
      </c>
      <c r="V190" s="84">
        <v>0.1</v>
      </c>
      <c r="W190" s="84">
        <v>0.1</v>
      </c>
      <c r="X190" s="84">
        <v>0.18</v>
      </c>
      <c r="Y190" s="56">
        <f t="shared" si="53"/>
        <v>4</v>
      </c>
      <c r="Z190" s="56">
        <f t="shared" si="54"/>
        <v>3</v>
      </c>
      <c r="AA190" s="56">
        <f t="shared" si="55"/>
        <v>0</v>
      </c>
      <c r="AB190" s="56">
        <f t="shared" si="56"/>
        <v>0</v>
      </c>
      <c r="AC190" s="56">
        <f t="shared" si="57"/>
        <v>0</v>
      </c>
      <c r="AD190" s="83">
        <f t="shared" si="58"/>
        <v>0</v>
      </c>
      <c r="AE190" s="14">
        <f t="shared" si="59"/>
        <v>25</v>
      </c>
      <c r="AF190" s="14">
        <f t="shared" si="45"/>
        <v>0</v>
      </c>
      <c r="AG190" s="85">
        <f t="shared" si="60"/>
        <v>217532.0486848189</v>
      </c>
      <c r="AH190" s="51"/>
      <c r="AI190" s="56" t="s">
        <v>181</v>
      </c>
    </row>
    <row r="191" spans="1:35">
      <c r="A191" s="56">
        <v>2010000277</v>
      </c>
      <c r="B191" s="56" t="s">
        <v>36</v>
      </c>
      <c r="C191" s="56" t="s">
        <v>28</v>
      </c>
      <c r="D191" s="56">
        <f t="shared" si="61"/>
        <v>190</v>
      </c>
      <c r="E191" s="10" t="s">
        <v>96</v>
      </c>
      <c r="F191" s="10" t="s">
        <v>84</v>
      </c>
      <c r="G191" s="57">
        <v>2346913</v>
      </c>
      <c r="H191" s="57">
        <v>1223442.2180911393</v>
      </c>
      <c r="I191" s="57">
        <f t="shared" si="44"/>
        <v>1123470.7819088607</v>
      </c>
      <c r="J191" s="60">
        <v>44663</v>
      </c>
      <c r="K191" s="60">
        <v>44742</v>
      </c>
      <c r="L191" s="60">
        <f t="shared" si="62"/>
        <v>44742</v>
      </c>
      <c r="M191" s="60">
        <v>45443</v>
      </c>
      <c r="N191" s="83">
        <f t="shared" si="46"/>
        <v>8</v>
      </c>
      <c r="O191" s="83">
        <f t="shared" si="47"/>
        <v>8</v>
      </c>
      <c r="P191" s="62">
        <f t="shared" si="48"/>
        <v>1123470.7819088607</v>
      </c>
      <c r="Q191" s="10">
        <f t="shared" si="49"/>
        <v>314571.81893448101</v>
      </c>
      <c r="R191" s="61">
        <f t="shared" si="50"/>
        <v>808898.96297437965</v>
      </c>
      <c r="S191" s="61">
        <f t="shared" si="65"/>
        <v>80889.896297437968</v>
      </c>
      <c r="T191" s="61">
        <f t="shared" si="65"/>
        <v>8088.9896297437972</v>
      </c>
      <c r="U191" s="61">
        <f t="shared" si="52"/>
        <v>161618.01280228107</v>
      </c>
      <c r="V191" s="84">
        <v>0.1</v>
      </c>
      <c r="W191" s="84">
        <v>0.1</v>
      </c>
      <c r="X191" s="84">
        <v>0.18</v>
      </c>
      <c r="Y191" s="56">
        <f t="shared" si="53"/>
        <v>4</v>
      </c>
      <c r="Z191" s="56">
        <f t="shared" si="54"/>
        <v>4</v>
      </c>
      <c r="AA191" s="56">
        <f t="shared" si="55"/>
        <v>0</v>
      </c>
      <c r="AB191" s="56">
        <f t="shared" si="56"/>
        <v>0</v>
      </c>
      <c r="AC191" s="56">
        <f t="shared" si="57"/>
        <v>0</v>
      </c>
      <c r="AD191" s="83">
        <f t="shared" si="58"/>
        <v>0</v>
      </c>
      <c r="AE191" s="14">
        <f t="shared" si="59"/>
        <v>28</v>
      </c>
      <c r="AF191" s="14">
        <f t="shared" si="45"/>
        <v>0</v>
      </c>
      <c r="AG191" s="85">
        <f t="shared" si="60"/>
        <v>250596.89872946282</v>
      </c>
      <c r="AH191" s="51"/>
      <c r="AI191" s="56" t="s">
        <v>181</v>
      </c>
    </row>
    <row r="192" spans="1:35">
      <c r="A192" s="56">
        <v>2010000276</v>
      </c>
      <c r="B192" s="56" t="s">
        <v>36</v>
      </c>
      <c r="C192" s="56" t="s">
        <v>28</v>
      </c>
      <c r="D192" s="56">
        <f t="shared" si="61"/>
        <v>191</v>
      </c>
      <c r="E192" s="10" t="s">
        <v>96</v>
      </c>
      <c r="F192" s="10" t="s">
        <v>83</v>
      </c>
      <c r="G192" s="57">
        <v>2243979</v>
      </c>
      <c r="H192" s="57">
        <v>1169782.878662284</v>
      </c>
      <c r="I192" s="57">
        <f t="shared" si="44"/>
        <v>1074196.121337716</v>
      </c>
      <c r="J192" s="60">
        <v>44663</v>
      </c>
      <c r="K192" s="60">
        <v>44742</v>
      </c>
      <c r="L192" s="60">
        <f t="shared" si="62"/>
        <v>44742</v>
      </c>
      <c r="M192" s="60">
        <v>45443</v>
      </c>
      <c r="N192" s="83">
        <f t="shared" si="46"/>
        <v>8</v>
      </c>
      <c r="O192" s="83">
        <f t="shared" si="47"/>
        <v>8</v>
      </c>
      <c r="P192" s="62">
        <f t="shared" si="48"/>
        <v>1074196.121337716</v>
      </c>
      <c r="Q192" s="10">
        <f t="shared" si="49"/>
        <v>300774.91397456051</v>
      </c>
      <c r="R192" s="61">
        <f t="shared" si="50"/>
        <v>773421.20736315544</v>
      </c>
      <c r="S192" s="61">
        <f t="shared" si="65"/>
        <v>77342.120736315541</v>
      </c>
      <c r="T192" s="61">
        <f t="shared" si="65"/>
        <v>7734.2120736315546</v>
      </c>
      <c r="U192" s="61">
        <f t="shared" si="52"/>
        <v>154529.55723115845</v>
      </c>
      <c r="V192" s="84">
        <v>0.1</v>
      </c>
      <c r="W192" s="84">
        <v>0.1</v>
      </c>
      <c r="X192" s="84">
        <v>0.18</v>
      </c>
      <c r="Y192" s="56">
        <f t="shared" si="53"/>
        <v>4</v>
      </c>
      <c r="Z192" s="56">
        <f t="shared" si="54"/>
        <v>4</v>
      </c>
      <c r="AA192" s="56">
        <f t="shared" si="55"/>
        <v>0</v>
      </c>
      <c r="AB192" s="56">
        <f t="shared" si="56"/>
        <v>0</v>
      </c>
      <c r="AC192" s="56">
        <f t="shared" si="57"/>
        <v>0</v>
      </c>
      <c r="AD192" s="83">
        <f t="shared" si="58"/>
        <v>0</v>
      </c>
      <c r="AE192" s="14">
        <f t="shared" si="59"/>
        <v>28</v>
      </c>
      <c r="AF192" s="14">
        <f t="shared" si="45"/>
        <v>0</v>
      </c>
      <c r="AG192" s="85">
        <f t="shared" si="60"/>
        <v>239605.89004110557</v>
      </c>
      <c r="AH192" s="51"/>
      <c r="AI192" s="56" t="s">
        <v>181</v>
      </c>
    </row>
    <row r="193" spans="1:35">
      <c r="A193" s="56">
        <v>2010000275</v>
      </c>
      <c r="B193" s="56" t="s">
        <v>36</v>
      </c>
      <c r="C193" s="56" t="s">
        <v>28</v>
      </c>
      <c r="D193" s="56">
        <f t="shared" si="61"/>
        <v>192</v>
      </c>
      <c r="E193" s="10" t="s">
        <v>96</v>
      </c>
      <c r="F193" s="10" t="s">
        <v>82</v>
      </c>
      <c r="G193" s="57">
        <v>1966055</v>
      </c>
      <c r="H193" s="57">
        <v>1024901.5153476822</v>
      </c>
      <c r="I193" s="57">
        <f t="shared" si="44"/>
        <v>941153.48465231783</v>
      </c>
      <c r="J193" s="60">
        <v>44663</v>
      </c>
      <c r="K193" s="60">
        <v>44742</v>
      </c>
      <c r="L193" s="60">
        <f t="shared" si="62"/>
        <v>44742</v>
      </c>
      <c r="M193" s="60">
        <v>45443</v>
      </c>
      <c r="N193" s="83">
        <f t="shared" si="46"/>
        <v>8</v>
      </c>
      <c r="O193" s="83">
        <f t="shared" si="47"/>
        <v>8</v>
      </c>
      <c r="P193" s="62">
        <f t="shared" si="48"/>
        <v>941153.48465231783</v>
      </c>
      <c r="Q193" s="10">
        <f t="shared" si="49"/>
        <v>263522.97570264904</v>
      </c>
      <c r="R193" s="61">
        <f t="shared" si="50"/>
        <v>677630.50894966885</v>
      </c>
      <c r="S193" s="61">
        <f t="shared" si="65"/>
        <v>67763.050894966887</v>
      </c>
      <c r="T193" s="61">
        <f t="shared" si="65"/>
        <v>6776.3050894966891</v>
      </c>
      <c r="U193" s="61">
        <f t="shared" si="52"/>
        <v>135390.57568814384</v>
      </c>
      <c r="V193" s="84">
        <v>0.1</v>
      </c>
      <c r="W193" s="84">
        <v>0.1</v>
      </c>
      <c r="X193" s="84">
        <v>0.18</v>
      </c>
      <c r="Y193" s="56">
        <f t="shared" si="53"/>
        <v>4</v>
      </c>
      <c r="Z193" s="56">
        <f t="shared" si="54"/>
        <v>4</v>
      </c>
      <c r="AA193" s="56">
        <f t="shared" si="55"/>
        <v>0</v>
      </c>
      <c r="AB193" s="56">
        <f t="shared" si="56"/>
        <v>0</v>
      </c>
      <c r="AC193" s="56">
        <f t="shared" si="57"/>
        <v>0</v>
      </c>
      <c r="AD193" s="83">
        <f t="shared" si="58"/>
        <v>0</v>
      </c>
      <c r="AE193" s="14">
        <f t="shared" si="59"/>
        <v>28</v>
      </c>
      <c r="AF193" s="14">
        <f t="shared" si="45"/>
        <v>0</v>
      </c>
      <c r="AG193" s="85">
        <f t="shared" si="60"/>
        <v>209929.93167260743</v>
      </c>
      <c r="AH193" s="51"/>
      <c r="AI193" s="56" t="s">
        <v>181</v>
      </c>
    </row>
    <row r="194" spans="1:35">
      <c r="A194" s="56">
        <v>2010000269</v>
      </c>
      <c r="B194" s="56" t="s">
        <v>36</v>
      </c>
      <c r="C194" s="56" t="s">
        <v>30</v>
      </c>
      <c r="D194" s="56">
        <f t="shared" si="61"/>
        <v>193</v>
      </c>
      <c r="E194" s="10" t="s">
        <v>96</v>
      </c>
      <c r="F194" s="10" t="s">
        <v>81</v>
      </c>
      <c r="G194" s="57">
        <v>60067</v>
      </c>
      <c r="H194" s="57">
        <v>31312.836783502615</v>
      </c>
      <c r="I194" s="57">
        <f t="shared" ref="I194:I204" si="66">+G194-H194</f>
        <v>28754.163216497385</v>
      </c>
      <c r="J194" s="60">
        <v>44926</v>
      </c>
      <c r="K194" s="60">
        <v>44926</v>
      </c>
      <c r="L194" s="60">
        <f t="shared" si="62"/>
        <v>44926</v>
      </c>
      <c r="M194" s="60">
        <v>45443</v>
      </c>
      <c r="N194" s="83">
        <f t="shared" si="46"/>
        <v>6</v>
      </c>
      <c r="O194" s="83">
        <f t="shared" si="47"/>
        <v>6</v>
      </c>
      <c r="P194" s="62">
        <f t="shared" si="48"/>
        <v>28754.163216497385</v>
      </c>
      <c r="Q194" s="10">
        <f t="shared" si="49"/>
        <v>6325.9159076294245</v>
      </c>
      <c r="R194" s="61">
        <f t="shared" si="50"/>
        <v>22428.247308867962</v>
      </c>
      <c r="S194" s="61">
        <f t="shared" si="65"/>
        <v>2242.8247308867963</v>
      </c>
      <c r="T194" s="61">
        <f t="shared" si="65"/>
        <v>224.28247308867964</v>
      </c>
      <c r="U194" s="61">
        <f t="shared" si="52"/>
        <v>4481.1638123118182</v>
      </c>
      <c r="V194" s="84">
        <v>0.1</v>
      </c>
      <c r="W194" s="84">
        <v>0.1</v>
      </c>
      <c r="X194" s="84">
        <v>0.18</v>
      </c>
      <c r="Y194" s="56">
        <f t="shared" si="53"/>
        <v>4</v>
      </c>
      <c r="Z194" s="56">
        <f t="shared" si="54"/>
        <v>2</v>
      </c>
      <c r="AA194" s="56">
        <f t="shared" si="55"/>
        <v>0</v>
      </c>
      <c r="AB194" s="56">
        <f t="shared" si="56"/>
        <v>0</v>
      </c>
      <c r="AC194" s="56">
        <f t="shared" si="57"/>
        <v>0</v>
      </c>
      <c r="AD194" s="83">
        <f t="shared" si="58"/>
        <v>0</v>
      </c>
      <c r="AE194" s="14">
        <f t="shared" si="59"/>
        <v>22</v>
      </c>
      <c r="AF194" s="14">
        <f t="shared" ref="AF194:AF204" si="67">SUM(Y194:AD194)-O194</f>
        <v>0</v>
      </c>
      <c r="AG194" s="85">
        <f t="shared" si="60"/>
        <v>6948.2710162872936</v>
      </c>
      <c r="AH194" s="51"/>
      <c r="AI194" s="56" t="s">
        <v>181</v>
      </c>
    </row>
    <row r="195" spans="1:35">
      <c r="A195" s="56">
        <v>2010000268</v>
      </c>
      <c r="B195" s="56" t="s">
        <v>36</v>
      </c>
      <c r="C195" s="56" t="s">
        <v>30</v>
      </c>
      <c r="D195" s="56">
        <f t="shared" si="61"/>
        <v>194</v>
      </c>
      <c r="E195" s="10" t="s">
        <v>96</v>
      </c>
      <c r="F195" s="10" t="s">
        <v>80</v>
      </c>
      <c r="G195" s="57">
        <v>95270</v>
      </c>
      <c r="H195" s="57">
        <v>49664.107752414704</v>
      </c>
      <c r="I195" s="57">
        <f t="shared" si="66"/>
        <v>45605.892247585296</v>
      </c>
      <c r="J195" s="60">
        <v>44926</v>
      </c>
      <c r="K195" s="60">
        <v>44926</v>
      </c>
      <c r="L195" s="60">
        <f t="shared" si="62"/>
        <v>44926</v>
      </c>
      <c r="M195" s="60">
        <v>45443</v>
      </c>
      <c r="N195" s="83">
        <f t="shared" ref="N195:N204" si="68">(+(YEAR(M195)-YEAR(L195))*12+MONTH(M195)-MONTH(L195)+1)/3</f>
        <v>6</v>
      </c>
      <c r="O195" s="83">
        <f t="shared" ref="O195:O204" si="69">ROUNDUP(N195,0)</f>
        <v>6</v>
      </c>
      <c r="P195" s="62">
        <f t="shared" ref="P195:P204" si="70">+I195</f>
        <v>45605.892247585296</v>
      </c>
      <c r="Q195" s="10">
        <f t="shared" ref="Q195:Q204" si="71">IFERROR(P195*AE195%,0)</f>
        <v>10033.296294468766</v>
      </c>
      <c r="R195" s="61">
        <f t="shared" ref="R195:R204" si="72">+P195-Q195</f>
        <v>35572.595953116528</v>
      </c>
      <c r="S195" s="61">
        <f t="shared" ref="S195:T204" si="73">+R195*V195</f>
        <v>3557.2595953116529</v>
      </c>
      <c r="T195" s="61">
        <f t="shared" si="73"/>
        <v>355.7259595311653</v>
      </c>
      <c r="U195" s="61">
        <f t="shared" ref="U195:U204" si="74">(R195+S195+T195)*X195</f>
        <v>7107.4046714326814</v>
      </c>
      <c r="V195" s="84">
        <v>0.1</v>
      </c>
      <c r="W195" s="84">
        <v>0.1</v>
      </c>
      <c r="X195" s="84">
        <v>0.18</v>
      </c>
      <c r="Y195" s="56">
        <f t="shared" ref="Y195:Y204" si="75">IF(O195&gt;4,4,O195)</f>
        <v>4</v>
      </c>
      <c r="Z195" s="56">
        <f t="shared" ref="Z195:Z204" si="76">IF((O195-Y195)&gt;4,4,O195-Y195)</f>
        <v>2</v>
      </c>
      <c r="AA195" s="56">
        <f t="shared" ref="AA195:AA204" si="77">IF((O195-Y195-Z195)&gt;4,4,(O195-Y195-Z195))</f>
        <v>0</v>
      </c>
      <c r="AB195" s="56">
        <f t="shared" ref="AB195:AB204" si="78">IF((O195-Y195-Z195-AA195)&gt;4,4,(O195-Y195-Z195-AA195))</f>
        <v>0</v>
      </c>
      <c r="AC195" s="56">
        <f t="shared" ref="AC195:AC204" si="79">IF((O195-Y195-Z195-AA195-AB195)&gt;4,4,(O195-Y195-Z195-AA195-AB195))</f>
        <v>0</v>
      </c>
      <c r="AD195" s="83">
        <f t="shared" ref="AD195:AD204" si="80">O195-Y195-Z195-AA195-AB195-AC195</f>
        <v>0</v>
      </c>
      <c r="AE195" s="14">
        <f t="shared" ref="AE195:AE204" si="81">(Y195*$Y$1*100)+(Z195*$Z$1*100)+(AA195*$AA$1*100)+(AB195*$AB$1*100)+(AC195*$AC$1*100)+(AD195*$AD$1*100)</f>
        <v>22</v>
      </c>
      <c r="AF195" s="14">
        <f t="shared" si="67"/>
        <v>0</v>
      </c>
      <c r="AG195" s="85">
        <f t="shared" ref="AG195:AG204" si="82">+S195+T195+U195</f>
        <v>11020.3902262755</v>
      </c>
      <c r="AH195" s="51"/>
      <c r="AI195" s="56" t="s">
        <v>181</v>
      </c>
    </row>
    <row r="196" spans="1:35">
      <c r="A196" s="56">
        <v>2010000267</v>
      </c>
      <c r="B196" s="56" t="s">
        <v>36</v>
      </c>
      <c r="C196" s="56" t="s">
        <v>30</v>
      </c>
      <c r="D196" s="56">
        <f t="shared" ref="D196:D204" si="83">+D195+1</f>
        <v>195</v>
      </c>
      <c r="E196" s="10" t="s">
        <v>96</v>
      </c>
      <c r="F196" s="10" t="s">
        <v>79</v>
      </c>
      <c r="G196" s="57">
        <v>64314</v>
      </c>
      <c r="H196" s="57">
        <v>33526.79149773065</v>
      </c>
      <c r="I196" s="57">
        <f t="shared" si="66"/>
        <v>30787.20850226935</v>
      </c>
      <c r="J196" s="60">
        <v>44926</v>
      </c>
      <c r="K196" s="60">
        <v>44926</v>
      </c>
      <c r="L196" s="60">
        <f t="shared" si="62"/>
        <v>44926</v>
      </c>
      <c r="M196" s="60">
        <v>45443</v>
      </c>
      <c r="N196" s="83">
        <f t="shared" si="68"/>
        <v>6</v>
      </c>
      <c r="O196" s="83">
        <f t="shared" si="69"/>
        <v>6</v>
      </c>
      <c r="P196" s="62">
        <f t="shared" si="70"/>
        <v>30787.20850226935</v>
      </c>
      <c r="Q196" s="10">
        <f t="shared" si="71"/>
        <v>6773.1858704992574</v>
      </c>
      <c r="R196" s="61">
        <f t="shared" si="72"/>
        <v>24014.022631770094</v>
      </c>
      <c r="S196" s="61">
        <f t="shared" si="73"/>
        <v>2401.4022631770094</v>
      </c>
      <c r="T196" s="61">
        <f t="shared" si="73"/>
        <v>240.14022631770095</v>
      </c>
      <c r="U196" s="61">
        <f t="shared" si="74"/>
        <v>4798.0017218276644</v>
      </c>
      <c r="V196" s="84">
        <v>0.1</v>
      </c>
      <c r="W196" s="84">
        <v>0.1</v>
      </c>
      <c r="X196" s="84">
        <v>0.18</v>
      </c>
      <c r="Y196" s="56">
        <f t="shared" si="75"/>
        <v>4</v>
      </c>
      <c r="Z196" s="56">
        <f t="shared" si="76"/>
        <v>2</v>
      </c>
      <c r="AA196" s="56">
        <f t="shared" si="77"/>
        <v>0</v>
      </c>
      <c r="AB196" s="56">
        <f t="shared" si="78"/>
        <v>0</v>
      </c>
      <c r="AC196" s="56">
        <f t="shared" si="79"/>
        <v>0</v>
      </c>
      <c r="AD196" s="83">
        <f t="shared" si="80"/>
        <v>0</v>
      </c>
      <c r="AE196" s="14">
        <f t="shared" si="81"/>
        <v>22</v>
      </c>
      <c r="AF196" s="14">
        <f t="shared" si="67"/>
        <v>0</v>
      </c>
      <c r="AG196" s="85">
        <f t="shared" si="82"/>
        <v>7439.5442113223744</v>
      </c>
      <c r="AH196" s="51"/>
      <c r="AI196" s="56" t="s">
        <v>181</v>
      </c>
    </row>
    <row r="197" spans="1:35">
      <c r="A197" s="56">
        <v>2010000266</v>
      </c>
      <c r="B197" s="56" t="s">
        <v>36</v>
      </c>
      <c r="C197" s="56" t="s">
        <v>30</v>
      </c>
      <c r="D197" s="56">
        <f t="shared" si="83"/>
        <v>196</v>
      </c>
      <c r="E197" s="10" t="s">
        <v>96</v>
      </c>
      <c r="F197" s="10" t="s">
        <v>78</v>
      </c>
      <c r="G197" s="57">
        <v>77701</v>
      </c>
      <c r="H197" s="57">
        <v>40505.414469091789</v>
      </c>
      <c r="I197" s="57">
        <f t="shared" si="66"/>
        <v>37195.585530908211</v>
      </c>
      <c r="J197" s="60">
        <v>44926</v>
      </c>
      <c r="K197" s="60">
        <v>44926</v>
      </c>
      <c r="L197" s="60">
        <f t="shared" si="62"/>
        <v>44926</v>
      </c>
      <c r="M197" s="60">
        <v>45443</v>
      </c>
      <c r="N197" s="83">
        <f t="shared" si="68"/>
        <v>6</v>
      </c>
      <c r="O197" s="83">
        <f t="shared" si="69"/>
        <v>6</v>
      </c>
      <c r="P197" s="62">
        <f t="shared" si="70"/>
        <v>37195.585530908211</v>
      </c>
      <c r="Q197" s="10">
        <f t="shared" si="71"/>
        <v>8183.028816799806</v>
      </c>
      <c r="R197" s="61">
        <f t="shared" si="72"/>
        <v>29012.556714108403</v>
      </c>
      <c r="S197" s="61">
        <f t="shared" si="73"/>
        <v>2901.2556714108405</v>
      </c>
      <c r="T197" s="61">
        <f t="shared" si="73"/>
        <v>290.12556714108405</v>
      </c>
      <c r="U197" s="61">
        <f t="shared" si="74"/>
        <v>5796.7088314788589</v>
      </c>
      <c r="V197" s="84">
        <v>0.1</v>
      </c>
      <c r="W197" s="84">
        <v>0.1</v>
      </c>
      <c r="X197" s="84">
        <v>0.18</v>
      </c>
      <c r="Y197" s="56">
        <f t="shared" si="75"/>
        <v>4</v>
      </c>
      <c r="Z197" s="56">
        <f t="shared" si="76"/>
        <v>2</v>
      </c>
      <c r="AA197" s="56">
        <f t="shared" si="77"/>
        <v>0</v>
      </c>
      <c r="AB197" s="56">
        <f t="shared" si="78"/>
        <v>0</v>
      </c>
      <c r="AC197" s="56">
        <f t="shared" si="79"/>
        <v>0</v>
      </c>
      <c r="AD197" s="83">
        <f t="shared" si="80"/>
        <v>0</v>
      </c>
      <c r="AE197" s="14">
        <f t="shared" si="81"/>
        <v>22</v>
      </c>
      <c r="AF197" s="14">
        <f t="shared" si="67"/>
        <v>0</v>
      </c>
      <c r="AG197" s="85">
        <f t="shared" si="82"/>
        <v>8988.090070030783</v>
      </c>
      <c r="AH197" s="51"/>
      <c r="AI197" s="56" t="s">
        <v>181</v>
      </c>
    </row>
    <row r="198" spans="1:35">
      <c r="A198" s="56">
        <v>2010000265</v>
      </c>
      <c r="B198" s="56" t="s">
        <v>36</v>
      </c>
      <c r="C198" s="56" t="s">
        <v>30</v>
      </c>
      <c r="D198" s="56">
        <f t="shared" si="83"/>
        <v>197</v>
      </c>
      <c r="E198" s="10" t="s">
        <v>96</v>
      </c>
      <c r="F198" s="10" t="s">
        <v>77</v>
      </c>
      <c r="G198" s="57">
        <v>80377</v>
      </c>
      <c r="H198" s="57">
        <v>41900.409245469054</v>
      </c>
      <c r="I198" s="57">
        <f t="shared" si="66"/>
        <v>38476.590754530946</v>
      </c>
      <c r="J198" s="60">
        <v>44926</v>
      </c>
      <c r="K198" s="60">
        <v>44926</v>
      </c>
      <c r="L198" s="60">
        <f t="shared" si="62"/>
        <v>44926</v>
      </c>
      <c r="M198" s="60">
        <v>45443</v>
      </c>
      <c r="N198" s="83">
        <f t="shared" si="68"/>
        <v>6</v>
      </c>
      <c r="O198" s="83">
        <f t="shared" si="69"/>
        <v>6</v>
      </c>
      <c r="P198" s="62">
        <f t="shared" si="70"/>
        <v>38476.590754530946</v>
      </c>
      <c r="Q198" s="10">
        <f t="shared" si="71"/>
        <v>8464.8499659968074</v>
      </c>
      <c r="R198" s="61">
        <f t="shared" si="72"/>
        <v>30011.740788534138</v>
      </c>
      <c r="S198" s="61">
        <f t="shared" si="73"/>
        <v>3001.1740788534139</v>
      </c>
      <c r="T198" s="61">
        <f t="shared" si="73"/>
        <v>300.11740788534138</v>
      </c>
      <c r="U198" s="61">
        <f t="shared" si="74"/>
        <v>5996.3458095491214</v>
      </c>
      <c r="V198" s="84">
        <v>0.1</v>
      </c>
      <c r="W198" s="84">
        <v>0.1</v>
      </c>
      <c r="X198" s="84">
        <v>0.18</v>
      </c>
      <c r="Y198" s="56">
        <f t="shared" si="75"/>
        <v>4</v>
      </c>
      <c r="Z198" s="56">
        <f t="shared" si="76"/>
        <v>2</v>
      </c>
      <c r="AA198" s="56">
        <f t="shared" si="77"/>
        <v>0</v>
      </c>
      <c r="AB198" s="56">
        <f t="shared" si="78"/>
        <v>0</v>
      </c>
      <c r="AC198" s="56">
        <f t="shared" si="79"/>
        <v>0</v>
      </c>
      <c r="AD198" s="83">
        <f t="shared" si="80"/>
        <v>0</v>
      </c>
      <c r="AE198" s="14">
        <f t="shared" si="81"/>
        <v>22</v>
      </c>
      <c r="AF198" s="14">
        <f t="shared" si="67"/>
        <v>0</v>
      </c>
      <c r="AG198" s="85">
        <f t="shared" si="82"/>
        <v>9297.6372962878777</v>
      </c>
      <c r="AH198" s="51"/>
      <c r="AI198" s="56" t="s">
        <v>181</v>
      </c>
    </row>
    <row r="199" spans="1:35">
      <c r="A199" s="56">
        <v>2050000037</v>
      </c>
      <c r="B199" s="56" t="s">
        <v>36</v>
      </c>
      <c r="C199" s="56" t="s">
        <v>29</v>
      </c>
      <c r="D199" s="56">
        <f t="shared" si="83"/>
        <v>198</v>
      </c>
      <c r="E199" s="10" t="s">
        <v>39</v>
      </c>
      <c r="F199" s="10" t="s">
        <v>76</v>
      </c>
      <c r="G199" s="57">
        <v>20180.54</v>
      </c>
      <c r="H199" s="57">
        <v>10520.085158621969</v>
      </c>
      <c r="I199" s="57">
        <f t="shared" si="66"/>
        <v>9660.4548413780321</v>
      </c>
      <c r="J199" s="60">
        <v>45016</v>
      </c>
      <c r="K199" s="60">
        <v>45016</v>
      </c>
      <c r="L199" s="60">
        <f t="shared" si="62"/>
        <v>45016</v>
      </c>
      <c r="M199" s="60">
        <v>45443</v>
      </c>
      <c r="N199" s="83">
        <f t="shared" si="68"/>
        <v>5</v>
      </c>
      <c r="O199" s="83">
        <f t="shared" si="69"/>
        <v>5</v>
      </c>
      <c r="P199" s="62">
        <f t="shared" si="70"/>
        <v>9660.4548413780321</v>
      </c>
      <c r="Q199" s="10">
        <f t="shared" si="71"/>
        <v>1835.4864198618261</v>
      </c>
      <c r="R199" s="61">
        <f t="shared" si="72"/>
        <v>7824.968421516206</v>
      </c>
      <c r="S199" s="61">
        <f t="shared" si="73"/>
        <v>782.49684215162063</v>
      </c>
      <c r="T199" s="61">
        <f t="shared" si="73"/>
        <v>78.249684215162063</v>
      </c>
      <c r="U199" s="61">
        <f t="shared" si="74"/>
        <v>1563.4286906189379</v>
      </c>
      <c r="V199" s="84">
        <v>0.1</v>
      </c>
      <c r="W199" s="84">
        <v>0.1</v>
      </c>
      <c r="X199" s="84">
        <v>0.18</v>
      </c>
      <c r="Y199" s="56">
        <f t="shared" si="75"/>
        <v>4</v>
      </c>
      <c r="Z199" s="56">
        <f t="shared" si="76"/>
        <v>1</v>
      </c>
      <c r="AA199" s="56">
        <f t="shared" si="77"/>
        <v>0</v>
      </c>
      <c r="AB199" s="56">
        <f t="shared" si="78"/>
        <v>0</v>
      </c>
      <c r="AC199" s="56">
        <f t="shared" si="79"/>
        <v>0</v>
      </c>
      <c r="AD199" s="83">
        <f t="shared" si="80"/>
        <v>0</v>
      </c>
      <c r="AE199" s="14">
        <f t="shared" si="81"/>
        <v>19</v>
      </c>
      <c r="AF199" s="14">
        <f t="shared" si="67"/>
        <v>0</v>
      </c>
      <c r="AG199" s="85">
        <f t="shared" si="82"/>
        <v>2424.1752169857209</v>
      </c>
      <c r="AH199" s="51" t="s">
        <v>97</v>
      </c>
      <c r="AI199" s="56" t="s">
        <v>179</v>
      </c>
    </row>
    <row r="200" spans="1:35">
      <c r="A200" s="56">
        <v>2010000281</v>
      </c>
      <c r="B200" s="56" t="s">
        <v>37</v>
      </c>
      <c r="C200" s="56" t="s">
        <v>30</v>
      </c>
      <c r="D200" s="56">
        <f t="shared" si="83"/>
        <v>199</v>
      </c>
      <c r="E200" s="10" t="s">
        <v>39</v>
      </c>
      <c r="F200" s="10" t="s">
        <v>68</v>
      </c>
      <c r="G200" s="57">
        <v>1036023</v>
      </c>
      <c r="H200" s="57">
        <v>267222.78237150639</v>
      </c>
      <c r="I200" s="57">
        <f t="shared" si="66"/>
        <v>768800.21762849367</v>
      </c>
      <c r="J200" s="59">
        <v>45211</v>
      </c>
      <c r="K200" s="60">
        <v>45291</v>
      </c>
      <c r="L200" s="60">
        <f t="shared" si="62"/>
        <v>45291</v>
      </c>
      <c r="M200" s="60">
        <v>45443</v>
      </c>
      <c r="N200" s="83">
        <f t="shared" si="68"/>
        <v>2</v>
      </c>
      <c r="O200" s="83">
        <f t="shared" si="69"/>
        <v>2</v>
      </c>
      <c r="P200" s="62">
        <f t="shared" si="70"/>
        <v>768800.21762849367</v>
      </c>
      <c r="Q200" s="10">
        <f t="shared" si="71"/>
        <v>61504.017410279492</v>
      </c>
      <c r="R200" s="61">
        <f t="shared" si="72"/>
        <v>707296.20021821419</v>
      </c>
      <c r="S200" s="61">
        <f t="shared" si="73"/>
        <v>70729.620021821422</v>
      </c>
      <c r="T200" s="61">
        <f t="shared" si="73"/>
        <v>7072.9620021821429</v>
      </c>
      <c r="U200" s="61">
        <f t="shared" si="74"/>
        <v>141317.78080359919</v>
      </c>
      <c r="V200" s="84">
        <v>0.1</v>
      </c>
      <c r="W200" s="84">
        <v>0.1</v>
      </c>
      <c r="X200" s="84">
        <v>0.18</v>
      </c>
      <c r="Y200" s="56">
        <f t="shared" si="75"/>
        <v>2</v>
      </c>
      <c r="Z200" s="56">
        <f t="shared" si="76"/>
        <v>0</v>
      </c>
      <c r="AA200" s="56">
        <f t="shared" si="77"/>
        <v>0</v>
      </c>
      <c r="AB200" s="56">
        <f t="shared" si="78"/>
        <v>0</v>
      </c>
      <c r="AC200" s="56">
        <f t="shared" si="79"/>
        <v>0</v>
      </c>
      <c r="AD200" s="83">
        <f t="shared" si="80"/>
        <v>0</v>
      </c>
      <c r="AE200" s="14">
        <f t="shared" si="81"/>
        <v>8</v>
      </c>
      <c r="AF200" s="14">
        <f t="shared" si="67"/>
        <v>0</v>
      </c>
      <c r="AG200" s="85">
        <f t="shared" si="82"/>
        <v>219120.36282760277</v>
      </c>
      <c r="AH200" s="51"/>
      <c r="AI200" s="56" t="s">
        <v>181</v>
      </c>
    </row>
    <row r="201" spans="1:35">
      <c r="A201" s="56">
        <v>2010000281</v>
      </c>
      <c r="B201" s="56" t="s">
        <v>37</v>
      </c>
      <c r="C201" s="56" t="s">
        <v>30</v>
      </c>
      <c r="D201" s="56">
        <f t="shared" si="83"/>
        <v>200</v>
      </c>
      <c r="E201" s="10" t="s">
        <v>39</v>
      </c>
      <c r="F201" s="10" t="s">
        <v>67</v>
      </c>
      <c r="G201" s="57">
        <v>44537596</v>
      </c>
      <c r="H201" s="57">
        <v>11487641.030419279</v>
      </c>
      <c r="I201" s="57">
        <f t="shared" si="66"/>
        <v>33049954.969580721</v>
      </c>
      <c r="J201" s="59">
        <v>45211</v>
      </c>
      <c r="K201" s="60">
        <v>45291</v>
      </c>
      <c r="L201" s="60">
        <f t="shared" si="62"/>
        <v>45291</v>
      </c>
      <c r="M201" s="60">
        <v>45443</v>
      </c>
      <c r="N201" s="83">
        <f t="shared" si="68"/>
        <v>2</v>
      </c>
      <c r="O201" s="83">
        <f t="shared" si="69"/>
        <v>2</v>
      </c>
      <c r="P201" s="62">
        <f t="shared" si="70"/>
        <v>33049954.969580721</v>
      </c>
      <c r="Q201" s="10">
        <f t="shared" si="71"/>
        <v>2643996.3975664577</v>
      </c>
      <c r="R201" s="61">
        <f t="shared" si="72"/>
        <v>30405958.572014265</v>
      </c>
      <c r="S201" s="61">
        <f t="shared" si="73"/>
        <v>3040595.8572014268</v>
      </c>
      <c r="T201" s="61">
        <f t="shared" si="73"/>
        <v>304059.5857201427</v>
      </c>
      <c r="U201" s="61">
        <f t="shared" si="74"/>
        <v>6075110.5226884503</v>
      </c>
      <c r="V201" s="84">
        <v>0.1</v>
      </c>
      <c r="W201" s="84">
        <v>0.1</v>
      </c>
      <c r="X201" s="84">
        <v>0.18</v>
      </c>
      <c r="Y201" s="56">
        <f t="shared" si="75"/>
        <v>2</v>
      </c>
      <c r="Z201" s="56">
        <f t="shared" si="76"/>
        <v>0</v>
      </c>
      <c r="AA201" s="56">
        <f t="shared" si="77"/>
        <v>0</v>
      </c>
      <c r="AB201" s="56">
        <f t="shared" si="78"/>
        <v>0</v>
      </c>
      <c r="AC201" s="56">
        <f t="shared" si="79"/>
        <v>0</v>
      </c>
      <c r="AD201" s="83">
        <f t="shared" si="80"/>
        <v>0</v>
      </c>
      <c r="AE201" s="14">
        <f t="shared" si="81"/>
        <v>8</v>
      </c>
      <c r="AF201" s="14">
        <f t="shared" si="67"/>
        <v>0</v>
      </c>
      <c r="AG201" s="85">
        <f t="shared" si="82"/>
        <v>9419765.9656100199</v>
      </c>
      <c r="AH201" s="51"/>
      <c r="AI201" s="56" t="s">
        <v>179</v>
      </c>
    </row>
    <row r="202" spans="1:35">
      <c r="A202" s="56">
        <v>2010000281</v>
      </c>
      <c r="B202" s="56" t="s">
        <v>37</v>
      </c>
      <c r="C202" s="56" t="s">
        <v>30</v>
      </c>
      <c r="D202" s="56">
        <f t="shared" si="83"/>
        <v>201</v>
      </c>
      <c r="E202" s="10" t="s">
        <v>39</v>
      </c>
      <c r="F202" s="10" t="s">
        <v>66</v>
      </c>
      <c r="G202" s="57">
        <v>80716292</v>
      </c>
      <c r="H202" s="57">
        <v>20819259.930475444</v>
      </c>
      <c r="I202" s="57">
        <f t="shared" si="66"/>
        <v>59897032.069524556</v>
      </c>
      <c r="J202" s="59">
        <v>45211</v>
      </c>
      <c r="K202" s="60">
        <v>45291</v>
      </c>
      <c r="L202" s="60">
        <f t="shared" si="62"/>
        <v>45291</v>
      </c>
      <c r="M202" s="60">
        <v>45443</v>
      </c>
      <c r="N202" s="83">
        <f t="shared" si="68"/>
        <v>2</v>
      </c>
      <c r="O202" s="83">
        <f t="shared" si="69"/>
        <v>2</v>
      </c>
      <c r="P202" s="62">
        <f t="shared" si="70"/>
        <v>59897032.069524556</v>
      </c>
      <c r="Q202" s="10">
        <f t="shared" si="71"/>
        <v>4791762.5655619642</v>
      </c>
      <c r="R202" s="61">
        <f t="shared" si="72"/>
        <v>55105269.503962591</v>
      </c>
      <c r="S202" s="61">
        <f t="shared" si="73"/>
        <v>5510526.9503962593</v>
      </c>
      <c r="T202" s="61">
        <f t="shared" si="73"/>
        <v>551052.69503962598</v>
      </c>
      <c r="U202" s="61">
        <f t="shared" si="74"/>
        <v>11010032.846891725</v>
      </c>
      <c r="V202" s="84">
        <v>0.1</v>
      </c>
      <c r="W202" s="84">
        <v>0.1</v>
      </c>
      <c r="X202" s="84">
        <v>0.18</v>
      </c>
      <c r="Y202" s="56">
        <f t="shared" si="75"/>
        <v>2</v>
      </c>
      <c r="Z202" s="56">
        <f t="shared" si="76"/>
        <v>0</v>
      </c>
      <c r="AA202" s="56">
        <f t="shared" si="77"/>
        <v>0</v>
      </c>
      <c r="AB202" s="56">
        <f t="shared" si="78"/>
        <v>0</v>
      </c>
      <c r="AC202" s="56">
        <f t="shared" si="79"/>
        <v>0</v>
      </c>
      <c r="AD202" s="83">
        <f t="shared" si="80"/>
        <v>0</v>
      </c>
      <c r="AE202" s="14">
        <f t="shared" si="81"/>
        <v>8</v>
      </c>
      <c r="AF202" s="14">
        <f t="shared" si="67"/>
        <v>0</v>
      </c>
      <c r="AG202" s="85">
        <f t="shared" si="82"/>
        <v>17071612.492327612</v>
      </c>
      <c r="AH202" s="51"/>
      <c r="AI202" s="56" t="s">
        <v>179</v>
      </c>
    </row>
    <row r="203" spans="1:35">
      <c r="A203" s="56">
        <v>2010000281</v>
      </c>
      <c r="B203" s="56" t="s">
        <v>37</v>
      </c>
      <c r="C203" s="56" t="s">
        <v>30</v>
      </c>
      <c r="D203" s="56">
        <f t="shared" si="83"/>
        <v>202</v>
      </c>
      <c r="E203" s="10" t="s">
        <v>39</v>
      </c>
      <c r="F203" s="10" t="s">
        <v>65</v>
      </c>
      <c r="G203" s="57">
        <f>132549369-1453451.95-1420777.7-1390525.65-1371928.86</f>
        <v>126912684.83999999</v>
      </c>
      <c r="H203" s="57">
        <f>34188634.0223793-374890.78-366463.07-358660.12-353863.43</f>
        <v>32734756.622379299</v>
      </c>
      <c r="I203" s="57">
        <f t="shared" si="66"/>
        <v>94177928.217620686</v>
      </c>
      <c r="J203" s="59">
        <v>45211</v>
      </c>
      <c r="K203" s="60">
        <v>45291</v>
      </c>
      <c r="L203" s="60">
        <f t="shared" si="62"/>
        <v>45291</v>
      </c>
      <c r="M203" s="60">
        <v>45443</v>
      </c>
      <c r="N203" s="83">
        <f t="shared" si="68"/>
        <v>2</v>
      </c>
      <c r="O203" s="83">
        <f t="shared" si="69"/>
        <v>2</v>
      </c>
      <c r="P203" s="62">
        <f t="shared" si="70"/>
        <v>94177928.217620686</v>
      </c>
      <c r="Q203" s="10">
        <f t="shared" si="71"/>
        <v>7534234.2574096546</v>
      </c>
      <c r="R203" s="61">
        <f t="shared" si="72"/>
        <v>86643693.960211039</v>
      </c>
      <c r="S203" s="61">
        <f t="shared" si="73"/>
        <v>8664369.3960211035</v>
      </c>
      <c r="T203" s="61">
        <f t="shared" si="73"/>
        <v>866436.93960211042</v>
      </c>
      <c r="U203" s="61">
        <f t="shared" si="74"/>
        <v>17311410.053250164</v>
      </c>
      <c r="V203" s="84">
        <v>0.1</v>
      </c>
      <c r="W203" s="84">
        <v>0.1</v>
      </c>
      <c r="X203" s="84">
        <v>0.18</v>
      </c>
      <c r="Y203" s="56">
        <f t="shared" si="75"/>
        <v>2</v>
      </c>
      <c r="Z203" s="56">
        <f t="shared" si="76"/>
        <v>0</v>
      </c>
      <c r="AA203" s="56">
        <f t="shared" si="77"/>
        <v>0</v>
      </c>
      <c r="AB203" s="56">
        <f t="shared" si="78"/>
        <v>0</v>
      </c>
      <c r="AC203" s="56">
        <f t="shared" si="79"/>
        <v>0</v>
      </c>
      <c r="AD203" s="83">
        <f t="shared" si="80"/>
        <v>0</v>
      </c>
      <c r="AE203" s="14">
        <f t="shared" si="81"/>
        <v>8</v>
      </c>
      <c r="AF203" s="14">
        <f t="shared" si="67"/>
        <v>0</v>
      </c>
      <c r="AG203" s="85">
        <f t="shared" si="82"/>
        <v>26842216.388873376</v>
      </c>
      <c r="AH203" s="51"/>
      <c r="AI203" s="56" t="s">
        <v>181</v>
      </c>
    </row>
    <row r="204" spans="1:35">
      <c r="A204" s="56">
        <v>2010000281</v>
      </c>
      <c r="B204" s="56" t="s">
        <v>37</v>
      </c>
      <c r="C204" s="56" t="s">
        <v>30</v>
      </c>
      <c r="D204" s="56">
        <f t="shared" si="83"/>
        <v>203</v>
      </c>
      <c r="E204" s="10" t="s">
        <v>39</v>
      </c>
      <c r="F204" s="10" t="s">
        <v>64</v>
      </c>
      <c r="G204" s="57">
        <v>653466046</v>
      </c>
      <c r="H204" s="57">
        <v>168549361.35339347</v>
      </c>
      <c r="I204" s="57">
        <f t="shared" si="66"/>
        <v>484916684.64660656</v>
      </c>
      <c r="J204" s="59">
        <v>45211</v>
      </c>
      <c r="K204" s="60">
        <v>45291</v>
      </c>
      <c r="L204" s="60">
        <f t="shared" si="62"/>
        <v>45291</v>
      </c>
      <c r="M204" s="60">
        <v>45443</v>
      </c>
      <c r="N204" s="83">
        <f t="shared" si="68"/>
        <v>2</v>
      </c>
      <c r="O204" s="83">
        <f t="shared" si="69"/>
        <v>2</v>
      </c>
      <c r="P204" s="62">
        <f t="shared" si="70"/>
        <v>484916684.64660656</v>
      </c>
      <c r="Q204" s="10">
        <f t="shared" si="71"/>
        <v>38793334.771728523</v>
      </c>
      <c r="R204" s="61">
        <f t="shared" si="72"/>
        <v>446123349.87487805</v>
      </c>
      <c r="S204" s="61">
        <f t="shared" si="73"/>
        <v>44612334.987487808</v>
      </c>
      <c r="T204" s="61">
        <f t="shared" si="73"/>
        <v>4461233.4987487812</v>
      </c>
      <c r="U204" s="61">
        <f t="shared" si="74"/>
        <v>89135445.305000633</v>
      </c>
      <c r="V204" s="84">
        <v>0.1</v>
      </c>
      <c r="W204" s="84">
        <v>0.1</v>
      </c>
      <c r="X204" s="84">
        <v>0.18</v>
      </c>
      <c r="Y204" s="56">
        <f t="shared" si="75"/>
        <v>2</v>
      </c>
      <c r="Z204" s="56">
        <f t="shared" si="76"/>
        <v>0</v>
      </c>
      <c r="AA204" s="56">
        <f t="shared" si="77"/>
        <v>0</v>
      </c>
      <c r="AB204" s="56">
        <f t="shared" si="78"/>
        <v>0</v>
      </c>
      <c r="AC204" s="56">
        <f t="shared" si="79"/>
        <v>0</v>
      </c>
      <c r="AD204" s="83">
        <f t="shared" si="80"/>
        <v>0</v>
      </c>
      <c r="AE204" s="14">
        <f t="shared" si="81"/>
        <v>8</v>
      </c>
      <c r="AF204" s="14">
        <f t="shared" si="67"/>
        <v>0</v>
      </c>
      <c r="AG204" s="85">
        <f t="shared" si="82"/>
        <v>138209013.79123724</v>
      </c>
      <c r="AH204" s="51"/>
      <c r="AI204" s="56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7E59-7439-4133-987E-CF44567D83EF}">
  <dimension ref="A1:BH218"/>
  <sheetViews>
    <sheetView workbookViewId="0"/>
  </sheetViews>
  <sheetFormatPr defaultRowHeight="15"/>
  <cols>
    <col min="1" max="1" width="13.7109375" style="4" bestFit="1" customWidth="1"/>
    <col min="4" max="4" width="12.28515625" customWidth="1"/>
    <col min="5" max="5" width="29.42578125" bestFit="1" customWidth="1"/>
    <col min="6" max="6" width="46.7109375" bestFit="1" customWidth="1"/>
    <col min="7" max="7" width="18.85546875" customWidth="1"/>
    <col min="8" max="8" width="17.7109375" customWidth="1"/>
    <col min="9" max="9" width="19.7109375" bestFit="1" customWidth="1"/>
    <col min="10" max="10" width="20.140625" customWidth="1"/>
    <col min="11" max="11" width="11.85546875" customWidth="1"/>
    <col min="12" max="12" width="12.140625" customWidth="1"/>
    <col min="13" max="13" width="9.28515625" customWidth="1"/>
    <col min="14" max="14" width="18" customWidth="1"/>
    <col min="15" max="15" width="15.7109375" customWidth="1"/>
    <col min="16" max="16" width="17.28515625" customWidth="1"/>
    <col min="17" max="17" width="18.5703125" customWidth="1"/>
    <col min="18" max="18" width="23.7109375" customWidth="1"/>
    <col min="19" max="19" width="18.28515625" customWidth="1"/>
    <col min="20" max="20" width="28.140625" customWidth="1"/>
    <col min="21" max="21" width="14.85546875" customWidth="1"/>
    <col min="22" max="22" width="15.42578125" customWidth="1"/>
    <col min="23" max="23" width="11.85546875" customWidth="1"/>
    <col min="24" max="24" width="12.28515625" customWidth="1"/>
    <col min="31" max="31" width="18.5703125" customWidth="1"/>
    <col min="33" max="33" width="18.85546875" customWidth="1"/>
    <col min="34" max="34" width="27.85546875" bestFit="1" customWidth="1"/>
    <col min="35" max="35" width="48.28515625" bestFit="1" customWidth="1"/>
  </cols>
  <sheetData>
    <row r="1" spans="1:60" ht="45">
      <c r="A1" s="52" t="s">
        <v>104</v>
      </c>
      <c r="B1" s="52" t="s">
        <v>59</v>
      </c>
      <c r="C1" s="52" t="s">
        <v>58</v>
      </c>
      <c r="D1" s="52" t="s">
        <v>40</v>
      </c>
      <c r="E1" s="52" t="s">
        <v>41</v>
      </c>
      <c r="F1" s="52" t="s">
        <v>42</v>
      </c>
      <c r="G1" s="52" t="s">
        <v>74</v>
      </c>
      <c r="H1" s="52" t="s">
        <v>75</v>
      </c>
      <c r="I1" s="52" t="s">
        <v>43</v>
      </c>
      <c r="J1" s="52" t="s">
        <v>73</v>
      </c>
      <c r="K1" s="52" t="s">
        <v>44</v>
      </c>
      <c r="L1" s="52" t="s">
        <v>45</v>
      </c>
      <c r="M1" s="52" t="s">
        <v>46</v>
      </c>
      <c r="N1" s="52" t="s">
        <v>47</v>
      </c>
      <c r="O1" s="52" t="s">
        <v>48</v>
      </c>
      <c r="P1" s="52" t="s">
        <v>43</v>
      </c>
      <c r="Q1" s="52" t="s">
        <v>49</v>
      </c>
      <c r="R1" s="52" t="s">
        <v>50</v>
      </c>
      <c r="S1" s="52" t="s">
        <v>51</v>
      </c>
      <c r="T1" s="52" t="s">
        <v>52</v>
      </c>
      <c r="U1" s="52" t="s">
        <v>53</v>
      </c>
      <c r="V1" s="52" t="s">
        <v>54</v>
      </c>
      <c r="W1" s="52" t="s">
        <v>14</v>
      </c>
      <c r="X1" s="52" t="s">
        <v>15</v>
      </c>
      <c r="Y1" s="55">
        <v>0.04</v>
      </c>
      <c r="Z1" s="55">
        <v>0.03</v>
      </c>
      <c r="AA1" s="55">
        <v>0.03</v>
      </c>
      <c r="AB1" s="55">
        <v>2.5000000000000001E-2</v>
      </c>
      <c r="AC1" s="55">
        <v>2.5000000000000001E-2</v>
      </c>
      <c r="AD1" s="55">
        <v>0.02</v>
      </c>
      <c r="AE1" s="52" t="s">
        <v>55</v>
      </c>
      <c r="AF1" s="52" t="s">
        <v>56</v>
      </c>
      <c r="AG1" s="52" t="s">
        <v>57</v>
      </c>
      <c r="AH1" s="58" t="s">
        <v>70</v>
      </c>
      <c r="AI1" s="58" t="s">
        <v>71</v>
      </c>
      <c r="BC1" s="53"/>
      <c r="BD1" s="53"/>
      <c r="BE1" s="53"/>
      <c r="BF1" s="54"/>
      <c r="BG1" s="54"/>
      <c r="BH1" s="53"/>
    </row>
    <row r="2" spans="1:60">
      <c r="A2" s="56">
        <v>2010000270</v>
      </c>
      <c r="B2" s="56">
        <v>1</v>
      </c>
      <c r="C2" s="56" t="s">
        <v>37</v>
      </c>
      <c r="D2" s="10"/>
      <c r="E2" s="10" t="s">
        <v>39</v>
      </c>
      <c r="F2" s="10" t="s">
        <v>60</v>
      </c>
      <c r="G2" s="57">
        <v>-1371928.86</v>
      </c>
      <c r="H2" s="57">
        <v>-353863.42502528307</v>
      </c>
      <c r="I2" s="57">
        <f>+G2-H2</f>
        <v>-1018065.434974717</v>
      </c>
      <c r="J2" s="59">
        <v>45382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51" t="s">
        <v>69</v>
      </c>
      <c r="AI2" s="10" t="s">
        <v>72</v>
      </c>
    </row>
    <row r="3" spans="1:60">
      <c r="A3" s="56">
        <v>2010000271</v>
      </c>
      <c r="B3" s="56">
        <f>+B2+1</f>
        <v>2</v>
      </c>
      <c r="C3" s="56" t="s">
        <v>37</v>
      </c>
      <c r="D3" s="10"/>
      <c r="E3" s="10" t="s">
        <v>39</v>
      </c>
      <c r="F3" s="10" t="s">
        <v>61</v>
      </c>
      <c r="G3" s="57">
        <v>-1390525.65</v>
      </c>
      <c r="H3" s="57">
        <v>-358660.11966138537</v>
      </c>
      <c r="I3" s="57">
        <f t="shared" ref="I3:I67" si="0">+G3-H3</f>
        <v>-1031865.5303386145</v>
      </c>
      <c r="J3" s="59">
        <v>45382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51" t="s">
        <v>69</v>
      </c>
      <c r="AI3" s="10" t="s">
        <v>72</v>
      </c>
    </row>
    <row r="4" spans="1:60">
      <c r="A4" s="56">
        <v>2010000272</v>
      </c>
      <c r="B4" s="56">
        <f t="shared" ref="B4:B67" si="1">+B3+1</f>
        <v>3</v>
      </c>
      <c r="C4" s="56" t="s">
        <v>37</v>
      </c>
      <c r="D4" s="10"/>
      <c r="E4" s="10" t="s">
        <v>39</v>
      </c>
      <c r="F4" s="10" t="s">
        <v>62</v>
      </c>
      <c r="G4" s="57">
        <v>-1420777.7</v>
      </c>
      <c r="H4" s="57">
        <v>-366463.07092158124</v>
      </c>
      <c r="I4" s="57">
        <f t="shared" si="0"/>
        <v>-1054314.6290784187</v>
      </c>
      <c r="J4" s="59">
        <v>45382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51" t="s">
        <v>69</v>
      </c>
      <c r="AI4" s="10" t="s">
        <v>72</v>
      </c>
    </row>
    <row r="5" spans="1:60">
      <c r="A5" s="56">
        <v>2010000273</v>
      </c>
      <c r="B5" s="56">
        <f t="shared" si="1"/>
        <v>4</v>
      </c>
      <c r="C5" s="56" t="s">
        <v>37</v>
      </c>
      <c r="D5" s="10"/>
      <c r="E5" s="10" t="s">
        <v>39</v>
      </c>
      <c r="F5" s="10" t="s">
        <v>63</v>
      </c>
      <c r="G5" s="57">
        <v>-1453451.95</v>
      </c>
      <c r="H5" s="57">
        <v>-374890.78343076515</v>
      </c>
      <c r="I5" s="57">
        <f t="shared" si="0"/>
        <v>-1078561.1665692348</v>
      </c>
      <c r="J5" s="59">
        <v>45382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51" t="s">
        <v>69</v>
      </c>
      <c r="AI5" s="10" t="s">
        <v>72</v>
      </c>
    </row>
    <row r="6" spans="1:60">
      <c r="A6" s="56">
        <v>2010000281</v>
      </c>
      <c r="B6" s="56">
        <f t="shared" si="1"/>
        <v>5</v>
      </c>
      <c r="C6" s="56" t="s">
        <v>37</v>
      </c>
      <c r="D6" s="10"/>
      <c r="E6" s="10" t="s">
        <v>39</v>
      </c>
      <c r="F6" s="10" t="s">
        <v>64</v>
      </c>
      <c r="G6" s="57">
        <v>653466046</v>
      </c>
      <c r="H6" s="57">
        <v>168549361.35339347</v>
      </c>
      <c r="I6" s="57">
        <f t="shared" si="0"/>
        <v>484916684.64660656</v>
      </c>
      <c r="J6" s="59">
        <v>45211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51"/>
      <c r="AI6" s="10"/>
    </row>
    <row r="7" spans="1:60">
      <c r="A7" s="56">
        <v>2010000281</v>
      </c>
      <c r="B7" s="56">
        <f t="shared" si="1"/>
        <v>6</v>
      </c>
      <c r="C7" s="56" t="s">
        <v>37</v>
      </c>
      <c r="D7" s="10"/>
      <c r="E7" s="10" t="s">
        <v>39</v>
      </c>
      <c r="F7" s="10" t="s">
        <v>65</v>
      </c>
      <c r="G7" s="57">
        <v>132549369</v>
      </c>
      <c r="H7" s="57">
        <v>34188634.022379324</v>
      </c>
      <c r="I7" s="57">
        <f t="shared" si="0"/>
        <v>98360734.977620676</v>
      </c>
      <c r="J7" s="59">
        <v>45211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51"/>
      <c r="AI7" s="10"/>
    </row>
    <row r="8" spans="1:60">
      <c r="A8" s="56">
        <v>2010000281</v>
      </c>
      <c r="B8" s="56">
        <f t="shared" si="1"/>
        <v>7</v>
      </c>
      <c r="C8" s="56" t="s">
        <v>37</v>
      </c>
      <c r="D8" s="10"/>
      <c r="E8" s="10" t="s">
        <v>39</v>
      </c>
      <c r="F8" s="10" t="s">
        <v>66</v>
      </c>
      <c r="G8" s="57">
        <v>80716292</v>
      </c>
      <c r="H8" s="57">
        <v>20819259.930475444</v>
      </c>
      <c r="I8" s="57">
        <f t="shared" si="0"/>
        <v>59897032.069524556</v>
      </c>
      <c r="J8" s="59">
        <v>45211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51"/>
      <c r="AI8" s="10"/>
    </row>
    <row r="9" spans="1:60">
      <c r="A9" s="56">
        <v>2010000281</v>
      </c>
      <c r="B9" s="56">
        <f t="shared" si="1"/>
        <v>8</v>
      </c>
      <c r="C9" s="56" t="s">
        <v>37</v>
      </c>
      <c r="D9" s="10"/>
      <c r="E9" s="10" t="s">
        <v>39</v>
      </c>
      <c r="F9" s="10" t="s">
        <v>67</v>
      </c>
      <c r="G9" s="57">
        <v>44537596</v>
      </c>
      <c r="H9" s="57">
        <v>11487641.030419279</v>
      </c>
      <c r="I9" s="57">
        <f t="shared" si="0"/>
        <v>33049954.969580721</v>
      </c>
      <c r="J9" s="59">
        <v>45211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51"/>
      <c r="AI9" s="10"/>
    </row>
    <row r="10" spans="1:60">
      <c r="A10" s="56">
        <v>2010000281</v>
      </c>
      <c r="B10" s="56">
        <f t="shared" si="1"/>
        <v>9</v>
      </c>
      <c r="C10" s="56" t="s">
        <v>37</v>
      </c>
      <c r="D10" s="10"/>
      <c r="E10" s="10" t="s">
        <v>39</v>
      </c>
      <c r="F10" s="10" t="s">
        <v>68</v>
      </c>
      <c r="G10" s="57">
        <v>1036023</v>
      </c>
      <c r="H10" s="57">
        <v>267222.78237150639</v>
      </c>
      <c r="I10" s="57">
        <f t="shared" si="0"/>
        <v>768800.21762849367</v>
      </c>
      <c r="J10" s="59">
        <v>45211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51"/>
      <c r="AI10" s="10"/>
    </row>
    <row r="11" spans="1:60">
      <c r="A11" s="56">
        <v>2050000037</v>
      </c>
      <c r="B11" s="56">
        <f t="shared" si="1"/>
        <v>10</v>
      </c>
      <c r="C11" s="56" t="s">
        <v>36</v>
      </c>
      <c r="D11" s="10"/>
      <c r="E11" s="10" t="s">
        <v>39</v>
      </c>
      <c r="F11" s="10" t="s">
        <v>76</v>
      </c>
      <c r="G11" s="57">
        <v>20180.54</v>
      </c>
      <c r="H11" s="57">
        <v>10520.085158621969</v>
      </c>
      <c r="I11" s="57">
        <f t="shared" si="0"/>
        <v>9660.4548413780321</v>
      </c>
      <c r="J11" s="60">
        <v>45016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51" t="s">
        <v>97</v>
      </c>
      <c r="AI11" s="10"/>
    </row>
    <row r="12" spans="1:60">
      <c r="A12" s="56">
        <v>2010000265</v>
      </c>
      <c r="B12" s="56">
        <f t="shared" si="1"/>
        <v>11</v>
      </c>
      <c r="C12" s="56" t="s">
        <v>36</v>
      </c>
      <c r="D12" s="10"/>
      <c r="E12" s="10" t="s">
        <v>96</v>
      </c>
      <c r="F12" s="10" t="s">
        <v>77</v>
      </c>
      <c r="G12" s="57">
        <v>80377</v>
      </c>
      <c r="H12" s="57">
        <v>41900.409245469054</v>
      </c>
      <c r="I12" s="57">
        <f t="shared" si="0"/>
        <v>38476.590754530946</v>
      </c>
      <c r="J12" s="60">
        <v>44926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51"/>
      <c r="AI12" s="10"/>
    </row>
    <row r="13" spans="1:60">
      <c r="A13" s="56">
        <v>2010000266</v>
      </c>
      <c r="B13" s="56">
        <f t="shared" si="1"/>
        <v>12</v>
      </c>
      <c r="C13" s="56" t="s">
        <v>36</v>
      </c>
      <c r="D13" s="10"/>
      <c r="E13" s="10" t="s">
        <v>96</v>
      </c>
      <c r="F13" s="10" t="s">
        <v>78</v>
      </c>
      <c r="G13" s="57">
        <v>77701</v>
      </c>
      <c r="H13" s="57">
        <v>40505.414469091789</v>
      </c>
      <c r="I13" s="57">
        <f t="shared" si="0"/>
        <v>37195.585530908211</v>
      </c>
      <c r="J13" s="60">
        <v>44926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51"/>
      <c r="AI13" s="10"/>
    </row>
    <row r="14" spans="1:60">
      <c r="A14" s="56">
        <v>2010000267</v>
      </c>
      <c r="B14" s="56">
        <f t="shared" si="1"/>
        <v>13</v>
      </c>
      <c r="C14" s="56" t="s">
        <v>36</v>
      </c>
      <c r="D14" s="10"/>
      <c r="E14" s="10" t="s">
        <v>96</v>
      </c>
      <c r="F14" s="10" t="s">
        <v>79</v>
      </c>
      <c r="G14" s="57">
        <v>64314</v>
      </c>
      <c r="H14" s="57">
        <v>33526.79149773065</v>
      </c>
      <c r="I14" s="57">
        <f t="shared" si="0"/>
        <v>30787.20850226935</v>
      </c>
      <c r="J14" s="60">
        <v>44926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51"/>
      <c r="AI14" s="10"/>
    </row>
    <row r="15" spans="1:60">
      <c r="A15" s="56">
        <v>2010000268</v>
      </c>
      <c r="B15" s="56">
        <f t="shared" si="1"/>
        <v>14</v>
      </c>
      <c r="C15" s="56" t="s">
        <v>36</v>
      </c>
      <c r="D15" s="10"/>
      <c r="E15" s="10" t="s">
        <v>96</v>
      </c>
      <c r="F15" s="10" t="s">
        <v>80</v>
      </c>
      <c r="G15" s="57">
        <v>95270</v>
      </c>
      <c r="H15" s="57">
        <v>49664.107752414704</v>
      </c>
      <c r="I15" s="57">
        <f t="shared" si="0"/>
        <v>45605.892247585296</v>
      </c>
      <c r="J15" s="60">
        <v>44926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51"/>
      <c r="AI15" s="10"/>
    </row>
    <row r="16" spans="1:60">
      <c r="A16" s="56">
        <v>2010000269</v>
      </c>
      <c r="B16" s="56">
        <f t="shared" si="1"/>
        <v>15</v>
      </c>
      <c r="C16" s="56" t="s">
        <v>36</v>
      </c>
      <c r="D16" s="10"/>
      <c r="E16" s="10" t="s">
        <v>96</v>
      </c>
      <c r="F16" s="10" t="s">
        <v>81</v>
      </c>
      <c r="G16" s="57">
        <v>60067</v>
      </c>
      <c r="H16" s="57">
        <v>31312.836783502615</v>
      </c>
      <c r="I16" s="57">
        <f t="shared" si="0"/>
        <v>28754.163216497385</v>
      </c>
      <c r="J16" s="60">
        <v>44926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51"/>
      <c r="AI16" s="10"/>
    </row>
    <row r="17" spans="1:35">
      <c r="A17" s="56">
        <v>2010000275</v>
      </c>
      <c r="B17" s="56">
        <f t="shared" si="1"/>
        <v>16</v>
      </c>
      <c r="C17" s="56" t="s">
        <v>36</v>
      </c>
      <c r="D17" s="10"/>
      <c r="E17" s="10" t="s">
        <v>96</v>
      </c>
      <c r="F17" s="10" t="s">
        <v>82</v>
      </c>
      <c r="G17" s="57">
        <v>1966055</v>
      </c>
      <c r="H17" s="57">
        <v>1024901.5153476822</v>
      </c>
      <c r="I17" s="57">
        <f t="shared" si="0"/>
        <v>941153.48465231783</v>
      </c>
      <c r="J17" s="60">
        <v>44663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51"/>
      <c r="AI17" s="10"/>
    </row>
    <row r="18" spans="1:35">
      <c r="A18" s="56">
        <v>2010000276</v>
      </c>
      <c r="B18" s="56">
        <f t="shared" si="1"/>
        <v>17</v>
      </c>
      <c r="C18" s="56" t="s">
        <v>36</v>
      </c>
      <c r="D18" s="10"/>
      <c r="E18" s="10" t="s">
        <v>96</v>
      </c>
      <c r="F18" s="10" t="s">
        <v>83</v>
      </c>
      <c r="G18" s="57">
        <v>2243979</v>
      </c>
      <c r="H18" s="57">
        <v>1169782.878662284</v>
      </c>
      <c r="I18" s="57">
        <f t="shared" si="0"/>
        <v>1074196.121337716</v>
      </c>
      <c r="J18" s="60">
        <v>44663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51"/>
      <c r="AI18" s="10"/>
    </row>
    <row r="19" spans="1:35">
      <c r="A19" s="56">
        <v>2010000277</v>
      </c>
      <c r="B19" s="56">
        <f t="shared" si="1"/>
        <v>18</v>
      </c>
      <c r="C19" s="56" t="s">
        <v>36</v>
      </c>
      <c r="D19" s="10"/>
      <c r="E19" s="10" t="s">
        <v>96</v>
      </c>
      <c r="F19" s="10" t="s">
        <v>84</v>
      </c>
      <c r="G19" s="57">
        <v>2346913</v>
      </c>
      <c r="H19" s="57">
        <v>1223442.2180911393</v>
      </c>
      <c r="I19" s="57">
        <f t="shared" si="0"/>
        <v>1123470.7819088607</v>
      </c>
      <c r="J19" s="60">
        <v>44663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51"/>
      <c r="AI19" s="10"/>
    </row>
    <row r="20" spans="1:35">
      <c r="A20" s="56">
        <v>2010000278</v>
      </c>
      <c r="B20" s="56">
        <f t="shared" si="1"/>
        <v>19</v>
      </c>
      <c r="C20" s="56" t="s">
        <v>36</v>
      </c>
      <c r="D20" s="10"/>
      <c r="E20" s="10" t="s">
        <v>96</v>
      </c>
      <c r="F20" s="10" t="s">
        <v>85</v>
      </c>
      <c r="G20" s="57">
        <v>1955761</v>
      </c>
      <c r="H20" s="57">
        <v>1019535.2686256989</v>
      </c>
      <c r="I20" s="57">
        <f t="shared" si="0"/>
        <v>936225.73137430113</v>
      </c>
      <c r="J20" s="60">
        <v>44819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51"/>
      <c r="AI20" s="10"/>
    </row>
    <row r="21" spans="1:35">
      <c r="A21" s="56">
        <v>2010000279</v>
      </c>
      <c r="B21" s="56">
        <f t="shared" si="1"/>
        <v>20</v>
      </c>
      <c r="C21" s="56" t="s">
        <v>36</v>
      </c>
      <c r="D21" s="10"/>
      <c r="E21" s="10" t="s">
        <v>96</v>
      </c>
      <c r="F21" s="10" t="s">
        <v>86</v>
      </c>
      <c r="G21" s="57">
        <v>1840888.65</v>
      </c>
      <c r="H21" s="57">
        <v>959652.48529229802</v>
      </c>
      <c r="I21" s="57">
        <f t="shared" si="0"/>
        <v>881236.16470770189</v>
      </c>
      <c r="J21" s="60">
        <v>44819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51"/>
      <c r="AI21" s="10"/>
    </row>
    <row r="22" spans="1:35">
      <c r="A22" s="56">
        <v>2010000280</v>
      </c>
      <c r="B22" s="56">
        <f t="shared" si="1"/>
        <v>21</v>
      </c>
      <c r="C22" s="56" t="s">
        <v>36</v>
      </c>
      <c r="D22" s="10"/>
      <c r="E22" s="10" t="s">
        <v>96</v>
      </c>
      <c r="F22" s="10" t="s">
        <v>87</v>
      </c>
      <c r="G22" s="57">
        <v>96112678</v>
      </c>
      <c r="H22" s="57">
        <v>50103394.526767485</v>
      </c>
      <c r="I22" s="57">
        <f t="shared" si="0"/>
        <v>46009283.473232515</v>
      </c>
      <c r="J22" s="60">
        <v>44811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51"/>
      <c r="AI22" s="10"/>
    </row>
    <row r="23" spans="1:35">
      <c r="A23" s="56">
        <v>2010000274</v>
      </c>
      <c r="B23" s="56">
        <f t="shared" si="1"/>
        <v>22</v>
      </c>
      <c r="C23" s="56" t="s">
        <v>36</v>
      </c>
      <c r="D23" s="10"/>
      <c r="E23" s="10" t="s">
        <v>39</v>
      </c>
      <c r="F23" s="10" t="s">
        <v>88</v>
      </c>
      <c r="G23" s="57">
        <v>238622716</v>
      </c>
      <c r="H23" s="57">
        <v>124393663.05865279</v>
      </c>
      <c r="I23" s="57">
        <f t="shared" si="0"/>
        <v>114229052.94134721</v>
      </c>
      <c r="J23" s="60">
        <v>44805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51" t="s">
        <v>98</v>
      </c>
      <c r="AI23" s="10"/>
    </row>
    <row r="24" spans="1:35">
      <c r="A24" s="56">
        <v>2020000315</v>
      </c>
      <c r="B24" s="56">
        <f t="shared" si="1"/>
        <v>23</v>
      </c>
      <c r="C24" s="56" t="s">
        <v>36</v>
      </c>
      <c r="D24" s="10"/>
      <c r="E24" s="10" t="s">
        <v>39</v>
      </c>
      <c r="F24" s="10" t="s">
        <v>89</v>
      </c>
      <c r="G24" s="57">
        <v>1456619003</v>
      </c>
      <c r="H24" s="57">
        <v>759333296.09747958</v>
      </c>
      <c r="I24" s="57">
        <f t="shared" si="0"/>
        <v>697285706.90252042</v>
      </c>
      <c r="J24" s="60">
        <v>44811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51" t="s">
        <v>98</v>
      </c>
      <c r="AI24" s="10"/>
    </row>
    <row r="25" spans="1:35">
      <c r="A25" s="56">
        <v>2020000316</v>
      </c>
      <c r="B25" s="56">
        <f t="shared" si="1"/>
        <v>24</v>
      </c>
      <c r="C25" s="56" t="s">
        <v>36</v>
      </c>
      <c r="D25" s="10"/>
      <c r="E25" s="10" t="s">
        <v>39</v>
      </c>
      <c r="F25" s="10" t="s">
        <v>90</v>
      </c>
      <c r="G25" s="57">
        <v>59604475</v>
      </c>
      <c r="H25" s="57">
        <v>31071723.196453325</v>
      </c>
      <c r="I25" s="57">
        <f t="shared" si="0"/>
        <v>28532751.803546675</v>
      </c>
      <c r="J25" s="60">
        <v>44811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51" t="s">
        <v>98</v>
      </c>
      <c r="AI25" s="10"/>
    </row>
    <row r="26" spans="1:35">
      <c r="A26" s="56">
        <v>2020000317</v>
      </c>
      <c r="B26" s="56">
        <f t="shared" si="1"/>
        <v>25</v>
      </c>
      <c r="C26" s="56" t="s">
        <v>36</v>
      </c>
      <c r="D26" s="10"/>
      <c r="E26" s="10" t="s">
        <v>39</v>
      </c>
      <c r="F26" s="10" t="s">
        <v>91</v>
      </c>
      <c r="G26" s="57">
        <v>4843046</v>
      </c>
      <c r="H26" s="57">
        <v>2524672.597815692</v>
      </c>
      <c r="I26" s="57">
        <f t="shared" si="0"/>
        <v>2318373.402184308</v>
      </c>
      <c r="J26" s="60">
        <v>44811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51" t="s">
        <v>98</v>
      </c>
      <c r="AI26" s="10"/>
    </row>
    <row r="27" spans="1:35">
      <c r="A27" s="56">
        <v>2020000318</v>
      </c>
      <c r="B27" s="56">
        <f t="shared" si="1"/>
        <v>26</v>
      </c>
      <c r="C27" s="56" t="s">
        <v>36</v>
      </c>
      <c r="D27" s="10"/>
      <c r="E27" s="10" t="s">
        <v>39</v>
      </c>
      <c r="F27" s="10" t="s">
        <v>92</v>
      </c>
      <c r="G27" s="57">
        <v>488476613</v>
      </c>
      <c r="H27" s="57">
        <v>254642123.88544741</v>
      </c>
      <c r="I27" s="57">
        <f t="shared" si="0"/>
        <v>233834489.11455259</v>
      </c>
      <c r="J27" s="60">
        <v>44811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51" t="s">
        <v>98</v>
      </c>
      <c r="AI27" s="10"/>
    </row>
    <row r="28" spans="1:35">
      <c r="A28" s="56">
        <v>3020000444</v>
      </c>
      <c r="B28" s="56">
        <f t="shared" si="1"/>
        <v>27</v>
      </c>
      <c r="C28" s="56" t="s">
        <v>36</v>
      </c>
      <c r="D28" s="10"/>
      <c r="E28" s="10" t="s">
        <v>39</v>
      </c>
      <c r="F28" s="10" t="s">
        <v>93</v>
      </c>
      <c r="G28" s="57">
        <v>20439857</v>
      </c>
      <c r="H28" s="57">
        <v>10655266.72081398</v>
      </c>
      <c r="I28" s="57">
        <f t="shared" si="0"/>
        <v>9784590.2791860197</v>
      </c>
      <c r="J28" s="60">
        <v>44773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51" t="s">
        <v>99</v>
      </c>
      <c r="AI28" s="10"/>
    </row>
    <row r="29" spans="1:35">
      <c r="A29" s="56">
        <v>3030001238</v>
      </c>
      <c r="B29" s="56">
        <f t="shared" si="1"/>
        <v>28</v>
      </c>
      <c r="C29" s="56" t="s">
        <v>36</v>
      </c>
      <c r="D29" s="10"/>
      <c r="E29" s="10" t="s">
        <v>39</v>
      </c>
      <c r="F29" s="10" t="s">
        <v>94</v>
      </c>
      <c r="G29" s="57">
        <v>40143566.079999998</v>
      </c>
      <c r="H29" s="57">
        <v>20926780.637800984</v>
      </c>
      <c r="I29" s="57">
        <f t="shared" si="0"/>
        <v>19216785.442199014</v>
      </c>
      <c r="J29" s="60">
        <v>44926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51" t="s">
        <v>97</v>
      </c>
      <c r="AI29" s="10"/>
    </row>
    <row r="30" spans="1:35">
      <c r="A30" s="56">
        <v>3030002260</v>
      </c>
      <c r="B30" s="56">
        <f t="shared" si="1"/>
        <v>29</v>
      </c>
      <c r="C30" s="56" t="s">
        <v>36</v>
      </c>
      <c r="D30" s="10"/>
      <c r="E30" s="10" t="s">
        <v>39</v>
      </c>
      <c r="F30" s="10" t="s">
        <v>95</v>
      </c>
      <c r="G30" s="57">
        <v>88700</v>
      </c>
      <c r="H30" s="57">
        <v>46239.176631040034</v>
      </c>
      <c r="I30" s="57">
        <f t="shared" si="0"/>
        <v>42460.823368959966</v>
      </c>
      <c r="J30" s="60">
        <v>44834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51" t="s">
        <v>100</v>
      </c>
      <c r="AI30" s="10"/>
    </row>
    <row r="31" spans="1:35">
      <c r="A31" s="63">
        <v>2010000159</v>
      </c>
      <c r="B31" s="56">
        <f t="shared" si="1"/>
        <v>30</v>
      </c>
      <c r="C31" s="56" t="s">
        <v>34</v>
      </c>
      <c r="D31" s="10"/>
      <c r="E31" s="10" t="s">
        <v>39</v>
      </c>
      <c r="F31" s="10" t="s">
        <v>101</v>
      </c>
      <c r="G31" s="57">
        <v>-3001000</v>
      </c>
      <c r="H31" s="61">
        <v>-782273.51143853634</v>
      </c>
      <c r="I31" s="57">
        <f t="shared" si="0"/>
        <v>-2218726.4885614635</v>
      </c>
      <c r="J31" s="60">
        <v>42572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51" t="s">
        <v>103</v>
      </c>
      <c r="AI31" s="10"/>
    </row>
    <row r="32" spans="1:35">
      <c r="A32" s="63">
        <v>2010000265</v>
      </c>
      <c r="B32" s="56">
        <f t="shared" si="1"/>
        <v>31</v>
      </c>
      <c r="C32" s="56" t="s">
        <v>34</v>
      </c>
      <c r="D32" s="10"/>
      <c r="E32" s="10" t="s">
        <v>96</v>
      </c>
      <c r="F32" s="10" t="s">
        <v>77</v>
      </c>
      <c r="G32" s="57">
        <v>2738754</v>
      </c>
      <c r="H32" s="61">
        <v>713913.59831600706</v>
      </c>
      <c r="I32" s="57">
        <f t="shared" si="0"/>
        <v>2024840.4016839929</v>
      </c>
      <c r="J32" s="60">
        <v>44649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1"/>
      <c r="AI32" s="10"/>
    </row>
    <row r="33" spans="1:35">
      <c r="A33" s="63">
        <v>2010000266</v>
      </c>
      <c r="B33" s="56">
        <f t="shared" si="1"/>
        <v>32</v>
      </c>
      <c r="C33" s="56" t="s">
        <v>34</v>
      </c>
      <c r="D33" s="10"/>
      <c r="E33" s="10" t="s">
        <v>96</v>
      </c>
      <c r="F33" s="10" t="s">
        <v>78</v>
      </c>
      <c r="G33" s="57">
        <v>2647595</v>
      </c>
      <c r="H33" s="61">
        <v>690151.09547387925</v>
      </c>
      <c r="I33" s="57">
        <f t="shared" si="0"/>
        <v>1957443.9045261208</v>
      </c>
      <c r="J33" s="60">
        <v>44649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51"/>
      <c r="AI33" s="10"/>
    </row>
    <row r="34" spans="1:35">
      <c r="A34" s="63">
        <v>2010000267</v>
      </c>
      <c r="B34" s="56">
        <f t="shared" si="1"/>
        <v>33</v>
      </c>
      <c r="C34" s="56" t="s">
        <v>34</v>
      </c>
      <c r="D34" s="10"/>
      <c r="E34" s="10" t="s">
        <v>96</v>
      </c>
      <c r="F34" s="10" t="s">
        <v>79</v>
      </c>
      <c r="G34" s="57">
        <v>2191415</v>
      </c>
      <c r="H34" s="61">
        <v>571238.22294871043</v>
      </c>
      <c r="I34" s="57">
        <f t="shared" si="0"/>
        <v>1620176.7770512896</v>
      </c>
      <c r="J34" s="60">
        <v>44649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51"/>
      <c r="AI34" s="10"/>
    </row>
    <row r="35" spans="1:35">
      <c r="A35" s="63">
        <v>2010000268</v>
      </c>
      <c r="B35" s="56">
        <f t="shared" si="1"/>
        <v>34</v>
      </c>
      <c r="C35" s="56" t="s">
        <v>34</v>
      </c>
      <c r="D35" s="10"/>
      <c r="E35" s="10" t="s">
        <v>96</v>
      </c>
      <c r="F35" s="10" t="s">
        <v>80</v>
      </c>
      <c r="G35" s="57">
        <v>3246220</v>
      </c>
      <c r="H35" s="61">
        <v>846195.24102032837</v>
      </c>
      <c r="I35" s="57">
        <f t="shared" si="0"/>
        <v>2400024.7589796716</v>
      </c>
      <c r="J35" s="60">
        <v>44649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51"/>
      <c r="AI35" s="10"/>
    </row>
    <row r="36" spans="1:35">
      <c r="A36" s="63">
        <v>2010000269</v>
      </c>
      <c r="B36" s="56">
        <f t="shared" si="1"/>
        <v>35</v>
      </c>
      <c r="C36" s="56" t="s">
        <v>34</v>
      </c>
      <c r="D36" s="10"/>
      <c r="E36" s="10" t="s">
        <v>96</v>
      </c>
      <c r="F36" s="10" t="s">
        <v>81</v>
      </c>
      <c r="G36" s="57">
        <v>2046716</v>
      </c>
      <c r="H36" s="61">
        <v>533519.39761327405</v>
      </c>
      <c r="I36" s="57">
        <f t="shared" si="0"/>
        <v>1513196.6023867261</v>
      </c>
      <c r="J36" s="60">
        <v>44649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51"/>
      <c r="AI36" s="10"/>
    </row>
    <row r="37" spans="1:35">
      <c r="A37" s="63">
        <v>2010000270</v>
      </c>
      <c r="B37" s="56">
        <f t="shared" si="1"/>
        <v>36</v>
      </c>
      <c r="C37" s="56" t="s">
        <v>34</v>
      </c>
      <c r="D37" s="10"/>
      <c r="E37" s="10" t="s">
        <v>39</v>
      </c>
      <c r="F37" s="10" t="s">
        <v>60</v>
      </c>
      <c r="G37" s="57">
        <v>51259241</v>
      </c>
      <c r="H37" s="61">
        <v>13361794.885286301</v>
      </c>
      <c r="I37" s="57">
        <f t="shared" si="0"/>
        <v>37897446.114713699</v>
      </c>
      <c r="J37" s="60">
        <v>44222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51" t="s">
        <v>69</v>
      </c>
      <c r="AI37" s="10"/>
    </row>
    <row r="38" spans="1:35">
      <c r="A38" s="63">
        <v>2010000271</v>
      </c>
      <c r="B38" s="56">
        <f t="shared" si="1"/>
        <v>37</v>
      </c>
      <c r="C38" s="56" t="s">
        <v>34</v>
      </c>
      <c r="D38" s="10"/>
      <c r="E38" s="10" t="s">
        <v>39</v>
      </c>
      <c r="F38" s="10" t="s">
        <v>61</v>
      </c>
      <c r="G38" s="57">
        <v>51954071</v>
      </c>
      <c r="H38" s="61">
        <v>13542916.879272586</v>
      </c>
      <c r="I38" s="57">
        <f t="shared" si="0"/>
        <v>38411154.120727412</v>
      </c>
      <c r="J38" s="60">
        <v>44265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51" t="s">
        <v>69</v>
      </c>
      <c r="AI38" s="10"/>
    </row>
    <row r="39" spans="1:35">
      <c r="A39" s="63">
        <v>2010000272</v>
      </c>
      <c r="B39" s="56">
        <f t="shared" si="1"/>
        <v>38</v>
      </c>
      <c r="C39" s="56" t="s">
        <v>34</v>
      </c>
      <c r="D39" s="10"/>
      <c r="E39" s="10" t="s">
        <v>39</v>
      </c>
      <c r="F39" s="10" t="s">
        <v>62</v>
      </c>
      <c r="G39" s="57">
        <v>53084375</v>
      </c>
      <c r="H39" s="61">
        <v>13837554.293158963</v>
      </c>
      <c r="I39" s="57">
        <f t="shared" si="0"/>
        <v>39246820.706841037</v>
      </c>
      <c r="J39" s="60">
        <v>44560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51" t="s">
        <v>69</v>
      </c>
      <c r="AI39" s="10"/>
    </row>
    <row r="40" spans="1:35">
      <c r="A40" s="63">
        <v>2010000273</v>
      </c>
      <c r="B40" s="56">
        <f t="shared" si="1"/>
        <v>39</v>
      </c>
      <c r="C40" s="56" t="s">
        <v>34</v>
      </c>
      <c r="D40" s="10"/>
      <c r="E40" s="10" t="s">
        <v>39</v>
      </c>
      <c r="F40" s="10" t="s">
        <v>63</v>
      </c>
      <c r="G40" s="57">
        <v>54305180</v>
      </c>
      <c r="H40" s="61">
        <v>14155782.688404456</v>
      </c>
      <c r="I40" s="57">
        <f t="shared" si="0"/>
        <v>40149397.311595544</v>
      </c>
      <c r="J40" s="60">
        <v>44560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51" t="s">
        <v>69</v>
      </c>
      <c r="AI40" s="10"/>
    </row>
    <row r="41" spans="1:35">
      <c r="A41" s="63">
        <v>2040000013</v>
      </c>
      <c r="B41" s="56">
        <f t="shared" si="1"/>
        <v>40</v>
      </c>
      <c r="C41" s="56" t="s">
        <v>34</v>
      </c>
      <c r="D41" s="10"/>
      <c r="E41" s="10" t="s">
        <v>96</v>
      </c>
      <c r="F41" s="10" t="s">
        <v>102</v>
      </c>
      <c r="G41" s="57">
        <v>92450</v>
      </c>
      <c r="H41" s="61">
        <v>24099.029034486062</v>
      </c>
      <c r="I41" s="57">
        <f t="shared" si="0"/>
        <v>68350.97096551393</v>
      </c>
      <c r="J41" s="60">
        <v>44410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51"/>
      <c r="AI41" s="10"/>
    </row>
    <row r="42" spans="1:35">
      <c r="A42" s="63">
        <v>2040000014</v>
      </c>
      <c r="B42" s="56">
        <f t="shared" si="1"/>
        <v>41</v>
      </c>
      <c r="C42" s="56" t="s">
        <v>34</v>
      </c>
      <c r="D42" s="10"/>
      <c r="E42" s="10" t="s">
        <v>96</v>
      </c>
      <c r="F42" s="10" t="s">
        <v>102</v>
      </c>
      <c r="G42" s="57">
        <v>92450</v>
      </c>
      <c r="H42" s="61">
        <v>24099.029034486062</v>
      </c>
      <c r="I42" s="57">
        <f t="shared" si="0"/>
        <v>68350.97096551393</v>
      </c>
      <c r="J42" s="60">
        <v>44410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51"/>
      <c r="AI42" s="10"/>
    </row>
    <row r="43" spans="1:35">
      <c r="A43" s="63">
        <v>2040000015</v>
      </c>
      <c r="B43" s="56">
        <f t="shared" si="1"/>
        <v>42</v>
      </c>
      <c r="C43" s="56" t="s">
        <v>34</v>
      </c>
      <c r="D43" s="10"/>
      <c r="E43" s="10" t="s">
        <v>96</v>
      </c>
      <c r="F43" s="10" t="s">
        <v>102</v>
      </c>
      <c r="G43" s="57">
        <v>92450</v>
      </c>
      <c r="H43" s="61">
        <v>24099.029034486062</v>
      </c>
      <c r="I43" s="57">
        <f t="shared" si="0"/>
        <v>68350.97096551393</v>
      </c>
      <c r="J43" s="60">
        <v>44410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51"/>
      <c r="AI43" s="10"/>
    </row>
    <row r="44" spans="1:35">
      <c r="A44" s="63">
        <v>2040000016</v>
      </c>
      <c r="B44" s="56">
        <f t="shared" si="1"/>
        <v>43</v>
      </c>
      <c r="C44" s="56" t="s">
        <v>34</v>
      </c>
      <c r="D44" s="10"/>
      <c r="E44" s="10" t="s">
        <v>96</v>
      </c>
      <c r="F44" s="10" t="s">
        <v>102</v>
      </c>
      <c r="G44" s="57">
        <v>92450</v>
      </c>
      <c r="H44" s="61">
        <v>24099.029034486062</v>
      </c>
      <c r="I44" s="57">
        <f t="shared" si="0"/>
        <v>68350.97096551393</v>
      </c>
      <c r="J44" s="60">
        <v>44410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51"/>
      <c r="AI44" s="10"/>
    </row>
    <row r="45" spans="1:35">
      <c r="A45" s="63">
        <v>2040000017</v>
      </c>
      <c r="B45" s="56">
        <f t="shared" si="1"/>
        <v>44</v>
      </c>
      <c r="C45" s="56" t="s">
        <v>34</v>
      </c>
      <c r="D45" s="10"/>
      <c r="E45" s="10" t="s">
        <v>96</v>
      </c>
      <c r="F45" s="10" t="s">
        <v>102</v>
      </c>
      <c r="G45" s="57">
        <v>92450</v>
      </c>
      <c r="H45" s="61">
        <v>24099.029034486062</v>
      </c>
      <c r="I45" s="57">
        <f t="shared" si="0"/>
        <v>68350.97096551393</v>
      </c>
      <c r="J45" s="60">
        <v>44410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51"/>
      <c r="AI45" s="10"/>
    </row>
    <row r="46" spans="1:35">
      <c r="A46" s="56">
        <v>2010000032</v>
      </c>
      <c r="B46" s="56">
        <f t="shared" si="1"/>
        <v>45</v>
      </c>
      <c r="C46" s="56" t="s">
        <v>32</v>
      </c>
      <c r="D46" s="10"/>
      <c r="E46" s="10" t="s">
        <v>96</v>
      </c>
      <c r="F46" s="10" t="s">
        <v>105</v>
      </c>
      <c r="G46" s="57">
        <v>7553303</v>
      </c>
      <c r="H46" s="62">
        <v>4202610.8151407</v>
      </c>
      <c r="I46" s="57">
        <f t="shared" si="0"/>
        <v>3350692.1848593</v>
      </c>
      <c r="J46" s="60">
        <v>44196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51"/>
      <c r="AI46" s="10"/>
    </row>
    <row r="47" spans="1:35">
      <c r="A47" s="56">
        <v>2010000159</v>
      </c>
      <c r="B47" s="56">
        <f t="shared" si="1"/>
        <v>46</v>
      </c>
      <c r="C47" s="56" t="s">
        <v>32</v>
      </c>
      <c r="D47" s="10"/>
      <c r="E47" s="10" t="s">
        <v>39</v>
      </c>
      <c r="F47" s="10" t="s">
        <v>101</v>
      </c>
      <c r="G47" s="57">
        <v>-20367811</v>
      </c>
      <c r="H47" s="62">
        <v>-11332523.372800179</v>
      </c>
      <c r="I47" s="57">
        <f t="shared" si="0"/>
        <v>-9035287.6271998212</v>
      </c>
      <c r="J47" s="60">
        <v>44104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51"/>
      <c r="AI47" s="10"/>
    </row>
    <row r="48" spans="1:35">
      <c r="A48" s="56">
        <v>2010000247</v>
      </c>
      <c r="B48" s="56">
        <f t="shared" si="1"/>
        <v>47</v>
      </c>
      <c r="C48" s="56" t="s">
        <v>32</v>
      </c>
      <c r="D48" s="10"/>
      <c r="E48" s="10" t="s">
        <v>96</v>
      </c>
      <c r="F48" s="10" t="s">
        <v>106</v>
      </c>
      <c r="G48" s="57">
        <v>4370495</v>
      </c>
      <c r="H48" s="62">
        <v>2431716.2378522819</v>
      </c>
      <c r="I48" s="57">
        <f t="shared" si="0"/>
        <v>1938778.7621477181</v>
      </c>
      <c r="J48" s="60">
        <v>44012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51"/>
      <c r="AI48" s="10"/>
    </row>
    <row r="49" spans="1:35">
      <c r="A49" s="56">
        <v>2010000248</v>
      </c>
      <c r="B49" s="56">
        <f t="shared" si="1"/>
        <v>48</v>
      </c>
      <c r="C49" s="56" t="s">
        <v>32</v>
      </c>
      <c r="D49" s="10"/>
      <c r="E49" s="10" t="s">
        <v>96</v>
      </c>
      <c r="F49" s="10" t="s">
        <v>107</v>
      </c>
      <c r="G49" s="57">
        <v>8126217.6000000006</v>
      </c>
      <c r="H49" s="62">
        <v>4521376.9356196495</v>
      </c>
      <c r="I49" s="57">
        <f t="shared" si="0"/>
        <v>3604840.6643803511</v>
      </c>
      <c r="J49" s="60">
        <v>44012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51"/>
      <c r="AI49" s="10"/>
    </row>
    <row r="50" spans="1:35">
      <c r="A50" s="56">
        <v>2010000249</v>
      </c>
      <c r="B50" s="56">
        <f t="shared" si="1"/>
        <v>49</v>
      </c>
      <c r="C50" s="56" t="s">
        <v>32</v>
      </c>
      <c r="D50" s="10"/>
      <c r="E50" s="10" t="s">
        <v>39</v>
      </c>
      <c r="F50" s="10" t="s">
        <v>108</v>
      </c>
      <c r="G50" s="57">
        <v>154040000</v>
      </c>
      <c r="H50" s="62">
        <v>85706898.02385439</v>
      </c>
      <c r="I50" s="57">
        <f t="shared" si="0"/>
        <v>68333101.97614561</v>
      </c>
      <c r="J50" s="60">
        <v>43997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51"/>
      <c r="AI50" s="10"/>
    </row>
    <row r="51" spans="1:35">
      <c r="A51" s="56">
        <v>2010000250</v>
      </c>
      <c r="B51" s="56">
        <f t="shared" si="1"/>
        <v>50</v>
      </c>
      <c r="C51" s="56" t="s">
        <v>32</v>
      </c>
      <c r="D51" s="10"/>
      <c r="E51" s="10" t="s">
        <v>39</v>
      </c>
      <c r="F51" s="10" t="s">
        <v>109</v>
      </c>
      <c r="G51" s="57">
        <v>189490000</v>
      </c>
      <c r="H51" s="62">
        <v>105431057.5599855</v>
      </c>
      <c r="I51" s="57">
        <f t="shared" si="0"/>
        <v>84058942.440014496</v>
      </c>
      <c r="J51" s="60">
        <v>44022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51"/>
      <c r="AI51" s="10"/>
    </row>
    <row r="52" spans="1:35">
      <c r="A52" s="56">
        <v>2010000251</v>
      </c>
      <c r="B52" s="56">
        <f t="shared" si="1"/>
        <v>51</v>
      </c>
      <c r="C52" s="56" t="s">
        <v>32</v>
      </c>
      <c r="D52" s="10"/>
      <c r="E52" s="10" t="s">
        <v>39</v>
      </c>
      <c r="F52" s="10" t="s">
        <v>110</v>
      </c>
      <c r="G52" s="57">
        <v>51450000</v>
      </c>
      <c r="H52" s="62">
        <v>28626460.031987198</v>
      </c>
      <c r="I52" s="57">
        <f t="shared" si="0"/>
        <v>22823539.968012802</v>
      </c>
      <c r="J52" s="60">
        <v>43952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51"/>
      <c r="AI52" s="10"/>
    </row>
    <row r="53" spans="1:35">
      <c r="A53" s="56">
        <v>2010000252</v>
      </c>
      <c r="B53" s="56">
        <f t="shared" si="1"/>
        <v>52</v>
      </c>
      <c r="C53" s="56" t="s">
        <v>32</v>
      </c>
      <c r="D53" s="10"/>
      <c r="E53" s="10" t="s">
        <v>39</v>
      </c>
      <c r="F53" s="10" t="s">
        <v>111</v>
      </c>
      <c r="G53" s="57">
        <v>64620000</v>
      </c>
      <c r="H53" s="62">
        <v>35954166.127638735</v>
      </c>
      <c r="I53" s="57">
        <f t="shared" si="0"/>
        <v>28665833.872361265</v>
      </c>
      <c r="J53" s="60">
        <v>44043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51"/>
      <c r="AI53" s="10"/>
    </row>
    <row r="54" spans="1:35">
      <c r="A54" s="56">
        <v>2010000253</v>
      </c>
      <c r="B54" s="56">
        <f t="shared" si="1"/>
        <v>53</v>
      </c>
      <c r="C54" s="56" t="s">
        <v>32</v>
      </c>
      <c r="D54" s="10"/>
      <c r="E54" s="10" t="s">
        <v>39</v>
      </c>
      <c r="F54" s="10" t="s">
        <v>112</v>
      </c>
      <c r="G54" s="57">
        <v>3609237</v>
      </c>
      <c r="H54" s="62">
        <v>2008157.0209226313</v>
      </c>
      <c r="I54" s="57">
        <f t="shared" si="0"/>
        <v>1601079.9790773687</v>
      </c>
      <c r="J54" s="60">
        <v>44141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51"/>
      <c r="AI54" s="10"/>
    </row>
    <row r="55" spans="1:35">
      <c r="A55" s="56">
        <v>2010000254</v>
      </c>
      <c r="B55" s="56">
        <f t="shared" si="1"/>
        <v>54</v>
      </c>
      <c r="C55" s="56" t="s">
        <v>32</v>
      </c>
      <c r="D55" s="10"/>
      <c r="E55" s="10" t="s">
        <v>39</v>
      </c>
      <c r="F55" s="10" t="s">
        <v>113</v>
      </c>
      <c r="G55" s="57">
        <v>2894301904</v>
      </c>
      <c r="H55" s="62">
        <v>1610371579.6960244</v>
      </c>
      <c r="I55" s="57">
        <f t="shared" si="0"/>
        <v>1283930324.3039756</v>
      </c>
      <c r="J55" s="60">
        <v>44186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51"/>
      <c r="AI55" s="10"/>
    </row>
    <row r="56" spans="1:35">
      <c r="A56" s="56">
        <v>2010000255</v>
      </c>
      <c r="B56" s="56">
        <f t="shared" si="1"/>
        <v>55</v>
      </c>
      <c r="C56" s="56" t="s">
        <v>32</v>
      </c>
      <c r="D56" s="10"/>
      <c r="E56" s="10" t="s">
        <v>39</v>
      </c>
      <c r="F56" s="10" t="s">
        <v>114</v>
      </c>
      <c r="G56" s="57">
        <v>44297097</v>
      </c>
      <c r="H56" s="62">
        <v>24646629.286755297</v>
      </c>
      <c r="I56" s="57">
        <f t="shared" si="0"/>
        <v>19650467.713244703</v>
      </c>
      <c r="J56" s="60">
        <v>44186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51"/>
      <c r="AI56" s="10"/>
    </row>
    <row r="57" spans="1:35">
      <c r="A57" s="56">
        <v>2010000256</v>
      </c>
      <c r="B57" s="56">
        <f t="shared" si="1"/>
        <v>56</v>
      </c>
      <c r="C57" s="56" t="s">
        <v>32</v>
      </c>
      <c r="D57" s="10"/>
      <c r="E57" s="10" t="s">
        <v>39</v>
      </c>
      <c r="F57" s="10" t="s">
        <v>115</v>
      </c>
      <c r="G57" s="57">
        <v>985188633</v>
      </c>
      <c r="H57" s="62">
        <v>548152828.50422943</v>
      </c>
      <c r="I57" s="57">
        <f t="shared" si="0"/>
        <v>437035804.49577057</v>
      </c>
      <c r="J57" s="60">
        <v>44186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51"/>
      <c r="AI57" s="10"/>
    </row>
    <row r="58" spans="1:35">
      <c r="A58" s="56">
        <v>2010000257</v>
      </c>
      <c r="B58" s="56">
        <f t="shared" si="1"/>
        <v>57</v>
      </c>
      <c r="C58" s="56" t="s">
        <v>32</v>
      </c>
      <c r="D58" s="10"/>
      <c r="E58" s="10" t="s">
        <v>39</v>
      </c>
      <c r="F58" s="10" t="s">
        <v>116</v>
      </c>
      <c r="G58" s="57">
        <v>491919497</v>
      </c>
      <c r="H58" s="62">
        <v>273700948.87902325</v>
      </c>
      <c r="I58" s="57">
        <f t="shared" si="0"/>
        <v>218218548.12097675</v>
      </c>
      <c r="J58" s="60">
        <v>44186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51"/>
      <c r="AI58" s="10"/>
    </row>
    <row r="59" spans="1:35">
      <c r="A59" s="56">
        <v>2010000258</v>
      </c>
      <c r="B59" s="56">
        <f t="shared" si="1"/>
        <v>58</v>
      </c>
      <c r="C59" s="56" t="s">
        <v>32</v>
      </c>
      <c r="D59" s="10"/>
      <c r="E59" s="10" t="s">
        <v>39</v>
      </c>
      <c r="F59" s="10" t="s">
        <v>117</v>
      </c>
      <c r="G59" s="57">
        <v>368957699</v>
      </c>
      <c r="H59" s="62">
        <v>205285769.17235106</v>
      </c>
      <c r="I59" s="57">
        <f t="shared" si="0"/>
        <v>163671929.82764894</v>
      </c>
      <c r="J59" s="60">
        <v>44186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51"/>
      <c r="AI59" s="10"/>
    </row>
    <row r="60" spans="1:35">
      <c r="A60" s="56">
        <v>2010000259</v>
      </c>
      <c r="B60" s="56">
        <f t="shared" si="1"/>
        <v>59</v>
      </c>
      <c r="C60" s="56" t="s">
        <v>32</v>
      </c>
      <c r="D60" s="10"/>
      <c r="E60" s="10" t="s">
        <v>39</v>
      </c>
      <c r="F60" s="10" t="s">
        <v>118</v>
      </c>
      <c r="G60" s="57">
        <v>221364978</v>
      </c>
      <c r="H60" s="62">
        <v>123166097.08841062</v>
      </c>
      <c r="I60" s="57">
        <f t="shared" si="0"/>
        <v>98198880.911589384</v>
      </c>
      <c r="J60" s="60">
        <v>44186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51"/>
      <c r="AI60" s="10"/>
    </row>
    <row r="61" spans="1:35">
      <c r="A61" s="56">
        <v>2010000260</v>
      </c>
      <c r="B61" s="56">
        <f t="shared" si="1"/>
        <v>60</v>
      </c>
      <c r="C61" s="56" t="s">
        <v>32</v>
      </c>
      <c r="D61" s="10"/>
      <c r="E61" s="10" t="s">
        <v>39</v>
      </c>
      <c r="F61" s="10" t="s">
        <v>119</v>
      </c>
      <c r="G61" s="57">
        <v>48016</v>
      </c>
      <c r="H61" s="62">
        <v>26715.803788064088</v>
      </c>
      <c r="I61" s="57">
        <f t="shared" si="0"/>
        <v>21300.196211935912</v>
      </c>
      <c r="J61" s="60">
        <v>44165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51"/>
      <c r="AI61" s="10"/>
    </row>
    <row r="62" spans="1:35">
      <c r="A62" s="56">
        <v>2010000261</v>
      </c>
      <c r="B62" s="56">
        <f t="shared" si="1"/>
        <v>61</v>
      </c>
      <c r="C62" s="56" t="s">
        <v>32</v>
      </c>
      <c r="D62" s="10"/>
      <c r="E62" s="10" t="s">
        <v>39</v>
      </c>
      <c r="F62" s="10" t="s">
        <v>120</v>
      </c>
      <c r="G62" s="57">
        <v>6133390</v>
      </c>
      <c r="H62" s="62">
        <v>3412580.052392419</v>
      </c>
      <c r="I62" s="57">
        <f t="shared" si="0"/>
        <v>2720809.947607581</v>
      </c>
      <c r="J62" s="60">
        <v>44255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51"/>
      <c r="AI62" s="10"/>
    </row>
    <row r="63" spans="1:35">
      <c r="A63" s="56">
        <v>2010000262</v>
      </c>
      <c r="B63" s="56">
        <f t="shared" si="1"/>
        <v>62</v>
      </c>
      <c r="C63" s="56" t="s">
        <v>32</v>
      </c>
      <c r="D63" s="10"/>
      <c r="E63" s="10" t="s">
        <v>39</v>
      </c>
      <c r="F63" s="10" t="s">
        <v>121</v>
      </c>
      <c r="G63" s="57">
        <v>172586072</v>
      </c>
      <c r="H63" s="62">
        <v>96025817.146465793</v>
      </c>
      <c r="I63" s="57">
        <f t="shared" si="0"/>
        <v>76560254.853534207</v>
      </c>
      <c r="J63" s="60">
        <v>44255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51"/>
      <c r="AI63" s="10"/>
    </row>
    <row r="64" spans="1:35">
      <c r="A64" s="56">
        <v>2010000263</v>
      </c>
      <c r="B64" s="56">
        <f t="shared" si="1"/>
        <v>63</v>
      </c>
      <c r="C64" s="56" t="s">
        <v>32</v>
      </c>
      <c r="D64" s="10"/>
      <c r="E64" s="10" t="s">
        <v>39</v>
      </c>
      <c r="F64" s="10" t="s">
        <v>122</v>
      </c>
      <c r="G64" s="57">
        <v>185228366</v>
      </c>
      <c r="H64" s="62">
        <v>103059910.9055257</v>
      </c>
      <c r="I64" s="57">
        <f t="shared" si="0"/>
        <v>82168455.094474301</v>
      </c>
      <c r="J64" s="60">
        <v>44255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1"/>
      <c r="AI64" s="10"/>
    </row>
    <row r="65" spans="1:35">
      <c r="A65" s="56">
        <v>2010000264</v>
      </c>
      <c r="B65" s="56">
        <f t="shared" si="1"/>
        <v>64</v>
      </c>
      <c r="C65" s="56" t="s">
        <v>32</v>
      </c>
      <c r="D65" s="10"/>
      <c r="E65" s="10" t="s">
        <v>39</v>
      </c>
      <c r="F65" s="10" t="s">
        <v>123</v>
      </c>
      <c r="G65" s="57">
        <v>25559962</v>
      </c>
      <c r="H65" s="62">
        <v>14221403.899166405</v>
      </c>
      <c r="I65" s="57">
        <f t="shared" si="0"/>
        <v>11338558.100833595</v>
      </c>
      <c r="J65" s="60">
        <v>44255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51"/>
      <c r="AI65" s="10"/>
    </row>
    <row r="66" spans="1:35">
      <c r="A66" s="56">
        <v>2040000012</v>
      </c>
      <c r="B66" s="56">
        <f t="shared" si="1"/>
        <v>65</v>
      </c>
      <c r="C66" s="56" t="s">
        <v>32</v>
      </c>
      <c r="D66" s="10"/>
      <c r="E66" s="10" t="s">
        <v>96</v>
      </c>
      <c r="F66" s="10" t="s">
        <v>124</v>
      </c>
      <c r="G66" s="57">
        <v>450000</v>
      </c>
      <c r="H66" s="57">
        <v>250377.20144595217</v>
      </c>
      <c r="I66" s="57">
        <f t="shared" si="0"/>
        <v>199622.79855404783</v>
      </c>
      <c r="J66" s="60">
        <v>44012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51"/>
      <c r="AI66" s="10"/>
    </row>
    <row r="67" spans="1:35">
      <c r="A67" s="56">
        <v>2010000227</v>
      </c>
      <c r="B67" s="56">
        <f t="shared" si="1"/>
        <v>66</v>
      </c>
      <c r="C67" s="56" t="s">
        <v>24</v>
      </c>
      <c r="D67" s="10"/>
      <c r="E67" s="10" t="s">
        <v>96</v>
      </c>
      <c r="F67" s="10" t="s">
        <v>126</v>
      </c>
      <c r="G67" s="57">
        <v>5490</v>
      </c>
      <c r="H67" s="57">
        <v>2020.4783072554676</v>
      </c>
      <c r="I67" s="57">
        <f t="shared" si="0"/>
        <v>3469.5216927445326</v>
      </c>
      <c r="J67" s="60">
        <v>43668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51"/>
      <c r="AI67" s="10"/>
    </row>
    <row r="68" spans="1:35">
      <c r="A68" s="56">
        <v>2010000228</v>
      </c>
      <c r="B68" s="56">
        <f t="shared" ref="B68:B131" si="2">+B67+1</f>
        <v>67</v>
      </c>
      <c r="C68" s="56" t="s">
        <v>24</v>
      </c>
      <c r="D68" s="10"/>
      <c r="E68" s="10" t="s">
        <v>96</v>
      </c>
      <c r="F68" s="10" t="s">
        <v>126</v>
      </c>
      <c r="G68" s="57">
        <v>5490</v>
      </c>
      <c r="H68" s="57">
        <v>2020.4783072554676</v>
      </c>
      <c r="I68" s="57">
        <f t="shared" ref="I68:I86" si="3">+G68-H68</f>
        <v>3469.5216927445326</v>
      </c>
      <c r="J68" s="60">
        <v>43668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51"/>
      <c r="AI68" s="10"/>
    </row>
    <row r="69" spans="1:35">
      <c r="A69" s="56">
        <v>2010000229</v>
      </c>
      <c r="B69" s="56">
        <f t="shared" si="2"/>
        <v>68</v>
      </c>
      <c r="C69" s="56" t="s">
        <v>24</v>
      </c>
      <c r="D69" s="10"/>
      <c r="E69" s="10" t="s">
        <v>96</v>
      </c>
      <c r="F69" s="10" t="s">
        <v>126</v>
      </c>
      <c r="G69" s="57">
        <v>5490</v>
      </c>
      <c r="H69" s="57">
        <v>2020.4783072554676</v>
      </c>
      <c r="I69" s="57">
        <f t="shared" si="3"/>
        <v>3469.5216927445326</v>
      </c>
      <c r="J69" s="60">
        <v>43668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1"/>
      <c r="AI69" s="10"/>
    </row>
    <row r="70" spans="1:35">
      <c r="A70" s="56">
        <v>2010000230</v>
      </c>
      <c r="B70" s="56">
        <f t="shared" si="2"/>
        <v>69</v>
      </c>
      <c r="C70" s="56" t="s">
        <v>24</v>
      </c>
      <c r="D70" s="10"/>
      <c r="E70" s="10" t="s">
        <v>96</v>
      </c>
      <c r="F70" s="10" t="s">
        <v>126</v>
      </c>
      <c r="G70" s="57">
        <v>5490</v>
      </c>
      <c r="H70" s="57">
        <v>2020.4783072554676</v>
      </c>
      <c r="I70" s="57">
        <f t="shared" si="3"/>
        <v>3469.5216927445326</v>
      </c>
      <c r="J70" s="60">
        <v>43668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51"/>
      <c r="AI70" s="10"/>
    </row>
    <row r="71" spans="1:35">
      <c r="A71" s="56">
        <v>2010000231</v>
      </c>
      <c r="B71" s="56">
        <f t="shared" si="2"/>
        <v>70</v>
      </c>
      <c r="C71" s="56" t="s">
        <v>24</v>
      </c>
      <c r="D71" s="10"/>
      <c r="E71" s="10" t="s">
        <v>96</v>
      </c>
      <c r="F71" s="10" t="s">
        <v>126</v>
      </c>
      <c r="G71" s="57">
        <v>5490</v>
      </c>
      <c r="H71" s="57">
        <v>2020.4783072554676</v>
      </c>
      <c r="I71" s="57">
        <f t="shared" si="3"/>
        <v>3469.5216927445326</v>
      </c>
      <c r="J71" s="60">
        <v>43668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51"/>
      <c r="AI71" s="10"/>
    </row>
    <row r="72" spans="1:35">
      <c r="A72" s="56">
        <v>2010000232</v>
      </c>
      <c r="B72" s="56">
        <f t="shared" si="2"/>
        <v>71</v>
      </c>
      <c r="C72" s="56" t="s">
        <v>24</v>
      </c>
      <c r="D72" s="10"/>
      <c r="E72" s="10" t="s">
        <v>96</v>
      </c>
      <c r="F72" s="10" t="s">
        <v>126</v>
      </c>
      <c r="G72" s="57">
        <v>5490</v>
      </c>
      <c r="H72" s="57">
        <v>2020.4783072554676</v>
      </c>
      <c r="I72" s="57">
        <f t="shared" si="3"/>
        <v>3469.5216927445326</v>
      </c>
      <c r="J72" s="60">
        <v>43668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51"/>
      <c r="AI72" s="10"/>
    </row>
    <row r="73" spans="1:35">
      <c r="A73" s="56">
        <v>2010000233</v>
      </c>
      <c r="B73" s="56">
        <f t="shared" si="2"/>
        <v>72</v>
      </c>
      <c r="C73" s="56" t="s">
        <v>24</v>
      </c>
      <c r="D73" s="10"/>
      <c r="E73" s="10" t="s">
        <v>96</v>
      </c>
      <c r="F73" s="10" t="s">
        <v>126</v>
      </c>
      <c r="G73" s="57">
        <v>5490</v>
      </c>
      <c r="H73" s="57">
        <v>2020.4783072554676</v>
      </c>
      <c r="I73" s="57">
        <f t="shared" si="3"/>
        <v>3469.5216927445326</v>
      </c>
      <c r="J73" s="60">
        <v>43668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51"/>
      <c r="AI73" s="10"/>
    </row>
    <row r="74" spans="1:35">
      <c r="A74" s="56">
        <v>2010000234</v>
      </c>
      <c r="B74" s="56">
        <f t="shared" si="2"/>
        <v>73</v>
      </c>
      <c r="C74" s="56" t="s">
        <v>24</v>
      </c>
      <c r="D74" s="10"/>
      <c r="E74" s="10" t="s">
        <v>96</v>
      </c>
      <c r="F74" s="10" t="s">
        <v>126</v>
      </c>
      <c r="G74" s="57">
        <v>5490</v>
      </c>
      <c r="H74" s="57">
        <v>2020.4783072554676</v>
      </c>
      <c r="I74" s="57">
        <f t="shared" si="3"/>
        <v>3469.5216927445326</v>
      </c>
      <c r="J74" s="60">
        <v>43668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51"/>
      <c r="AI74" s="10"/>
    </row>
    <row r="75" spans="1:35">
      <c r="A75" s="56">
        <v>2010000235</v>
      </c>
      <c r="B75" s="56">
        <f t="shared" si="2"/>
        <v>74</v>
      </c>
      <c r="C75" s="56" t="s">
        <v>24</v>
      </c>
      <c r="D75" s="10"/>
      <c r="E75" s="10" t="s">
        <v>96</v>
      </c>
      <c r="F75" s="10" t="s">
        <v>126</v>
      </c>
      <c r="G75" s="57">
        <v>5490</v>
      </c>
      <c r="H75" s="57">
        <v>2020.4783072554676</v>
      </c>
      <c r="I75" s="57">
        <f t="shared" si="3"/>
        <v>3469.5216927445326</v>
      </c>
      <c r="J75" s="60">
        <v>43668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51"/>
      <c r="AI75" s="10"/>
    </row>
    <row r="76" spans="1:35">
      <c r="A76" s="56">
        <v>2010000236</v>
      </c>
      <c r="B76" s="56">
        <f t="shared" si="2"/>
        <v>75</v>
      </c>
      <c r="C76" s="56" t="s">
        <v>24</v>
      </c>
      <c r="D76" s="10"/>
      <c r="E76" s="10" t="s">
        <v>96</v>
      </c>
      <c r="F76" s="10" t="s">
        <v>126</v>
      </c>
      <c r="G76" s="57">
        <v>5490</v>
      </c>
      <c r="H76" s="57">
        <v>2020.4783072554676</v>
      </c>
      <c r="I76" s="57">
        <f t="shared" si="3"/>
        <v>3469.5216927445326</v>
      </c>
      <c r="J76" s="60">
        <v>43668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51"/>
      <c r="AI76" s="10"/>
    </row>
    <row r="77" spans="1:35">
      <c r="A77" s="56">
        <v>2010000237</v>
      </c>
      <c r="B77" s="56">
        <f t="shared" si="2"/>
        <v>76</v>
      </c>
      <c r="C77" s="56" t="s">
        <v>24</v>
      </c>
      <c r="D77" s="10"/>
      <c r="E77" s="10" t="s">
        <v>96</v>
      </c>
      <c r="F77" s="10" t="s">
        <v>126</v>
      </c>
      <c r="G77" s="57">
        <v>5490</v>
      </c>
      <c r="H77" s="57">
        <v>2020.4783072554676</v>
      </c>
      <c r="I77" s="57">
        <f t="shared" si="3"/>
        <v>3469.5216927445326</v>
      </c>
      <c r="J77" s="60">
        <v>43668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51"/>
      <c r="AI77" s="10"/>
    </row>
    <row r="78" spans="1:35">
      <c r="A78" s="56">
        <v>2010000238</v>
      </c>
      <c r="B78" s="56">
        <f t="shared" si="2"/>
        <v>77</v>
      </c>
      <c r="C78" s="56" t="s">
        <v>24</v>
      </c>
      <c r="D78" s="10"/>
      <c r="E78" s="10" t="s">
        <v>96</v>
      </c>
      <c r="F78" s="10" t="s">
        <v>126</v>
      </c>
      <c r="G78" s="57">
        <v>5490</v>
      </c>
      <c r="H78" s="57">
        <v>2020.4783072554676</v>
      </c>
      <c r="I78" s="57">
        <f t="shared" si="3"/>
        <v>3469.5216927445326</v>
      </c>
      <c r="J78" s="60">
        <v>43668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51"/>
      <c r="AI78" s="10"/>
    </row>
    <row r="79" spans="1:35">
      <c r="A79" s="56">
        <v>2010000239</v>
      </c>
      <c r="B79" s="56">
        <f t="shared" si="2"/>
        <v>78</v>
      </c>
      <c r="C79" s="56" t="s">
        <v>24</v>
      </c>
      <c r="D79" s="10"/>
      <c r="E79" s="10" t="s">
        <v>96</v>
      </c>
      <c r="F79" s="10" t="s">
        <v>126</v>
      </c>
      <c r="G79" s="57">
        <v>5490</v>
      </c>
      <c r="H79" s="57">
        <v>2020.4783072554676</v>
      </c>
      <c r="I79" s="57">
        <f t="shared" si="3"/>
        <v>3469.5216927445326</v>
      </c>
      <c r="J79" s="60">
        <v>43668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51"/>
      <c r="AI79" s="10"/>
    </row>
    <row r="80" spans="1:35">
      <c r="A80" s="56">
        <v>2010000240</v>
      </c>
      <c r="B80" s="56">
        <f t="shared" si="2"/>
        <v>79</v>
      </c>
      <c r="C80" s="56" t="s">
        <v>24</v>
      </c>
      <c r="D80" s="10"/>
      <c r="E80" s="10" t="s">
        <v>96</v>
      </c>
      <c r="F80" s="10" t="s">
        <v>126</v>
      </c>
      <c r="G80" s="57">
        <v>5490</v>
      </c>
      <c r="H80" s="57">
        <v>2020.4783072554676</v>
      </c>
      <c r="I80" s="57">
        <f t="shared" si="3"/>
        <v>3469.5216927445326</v>
      </c>
      <c r="J80" s="60">
        <v>43668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51"/>
      <c r="AI80" s="10"/>
    </row>
    <row r="81" spans="1:35">
      <c r="A81" s="56">
        <v>2010000241</v>
      </c>
      <c r="B81" s="56">
        <f t="shared" si="2"/>
        <v>80</v>
      </c>
      <c r="C81" s="56" t="s">
        <v>24</v>
      </c>
      <c r="D81" s="10"/>
      <c r="E81" s="10" t="s">
        <v>96</v>
      </c>
      <c r="F81" s="10" t="s">
        <v>126</v>
      </c>
      <c r="G81" s="57">
        <v>5490</v>
      </c>
      <c r="H81" s="57">
        <v>2020.4783072554676</v>
      </c>
      <c r="I81" s="57">
        <f t="shared" si="3"/>
        <v>3469.5216927445326</v>
      </c>
      <c r="J81" s="60">
        <v>43668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51"/>
      <c r="AI81" s="10"/>
    </row>
    <row r="82" spans="1:35">
      <c r="A82" s="56">
        <v>2010000242</v>
      </c>
      <c r="B82" s="56">
        <f t="shared" si="2"/>
        <v>81</v>
      </c>
      <c r="C82" s="56" t="s">
        <v>24</v>
      </c>
      <c r="D82" s="10"/>
      <c r="E82" s="10" t="s">
        <v>96</v>
      </c>
      <c r="F82" s="10" t="s">
        <v>126</v>
      </c>
      <c r="G82" s="57">
        <v>5490</v>
      </c>
      <c r="H82" s="57">
        <v>2020.4783072554676</v>
      </c>
      <c r="I82" s="57">
        <f t="shared" si="3"/>
        <v>3469.5216927445326</v>
      </c>
      <c r="J82" s="60">
        <v>43668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51"/>
      <c r="AI82" s="10"/>
    </row>
    <row r="83" spans="1:35">
      <c r="A83" s="56">
        <v>2010000243</v>
      </c>
      <c r="B83" s="56">
        <f t="shared" si="2"/>
        <v>82</v>
      </c>
      <c r="C83" s="56" t="s">
        <v>24</v>
      </c>
      <c r="D83" s="10"/>
      <c r="E83" s="10" t="s">
        <v>39</v>
      </c>
      <c r="F83" s="10" t="s">
        <v>127</v>
      </c>
      <c r="G83" s="57">
        <v>46640000</v>
      </c>
      <c r="H83" s="57">
        <v>17164864.89078233</v>
      </c>
      <c r="I83" s="57">
        <f t="shared" si="3"/>
        <v>29475135.10921767</v>
      </c>
      <c r="J83" s="60">
        <v>43739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51" t="s">
        <v>125</v>
      </c>
      <c r="AI83" s="10"/>
    </row>
    <row r="84" spans="1:35">
      <c r="A84" s="56">
        <v>2010000244</v>
      </c>
      <c r="B84" s="56">
        <f t="shared" si="2"/>
        <v>83</v>
      </c>
      <c r="C84" s="56" t="s">
        <v>24</v>
      </c>
      <c r="D84" s="10"/>
      <c r="E84" s="10" t="s">
        <v>39</v>
      </c>
      <c r="F84" s="10" t="s">
        <v>128</v>
      </c>
      <c r="G84" s="57">
        <v>1007090000</v>
      </c>
      <c r="H84" s="57">
        <v>370638160.00981945</v>
      </c>
      <c r="I84" s="57">
        <f t="shared" si="3"/>
        <v>636451839.99018049</v>
      </c>
      <c r="J84" s="60">
        <v>43739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51" t="s">
        <v>125</v>
      </c>
      <c r="AI84" s="10"/>
    </row>
    <row r="85" spans="1:35">
      <c r="A85" s="56">
        <v>2010000245</v>
      </c>
      <c r="B85" s="56">
        <f t="shared" si="2"/>
        <v>84</v>
      </c>
      <c r="C85" s="56" t="s">
        <v>24</v>
      </c>
      <c r="D85" s="10"/>
      <c r="E85" s="10" t="s">
        <v>39</v>
      </c>
      <c r="F85" s="10" t="s">
        <v>129</v>
      </c>
      <c r="G85" s="57">
        <v>315870000</v>
      </c>
      <c r="H85" s="57">
        <v>116249268.29012468</v>
      </c>
      <c r="I85" s="57">
        <f t="shared" si="3"/>
        <v>199620731.70987532</v>
      </c>
      <c r="J85" s="60">
        <v>43556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51" t="s">
        <v>125</v>
      </c>
      <c r="AI85" s="10"/>
    </row>
    <row r="86" spans="1:35">
      <c r="A86" s="56">
        <v>2010000246</v>
      </c>
      <c r="B86" s="56">
        <f t="shared" si="2"/>
        <v>85</v>
      </c>
      <c r="C86" s="56" t="s">
        <v>24</v>
      </c>
      <c r="D86" s="10"/>
      <c r="E86" s="10" t="s">
        <v>39</v>
      </c>
      <c r="F86" s="10" t="s">
        <v>130</v>
      </c>
      <c r="G86" s="57">
        <v>2490000</v>
      </c>
      <c r="H86" s="57">
        <v>916391.80055849068</v>
      </c>
      <c r="I86" s="57">
        <f t="shared" si="3"/>
        <v>1573608.1994415093</v>
      </c>
      <c r="J86" s="60">
        <v>43739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51" t="s">
        <v>125</v>
      </c>
      <c r="AI86" s="10"/>
    </row>
    <row r="87" spans="1:35">
      <c r="A87" s="56">
        <v>2010000032</v>
      </c>
      <c r="B87" s="56">
        <f t="shared" si="2"/>
        <v>86</v>
      </c>
      <c r="C87" s="56" t="s">
        <v>23</v>
      </c>
      <c r="D87" s="10"/>
      <c r="E87" s="10" t="s">
        <v>96</v>
      </c>
      <c r="F87" s="10" t="s">
        <v>105</v>
      </c>
      <c r="G87" s="57">
        <v>1289581.7600000016</v>
      </c>
      <c r="H87" s="57">
        <v>527444.15446026472</v>
      </c>
      <c r="I87" s="62">
        <f>+G87-H87</f>
        <v>762137.60553973692</v>
      </c>
      <c r="J87" s="60">
        <v>42702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51"/>
      <c r="AI87" s="10"/>
    </row>
    <row r="88" spans="1:35">
      <c r="A88" s="56">
        <v>2010000036</v>
      </c>
      <c r="B88" s="56">
        <f t="shared" si="2"/>
        <v>87</v>
      </c>
      <c r="C88" s="56" t="s">
        <v>23</v>
      </c>
      <c r="D88" s="10"/>
      <c r="E88" s="10" t="s">
        <v>39</v>
      </c>
      <c r="F88" s="10" t="s">
        <v>131</v>
      </c>
      <c r="G88" s="57">
        <v>67824309.650000006</v>
      </c>
      <c r="H88" s="57">
        <v>27740416.904776461</v>
      </c>
      <c r="I88" s="62">
        <f t="shared" ref="I88:I151" si="4">+G88-H88</f>
        <v>40083892.745223545</v>
      </c>
      <c r="J88" s="60">
        <v>42839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51" t="s">
        <v>151</v>
      </c>
      <c r="AI88" s="10"/>
    </row>
    <row r="89" spans="1:35">
      <c r="A89" s="56">
        <v>2010000037</v>
      </c>
      <c r="B89" s="56">
        <f t="shared" si="2"/>
        <v>88</v>
      </c>
      <c r="C89" s="56" t="s">
        <v>23</v>
      </c>
      <c r="D89" s="10"/>
      <c r="E89" s="10" t="s">
        <v>39</v>
      </c>
      <c r="F89" s="10" t="s">
        <v>131</v>
      </c>
      <c r="G89" s="57">
        <v>21821241.579999998</v>
      </c>
      <c r="H89" s="57">
        <v>8924976.0437339433</v>
      </c>
      <c r="I89" s="62">
        <f t="shared" si="4"/>
        <v>12896265.536266055</v>
      </c>
      <c r="J89" s="60">
        <v>42839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51" t="s">
        <v>151</v>
      </c>
      <c r="AI89" s="10"/>
    </row>
    <row r="90" spans="1:35">
      <c r="A90" s="56">
        <v>2010000038</v>
      </c>
      <c r="B90" s="56">
        <f t="shared" si="2"/>
        <v>89</v>
      </c>
      <c r="C90" s="56" t="s">
        <v>23</v>
      </c>
      <c r="D90" s="10"/>
      <c r="E90" s="10" t="s">
        <v>39</v>
      </c>
      <c r="F90" s="10" t="s">
        <v>131</v>
      </c>
      <c r="G90" s="57">
        <v>33793183.359999999</v>
      </c>
      <c r="H90" s="57">
        <v>13821548.64212399</v>
      </c>
      <c r="I90" s="62">
        <f t="shared" si="4"/>
        <v>19971634.71787601</v>
      </c>
      <c r="J90" s="60">
        <v>42839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51" t="s">
        <v>151</v>
      </c>
      <c r="AI90" s="10"/>
    </row>
    <row r="91" spans="1:35">
      <c r="A91" s="56">
        <v>2010000039</v>
      </c>
      <c r="B91" s="56">
        <f t="shared" si="2"/>
        <v>90</v>
      </c>
      <c r="C91" s="56" t="s">
        <v>23</v>
      </c>
      <c r="D91" s="10"/>
      <c r="E91" s="10" t="s">
        <v>39</v>
      </c>
      <c r="F91" s="10" t="s">
        <v>131</v>
      </c>
      <c r="G91" s="57">
        <v>29917703.039999999</v>
      </c>
      <c r="H91" s="57">
        <v>12236461.520149037</v>
      </c>
      <c r="I91" s="62">
        <f t="shared" si="4"/>
        <v>17681241.519850962</v>
      </c>
      <c r="J91" s="60">
        <v>42839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51" t="s">
        <v>151</v>
      </c>
      <c r="AI91" s="10"/>
    </row>
    <row r="92" spans="1:35">
      <c r="A92" s="56">
        <v>2010000040</v>
      </c>
      <c r="B92" s="56">
        <f t="shared" si="2"/>
        <v>91</v>
      </c>
      <c r="C92" s="56" t="s">
        <v>23</v>
      </c>
      <c r="D92" s="10"/>
      <c r="E92" s="10" t="s">
        <v>39</v>
      </c>
      <c r="F92" s="10" t="s">
        <v>132</v>
      </c>
      <c r="G92" s="57">
        <v>-523220</v>
      </c>
      <c r="H92" s="57">
        <v>-213999.09571976218</v>
      </c>
      <c r="I92" s="62">
        <f t="shared" si="4"/>
        <v>-309220.90428023785</v>
      </c>
      <c r="J92" s="60">
        <v>42778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51" t="s">
        <v>132</v>
      </c>
      <c r="AI92" s="10"/>
    </row>
    <row r="93" spans="1:35">
      <c r="A93" s="56">
        <v>2010000041</v>
      </c>
      <c r="B93" s="56">
        <f t="shared" si="2"/>
        <v>92</v>
      </c>
      <c r="C93" s="56" t="s">
        <v>23</v>
      </c>
      <c r="D93" s="10"/>
      <c r="E93" s="10" t="s">
        <v>39</v>
      </c>
      <c r="F93" s="10" t="s">
        <v>132</v>
      </c>
      <c r="G93" s="57">
        <v>-498951</v>
      </c>
      <c r="H93" s="57">
        <v>-204072.97658436422</v>
      </c>
      <c r="I93" s="62">
        <f t="shared" si="4"/>
        <v>-294878.02341563581</v>
      </c>
      <c r="J93" s="60">
        <v>42778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51" t="s">
        <v>132</v>
      </c>
      <c r="AI93" s="10"/>
    </row>
    <row r="94" spans="1:35">
      <c r="A94" s="56">
        <v>2010000042</v>
      </c>
      <c r="B94" s="56">
        <f t="shared" si="2"/>
        <v>93</v>
      </c>
      <c r="C94" s="56" t="s">
        <v>23</v>
      </c>
      <c r="D94" s="10"/>
      <c r="E94" s="10" t="s">
        <v>39</v>
      </c>
      <c r="F94" s="10" t="s">
        <v>132</v>
      </c>
      <c r="G94" s="57">
        <v>-291274</v>
      </c>
      <c r="H94" s="57">
        <v>-119132.24381078324</v>
      </c>
      <c r="I94" s="62">
        <f t="shared" si="4"/>
        <v>-172141.75618921674</v>
      </c>
      <c r="J94" s="60">
        <v>42778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51" t="s">
        <v>132</v>
      </c>
      <c r="AI94" s="10"/>
    </row>
    <row r="95" spans="1:35">
      <c r="A95" s="56">
        <v>2010000043</v>
      </c>
      <c r="B95" s="56">
        <f t="shared" si="2"/>
        <v>94</v>
      </c>
      <c r="C95" s="56" t="s">
        <v>23</v>
      </c>
      <c r="D95" s="10"/>
      <c r="E95" s="10" t="s">
        <v>39</v>
      </c>
      <c r="F95" s="10" t="s">
        <v>132</v>
      </c>
      <c r="G95" s="57">
        <v>-378993</v>
      </c>
      <c r="H95" s="57">
        <v>-155009.66951592031</v>
      </c>
      <c r="I95" s="62">
        <f t="shared" si="4"/>
        <v>-223983.33048407969</v>
      </c>
      <c r="J95" s="60">
        <v>42778</v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51" t="s">
        <v>132</v>
      </c>
      <c r="AI95" s="10"/>
    </row>
    <row r="96" spans="1:35">
      <c r="A96" s="56">
        <v>2010000044</v>
      </c>
      <c r="B96" s="56">
        <f t="shared" si="2"/>
        <v>95</v>
      </c>
      <c r="C96" s="56" t="s">
        <v>23</v>
      </c>
      <c r="D96" s="10"/>
      <c r="E96" s="10" t="s">
        <v>39</v>
      </c>
      <c r="F96" s="10" t="s">
        <v>132</v>
      </c>
      <c r="G96" s="57">
        <v>-283129.21000000089</v>
      </c>
      <c r="H96" s="57">
        <v>-115800.9917660847</v>
      </c>
      <c r="I96" s="62">
        <f t="shared" si="4"/>
        <v>-167328.21823391621</v>
      </c>
      <c r="J96" s="60">
        <v>42778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51" t="s">
        <v>132</v>
      </c>
      <c r="AI96" s="10"/>
    </row>
    <row r="97" spans="1:35">
      <c r="A97" s="56">
        <v>2010000058</v>
      </c>
      <c r="B97" s="56">
        <f t="shared" si="2"/>
        <v>96</v>
      </c>
      <c r="C97" s="56" t="s">
        <v>23</v>
      </c>
      <c r="D97" s="10"/>
      <c r="E97" s="10" t="s">
        <v>39</v>
      </c>
      <c r="F97" s="10" t="s">
        <v>133</v>
      </c>
      <c r="G97" s="57">
        <v>23376190</v>
      </c>
      <c r="H97" s="57">
        <v>9560956.2351847161</v>
      </c>
      <c r="I97" s="62">
        <f t="shared" si="4"/>
        <v>13815233.764815284</v>
      </c>
      <c r="J97" s="60">
        <v>43090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51" t="s">
        <v>100</v>
      </c>
      <c r="AI97" s="10"/>
    </row>
    <row r="98" spans="1:35">
      <c r="A98" s="56">
        <v>2010000059</v>
      </c>
      <c r="B98" s="56">
        <f t="shared" si="2"/>
        <v>97</v>
      </c>
      <c r="C98" s="56" t="s">
        <v>23</v>
      </c>
      <c r="D98" s="10"/>
      <c r="E98" s="10" t="s">
        <v>39</v>
      </c>
      <c r="F98" s="10" t="s">
        <v>133</v>
      </c>
      <c r="G98" s="57">
        <v>33158668</v>
      </c>
      <c r="H98" s="57">
        <v>13562029.294124488</v>
      </c>
      <c r="I98" s="62">
        <f t="shared" si="4"/>
        <v>19596638.705875512</v>
      </c>
      <c r="J98" s="60">
        <v>43090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51" t="s">
        <v>100</v>
      </c>
      <c r="AI98" s="10"/>
    </row>
    <row r="99" spans="1:35">
      <c r="A99" s="56">
        <v>2010000060</v>
      </c>
      <c r="B99" s="56">
        <f t="shared" si="2"/>
        <v>98</v>
      </c>
      <c r="C99" s="56" t="s">
        <v>23</v>
      </c>
      <c r="D99" s="10"/>
      <c r="E99" s="10" t="s">
        <v>39</v>
      </c>
      <c r="F99" s="10" t="s">
        <v>133</v>
      </c>
      <c r="G99" s="57">
        <v>44767076</v>
      </c>
      <c r="H99" s="57">
        <v>18309915.106490325</v>
      </c>
      <c r="I99" s="62">
        <f t="shared" si="4"/>
        <v>26457160.893509675</v>
      </c>
      <c r="J99" s="60">
        <v>43090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51" t="s">
        <v>100</v>
      </c>
      <c r="AI99" s="10"/>
    </row>
    <row r="100" spans="1:35">
      <c r="A100" s="56">
        <v>2010000061</v>
      </c>
      <c r="B100" s="56">
        <f t="shared" si="2"/>
        <v>99</v>
      </c>
      <c r="C100" s="56" t="s">
        <v>23</v>
      </c>
      <c r="D100" s="10"/>
      <c r="E100" s="10" t="s">
        <v>39</v>
      </c>
      <c r="F100" s="10" t="s">
        <v>134</v>
      </c>
      <c r="G100" s="57">
        <v>31151043</v>
      </c>
      <c r="H100" s="57">
        <v>12740902.550987016</v>
      </c>
      <c r="I100" s="62">
        <f t="shared" si="4"/>
        <v>18410140.449012984</v>
      </c>
      <c r="J100" s="60">
        <v>42562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51" t="s">
        <v>152</v>
      </c>
      <c r="AI100" s="10"/>
    </row>
    <row r="101" spans="1:35">
      <c r="A101" s="56">
        <v>2010000159</v>
      </c>
      <c r="B101" s="56">
        <f t="shared" si="2"/>
        <v>100</v>
      </c>
      <c r="C101" s="56" t="s">
        <v>23</v>
      </c>
      <c r="D101" s="10"/>
      <c r="E101" s="10" t="s">
        <v>39</v>
      </c>
      <c r="F101" s="10" t="s">
        <v>103</v>
      </c>
      <c r="G101" s="57">
        <v>42566600</v>
      </c>
      <c r="H101" s="57">
        <v>17409911.524530463</v>
      </c>
      <c r="I101" s="62">
        <f t="shared" si="4"/>
        <v>25156688.475469537</v>
      </c>
      <c r="J101" s="60">
        <v>42572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51" t="s">
        <v>103</v>
      </c>
      <c r="AI101" s="10"/>
    </row>
    <row r="102" spans="1:35">
      <c r="A102" s="56">
        <v>2010000161</v>
      </c>
      <c r="B102" s="56">
        <f t="shared" si="2"/>
        <v>101</v>
      </c>
      <c r="C102" s="56" t="s">
        <v>23</v>
      </c>
      <c r="D102" s="10"/>
      <c r="E102" s="10" t="s">
        <v>39</v>
      </c>
      <c r="F102" s="10" t="s">
        <v>103</v>
      </c>
      <c r="G102" s="57">
        <v>1481781</v>
      </c>
      <c r="H102" s="57">
        <v>606054.42080716498</v>
      </c>
      <c r="I102" s="62">
        <f t="shared" si="4"/>
        <v>875726.57919283502</v>
      </c>
      <c r="J102" s="60">
        <v>42572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51" t="s">
        <v>103</v>
      </c>
      <c r="AI102" s="10"/>
    </row>
    <row r="103" spans="1:35">
      <c r="A103" s="56">
        <v>2010000162</v>
      </c>
      <c r="B103" s="56">
        <f t="shared" si="2"/>
        <v>102</v>
      </c>
      <c r="C103" s="56" t="s">
        <v>23</v>
      </c>
      <c r="D103" s="10"/>
      <c r="E103" s="10" t="s">
        <v>39</v>
      </c>
      <c r="F103" s="10" t="s">
        <v>103</v>
      </c>
      <c r="G103" s="57">
        <v>5073919</v>
      </c>
      <c r="H103" s="57">
        <v>2075253.3881642905</v>
      </c>
      <c r="I103" s="62">
        <f t="shared" si="4"/>
        <v>2998665.6118357098</v>
      </c>
      <c r="J103" s="60">
        <v>42572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51" t="s">
        <v>103</v>
      </c>
      <c r="AI103" s="10"/>
    </row>
    <row r="104" spans="1:35">
      <c r="A104" s="56">
        <v>2010000163</v>
      </c>
      <c r="B104" s="56">
        <f t="shared" si="2"/>
        <v>103</v>
      </c>
      <c r="C104" s="56" t="s">
        <v>23</v>
      </c>
      <c r="D104" s="10"/>
      <c r="E104" s="10" t="s">
        <v>39</v>
      </c>
      <c r="F104" s="10" t="s">
        <v>103</v>
      </c>
      <c r="G104" s="57">
        <v>1183914</v>
      </c>
      <c r="H104" s="57">
        <v>484225.61333658214</v>
      </c>
      <c r="I104" s="62">
        <f t="shared" si="4"/>
        <v>699688.3866634178</v>
      </c>
      <c r="J104" s="60">
        <v>42572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51" t="s">
        <v>103</v>
      </c>
      <c r="AI104" s="10"/>
    </row>
    <row r="105" spans="1:35">
      <c r="A105" s="56">
        <v>2010000164</v>
      </c>
      <c r="B105" s="56">
        <f t="shared" si="2"/>
        <v>104</v>
      </c>
      <c r="C105" s="56" t="s">
        <v>23</v>
      </c>
      <c r="D105" s="10"/>
      <c r="E105" s="10" t="s">
        <v>39</v>
      </c>
      <c r="F105" s="10" t="s">
        <v>103</v>
      </c>
      <c r="G105" s="57">
        <v>5919564</v>
      </c>
      <c r="H105" s="57">
        <v>2421125.6126586488</v>
      </c>
      <c r="I105" s="62">
        <f t="shared" si="4"/>
        <v>3498438.3873413512</v>
      </c>
      <c r="J105" s="60">
        <v>42572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51" t="s">
        <v>103</v>
      </c>
      <c r="AI105" s="10"/>
    </row>
    <row r="106" spans="1:35">
      <c r="A106" s="56">
        <v>2010000167</v>
      </c>
      <c r="B106" s="56">
        <f t="shared" si="2"/>
        <v>105</v>
      </c>
      <c r="C106" s="56" t="s">
        <v>23</v>
      </c>
      <c r="D106" s="10"/>
      <c r="E106" s="10" t="s">
        <v>39</v>
      </c>
      <c r="F106" s="10" t="s">
        <v>135</v>
      </c>
      <c r="G106" s="57">
        <v>1034659</v>
      </c>
      <c r="H106" s="57">
        <v>423179.71480125643</v>
      </c>
      <c r="I106" s="62">
        <f t="shared" si="4"/>
        <v>611479.28519874357</v>
      </c>
      <c r="J106" s="60">
        <v>42754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51" t="s">
        <v>153</v>
      </c>
      <c r="AI106" s="10"/>
    </row>
    <row r="107" spans="1:35">
      <c r="A107" s="56">
        <v>2010000168</v>
      </c>
      <c r="B107" s="56">
        <f t="shared" si="2"/>
        <v>106</v>
      </c>
      <c r="C107" s="56" t="s">
        <v>23</v>
      </c>
      <c r="D107" s="10"/>
      <c r="E107" s="10" t="s">
        <v>39</v>
      </c>
      <c r="F107" s="10" t="s">
        <v>135</v>
      </c>
      <c r="G107" s="57">
        <v>831396</v>
      </c>
      <c r="H107" s="57">
        <v>340044.3258763568</v>
      </c>
      <c r="I107" s="62">
        <f t="shared" si="4"/>
        <v>491351.6741236432</v>
      </c>
      <c r="J107" s="60">
        <v>42754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51" t="s">
        <v>153</v>
      </c>
      <c r="AI107" s="10"/>
    </row>
    <row r="108" spans="1:35">
      <c r="A108" s="56">
        <v>2010000169</v>
      </c>
      <c r="B108" s="56">
        <f t="shared" si="2"/>
        <v>107</v>
      </c>
      <c r="C108" s="56" t="s">
        <v>23</v>
      </c>
      <c r="D108" s="10"/>
      <c r="E108" s="10" t="s">
        <v>39</v>
      </c>
      <c r="F108" s="10" t="s">
        <v>135</v>
      </c>
      <c r="G108" s="57">
        <v>690395</v>
      </c>
      <c r="H108" s="57">
        <v>282374.34671733726</v>
      </c>
      <c r="I108" s="62">
        <f t="shared" si="4"/>
        <v>408020.65328266274</v>
      </c>
      <c r="J108" s="60">
        <v>42754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51" t="s">
        <v>153</v>
      </c>
      <c r="AI108" s="10"/>
    </row>
    <row r="109" spans="1:35">
      <c r="A109" s="56">
        <v>2010000170</v>
      </c>
      <c r="B109" s="56">
        <f t="shared" si="2"/>
        <v>108</v>
      </c>
      <c r="C109" s="56" t="s">
        <v>23</v>
      </c>
      <c r="D109" s="10"/>
      <c r="E109" s="10" t="s">
        <v>39</v>
      </c>
      <c r="F109" s="10" t="s">
        <v>135</v>
      </c>
      <c r="G109" s="57">
        <v>880335</v>
      </c>
      <c r="H109" s="57">
        <v>360060.57476865727</v>
      </c>
      <c r="I109" s="62">
        <f t="shared" si="4"/>
        <v>520274.42523134273</v>
      </c>
      <c r="J109" s="60">
        <v>42754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51" t="s">
        <v>153</v>
      </c>
      <c r="AI109" s="10"/>
    </row>
    <row r="110" spans="1:35">
      <c r="A110" s="56">
        <v>2010000171</v>
      </c>
      <c r="B110" s="56">
        <f t="shared" si="2"/>
        <v>109</v>
      </c>
      <c r="C110" s="56" t="s">
        <v>23</v>
      </c>
      <c r="D110" s="10"/>
      <c r="E110" s="10" t="s">
        <v>39</v>
      </c>
      <c r="F110" s="10" t="s">
        <v>135</v>
      </c>
      <c r="G110" s="57">
        <v>1685544</v>
      </c>
      <c r="H110" s="57">
        <v>689394.31175389094</v>
      </c>
      <c r="I110" s="62">
        <f t="shared" si="4"/>
        <v>996149.68824610906</v>
      </c>
      <c r="J110" s="60">
        <v>42754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51" t="s">
        <v>153</v>
      </c>
      <c r="AI110" s="10"/>
    </row>
    <row r="111" spans="1:35">
      <c r="A111" s="56">
        <v>2010000172</v>
      </c>
      <c r="B111" s="56">
        <f t="shared" si="2"/>
        <v>110</v>
      </c>
      <c r="C111" s="56" t="s">
        <v>23</v>
      </c>
      <c r="D111" s="10"/>
      <c r="E111" s="10" t="s">
        <v>39</v>
      </c>
      <c r="F111" s="10" t="s">
        <v>135</v>
      </c>
      <c r="G111" s="57">
        <v>1548593</v>
      </c>
      <c r="H111" s="57">
        <v>633380.79897166323</v>
      </c>
      <c r="I111" s="62">
        <f t="shared" si="4"/>
        <v>915212.20102833677</v>
      </c>
      <c r="J111" s="60">
        <v>42754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51" t="s">
        <v>153</v>
      </c>
      <c r="AI111" s="10"/>
    </row>
    <row r="112" spans="1:35">
      <c r="A112" s="56">
        <v>2010000173</v>
      </c>
      <c r="B112" s="56">
        <f t="shared" si="2"/>
        <v>111</v>
      </c>
      <c r="C112" s="56" t="s">
        <v>23</v>
      </c>
      <c r="D112" s="10"/>
      <c r="E112" s="10" t="s">
        <v>39</v>
      </c>
      <c r="F112" s="10" t="s">
        <v>135</v>
      </c>
      <c r="G112" s="57">
        <v>79415</v>
      </c>
      <c r="H112" s="57">
        <v>32481.056126648284</v>
      </c>
      <c r="I112" s="62">
        <f t="shared" si="4"/>
        <v>46933.943873351716</v>
      </c>
      <c r="J112" s="60">
        <v>42754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51" t="s">
        <v>153</v>
      </c>
      <c r="AI112" s="10"/>
    </row>
    <row r="113" spans="1:35">
      <c r="A113" s="56">
        <v>2010000174</v>
      </c>
      <c r="B113" s="56">
        <f t="shared" si="2"/>
        <v>112</v>
      </c>
      <c r="C113" s="56" t="s">
        <v>23</v>
      </c>
      <c r="D113" s="10"/>
      <c r="E113" s="10" t="s">
        <v>39</v>
      </c>
      <c r="F113" s="10" t="s">
        <v>135</v>
      </c>
      <c r="G113" s="57">
        <v>516194</v>
      </c>
      <c r="H113" s="57">
        <v>211125.43330906105</v>
      </c>
      <c r="I113" s="62">
        <f t="shared" si="4"/>
        <v>305068.56669093895</v>
      </c>
      <c r="J113" s="60">
        <v>42754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51" t="s">
        <v>153</v>
      </c>
      <c r="AI113" s="10"/>
    </row>
    <row r="114" spans="1:35">
      <c r="A114" s="56">
        <v>2010000175</v>
      </c>
      <c r="B114" s="56">
        <f t="shared" si="2"/>
        <v>113</v>
      </c>
      <c r="C114" s="56" t="s">
        <v>23</v>
      </c>
      <c r="D114" s="10"/>
      <c r="E114" s="10" t="s">
        <v>39</v>
      </c>
      <c r="F114" s="10" t="s">
        <v>136</v>
      </c>
      <c r="G114" s="57">
        <v>-883709.87000000477</v>
      </c>
      <c r="H114" s="57">
        <v>-361440.91024546005</v>
      </c>
      <c r="I114" s="62">
        <f t="shared" si="4"/>
        <v>-522268.95975454472</v>
      </c>
      <c r="J114" s="60">
        <v>42461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51" t="s">
        <v>154</v>
      </c>
      <c r="AI114" s="10"/>
    </row>
    <row r="115" spans="1:35">
      <c r="A115" s="56">
        <v>2010000176</v>
      </c>
      <c r="B115" s="56">
        <f t="shared" si="2"/>
        <v>114</v>
      </c>
      <c r="C115" s="56" t="s">
        <v>23</v>
      </c>
      <c r="D115" s="10"/>
      <c r="E115" s="10" t="s">
        <v>39</v>
      </c>
      <c r="F115" s="10" t="s">
        <v>136</v>
      </c>
      <c r="G115" s="57">
        <v>-486109.21000000089</v>
      </c>
      <c r="H115" s="57">
        <v>-198820.6325466308</v>
      </c>
      <c r="I115" s="62">
        <f t="shared" si="4"/>
        <v>-287288.57745337009</v>
      </c>
      <c r="J115" s="60">
        <v>42461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51" t="s">
        <v>154</v>
      </c>
      <c r="AI115" s="10"/>
    </row>
    <row r="116" spans="1:35">
      <c r="A116" s="56">
        <v>2010000177</v>
      </c>
      <c r="B116" s="56">
        <f t="shared" si="2"/>
        <v>115</v>
      </c>
      <c r="C116" s="56" t="s">
        <v>23</v>
      </c>
      <c r="D116" s="10"/>
      <c r="E116" s="10" t="s">
        <v>39</v>
      </c>
      <c r="F116" s="10" t="s">
        <v>137</v>
      </c>
      <c r="G116" s="57">
        <v>549495</v>
      </c>
      <c r="H116" s="57">
        <v>224745.67696672663</v>
      </c>
      <c r="I116" s="62">
        <f t="shared" si="4"/>
        <v>324749.32303327334</v>
      </c>
      <c r="J116" s="60">
        <v>42766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51" t="s">
        <v>155</v>
      </c>
      <c r="AI116" s="10"/>
    </row>
    <row r="117" spans="1:35">
      <c r="A117" s="56">
        <v>2010000178</v>
      </c>
      <c r="B117" s="56">
        <f t="shared" si="2"/>
        <v>116</v>
      </c>
      <c r="C117" s="56" t="s">
        <v>23</v>
      </c>
      <c r="D117" s="10"/>
      <c r="E117" s="10" t="s">
        <v>39</v>
      </c>
      <c r="F117" s="10" t="s">
        <v>137</v>
      </c>
      <c r="G117" s="57">
        <v>783109</v>
      </c>
      <c r="H117" s="57">
        <v>320294.74762051762</v>
      </c>
      <c r="I117" s="62">
        <f t="shared" si="4"/>
        <v>462814.25237948238</v>
      </c>
      <c r="J117" s="60">
        <v>42766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51" t="s">
        <v>155</v>
      </c>
      <c r="AI117" s="10"/>
    </row>
    <row r="118" spans="1:35">
      <c r="A118" s="56">
        <v>2010000179</v>
      </c>
      <c r="B118" s="56">
        <f t="shared" si="2"/>
        <v>117</v>
      </c>
      <c r="C118" s="56" t="s">
        <v>23</v>
      </c>
      <c r="D118" s="10"/>
      <c r="E118" s="10" t="s">
        <v>39</v>
      </c>
      <c r="F118" s="10" t="s">
        <v>137</v>
      </c>
      <c r="G118" s="57">
        <v>8567</v>
      </c>
      <c r="H118" s="57">
        <v>3503.9376419693485</v>
      </c>
      <c r="I118" s="62">
        <f t="shared" si="4"/>
        <v>5063.062358030651</v>
      </c>
      <c r="J118" s="60">
        <v>42766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51" t="s">
        <v>155</v>
      </c>
      <c r="AI118" s="10"/>
    </row>
    <row r="119" spans="1:35">
      <c r="A119" s="56">
        <v>2010000180</v>
      </c>
      <c r="B119" s="56">
        <f t="shared" si="2"/>
        <v>118</v>
      </c>
      <c r="C119" s="56" t="s">
        <v>23</v>
      </c>
      <c r="D119" s="10"/>
      <c r="E119" s="10" t="s">
        <v>39</v>
      </c>
      <c r="F119" s="10" t="s">
        <v>137</v>
      </c>
      <c r="G119" s="57">
        <v>670866.47999998927</v>
      </c>
      <c r="H119" s="57">
        <v>274387.10307078785</v>
      </c>
      <c r="I119" s="62">
        <f t="shared" si="4"/>
        <v>396479.37692920142</v>
      </c>
      <c r="J119" s="60">
        <v>42766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51" t="s">
        <v>155</v>
      </c>
      <c r="AI119" s="10"/>
    </row>
    <row r="120" spans="1:35">
      <c r="A120" s="56">
        <v>2010000206</v>
      </c>
      <c r="B120" s="56">
        <f t="shared" si="2"/>
        <v>119</v>
      </c>
      <c r="C120" s="56" t="s">
        <v>23</v>
      </c>
      <c r="D120" s="10"/>
      <c r="E120" s="10" t="s">
        <v>39</v>
      </c>
      <c r="F120" s="10" t="s">
        <v>138</v>
      </c>
      <c r="G120" s="57">
        <v>15968</v>
      </c>
      <c r="H120" s="57">
        <v>6530.9765690401018</v>
      </c>
      <c r="I120" s="62">
        <f t="shared" si="4"/>
        <v>9437.0234309598982</v>
      </c>
      <c r="J120" s="60">
        <v>42461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51" t="s">
        <v>156</v>
      </c>
      <c r="AI120" s="10"/>
    </row>
    <row r="121" spans="1:35">
      <c r="A121" s="56">
        <v>2010000207</v>
      </c>
      <c r="B121" s="56">
        <f t="shared" si="2"/>
        <v>120</v>
      </c>
      <c r="C121" s="56" t="s">
        <v>23</v>
      </c>
      <c r="D121" s="10"/>
      <c r="E121" s="10" t="s">
        <v>39</v>
      </c>
      <c r="F121" s="10" t="s">
        <v>138</v>
      </c>
      <c r="G121" s="57">
        <v>14894</v>
      </c>
      <c r="H121" s="57">
        <v>6091.7062261575202</v>
      </c>
      <c r="I121" s="62">
        <f t="shared" si="4"/>
        <v>8802.2937738424807</v>
      </c>
      <c r="J121" s="60">
        <v>42461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51" t="s">
        <v>156</v>
      </c>
      <c r="AI121" s="10"/>
    </row>
    <row r="122" spans="1:35">
      <c r="A122" s="56">
        <v>2010000211</v>
      </c>
      <c r="B122" s="56">
        <f t="shared" si="2"/>
        <v>121</v>
      </c>
      <c r="C122" s="56" t="s">
        <v>23</v>
      </c>
      <c r="D122" s="10"/>
      <c r="E122" s="10" t="s">
        <v>39</v>
      </c>
      <c r="F122" s="10" t="s">
        <v>139</v>
      </c>
      <c r="G122" s="57">
        <v>104710625.22</v>
      </c>
      <c r="H122" s="57">
        <v>42827069.12834166</v>
      </c>
      <c r="I122" s="62">
        <f t="shared" si="4"/>
        <v>61883556.091658339</v>
      </c>
      <c r="J122" s="60">
        <v>42839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51" t="s">
        <v>151</v>
      </c>
      <c r="AI122" s="10"/>
    </row>
    <row r="123" spans="1:35">
      <c r="A123" s="56">
        <v>2010000212</v>
      </c>
      <c r="B123" s="56">
        <f t="shared" si="2"/>
        <v>122</v>
      </c>
      <c r="C123" s="56" t="s">
        <v>23</v>
      </c>
      <c r="D123" s="10"/>
      <c r="E123" s="10" t="s">
        <v>39</v>
      </c>
      <c r="F123" s="10" t="s">
        <v>139</v>
      </c>
      <c r="G123" s="57">
        <v>123396622.44</v>
      </c>
      <c r="H123" s="57">
        <v>50469717.550997496</v>
      </c>
      <c r="I123" s="62">
        <f t="shared" si="4"/>
        <v>72926904.889002502</v>
      </c>
      <c r="J123" s="60">
        <v>42839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51" t="s">
        <v>151</v>
      </c>
      <c r="AI123" s="10"/>
    </row>
    <row r="124" spans="1:35">
      <c r="A124" s="56">
        <v>2010000213</v>
      </c>
      <c r="B124" s="56">
        <f t="shared" si="2"/>
        <v>123</v>
      </c>
      <c r="C124" s="56" t="s">
        <v>23</v>
      </c>
      <c r="D124" s="10"/>
      <c r="E124" s="10" t="s">
        <v>39</v>
      </c>
      <c r="F124" s="10" t="s">
        <v>139</v>
      </c>
      <c r="G124" s="57">
        <v>62825732.130000003</v>
      </c>
      <c r="H124" s="57">
        <v>25695978.486586917</v>
      </c>
      <c r="I124" s="62">
        <f t="shared" si="4"/>
        <v>37129753.643413082</v>
      </c>
      <c r="J124" s="60">
        <v>42839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51" t="s">
        <v>151</v>
      </c>
      <c r="AI124" s="10"/>
    </row>
    <row r="125" spans="1:35">
      <c r="A125" s="56">
        <v>2010000214</v>
      </c>
      <c r="B125" s="56">
        <f t="shared" si="2"/>
        <v>124</v>
      </c>
      <c r="C125" s="56" t="s">
        <v>23</v>
      </c>
      <c r="D125" s="10"/>
      <c r="E125" s="10" t="s">
        <v>39</v>
      </c>
      <c r="F125" s="10" t="s">
        <v>139</v>
      </c>
      <c r="G125" s="57">
        <v>50369734.5</v>
      </c>
      <c r="H125" s="57">
        <v>20601425.088193316</v>
      </c>
      <c r="I125" s="62">
        <f t="shared" si="4"/>
        <v>29768309.411806684</v>
      </c>
      <c r="J125" s="60">
        <v>42839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51" t="s">
        <v>151</v>
      </c>
      <c r="AI125" s="10"/>
    </row>
    <row r="126" spans="1:35">
      <c r="A126" s="56">
        <v>2010000215</v>
      </c>
      <c r="B126" s="56">
        <f t="shared" si="2"/>
        <v>125</v>
      </c>
      <c r="C126" s="56" t="s">
        <v>23</v>
      </c>
      <c r="D126" s="10"/>
      <c r="E126" s="10" t="s">
        <v>39</v>
      </c>
      <c r="F126" s="10" t="s">
        <v>139</v>
      </c>
      <c r="G126" s="57">
        <v>318651062.48000002</v>
      </c>
      <c r="H126" s="57">
        <v>130329573.06842522</v>
      </c>
      <c r="I126" s="62">
        <f t="shared" si="4"/>
        <v>188321489.41157478</v>
      </c>
      <c r="J126" s="60">
        <v>42839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51" t="s">
        <v>151</v>
      </c>
      <c r="AI126" s="10"/>
    </row>
    <row r="127" spans="1:35">
      <c r="A127" s="56">
        <v>2010000216</v>
      </c>
      <c r="B127" s="56">
        <f t="shared" si="2"/>
        <v>126</v>
      </c>
      <c r="C127" s="56" t="s">
        <v>23</v>
      </c>
      <c r="D127" s="10"/>
      <c r="E127" s="10" t="s">
        <v>39</v>
      </c>
      <c r="F127" s="10" t="s">
        <v>139</v>
      </c>
      <c r="G127" s="57">
        <v>82140856.140000001</v>
      </c>
      <c r="H127" s="57">
        <v>33595942.310322762</v>
      </c>
      <c r="I127" s="62">
        <f t="shared" si="4"/>
        <v>48544913.829677239</v>
      </c>
      <c r="J127" s="60">
        <v>42839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51" t="s">
        <v>151</v>
      </c>
      <c r="AI127" s="10"/>
    </row>
    <row r="128" spans="1:35">
      <c r="A128" s="56">
        <v>2010000217</v>
      </c>
      <c r="B128" s="56">
        <f t="shared" si="2"/>
        <v>127</v>
      </c>
      <c r="C128" s="56" t="s">
        <v>23</v>
      </c>
      <c r="D128" s="10"/>
      <c r="E128" s="10" t="s">
        <v>39</v>
      </c>
      <c r="F128" s="10" t="s">
        <v>139</v>
      </c>
      <c r="G128" s="57">
        <v>82140856.140000001</v>
      </c>
      <c r="H128" s="57">
        <v>33595942.310322762</v>
      </c>
      <c r="I128" s="62">
        <f t="shared" si="4"/>
        <v>48544913.829677239</v>
      </c>
      <c r="J128" s="60">
        <v>42839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51" t="s">
        <v>151</v>
      </c>
      <c r="AI128" s="10"/>
    </row>
    <row r="129" spans="1:35">
      <c r="A129" s="56">
        <v>2010000218</v>
      </c>
      <c r="B129" s="56">
        <f t="shared" si="2"/>
        <v>128</v>
      </c>
      <c r="C129" s="56" t="s">
        <v>23</v>
      </c>
      <c r="D129" s="10"/>
      <c r="E129" s="10" t="s">
        <v>39</v>
      </c>
      <c r="F129" s="10" t="s">
        <v>139</v>
      </c>
      <c r="G129" s="57">
        <v>13278833.51</v>
      </c>
      <c r="H129" s="57">
        <v>5431096.6005758103</v>
      </c>
      <c r="I129" s="62">
        <f t="shared" si="4"/>
        <v>7847736.9094241895</v>
      </c>
      <c r="J129" s="60">
        <v>42839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51" t="s">
        <v>151</v>
      </c>
      <c r="AI129" s="10"/>
    </row>
    <row r="130" spans="1:35">
      <c r="A130" s="56">
        <v>2010000219</v>
      </c>
      <c r="B130" s="56">
        <f t="shared" si="2"/>
        <v>129</v>
      </c>
      <c r="C130" s="56" t="s">
        <v>23</v>
      </c>
      <c r="D130" s="10"/>
      <c r="E130" s="10" t="s">
        <v>39</v>
      </c>
      <c r="F130" s="10" t="s">
        <v>139</v>
      </c>
      <c r="G130" s="57">
        <v>1755690.23</v>
      </c>
      <c r="H130" s="57">
        <v>718084.4034708559</v>
      </c>
      <c r="I130" s="62">
        <f t="shared" si="4"/>
        <v>1037605.8265291441</v>
      </c>
      <c r="J130" s="60">
        <v>42839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51" t="s">
        <v>151</v>
      </c>
      <c r="AI130" s="10"/>
    </row>
    <row r="131" spans="1:35">
      <c r="A131" s="56">
        <v>2010000220</v>
      </c>
      <c r="B131" s="56">
        <f t="shared" si="2"/>
        <v>130</v>
      </c>
      <c r="C131" s="56" t="s">
        <v>23</v>
      </c>
      <c r="D131" s="10"/>
      <c r="E131" s="10" t="s">
        <v>39</v>
      </c>
      <c r="F131" s="10" t="s">
        <v>139</v>
      </c>
      <c r="G131" s="57">
        <v>368856.57</v>
      </c>
      <c r="H131" s="57">
        <v>150863.82865772172</v>
      </c>
      <c r="I131" s="62">
        <f t="shared" si="4"/>
        <v>217992.74134227828</v>
      </c>
      <c r="J131" s="60">
        <v>42839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51" t="s">
        <v>151</v>
      </c>
      <c r="AI131" s="10"/>
    </row>
    <row r="132" spans="1:35">
      <c r="A132" s="56">
        <v>2010000221</v>
      </c>
      <c r="B132" s="56">
        <f t="shared" ref="B132:B195" si="5">+B131+1</f>
        <v>131</v>
      </c>
      <c r="C132" s="56" t="s">
        <v>23</v>
      </c>
      <c r="D132" s="10"/>
      <c r="E132" s="10" t="s">
        <v>39</v>
      </c>
      <c r="F132" s="10" t="s">
        <v>139</v>
      </c>
      <c r="G132" s="57">
        <v>4432320.13</v>
      </c>
      <c r="H132" s="57">
        <v>1812836.855931537</v>
      </c>
      <c r="I132" s="62">
        <f t="shared" si="4"/>
        <v>2619483.2740684627</v>
      </c>
      <c r="J132" s="60">
        <v>42839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51" t="s">
        <v>151</v>
      </c>
      <c r="AI132" s="10"/>
    </row>
    <row r="133" spans="1:35">
      <c r="A133" s="56">
        <v>2010000222</v>
      </c>
      <c r="B133" s="56">
        <f t="shared" si="5"/>
        <v>132</v>
      </c>
      <c r="C133" s="56" t="s">
        <v>23</v>
      </c>
      <c r="D133" s="10"/>
      <c r="E133" s="10" t="s">
        <v>39</v>
      </c>
      <c r="F133" s="10" t="s">
        <v>139</v>
      </c>
      <c r="G133" s="57">
        <v>10757771.119999999</v>
      </c>
      <c r="H133" s="57">
        <v>4399971.8887660503</v>
      </c>
      <c r="I133" s="62">
        <f t="shared" si="4"/>
        <v>6357799.2312339488</v>
      </c>
      <c r="J133" s="60">
        <v>42839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51" t="s">
        <v>151</v>
      </c>
      <c r="AI133" s="10"/>
    </row>
    <row r="134" spans="1:35">
      <c r="A134" s="56">
        <v>2010000223</v>
      </c>
      <c r="B134" s="56">
        <f t="shared" si="5"/>
        <v>133</v>
      </c>
      <c r="C134" s="56" t="s">
        <v>23</v>
      </c>
      <c r="D134" s="10"/>
      <c r="E134" s="10" t="s">
        <v>39</v>
      </c>
      <c r="F134" s="10" t="s">
        <v>139</v>
      </c>
      <c r="G134" s="57">
        <v>2216159.56</v>
      </c>
      <c r="H134" s="57">
        <v>906418.22141872637</v>
      </c>
      <c r="I134" s="62">
        <f t="shared" si="4"/>
        <v>1309741.3385812738</v>
      </c>
      <c r="J134" s="60">
        <v>42839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51" t="s">
        <v>151</v>
      </c>
      <c r="AI134" s="10"/>
    </row>
    <row r="135" spans="1:35">
      <c r="A135" s="56">
        <v>2010000224</v>
      </c>
      <c r="B135" s="56">
        <f t="shared" si="5"/>
        <v>134</v>
      </c>
      <c r="C135" s="56" t="s">
        <v>23</v>
      </c>
      <c r="D135" s="10"/>
      <c r="E135" s="10" t="s">
        <v>39</v>
      </c>
      <c r="F135" s="10" t="s">
        <v>139</v>
      </c>
      <c r="G135" s="57">
        <v>838655.17</v>
      </c>
      <c r="H135" s="57">
        <v>343013.3557599163</v>
      </c>
      <c r="I135" s="62">
        <f t="shared" si="4"/>
        <v>495641.81424008374</v>
      </c>
      <c r="J135" s="60">
        <v>42839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51" t="s">
        <v>151</v>
      </c>
      <c r="AI135" s="10"/>
    </row>
    <row r="136" spans="1:35">
      <c r="A136" s="56">
        <v>2010000225</v>
      </c>
      <c r="B136" s="56">
        <f t="shared" si="5"/>
        <v>135</v>
      </c>
      <c r="C136" s="56" t="s">
        <v>23</v>
      </c>
      <c r="D136" s="10"/>
      <c r="E136" s="10" t="s">
        <v>96</v>
      </c>
      <c r="F136" s="10" t="s">
        <v>140</v>
      </c>
      <c r="G136" s="57">
        <v>7449551.7999999998</v>
      </c>
      <c r="H136" s="57">
        <v>3046896.8095973521</v>
      </c>
      <c r="I136" s="62">
        <f t="shared" si="4"/>
        <v>4402654.9904026482</v>
      </c>
      <c r="J136" s="60">
        <v>42826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51">
        <v>0</v>
      </c>
      <c r="AI136" s="10"/>
    </row>
    <row r="137" spans="1:35">
      <c r="A137" s="56">
        <v>2010000226</v>
      </c>
      <c r="B137" s="56">
        <f t="shared" si="5"/>
        <v>136</v>
      </c>
      <c r="C137" s="56" t="s">
        <v>23</v>
      </c>
      <c r="D137" s="10"/>
      <c r="E137" s="10" t="s">
        <v>96</v>
      </c>
      <c r="F137" s="10" t="s">
        <v>141</v>
      </c>
      <c r="G137" s="57">
        <v>2835537</v>
      </c>
      <c r="H137" s="57">
        <v>1159746.098925743</v>
      </c>
      <c r="I137" s="62">
        <f t="shared" si="4"/>
        <v>1675790.901074257</v>
      </c>
      <c r="J137" s="60">
        <v>42886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51">
        <v>0</v>
      </c>
      <c r="AI137" s="10"/>
    </row>
    <row r="138" spans="1:35">
      <c r="A138" s="56">
        <v>2020000312</v>
      </c>
      <c r="B138" s="56">
        <f t="shared" si="5"/>
        <v>137</v>
      </c>
      <c r="C138" s="56" t="s">
        <v>23</v>
      </c>
      <c r="D138" s="10"/>
      <c r="E138" s="10" t="s">
        <v>39</v>
      </c>
      <c r="F138" s="10" t="s">
        <v>142</v>
      </c>
      <c r="G138" s="57">
        <v>774456</v>
      </c>
      <c r="H138" s="57">
        <v>316755.63563079422</v>
      </c>
      <c r="I138" s="62">
        <f t="shared" si="4"/>
        <v>457700.36436920578</v>
      </c>
      <c r="J138" s="60">
        <v>42791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51" t="s">
        <v>157</v>
      </c>
      <c r="AI138" s="10"/>
    </row>
    <row r="139" spans="1:35">
      <c r="A139" s="56">
        <v>2020000313</v>
      </c>
      <c r="B139" s="56">
        <f t="shared" si="5"/>
        <v>138</v>
      </c>
      <c r="C139" s="56" t="s">
        <v>23</v>
      </c>
      <c r="D139" s="10"/>
      <c r="E139" s="10" t="s">
        <v>39</v>
      </c>
      <c r="F139" s="10" t="s">
        <v>142</v>
      </c>
      <c r="G139" s="57">
        <v>704051</v>
      </c>
      <c r="H139" s="57">
        <v>287959.70593745325</v>
      </c>
      <c r="I139" s="62">
        <f t="shared" si="4"/>
        <v>416091.29406254675</v>
      </c>
      <c r="J139" s="60">
        <v>42791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51" t="s">
        <v>157</v>
      </c>
      <c r="AI139" s="10"/>
    </row>
    <row r="140" spans="1:35">
      <c r="A140" s="56">
        <v>2020000314</v>
      </c>
      <c r="B140" s="56">
        <f t="shared" si="5"/>
        <v>139</v>
      </c>
      <c r="C140" s="56" t="s">
        <v>23</v>
      </c>
      <c r="D140" s="10"/>
      <c r="E140" s="10" t="s">
        <v>39</v>
      </c>
      <c r="F140" s="10" t="s">
        <v>142</v>
      </c>
      <c r="G140" s="57">
        <v>1763456.8100000024</v>
      </c>
      <c r="H140" s="57">
        <v>721260.9660962061</v>
      </c>
      <c r="I140" s="62">
        <f t="shared" si="4"/>
        <v>1042195.8439037963</v>
      </c>
      <c r="J140" s="60">
        <v>42791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51" t="s">
        <v>157</v>
      </c>
      <c r="AI140" s="10"/>
    </row>
    <row r="141" spans="1:35">
      <c r="A141" s="56">
        <v>2040000010</v>
      </c>
      <c r="B141" s="56">
        <f t="shared" si="5"/>
        <v>140</v>
      </c>
      <c r="C141" s="56" t="s">
        <v>23</v>
      </c>
      <c r="D141" s="10"/>
      <c r="E141" s="10" t="s">
        <v>96</v>
      </c>
      <c r="F141" s="10" t="s">
        <v>143</v>
      </c>
      <c r="G141" s="57">
        <v>-154764.96000000089</v>
      </c>
      <c r="H141" s="57">
        <v>-63299.494455688524</v>
      </c>
      <c r="I141" s="62">
        <f t="shared" si="4"/>
        <v>-91465.465544312377</v>
      </c>
      <c r="J141" s="60">
        <v>42799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51">
        <v>0</v>
      </c>
      <c r="AI141" s="10"/>
    </row>
    <row r="142" spans="1:35">
      <c r="A142" s="56">
        <v>2040000011</v>
      </c>
      <c r="B142" s="56">
        <f t="shared" si="5"/>
        <v>141</v>
      </c>
      <c r="C142" s="56" t="s">
        <v>23</v>
      </c>
      <c r="D142" s="10"/>
      <c r="E142" s="10" t="s">
        <v>39</v>
      </c>
      <c r="F142" s="10" t="s">
        <v>144</v>
      </c>
      <c r="G142" s="57">
        <v>565644</v>
      </c>
      <c r="H142" s="57">
        <v>231350.6832676678</v>
      </c>
      <c r="I142" s="62">
        <f t="shared" si="4"/>
        <v>334293.31673233223</v>
      </c>
      <c r="J142" s="60">
        <v>42791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51" t="s">
        <v>157</v>
      </c>
      <c r="AI142" s="10"/>
    </row>
    <row r="143" spans="1:35">
      <c r="A143" s="56">
        <v>2050000015</v>
      </c>
      <c r="B143" s="56">
        <f t="shared" si="5"/>
        <v>142</v>
      </c>
      <c r="C143" s="56" t="s">
        <v>23</v>
      </c>
      <c r="D143" s="10"/>
      <c r="E143" s="10" t="s">
        <v>39</v>
      </c>
      <c r="F143" s="10" t="s">
        <v>145</v>
      </c>
      <c r="G143" s="57">
        <v>50607</v>
      </c>
      <c r="H143" s="57">
        <v>20698.467637112506</v>
      </c>
      <c r="I143" s="62">
        <f t="shared" si="4"/>
        <v>29908.532362887494</v>
      </c>
      <c r="J143" s="60">
        <v>42754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51" t="s">
        <v>153</v>
      </c>
      <c r="AI143" s="10"/>
    </row>
    <row r="144" spans="1:35">
      <c r="A144" s="56">
        <v>2050000016</v>
      </c>
      <c r="B144" s="56">
        <f t="shared" si="5"/>
        <v>143</v>
      </c>
      <c r="C144" s="56" t="s">
        <v>23</v>
      </c>
      <c r="D144" s="10"/>
      <c r="E144" s="10" t="s">
        <v>39</v>
      </c>
      <c r="F144" s="10" t="s">
        <v>145</v>
      </c>
      <c r="G144" s="57">
        <v>75881</v>
      </c>
      <c r="H144" s="57">
        <v>31035.63583638101</v>
      </c>
      <c r="I144" s="62">
        <f t="shared" si="4"/>
        <v>44845.364163618986</v>
      </c>
      <c r="J144" s="60">
        <v>42754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51" t="s">
        <v>153</v>
      </c>
      <c r="AI144" s="10"/>
    </row>
    <row r="145" spans="1:35">
      <c r="A145" s="56">
        <v>2050000017</v>
      </c>
      <c r="B145" s="56">
        <f t="shared" si="5"/>
        <v>144</v>
      </c>
      <c r="C145" s="56" t="s">
        <v>23</v>
      </c>
      <c r="D145" s="10"/>
      <c r="E145" s="10" t="s">
        <v>39</v>
      </c>
      <c r="F145" s="10" t="s">
        <v>145</v>
      </c>
      <c r="G145" s="57">
        <v>95794</v>
      </c>
      <c r="H145" s="57">
        <v>39180.133357629486</v>
      </c>
      <c r="I145" s="62">
        <f t="shared" si="4"/>
        <v>56613.866642370514</v>
      </c>
      <c r="J145" s="60">
        <v>42754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51" t="s">
        <v>153</v>
      </c>
      <c r="AI145" s="10"/>
    </row>
    <row r="146" spans="1:35">
      <c r="A146" s="56">
        <v>2050000018</v>
      </c>
      <c r="B146" s="56">
        <f t="shared" si="5"/>
        <v>145</v>
      </c>
      <c r="C146" s="56" t="s">
        <v>23</v>
      </c>
      <c r="D146" s="10"/>
      <c r="E146" s="10" t="s">
        <v>39</v>
      </c>
      <c r="F146" s="10" t="s">
        <v>145</v>
      </c>
      <c r="G146" s="57">
        <v>95794</v>
      </c>
      <c r="H146" s="57">
        <v>39180.133357629486</v>
      </c>
      <c r="I146" s="62">
        <f t="shared" si="4"/>
        <v>56613.866642370514</v>
      </c>
      <c r="J146" s="60">
        <v>42754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51" t="s">
        <v>153</v>
      </c>
      <c r="AI146" s="10"/>
    </row>
    <row r="147" spans="1:35">
      <c r="A147" s="56">
        <v>2050000019</v>
      </c>
      <c r="B147" s="56">
        <f t="shared" si="5"/>
        <v>146</v>
      </c>
      <c r="C147" s="56" t="s">
        <v>23</v>
      </c>
      <c r="D147" s="10"/>
      <c r="E147" s="10" t="s">
        <v>39</v>
      </c>
      <c r="F147" s="10" t="s">
        <v>145</v>
      </c>
      <c r="G147" s="57">
        <v>79018</v>
      </c>
      <c r="H147" s="57">
        <v>32318.681521318314</v>
      </c>
      <c r="I147" s="62">
        <f t="shared" si="4"/>
        <v>46699.318478681686</v>
      </c>
      <c r="J147" s="60">
        <v>42754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51" t="s">
        <v>153</v>
      </c>
      <c r="AI147" s="10"/>
    </row>
    <row r="148" spans="1:35">
      <c r="A148" s="56">
        <v>2050000020</v>
      </c>
      <c r="B148" s="56">
        <f t="shared" si="5"/>
        <v>147</v>
      </c>
      <c r="C148" s="56" t="s">
        <v>23</v>
      </c>
      <c r="D148" s="10"/>
      <c r="E148" s="10" t="s">
        <v>39</v>
      </c>
      <c r="F148" s="10" t="s">
        <v>145</v>
      </c>
      <c r="G148" s="57">
        <v>754443</v>
      </c>
      <c r="H148" s="57">
        <v>308570.23770518048</v>
      </c>
      <c r="I148" s="62">
        <f t="shared" si="4"/>
        <v>445872.76229481952</v>
      </c>
      <c r="J148" s="60">
        <v>42754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51" t="s">
        <v>153</v>
      </c>
      <c r="AI148" s="10"/>
    </row>
    <row r="149" spans="1:35">
      <c r="A149" s="56">
        <v>2050000021</v>
      </c>
      <c r="B149" s="56">
        <f t="shared" si="5"/>
        <v>148</v>
      </c>
      <c r="C149" s="56" t="s">
        <v>23</v>
      </c>
      <c r="D149" s="10"/>
      <c r="E149" s="10" t="s">
        <v>39</v>
      </c>
      <c r="F149" s="10" t="s">
        <v>146</v>
      </c>
      <c r="G149" s="57">
        <v>762748</v>
      </c>
      <c r="H149" s="57">
        <v>311967.01628771296</v>
      </c>
      <c r="I149" s="62">
        <f t="shared" si="4"/>
        <v>450780.98371228704</v>
      </c>
      <c r="J149" s="60">
        <v>42791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51" t="s">
        <v>157</v>
      </c>
      <c r="AI149" s="10"/>
    </row>
    <row r="150" spans="1:35">
      <c r="A150" s="56">
        <v>2050000022</v>
      </c>
      <c r="B150" s="56">
        <f t="shared" si="5"/>
        <v>149</v>
      </c>
      <c r="C150" s="56" t="s">
        <v>23</v>
      </c>
      <c r="D150" s="10"/>
      <c r="E150" s="10" t="s">
        <v>39</v>
      </c>
      <c r="F150" s="10" t="s">
        <v>147</v>
      </c>
      <c r="G150" s="57">
        <v>449978</v>
      </c>
      <c r="H150" s="57">
        <v>184042.8215545796</v>
      </c>
      <c r="I150" s="62">
        <f t="shared" si="4"/>
        <v>265935.1784454204</v>
      </c>
      <c r="J150" s="60">
        <v>42562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51" t="s">
        <v>152</v>
      </c>
      <c r="AI150" s="10"/>
    </row>
    <row r="151" spans="1:35">
      <c r="A151" s="56">
        <v>2050000023</v>
      </c>
      <c r="B151" s="56">
        <f t="shared" si="5"/>
        <v>150</v>
      </c>
      <c r="C151" s="56" t="s">
        <v>23</v>
      </c>
      <c r="D151" s="10"/>
      <c r="E151" s="10" t="s">
        <v>39</v>
      </c>
      <c r="F151" s="10" t="s">
        <v>148</v>
      </c>
      <c r="G151" s="57">
        <v>265198</v>
      </c>
      <c r="H151" s="57">
        <v>108467.05436850557</v>
      </c>
      <c r="I151" s="62">
        <f t="shared" si="4"/>
        <v>156730.94563149443</v>
      </c>
      <c r="J151" s="60">
        <v>42766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51" t="s">
        <v>155</v>
      </c>
      <c r="AI151" s="10"/>
    </row>
    <row r="152" spans="1:35">
      <c r="A152" s="56">
        <v>2050000024</v>
      </c>
      <c r="B152" s="56">
        <f t="shared" si="5"/>
        <v>151</v>
      </c>
      <c r="C152" s="56" t="s">
        <v>23</v>
      </c>
      <c r="D152" s="10"/>
      <c r="E152" s="10" t="s">
        <v>39</v>
      </c>
      <c r="F152" s="10" t="s">
        <v>149</v>
      </c>
      <c r="G152" s="57">
        <v>809122</v>
      </c>
      <c r="H152" s="57">
        <v>330934.1698080452</v>
      </c>
      <c r="I152" s="62">
        <f t="shared" ref="I152:I215" si="6">+G152-H152</f>
        <v>478187.8301919548</v>
      </c>
      <c r="J152" s="60">
        <v>42766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51" t="s">
        <v>155</v>
      </c>
      <c r="AI152" s="10"/>
    </row>
    <row r="153" spans="1:35">
      <c r="A153" s="56">
        <v>2050000041</v>
      </c>
      <c r="B153" s="56">
        <f t="shared" si="5"/>
        <v>152</v>
      </c>
      <c r="C153" s="56" t="s">
        <v>23</v>
      </c>
      <c r="D153" s="10"/>
      <c r="E153" s="10" t="s">
        <v>39</v>
      </c>
      <c r="F153" s="10" t="s">
        <v>150</v>
      </c>
      <c r="G153" s="57">
        <v>4407484.3499999996</v>
      </c>
      <c r="H153" s="57">
        <v>1802678.9214842776</v>
      </c>
      <c r="I153" s="62">
        <f t="shared" si="6"/>
        <v>2604805.428515722</v>
      </c>
      <c r="J153" s="60">
        <v>43090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51" t="s">
        <v>100</v>
      </c>
      <c r="AI153" s="10"/>
    </row>
    <row r="154" spans="1:35">
      <c r="A154" s="56">
        <v>2010000032</v>
      </c>
      <c r="B154" s="56">
        <f t="shared" si="5"/>
        <v>153</v>
      </c>
      <c r="C154" s="56" t="s">
        <v>22</v>
      </c>
      <c r="D154" s="10"/>
      <c r="E154" s="10" t="s">
        <v>96</v>
      </c>
      <c r="F154" s="10" t="s">
        <v>105</v>
      </c>
      <c r="G154" s="57">
        <v>31315555</v>
      </c>
      <c r="H154" s="57">
        <v>12889177.418553928</v>
      </c>
      <c r="I154" s="62">
        <f t="shared" si="6"/>
        <v>18426377.581446074</v>
      </c>
      <c r="J154" s="60">
        <v>42702</v>
      </c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51"/>
      <c r="AI154" s="10"/>
    </row>
    <row r="155" spans="1:35">
      <c r="A155" s="56">
        <v>1020000010</v>
      </c>
      <c r="B155" s="56">
        <f t="shared" si="5"/>
        <v>154</v>
      </c>
      <c r="C155" s="56" t="s">
        <v>22</v>
      </c>
      <c r="D155" s="10"/>
      <c r="E155" s="10" t="s">
        <v>96</v>
      </c>
      <c r="F155" s="10" t="s">
        <v>158</v>
      </c>
      <c r="G155" s="57">
        <v>30060581</v>
      </c>
      <c r="H155" s="57">
        <v>12372642.343838749</v>
      </c>
      <c r="I155" s="62">
        <f t="shared" si="6"/>
        <v>17687938.656161249</v>
      </c>
      <c r="J155" s="60">
        <v>42825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51"/>
      <c r="AI155" s="10"/>
    </row>
    <row r="156" spans="1:35">
      <c r="A156" s="56">
        <v>2010000031</v>
      </c>
      <c r="B156" s="56">
        <f t="shared" si="5"/>
        <v>155</v>
      </c>
      <c r="C156" s="56" t="s">
        <v>22</v>
      </c>
      <c r="D156" s="10"/>
      <c r="E156" s="10" t="s">
        <v>96</v>
      </c>
      <c r="F156" s="10" t="s">
        <v>159</v>
      </c>
      <c r="G156" s="57">
        <v>23955242</v>
      </c>
      <c r="H156" s="57">
        <v>9859744.2785987537</v>
      </c>
      <c r="I156" s="62">
        <f t="shared" si="6"/>
        <v>14095497.721401246</v>
      </c>
      <c r="J156" s="60">
        <v>42490</v>
      </c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51"/>
      <c r="AI156" s="10"/>
    </row>
    <row r="157" spans="1:35">
      <c r="A157" s="56">
        <v>2040000010</v>
      </c>
      <c r="B157" s="56">
        <f t="shared" si="5"/>
        <v>156</v>
      </c>
      <c r="C157" s="56" t="s">
        <v>22</v>
      </c>
      <c r="D157" s="10"/>
      <c r="E157" s="10" t="s">
        <v>96</v>
      </c>
      <c r="F157" s="10" t="s">
        <v>143</v>
      </c>
      <c r="G157" s="57">
        <v>17356819</v>
      </c>
      <c r="H157" s="57">
        <v>7143897.6416904554</v>
      </c>
      <c r="I157" s="62">
        <f t="shared" si="6"/>
        <v>10212921.358309545</v>
      </c>
      <c r="J157" s="60">
        <v>42799</v>
      </c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51"/>
      <c r="AI157" s="10"/>
    </row>
    <row r="158" spans="1:35">
      <c r="A158" s="56">
        <v>2040000000</v>
      </c>
      <c r="B158" s="56">
        <f t="shared" si="5"/>
        <v>157</v>
      </c>
      <c r="C158" s="56" t="s">
        <v>22</v>
      </c>
      <c r="D158" s="10"/>
      <c r="E158" s="10" t="s">
        <v>96</v>
      </c>
      <c r="F158" s="10" t="s">
        <v>102</v>
      </c>
      <c r="G158" s="57">
        <v>68000</v>
      </c>
      <c r="H158" s="57">
        <v>27988.137667100811</v>
      </c>
      <c r="I158" s="62">
        <f t="shared" si="6"/>
        <v>40011.862332899189</v>
      </c>
      <c r="J158" s="60">
        <v>42754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51"/>
      <c r="AI158" s="10"/>
    </row>
    <row r="159" spans="1:35">
      <c r="A159" s="56">
        <v>2040000001</v>
      </c>
      <c r="B159" s="56">
        <f t="shared" si="5"/>
        <v>158</v>
      </c>
      <c r="C159" s="56" t="s">
        <v>22</v>
      </c>
      <c r="D159" s="10"/>
      <c r="E159" s="10" t="s">
        <v>96</v>
      </c>
      <c r="F159" s="10" t="s">
        <v>102</v>
      </c>
      <c r="G159" s="57">
        <v>68000</v>
      </c>
      <c r="H159" s="57">
        <v>27988.137667100811</v>
      </c>
      <c r="I159" s="62">
        <f t="shared" si="6"/>
        <v>40011.862332899189</v>
      </c>
      <c r="J159" s="60">
        <v>42754</v>
      </c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51"/>
      <c r="AI159" s="10"/>
    </row>
    <row r="160" spans="1:35">
      <c r="A160" s="56">
        <v>2040000002</v>
      </c>
      <c r="B160" s="56">
        <f t="shared" si="5"/>
        <v>159</v>
      </c>
      <c r="C160" s="56" t="s">
        <v>22</v>
      </c>
      <c r="D160" s="10"/>
      <c r="E160" s="10" t="s">
        <v>96</v>
      </c>
      <c r="F160" s="10" t="s">
        <v>102</v>
      </c>
      <c r="G160" s="57">
        <v>68000</v>
      </c>
      <c r="H160" s="57">
        <v>27988.137667100811</v>
      </c>
      <c r="I160" s="62">
        <f t="shared" si="6"/>
        <v>40011.862332899189</v>
      </c>
      <c r="J160" s="60">
        <v>42754</v>
      </c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51"/>
      <c r="AI160" s="10"/>
    </row>
    <row r="161" spans="1:35">
      <c r="A161" s="56">
        <v>2040000003</v>
      </c>
      <c r="B161" s="56">
        <f t="shared" si="5"/>
        <v>160</v>
      </c>
      <c r="C161" s="56" t="s">
        <v>22</v>
      </c>
      <c r="D161" s="10"/>
      <c r="E161" s="10" t="s">
        <v>96</v>
      </c>
      <c r="F161" s="10" t="s">
        <v>102</v>
      </c>
      <c r="G161" s="57">
        <v>68000</v>
      </c>
      <c r="H161" s="57">
        <v>27988.137667100811</v>
      </c>
      <c r="I161" s="62">
        <f t="shared" si="6"/>
        <v>40011.862332899189</v>
      </c>
      <c r="J161" s="60">
        <v>42754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51"/>
      <c r="AI161" s="10"/>
    </row>
    <row r="162" spans="1:35">
      <c r="A162" s="56">
        <v>2040000004</v>
      </c>
      <c r="B162" s="56">
        <f t="shared" si="5"/>
        <v>161</v>
      </c>
      <c r="C162" s="56" t="s">
        <v>22</v>
      </c>
      <c r="D162" s="10"/>
      <c r="E162" s="10" t="s">
        <v>96</v>
      </c>
      <c r="F162" s="10" t="s">
        <v>102</v>
      </c>
      <c r="G162" s="57">
        <v>68000</v>
      </c>
      <c r="H162" s="57">
        <v>27988.137667100811</v>
      </c>
      <c r="I162" s="62">
        <f t="shared" si="6"/>
        <v>40011.862332899189</v>
      </c>
      <c r="J162" s="60">
        <v>42754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51"/>
      <c r="AI162" s="10"/>
    </row>
    <row r="163" spans="1:35">
      <c r="A163" s="56">
        <v>2040000005</v>
      </c>
      <c r="B163" s="56">
        <f t="shared" si="5"/>
        <v>162</v>
      </c>
      <c r="C163" s="56" t="s">
        <v>22</v>
      </c>
      <c r="D163" s="10"/>
      <c r="E163" s="10" t="s">
        <v>96</v>
      </c>
      <c r="F163" s="10" t="s">
        <v>102</v>
      </c>
      <c r="G163" s="57">
        <v>68000</v>
      </c>
      <c r="H163" s="57">
        <v>27988.137667100811</v>
      </c>
      <c r="I163" s="62">
        <f t="shared" si="6"/>
        <v>40011.862332899189</v>
      </c>
      <c r="J163" s="60">
        <v>42754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51"/>
      <c r="AI163" s="10"/>
    </row>
    <row r="164" spans="1:35">
      <c r="A164" s="56">
        <v>2040000006</v>
      </c>
      <c r="B164" s="56">
        <f t="shared" si="5"/>
        <v>163</v>
      </c>
      <c r="C164" s="56" t="s">
        <v>22</v>
      </c>
      <c r="D164" s="10"/>
      <c r="E164" s="10" t="s">
        <v>96</v>
      </c>
      <c r="F164" s="10" t="s">
        <v>102</v>
      </c>
      <c r="G164" s="57">
        <v>68000</v>
      </c>
      <c r="H164" s="57">
        <v>27988.137667100811</v>
      </c>
      <c r="I164" s="62">
        <f t="shared" si="6"/>
        <v>40011.862332899189</v>
      </c>
      <c r="J164" s="60">
        <v>42754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51"/>
      <c r="AI164" s="10"/>
    </row>
    <row r="165" spans="1:35">
      <c r="A165" s="56">
        <v>2040000007</v>
      </c>
      <c r="B165" s="56">
        <f t="shared" si="5"/>
        <v>164</v>
      </c>
      <c r="C165" s="56" t="s">
        <v>22</v>
      </c>
      <c r="D165" s="10"/>
      <c r="E165" s="10" t="s">
        <v>96</v>
      </c>
      <c r="F165" s="10" t="s">
        <v>102</v>
      </c>
      <c r="G165" s="57">
        <v>68000</v>
      </c>
      <c r="H165" s="57">
        <v>27988.137667100811</v>
      </c>
      <c r="I165" s="62">
        <f t="shared" si="6"/>
        <v>40011.862332899189</v>
      </c>
      <c r="J165" s="60">
        <v>42754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51"/>
      <c r="AI165" s="10"/>
    </row>
    <row r="166" spans="1:35">
      <c r="A166" s="56">
        <v>2040000008</v>
      </c>
      <c r="B166" s="56">
        <f t="shared" si="5"/>
        <v>165</v>
      </c>
      <c r="C166" s="56" t="s">
        <v>22</v>
      </c>
      <c r="D166" s="10"/>
      <c r="E166" s="10" t="s">
        <v>96</v>
      </c>
      <c r="F166" s="10" t="s">
        <v>102</v>
      </c>
      <c r="G166" s="57">
        <v>68000</v>
      </c>
      <c r="H166" s="57">
        <v>27988.137667100811</v>
      </c>
      <c r="I166" s="62">
        <f t="shared" si="6"/>
        <v>40011.862332899189</v>
      </c>
      <c r="J166" s="60">
        <v>42754</v>
      </c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51"/>
      <c r="AI166" s="10"/>
    </row>
    <row r="167" spans="1:35">
      <c r="A167" s="56">
        <v>2040000009</v>
      </c>
      <c r="B167" s="56">
        <f t="shared" si="5"/>
        <v>166</v>
      </c>
      <c r="C167" s="56" t="s">
        <v>22</v>
      </c>
      <c r="D167" s="10"/>
      <c r="E167" s="10" t="s">
        <v>96</v>
      </c>
      <c r="F167" s="10" t="s">
        <v>102</v>
      </c>
      <c r="G167" s="57">
        <v>68000</v>
      </c>
      <c r="H167" s="57">
        <v>27988.137667100811</v>
      </c>
      <c r="I167" s="62">
        <f t="shared" si="6"/>
        <v>40011.862332899189</v>
      </c>
      <c r="J167" s="60">
        <v>42754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51"/>
      <c r="AI167" s="10"/>
    </row>
    <row r="168" spans="1:35">
      <c r="A168" s="56">
        <v>9010000154</v>
      </c>
      <c r="B168" s="56">
        <f t="shared" si="5"/>
        <v>167</v>
      </c>
      <c r="C168" s="56" t="s">
        <v>22</v>
      </c>
      <c r="D168" s="10"/>
      <c r="E168" s="10" t="s">
        <v>39</v>
      </c>
      <c r="F168" s="10" t="s">
        <v>160</v>
      </c>
      <c r="G168" s="57">
        <v>11749599.471384319</v>
      </c>
      <c r="H168" s="57">
        <v>4836020.6990941055</v>
      </c>
      <c r="I168" s="62">
        <f t="shared" si="6"/>
        <v>6913578.772290213</v>
      </c>
      <c r="J168" s="6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51"/>
      <c r="AI168" s="10"/>
    </row>
    <row r="169" spans="1:35">
      <c r="A169" s="56">
        <v>9010000000</v>
      </c>
      <c r="B169" s="56">
        <f t="shared" si="5"/>
        <v>168</v>
      </c>
      <c r="C169" s="56" t="s">
        <v>22</v>
      </c>
      <c r="D169" s="10"/>
      <c r="E169" s="10" t="s">
        <v>39</v>
      </c>
      <c r="F169" s="10" t="s">
        <v>161</v>
      </c>
      <c r="G169" s="57">
        <v>60477278.226995476</v>
      </c>
      <c r="H169" s="57">
        <v>24891858.658069231</v>
      </c>
      <c r="I169" s="62">
        <f t="shared" si="6"/>
        <v>35585419.568926245</v>
      </c>
      <c r="J169" s="60">
        <v>42754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51"/>
      <c r="AI169" s="10"/>
    </row>
    <row r="170" spans="1:35">
      <c r="A170" s="56">
        <v>9010000000</v>
      </c>
      <c r="B170" s="56">
        <f t="shared" si="5"/>
        <v>169</v>
      </c>
      <c r="C170" s="56" t="s">
        <v>22</v>
      </c>
      <c r="D170" s="10"/>
      <c r="E170" s="10" t="s">
        <v>39</v>
      </c>
      <c r="F170" s="10" t="s">
        <v>161</v>
      </c>
      <c r="G170" s="57">
        <v>48596279.368953891</v>
      </c>
      <c r="H170" s="57">
        <v>20001755.251281947</v>
      </c>
      <c r="I170" s="62">
        <f t="shared" si="6"/>
        <v>28594524.117671944</v>
      </c>
      <c r="J170" s="60">
        <v>42754</v>
      </c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51"/>
      <c r="AI170" s="10"/>
    </row>
    <row r="171" spans="1:35">
      <c r="A171" s="56">
        <v>9010000000</v>
      </c>
      <c r="B171" s="56">
        <f t="shared" si="5"/>
        <v>170</v>
      </c>
      <c r="C171" s="56" t="s">
        <v>22</v>
      </c>
      <c r="D171" s="10"/>
      <c r="E171" s="10" t="s">
        <v>39</v>
      </c>
      <c r="F171" s="10" t="s">
        <v>161</v>
      </c>
      <c r="G171" s="57">
        <v>40354547.205463812</v>
      </c>
      <c r="H171" s="57">
        <v>16609538.568824109</v>
      </c>
      <c r="I171" s="62">
        <f t="shared" si="6"/>
        <v>23745008.636639703</v>
      </c>
      <c r="J171" s="60">
        <v>42754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51"/>
      <c r="AI171" s="10"/>
    </row>
    <row r="172" spans="1:35">
      <c r="A172" s="56">
        <v>9010000000</v>
      </c>
      <c r="B172" s="56">
        <f t="shared" si="5"/>
        <v>171</v>
      </c>
      <c r="C172" s="56" t="s">
        <v>22</v>
      </c>
      <c r="D172" s="10"/>
      <c r="E172" s="10" t="s">
        <v>39</v>
      </c>
      <c r="F172" s="10" t="s">
        <v>161</v>
      </c>
      <c r="G172" s="57">
        <v>51456863.680838287</v>
      </c>
      <c r="H172" s="57">
        <v>21179143.891419727</v>
      </c>
      <c r="I172" s="62">
        <f t="shared" si="6"/>
        <v>30277719.78941856</v>
      </c>
      <c r="J172" s="60">
        <v>42754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51"/>
      <c r="AI172" s="10"/>
    </row>
    <row r="173" spans="1:35">
      <c r="A173" s="56">
        <v>9010000000</v>
      </c>
      <c r="B173" s="56">
        <f t="shared" si="5"/>
        <v>172</v>
      </c>
      <c r="C173" s="56" t="s">
        <v>22</v>
      </c>
      <c r="D173" s="10"/>
      <c r="E173" s="10" t="s">
        <v>39</v>
      </c>
      <c r="F173" s="10" t="s">
        <v>161</v>
      </c>
      <c r="G173" s="57">
        <v>98522469.334832519</v>
      </c>
      <c r="H173" s="57">
        <v>40550888.750676624</v>
      </c>
      <c r="I173" s="62">
        <f t="shared" si="6"/>
        <v>57971580.584155895</v>
      </c>
      <c r="J173" s="60">
        <v>42754</v>
      </c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51"/>
      <c r="AI173" s="10"/>
    </row>
    <row r="174" spans="1:35">
      <c r="A174" s="56">
        <v>9010000000</v>
      </c>
      <c r="B174" s="56">
        <f t="shared" si="5"/>
        <v>173</v>
      </c>
      <c r="C174" s="56" t="s">
        <v>22</v>
      </c>
      <c r="D174" s="10"/>
      <c r="E174" s="10" t="s">
        <v>39</v>
      </c>
      <c r="F174" s="10" t="s">
        <v>161</v>
      </c>
      <c r="G174" s="57">
        <v>90517475.183360472</v>
      </c>
      <c r="H174" s="57">
        <v>37256111.128092259</v>
      </c>
      <c r="I174" s="62">
        <f t="shared" si="6"/>
        <v>53261364.055268213</v>
      </c>
      <c r="J174" s="60">
        <v>42754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51"/>
      <c r="AI174" s="10"/>
    </row>
    <row r="175" spans="1:35">
      <c r="A175" s="56">
        <v>9010000000</v>
      </c>
      <c r="B175" s="56">
        <f t="shared" si="5"/>
        <v>174</v>
      </c>
      <c r="C175" s="56" t="s">
        <v>22</v>
      </c>
      <c r="D175" s="10"/>
      <c r="E175" s="10" t="s">
        <v>39</v>
      </c>
      <c r="F175" s="10" t="s">
        <v>161</v>
      </c>
      <c r="G175" s="57">
        <v>4641921.8042748962</v>
      </c>
      <c r="H175" s="57">
        <v>1910569.8014406289</v>
      </c>
      <c r="I175" s="62">
        <f t="shared" si="6"/>
        <v>2731352.002834267</v>
      </c>
      <c r="J175" s="60">
        <v>42754</v>
      </c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51"/>
      <c r="AI175" s="10"/>
    </row>
    <row r="176" spans="1:35">
      <c r="A176" s="56">
        <v>9010000000</v>
      </c>
      <c r="B176" s="56">
        <f t="shared" si="5"/>
        <v>175</v>
      </c>
      <c r="C176" s="56" t="s">
        <v>22</v>
      </c>
      <c r="D176" s="10"/>
      <c r="E176" s="10" t="s">
        <v>39</v>
      </c>
      <c r="F176" s="10" t="s">
        <v>161</v>
      </c>
      <c r="G176" s="57">
        <v>2958064.6697741775</v>
      </c>
      <c r="H176" s="57">
        <v>1217510.6059680406</v>
      </c>
      <c r="I176" s="62">
        <f t="shared" si="6"/>
        <v>1740554.0638061368</v>
      </c>
      <c r="J176" s="60">
        <v>42754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51"/>
      <c r="AI176" s="10"/>
    </row>
    <row r="177" spans="1:35">
      <c r="A177" s="56">
        <v>9010000000</v>
      </c>
      <c r="B177" s="56">
        <f t="shared" si="5"/>
        <v>176</v>
      </c>
      <c r="C177" s="56" t="s">
        <v>22</v>
      </c>
      <c r="D177" s="10"/>
      <c r="E177" s="10" t="s">
        <v>39</v>
      </c>
      <c r="F177" s="10" t="s">
        <v>161</v>
      </c>
      <c r="G177" s="57">
        <v>4435356.283984663</v>
      </c>
      <c r="H177" s="57">
        <v>1825549.4452765207</v>
      </c>
      <c r="I177" s="62">
        <f t="shared" si="6"/>
        <v>2609806.8387081423</v>
      </c>
      <c r="J177" s="60">
        <v>42754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51"/>
      <c r="AI177" s="10"/>
    </row>
    <row r="178" spans="1:35">
      <c r="A178" s="56">
        <v>9010000000</v>
      </c>
      <c r="B178" s="56">
        <f t="shared" si="5"/>
        <v>177</v>
      </c>
      <c r="C178" s="56" t="s">
        <v>22</v>
      </c>
      <c r="D178" s="10"/>
      <c r="E178" s="10" t="s">
        <v>39</v>
      </c>
      <c r="F178" s="10" t="s">
        <v>161</v>
      </c>
      <c r="G178" s="57">
        <v>5599318.1764065931</v>
      </c>
      <c r="H178" s="57">
        <v>2304624.8229877586</v>
      </c>
      <c r="I178" s="62">
        <f t="shared" si="6"/>
        <v>3294693.3534188345</v>
      </c>
      <c r="J178" s="60">
        <v>42754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51"/>
      <c r="AI178" s="10"/>
    </row>
    <row r="179" spans="1:35">
      <c r="A179" s="56">
        <v>9010000000</v>
      </c>
      <c r="B179" s="56">
        <f t="shared" si="5"/>
        <v>178</v>
      </c>
      <c r="C179" s="56" t="s">
        <v>22</v>
      </c>
      <c r="D179" s="10"/>
      <c r="E179" s="10" t="s">
        <v>39</v>
      </c>
      <c r="F179" s="10" t="s">
        <v>161</v>
      </c>
      <c r="G179" s="57">
        <v>5599318.1764065931</v>
      </c>
      <c r="H179" s="57">
        <v>2304624.8229877586</v>
      </c>
      <c r="I179" s="62">
        <f t="shared" si="6"/>
        <v>3294693.3534188345</v>
      </c>
      <c r="J179" s="60">
        <v>42754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51"/>
      <c r="AI179" s="10"/>
    </row>
    <row r="180" spans="1:35">
      <c r="A180" s="56">
        <v>9010000000</v>
      </c>
      <c r="B180" s="56">
        <f t="shared" si="5"/>
        <v>179</v>
      </c>
      <c r="C180" s="56" t="s">
        <v>22</v>
      </c>
      <c r="D180" s="10"/>
      <c r="E180" s="10" t="s">
        <v>39</v>
      </c>
      <c r="F180" s="10" t="s">
        <v>161</v>
      </c>
      <c r="G180" s="57">
        <v>4618712.1952535203</v>
      </c>
      <c r="H180" s="57">
        <v>1901016.9524334252</v>
      </c>
      <c r="I180" s="62">
        <f t="shared" si="6"/>
        <v>2717695.2428200953</v>
      </c>
      <c r="J180" s="60">
        <v>42754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51"/>
      <c r="AI180" s="10"/>
    </row>
    <row r="181" spans="1:35">
      <c r="A181" s="56">
        <v>9010000000</v>
      </c>
      <c r="B181" s="56">
        <f t="shared" si="5"/>
        <v>180</v>
      </c>
      <c r="C181" s="56" t="s">
        <v>22</v>
      </c>
      <c r="D181" s="10"/>
      <c r="E181" s="10" t="s">
        <v>39</v>
      </c>
      <c r="F181" s="10" t="s">
        <v>161</v>
      </c>
      <c r="G181" s="57">
        <v>44098257.140611507</v>
      </c>
      <c r="H181" s="57">
        <v>18150413.113685969</v>
      </c>
      <c r="I181" s="62">
        <f t="shared" si="6"/>
        <v>25947844.026925538</v>
      </c>
      <c r="J181" s="60">
        <v>42754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51"/>
      <c r="AI181" s="10"/>
    </row>
    <row r="182" spans="1:35">
      <c r="A182" s="56">
        <v>9010000000</v>
      </c>
      <c r="B182" s="56">
        <f t="shared" si="5"/>
        <v>181</v>
      </c>
      <c r="C182" s="56" t="s">
        <v>22</v>
      </c>
      <c r="D182" s="10"/>
      <c r="E182" s="10" t="s">
        <v>39</v>
      </c>
      <c r="F182" s="10" t="s">
        <v>161</v>
      </c>
      <c r="G182" s="57">
        <v>30172491.72778682</v>
      </c>
      <c r="H182" s="57">
        <v>12418703.709364086</v>
      </c>
      <c r="I182" s="62">
        <f t="shared" si="6"/>
        <v>17753788.018422734</v>
      </c>
      <c r="J182" s="60">
        <v>42754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51"/>
      <c r="AI182" s="10"/>
    </row>
    <row r="183" spans="1:35">
      <c r="A183" s="56">
        <v>9010000003</v>
      </c>
      <c r="B183" s="56">
        <f t="shared" si="5"/>
        <v>182</v>
      </c>
      <c r="C183" s="56" t="s">
        <v>22</v>
      </c>
      <c r="D183" s="10"/>
      <c r="E183" s="10" t="s">
        <v>39</v>
      </c>
      <c r="F183" s="10" t="s">
        <v>162</v>
      </c>
      <c r="G183" s="57">
        <v>11124040.034312475</v>
      </c>
      <c r="H183" s="57">
        <v>4578546.5278629167</v>
      </c>
      <c r="I183" s="62">
        <f t="shared" si="6"/>
        <v>6545493.5064495588</v>
      </c>
      <c r="J183" s="60">
        <v>42791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51"/>
      <c r="AI183" s="10"/>
    </row>
    <row r="184" spans="1:35">
      <c r="A184" s="56">
        <v>9010000003</v>
      </c>
      <c r="B184" s="56">
        <f t="shared" si="5"/>
        <v>183</v>
      </c>
      <c r="C184" s="56" t="s">
        <v>22</v>
      </c>
      <c r="D184" s="10"/>
      <c r="E184" s="10" t="s">
        <v>39</v>
      </c>
      <c r="F184" s="10" t="s">
        <v>162</v>
      </c>
      <c r="G184" s="57">
        <v>15230555.962048866</v>
      </c>
      <c r="H184" s="57">
        <v>6268748.4854750978</v>
      </c>
      <c r="I184" s="62">
        <f t="shared" si="6"/>
        <v>8961807.476573769</v>
      </c>
      <c r="J184" s="60">
        <v>42791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51"/>
      <c r="AI184" s="10"/>
    </row>
    <row r="185" spans="1:35">
      <c r="A185" s="56">
        <v>9010000003</v>
      </c>
      <c r="B185" s="56">
        <f t="shared" si="5"/>
        <v>184</v>
      </c>
      <c r="C185" s="56" t="s">
        <v>22</v>
      </c>
      <c r="D185" s="10"/>
      <c r="E185" s="10" t="s">
        <v>39</v>
      </c>
      <c r="F185" s="10" t="s">
        <v>162</v>
      </c>
      <c r="G185" s="57">
        <v>13845961.413882805</v>
      </c>
      <c r="H185" s="57">
        <v>5698862.8556634961</v>
      </c>
      <c r="I185" s="62">
        <f t="shared" si="6"/>
        <v>8147098.558219309</v>
      </c>
      <c r="J185" s="60">
        <v>42791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51"/>
      <c r="AI185" s="10"/>
    </row>
    <row r="186" spans="1:35">
      <c r="A186" s="56">
        <v>9010000003</v>
      </c>
      <c r="B186" s="56">
        <f t="shared" si="5"/>
        <v>185</v>
      </c>
      <c r="C186" s="56" t="s">
        <v>22</v>
      </c>
      <c r="D186" s="10"/>
      <c r="E186" s="10" t="s">
        <v>39</v>
      </c>
      <c r="F186" s="10" t="s">
        <v>162</v>
      </c>
      <c r="G186" s="57">
        <v>15000298.70744575</v>
      </c>
      <c r="H186" s="57">
        <v>6173976.8422297938</v>
      </c>
      <c r="I186" s="62">
        <f t="shared" si="6"/>
        <v>8826321.8652159572</v>
      </c>
      <c r="J186" s="60">
        <v>42791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51"/>
      <c r="AI186" s="10"/>
    </row>
    <row r="187" spans="1:35">
      <c r="A187" s="56">
        <v>9010000003</v>
      </c>
      <c r="B187" s="56">
        <f t="shared" si="5"/>
        <v>186</v>
      </c>
      <c r="C187" s="56" t="s">
        <v>22</v>
      </c>
      <c r="D187" s="10"/>
      <c r="E187" s="10" t="s">
        <v>39</v>
      </c>
      <c r="F187" s="10" t="s">
        <v>162</v>
      </c>
      <c r="G187" s="57">
        <v>34680467.815419614</v>
      </c>
      <c r="H187" s="57">
        <v>14274142.758491514</v>
      </c>
      <c r="I187" s="62">
        <f t="shared" si="6"/>
        <v>20406325.056928098</v>
      </c>
      <c r="J187" s="60">
        <v>42791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51"/>
      <c r="AI187" s="10"/>
    </row>
    <row r="188" spans="1:35">
      <c r="A188" s="56">
        <v>9010000014</v>
      </c>
      <c r="B188" s="56">
        <f t="shared" si="5"/>
        <v>187</v>
      </c>
      <c r="C188" s="56" t="s">
        <v>22</v>
      </c>
      <c r="D188" s="10"/>
      <c r="E188" s="10" t="s">
        <v>39</v>
      </c>
      <c r="F188" s="10" t="s">
        <v>155</v>
      </c>
      <c r="G188" s="57">
        <v>127091722.492221</v>
      </c>
      <c r="H188" s="57">
        <v>52309715.08031255</v>
      </c>
      <c r="I188" s="62">
        <f t="shared" si="6"/>
        <v>74782007.411908448</v>
      </c>
      <c r="J188" s="60">
        <v>42766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51"/>
      <c r="AI188" s="10"/>
    </row>
    <row r="189" spans="1:35">
      <c r="A189" s="56">
        <v>9010000014</v>
      </c>
      <c r="B189" s="56">
        <f t="shared" si="5"/>
        <v>188</v>
      </c>
      <c r="C189" s="56" t="s">
        <v>22</v>
      </c>
      <c r="D189" s="10"/>
      <c r="E189" s="10" t="s">
        <v>39</v>
      </c>
      <c r="F189" s="10" t="s">
        <v>155</v>
      </c>
      <c r="G189" s="57">
        <v>181123860.51177096</v>
      </c>
      <c r="H189" s="57">
        <v>74548816.805885434</v>
      </c>
      <c r="I189" s="62">
        <f t="shared" si="6"/>
        <v>106575043.70588553</v>
      </c>
      <c r="J189" s="60">
        <v>42766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51"/>
      <c r="AI189" s="10"/>
    </row>
    <row r="190" spans="1:35">
      <c r="A190" s="56">
        <v>9010000014</v>
      </c>
      <c r="B190" s="56">
        <f t="shared" si="5"/>
        <v>189</v>
      </c>
      <c r="C190" s="56" t="s">
        <v>22</v>
      </c>
      <c r="D190" s="10"/>
      <c r="E190" s="10" t="s">
        <v>39</v>
      </c>
      <c r="F190" s="10" t="s">
        <v>155</v>
      </c>
      <c r="G190" s="57">
        <v>1981476.1817010033</v>
      </c>
      <c r="H190" s="57">
        <v>815556.29643424915</v>
      </c>
      <c r="I190" s="62">
        <f t="shared" si="6"/>
        <v>1165919.8852667543</v>
      </c>
      <c r="J190" s="60">
        <v>42766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51"/>
      <c r="AI190" s="10"/>
    </row>
    <row r="191" spans="1:35">
      <c r="A191" s="56">
        <v>9010000014</v>
      </c>
      <c r="B191" s="56">
        <f t="shared" si="5"/>
        <v>190</v>
      </c>
      <c r="C191" s="56" t="s">
        <v>22</v>
      </c>
      <c r="D191" s="10"/>
      <c r="E191" s="10" t="s">
        <v>39</v>
      </c>
      <c r="F191" s="10" t="s">
        <v>155</v>
      </c>
      <c r="G191" s="57">
        <v>61337112.325513333</v>
      </c>
      <c r="H191" s="57">
        <v>25245757.998071957</v>
      </c>
      <c r="I191" s="62">
        <f t="shared" si="6"/>
        <v>36091354.327441379</v>
      </c>
      <c r="J191" s="60">
        <v>42766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51"/>
      <c r="AI191" s="10"/>
    </row>
    <row r="192" spans="1:35">
      <c r="A192" s="56">
        <v>9010000014</v>
      </c>
      <c r="B192" s="56">
        <f t="shared" si="5"/>
        <v>191</v>
      </c>
      <c r="C192" s="56" t="s">
        <v>22</v>
      </c>
      <c r="D192" s="10"/>
      <c r="E192" s="10" t="s">
        <v>39</v>
      </c>
      <c r="F192" s="10" t="s">
        <v>155</v>
      </c>
      <c r="G192" s="57">
        <v>187140329.19055995</v>
      </c>
      <c r="H192" s="57">
        <v>77025136.712528765</v>
      </c>
      <c r="I192" s="62">
        <f t="shared" si="6"/>
        <v>110115192.47803119</v>
      </c>
      <c r="J192" s="60">
        <v>42766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51"/>
      <c r="AI192" s="10"/>
    </row>
    <row r="193" spans="1:35">
      <c r="A193" s="56">
        <v>9010000014</v>
      </c>
      <c r="B193" s="56">
        <f t="shared" si="5"/>
        <v>192</v>
      </c>
      <c r="C193" s="56" t="s">
        <v>22</v>
      </c>
      <c r="D193" s="10"/>
      <c r="E193" s="10" t="s">
        <v>39</v>
      </c>
      <c r="F193" s="10" t="s">
        <v>155</v>
      </c>
      <c r="G193" s="57">
        <v>155157141.64890325</v>
      </c>
      <c r="H193" s="57">
        <v>63861168.242696539</v>
      </c>
      <c r="I193" s="62">
        <f t="shared" si="6"/>
        <v>91295973.406206712</v>
      </c>
      <c r="J193" s="60">
        <v>42766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51"/>
      <c r="AI193" s="10"/>
    </row>
    <row r="194" spans="1:35">
      <c r="A194" s="56">
        <v>9010000011</v>
      </c>
      <c r="B194" s="56">
        <f t="shared" si="5"/>
        <v>193</v>
      </c>
      <c r="C194" s="56" t="s">
        <v>22</v>
      </c>
      <c r="D194" s="10"/>
      <c r="E194" s="10" t="s">
        <v>39</v>
      </c>
      <c r="F194" s="10" t="s">
        <v>132</v>
      </c>
      <c r="G194" s="57">
        <v>53720518.358721696</v>
      </c>
      <c r="H194" s="57">
        <v>22110842.108410578</v>
      </c>
      <c r="I194" s="62">
        <f t="shared" si="6"/>
        <v>31609676.250311118</v>
      </c>
      <c r="J194" s="60">
        <v>42778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51"/>
      <c r="AI194" s="10"/>
    </row>
    <row r="195" spans="1:35">
      <c r="A195" s="56">
        <v>9010000011</v>
      </c>
      <c r="B195" s="56">
        <f t="shared" si="5"/>
        <v>194</v>
      </c>
      <c r="C195" s="56" t="s">
        <v>22</v>
      </c>
      <c r="D195" s="10"/>
      <c r="E195" s="10" t="s">
        <v>39</v>
      </c>
      <c r="F195" s="10" t="s">
        <v>132</v>
      </c>
      <c r="G195" s="57">
        <v>51228843.110172451</v>
      </c>
      <c r="H195" s="57">
        <v>21085292.845497284</v>
      </c>
      <c r="I195" s="62">
        <f t="shared" si="6"/>
        <v>30143550.264675166</v>
      </c>
      <c r="J195" s="60">
        <v>42778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51"/>
      <c r="AI195" s="10"/>
    </row>
    <row r="196" spans="1:35">
      <c r="A196" s="56">
        <v>9010000011</v>
      </c>
      <c r="B196" s="56">
        <f t="shared" ref="B196:B218" si="7">+B195+1</f>
        <v>195</v>
      </c>
      <c r="C196" s="56" t="s">
        <v>22</v>
      </c>
      <c r="D196" s="10"/>
      <c r="E196" s="10" t="s">
        <v>39</v>
      </c>
      <c r="F196" s="10" t="s">
        <v>132</v>
      </c>
      <c r="G196" s="57">
        <v>29905950.113840856</v>
      </c>
      <c r="H196" s="57">
        <v>12308997.777229808</v>
      </c>
      <c r="I196" s="62">
        <f t="shared" si="6"/>
        <v>17596952.336611047</v>
      </c>
      <c r="J196" s="60">
        <v>42778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51"/>
      <c r="AI196" s="10"/>
    </row>
    <row r="197" spans="1:35">
      <c r="A197" s="56">
        <v>9010000011</v>
      </c>
      <c r="B197" s="56">
        <f t="shared" si="7"/>
        <v>196</v>
      </c>
      <c r="C197" s="56" t="s">
        <v>22</v>
      </c>
      <c r="D197" s="10"/>
      <c r="E197" s="10" t="s">
        <v>39</v>
      </c>
      <c r="F197" s="10" t="s">
        <v>132</v>
      </c>
      <c r="G197" s="57">
        <v>38912326.244910307</v>
      </c>
      <c r="H197" s="57">
        <v>16015934.468966022</v>
      </c>
      <c r="I197" s="62">
        <f t="shared" si="6"/>
        <v>22896391.775944285</v>
      </c>
      <c r="J197" s="60">
        <v>42778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51"/>
      <c r="AI197" s="10"/>
    </row>
    <row r="198" spans="1:35">
      <c r="A198" s="56">
        <v>9010000011</v>
      </c>
      <c r="B198" s="56">
        <f t="shared" si="7"/>
        <v>197</v>
      </c>
      <c r="C198" s="56" t="s">
        <v>22</v>
      </c>
      <c r="D198" s="10"/>
      <c r="E198" s="10" t="s">
        <v>39</v>
      </c>
      <c r="F198" s="10" t="s">
        <v>132</v>
      </c>
      <c r="G198" s="57">
        <v>29069544.566407844</v>
      </c>
      <c r="H198" s="57">
        <v>11964741.400655076</v>
      </c>
      <c r="I198" s="62">
        <f t="shared" si="6"/>
        <v>17104803.165752769</v>
      </c>
      <c r="J198" s="60">
        <v>42778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51"/>
      <c r="AI198" s="10"/>
    </row>
    <row r="199" spans="1:35">
      <c r="A199" s="56">
        <v>9010000004</v>
      </c>
      <c r="B199" s="56">
        <f t="shared" si="7"/>
        <v>198</v>
      </c>
      <c r="C199" s="56" t="s">
        <v>22</v>
      </c>
      <c r="D199" s="10"/>
      <c r="E199" s="10" t="s">
        <v>39</v>
      </c>
      <c r="F199" s="10" t="s">
        <v>163</v>
      </c>
      <c r="G199" s="57">
        <v>81867019.352135107</v>
      </c>
      <c r="H199" s="57">
        <v>33695667.765040636</v>
      </c>
      <c r="I199" s="62">
        <f t="shared" si="6"/>
        <v>48171351.587094471</v>
      </c>
      <c r="J199" s="60">
        <v>42461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51"/>
      <c r="AI199" s="10"/>
    </row>
    <row r="200" spans="1:35">
      <c r="A200" s="56">
        <v>9010000004</v>
      </c>
      <c r="B200" s="56">
        <f t="shared" si="7"/>
        <v>199</v>
      </c>
      <c r="C200" s="56" t="s">
        <v>22</v>
      </c>
      <c r="D200" s="10"/>
      <c r="E200" s="10" t="s">
        <v>39</v>
      </c>
      <c r="F200" s="10" t="s">
        <v>163</v>
      </c>
      <c r="G200" s="57">
        <v>45026860.643674284</v>
      </c>
      <c r="H200" s="57">
        <v>18532617.270772342</v>
      </c>
      <c r="I200" s="62">
        <f t="shared" si="6"/>
        <v>26494243.372901943</v>
      </c>
      <c r="J200" s="60">
        <v>42461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51"/>
      <c r="AI200" s="10"/>
    </row>
    <row r="201" spans="1:35">
      <c r="A201" s="56">
        <v>9010000013</v>
      </c>
      <c r="B201" s="56">
        <f t="shared" si="7"/>
        <v>200</v>
      </c>
      <c r="C201" s="56" t="s">
        <v>22</v>
      </c>
      <c r="D201" s="10"/>
      <c r="E201" s="10" t="s">
        <v>39</v>
      </c>
      <c r="F201" s="10" t="s">
        <v>152</v>
      </c>
      <c r="G201" s="57">
        <v>391632742.91901994</v>
      </c>
      <c r="H201" s="57">
        <v>161192222.40826219</v>
      </c>
      <c r="I201" s="62">
        <f t="shared" si="6"/>
        <v>230440520.51075774</v>
      </c>
      <c r="J201" s="60">
        <v>42562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51"/>
      <c r="AI201" s="10"/>
    </row>
    <row r="202" spans="1:35">
      <c r="A202" s="56">
        <v>9010000013</v>
      </c>
      <c r="B202" s="56">
        <f t="shared" si="7"/>
        <v>201</v>
      </c>
      <c r="C202" s="56" t="s">
        <v>22</v>
      </c>
      <c r="D202" s="10"/>
      <c r="E202" s="10" t="s">
        <v>39</v>
      </c>
      <c r="F202" s="10" t="s">
        <v>152</v>
      </c>
      <c r="G202" s="57">
        <v>5657203.3692847043</v>
      </c>
      <c r="H202" s="57">
        <v>2328449.8045636299</v>
      </c>
      <c r="I202" s="62">
        <f t="shared" si="6"/>
        <v>3328753.5647210744</v>
      </c>
      <c r="J202" s="60">
        <v>42562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51"/>
      <c r="AI202" s="10"/>
    </row>
    <row r="203" spans="1:35">
      <c r="A203" s="56">
        <v>9010000012</v>
      </c>
      <c r="B203" s="56">
        <f t="shared" si="7"/>
        <v>202</v>
      </c>
      <c r="C203" s="56" t="s">
        <v>22</v>
      </c>
      <c r="D203" s="10"/>
      <c r="E203" s="10" t="s">
        <v>39</v>
      </c>
      <c r="F203" s="10" t="s">
        <v>103</v>
      </c>
      <c r="G203" s="57">
        <v>1013468865.5352657</v>
      </c>
      <c r="H203" s="57">
        <v>417133913.6753161</v>
      </c>
      <c r="I203" s="62">
        <f t="shared" si="6"/>
        <v>596334951.85994959</v>
      </c>
      <c r="J203" s="60">
        <v>42572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51"/>
      <c r="AI203" s="10"/>
    </row>
    <row r="204" spans="1:35">
      <c r="A204" s="56">
        <v>9010000012</v>
      </c>
      <c r="B204" s="56">
        <f t="shared" si="7"/>
        <v>203</v>
      </c>
      <c r="C204" s="56" t="s">
        <v>22</v>
      </c>
      <c r="D204" s="10"/>
      <c r="E204" s="10" t="s">
        <v>39</v>
      </c>
      <c r="F204" s="10" t="s">
        <v>103</v>
      </c>
      <c r="G204" s="57">
        <v>35279747.129023589</v>
      </c>
      <c r="H204" s="57">
        <v>14520800.286876716</v>
      </c>
      <c r="I204" s="62">
        <f t="shared" si="6"/>
        <v>20758946.842146873</v>
      </c>
      <c r="J204" s="60">
        <v>42572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51"/>
      <c r="AI204" s="10"/>
    </row>
    <row r="205" spans="1:35">
      <c r="A205" s="56">
        <v>9010000012</v>
      </c>
      <c r="B205" s="56">
        <f t="shared" si="7"/>
        <v>204</v>
      </c>
      <c r="C205" s="56" t="s">
        <v>22</v>
      </c>
      <c r="D205" s="10"/>
      <c r="E205" s="10" t="s">
        <v>39</v>
      </c>
      <c r="F205" s="10" t="s">
        <v>103</v>
      </c>
      <c r="G205" s="57">
        <v>120805017.75238448</v>
      </c>
      <c r="H205" s="57">
        <v>49722168.643092558</v>
      </c>
      <c r="I205" s="62">
        <f t="shared" si="6"/>
        <v>71082849.109291926</v>
      </c>
      <c r="J205" s="60">
        <v>42572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51"/>
      <c r="AI205" s="10"/>
    </row>
    <row r="206" spans="1:35">
      <c r="A206" s="56">
        <v>9010000012</v>
      </c>
      <c r="B206" s="56">
        <f t="shared" si="7"/>
        <v>205</v>
      </c>
      <c r="C206" s="56" t="s">
        <v>22</v>
      </c>
      <c r="D206" s="10"/>
      <c r="E206" s="10" t="s">
        <v>39</v>
      </c>
      <c r="F206" s="10" t="s">
        <v>103</v>
      </c>
      <c r="G206" s="57">
        <v>28187836.815819077</v>
      </c>
      <c r="H206" s="57">
        <v>11601839.078513483</v>
      </c>
      <c r="I206" s="62">
        <f t="shared" si="6"/>
        <v>16585997.737305595</v>
      </c>
      <c r="J206" s="60">
        <v>42572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51"/>
      <c r="AI206" s="10"/>
    </row>
    <row r="207" spans="1:35">
      <c r="A207" s="56">
        <v>9010000012</v>
      </c>
      <c r="B207" s="56">
        <f t="shared" si="7"/>
        <v>206</v>
      </c>
      <c r="C207" s="56" t="s">
        <v>22</v>
      </c>
      <c r="D207" s="10"/>
      <c r="E207" s="10" t="s">
        <v>39</v>
      </c>
      <c r="F207" s="10" t="s">
        <v>103</v>
      </c>
      <c r="G207" s="57">
        <v>140939186.27821973</v>
      </c>
      <c r="H207" s="57">
        <v>58009196.297705568</v>
      </c>
      <c r="I207" s="62">
        <f t="shared" si="6"/>
        <v>82929989.980514169</v>
      </c>
      <c r="J207" s="60">
        <v>42572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51"/>
      <c r="AI207" s="10"/>
    </row>
    <row r="208" spans="1:35">
      <c r="A208" s="56"/>
      <c r="B208" s="56">
        <f t="shared" si="7"/>
        <v>207</v>
      </c>
      <c r="C208" s="56" t="s">
        <v>21</v>
      </c>
      <c r="D208" s="10"/>
      <c r="E208" s="10" t="s">
        <v>39</v>
      </c>
      <c r="F208" s="10" t="s">
        <v>164</v>
      </c>
      <c r="G208" s="57">
        <v>1767282224.4094493</v>
      </c>
      <c r="H208" s="57">
        <v>648199123.61824548</v>
      </c>
      <c r="I208" s="62">
        <f t="shared" si="6"/>
        <v>1119083100.791204</v>
      </c>
      <c r="J208" s="60">
        <v>42429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51"/>
      <c r="AI208" s="10"/>
    </row>
    <row r="209" spans="1:35">
      <c r="A209" s="56"/>
      <c r="B209" s="56">
        <f t="shared" si="7"/>
        <v>208</v>
      </c>
      <c r="C209" s="56" t="s">
        <v>21</v>
      </c>
      <c r="D209" s="10"/>
      <c r="E209" s="10" t="s">
        <v>39</v>
      </c>
      <c r="F209" s="10" t="s">
        <v>165</v>
      </c>
      <c r="G209" s="57">
        <v>171528403.20862105</v>
      </c>
      <c r="H209" s="57">
        <v>62912736.347256809</v>
      </c>
      <c r="I209" s="62">
        <f t="shared" si="6"/>
        <v>108615666.86136425</v>
      </c>
      <c r="J209" s="60">
        <v>42429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51"/>
      <c r="AI209" s="10"/>
    </row>
    <row r="210" spans="1:35">
      <c r="A210" s="56"/>
      <c r="B210" s="56">
        <f t="shared" si="7"/>
        <v>209</v>
      </c>
      <c r="C210" s="56" t="s">
        <v>21</v>
      </c>
      <c r="D210" s="10"/>
      <c r="E210" s="10" t="s">
        <v>39</v>
      </c>
      <c r="F210" s="10" t="s">
        <v>166</v>
      </c>
      <c r="G210" s="57">
        <v>44741997.439180553</v>
      </c>
      <c r="H210" s="57">
        <v>16410352.080974372</v>
      </c>
      <c r="I210" s="62">
        <f t="shared" si="6"/>
        <v>28331645.358206183</v>
      </c>
      <c r="J210" s="60">
        <v>42429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51"/>
      <c r="AI210" s="10"/>
    </row>
    <row r="211" spans="1:35">
      <c r="A211" s="56"/>
      <c r="B211" s="56">
        <f t="shared" si="7"/>
        <v>210</v>
      </c>
      <c r="C211" s="56" t="s">
        <v>21</v>
      </c>
      <c r="D211" s="10"/>
      <c r="E211" s="10" t="s">
        <v>39</v>
      </c>
      <c r="F211" s="10" t="s">
        <v>167</v>
      </c>
      <c r="G211" s="57">
        <v>545520747.81085157</v>
      </c>
      <c r="H211" s="57">
        <v>200084664.32956064</v>
      </c>
      <c r="I211" s="62">
        <f t="shared" si="6"/>
        <v>345436083.48129094</v>
      </c>
      <c r="J211" s="60">
        <v>42183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51"/>
      <c r="AI211" s="10"/>
    </row>
    <row r="212" spans="1:35">
      <c r="A212" s="56"/>
      <c r="B212" s="56">
        <f t="shared" si="7"/>
        <v>211</v>
      </c>
      <c r="C212" s="56" t="s">
        <v>21</v>
      </c>
      <c r="D212" s="10"/>
      <c r="E212" s="10" t="s">
        <v>39</v>
      </c>
      <c r="F212" s="10" t="s">
        <v>168</v>
      </c>
      <c r="G212" s="57">
        <v>9564800.4276068136</v>
      </c>
      <c r="H212" s="57">
        <v>3508152.3308083396</v>
      </c>
      <c r="I212" s="62">
        <f t="shared" si="6"/>
        <v>6056648.096798474</v>
      </c>
      <c r="J212" s="60">
        <v>42429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51"/>
      <c r="AI212" s="10"/>
    </row>
    <row r="213" spans="1:35">
      <c r="A213" s="56"/>
      <c r="B213" s="56">
        <f t="shared" si="7"/>
        <v>212</v>
      </c>
      <c r="C213" s="56" t="s">
        <v>21</v>
      </c>
      <c r="D213" s="10"/>
      <c r="E213" s="10" t="s">
        <v>39</v>
      </c>
      <c r="F213" s="10" t="s">
        <v>169</v>
      </c>
      <c r="G213" s="57">
        <v>0</v>
      </c>
      <c r="H213" s="57">
        <v>0</v>
      </c>
      <c r="I213" s="62">
        <f t="shared" si="6"/>
        <v>0</v>
      </c>
      <c r="J213" s="60">
        <v>42429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51"/>
      <c r="AI213" s="10"/>
    </row>
    <row r="214" spans="1:35">
      <c r="A214" s="56"/>
      <c r="B214" s="56">
        <f t="shared" si="7"/>
        <v>213</v>
      </c>
      <c r="C214" s="56" t="s">
        <v>21</v>
      </c>
      <c r="D214" s="10"/>
      <c r="E214" s="10" t="s">
        <v>39</v>
      </c>
      <c r="F214" s="10" t="s">
        <v>170</v>
      </c>
      <c r="G214" s="57">
        <v>111463338.4550617</v>
      </c>
      <c r="H214" s="57">
        <v>40882229.959777877</v>
      </c>
      <c r="I214" s="62">
        <f t="shared" si="6"/>
        <v>70581108.495283827</v>
      </c>
      <c r="J214" s="60">
        <v>42429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51"/>
      <c r="AI214" s="10"/>
    </row>
    <row r="215" spans="1:35">
      <c r="A215" s="56"/>
      <c r="B215" s="56">
        <f t="shared" si="7"/>
        <v>214</v>
      </c>
      <c r="C215" s="56" t="s">
        <v>21</v>
      </c>
      <c r="D215" s="10"/>
      <c r="E215" s="10" t="s">
        <v>39</v>
      </c>
      <c r="F215" s="10" t="s">
        <v>171</v>
      </c>
      <c r="G215" s="57">
        <v>2502742.9974606517</v>
      </c>
      <c r="H215" s="57">
        <v>917949.49057318282</v>
      </c>
      <c r="I215" s="62">
        <f t="shared" si="6"/>
        <v>1584793.506887469</v>
      </c>
      <c r="J215" s="60">
        <v>42429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51"/>
      <c r="AI215" s="10"/>
    </row>
    <row r="216" spans="1:35">
      <c r="A216" s="56"/>
      <c r="B216" s="56">
        <f t="shared" si="7"/>
        <v>215</v>
      </c>
      <c r="C216" s="56" t="s">
        <v>21</v>
      </c>
      <c r="D216" s="10"/>
      <c r="E216" s="10" t="s">
        <v>39</v>
      </c>
      <c r="F216" s="10" t="s">
        <v>172</v>
      </c>
      <c r="G216" s="57">
        <v>40538441.069900803</v>
      </c>
      <c r="H216" s="57">
        <v>14868582.73762146</v>
      </c>
      <c r="I216" s="62">
        <f t="shared" ref="I216:I218" si="8">+G216-H216</f>
        <v>25669858.332279343</v>
      </c>
      <c r="J216" s="60">
        <v>42429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51"/>
      <c r="AI216" s="10"/>
    </row>
    <row r="217" spans="1:35">
      <c r="A217" s="56"/>
      <c r="B217" s="56">
        <f t="shared" si="7"/>
        <v>216</v>
      </c>
      <c r="C217" s="56" t="s">
        <v>21</v>
      </c>
      <c r="D217" s="10"/>
      <c r="E217" s="10" t="s">
        <v>39</v>
      </c>
      <c r="F217" s="10" t="s">
        <v>173</v>
      </c>
      <c r="G217" s="57">
        <v>2622443692.266036</v>
      </c>
      <c r="H217" s="57">
        <v>961852996.41830754</v>
      </c>
      <c r="I217" s="62">
        <f t="shared" si="8"/>
        <v>1660590695.8477285</v>
      </c>
      <c r="J217" s="60">
        <v>42429</v>
      </c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51"/>
      <c r="AI217" s="10"/>
    </row>
    <row r="218" spans="1:35">
      <c r="A218" s="56"/>
      <c r="B218" s="56">
        <f t="shared" si="7"/>
        <v>217</v>
      </c>
      <c r="C218" s="56" t="s">
        <v>20</v>
      </c>
      <c r="D218" s="10"/>
      <c r="E218" s="10" t="s">
        <v>39</v>
      </c>
      <c r="F218" s="10" t="s">
        <v>39</v>
      </c>
      <c r="G218" s="57">
        <v>812943927.21690893</v>
      </c>
      <c r="H218" s="57">
        <v>0</v>
      </c>
      <c r="I218" s="57">
        <f t="shared" si="8"/>
        <v>812943927.21690893</v>
      </c>
      <c r="J218" s="60">
        <v>40816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51"/>
      <c r="AI218" s="10"/>
    </row>
  </sheetData>
  <autoFilter ref="A1:AI218" xr:uid="{0A9AC925-4133-4833-93AB-DEAA6EE0662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Domestic</vt:lpstr>
      <vt:lpstr>Master Sheet</vt:lpstr>
      <vt:lpstr>Master Sheet (Valuation)</vt:lpstr>
      <vt:lpstr>Pivot</vt:lpstr>
      <vt:lpstr>Sheet3</vt:lpstr>
      <vt:lpstr>Valuation</vt:lpstr>
      <vt:lpstr>Bifurcation</vt:lpstr>
      <vt:lpstr>Sheet1</vt:lpstr>
      <vt:lpstr>OLD MASTER</vt:lpstr>
      <vt:lpstr>Line Item Master Sheet</vt:lpstr>
      <vt:lpstr>Domestic!Print_Area</vt:lpstr>
      <vt:lpstr>Domestic!Print_Titles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Prajapati</dc:creator>
  <cp:lastModifiedBy>Abhinav Chaturvedi</cp:lastModifiedBy>
  <cp:lastPrinted>2024-06-10T05:52:36Z</cp:lastPrinted>
  <dcterms:created xsi:type="dcterms:W3CDTF">2020-08-18T11:21:13Z</dcterms:created>
  <dcterms:modified xsi:type="dcterms:W3CDTF">2024-08-02T13:32:05Z</dcterms:modified>
</cp:coreProperties>
</file>