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 Progress Files\Yash Bhatnagar\VIS(2024-25)-PL152-129-169 Godrej Arya\"/>
    </mc:Choice>
  </mc:AlternateContent>
  <xr:revisionPtr revIDLastSave="0" documentId="13_ncr:1_{5BB11452-A6AF-4235-B9EF-E884256F8458}" xr6:coauthVersionLast="47" xr6:coauthVersionMax="47" xr10:uidLastSave="{00000000-0000-0000-0000-000000000000}"/>
  <bookViews>
    <workbookView xWindow="0" yWindow="0" windowWidth="10800" windowHeight="12900" tabRatio="587" firstSheet="1" activeTab="2" xr2:uid="{00000000-000D-0000-FFFF-FFFF00000000}"/>
  </bookViews>
  <sheets>
    <sheet name="101-Saleable-Market" sheetId="28" r:id="rId1"/>
    <sheet name="Inventory calculation" sheetId="11" r:id="rId2"/>
    <sheet name="Civil work" sheetId="12" r:id="rId3"/>
    <sheet name="Tower Details" sheetId="19" r:id="rId4"/>
  </sheets>
  <externalReferences>
    <externalReference r:id="rId5"/>
  </externalReferences>
  <definedNames>
    <definedName name="_xlnm._FilterDatabase" localSheetId="0" hidden="1">'101-Saleable-Market'!$C$2:$C$32</definedName>
    <definedName name="_xlnm._FilterDatabase" localSheetId="3" hidden="1">'Tower Details'!$G$8:$L$23</definedName>
    <definedName name="Excel_BuiltIn__FilterDatabase_1">#REF!</definedName>
    <definedName name="_xlnm.Print_Area" localSheetId="0">'101-Saleable-Market'!$A$1:$K$32</definedName>
    <definedName name="View5">[1]hidnSheetNew!$C$2:$C$3</definedName>
  </definedNames>
  <calcPr calcId="181029"/>
</workbook>
</file>

<file path=xl/calcChain.xml><?xml version="1.0" encoding="utf-8"?>
<calcChain xmlns="http://schemas.openxmlformats.org/spreadsheetml/2006/main">
  <c r="D14" i="12" l="1"/>
  <c r="E21" i="12"/>
  <c r="K24" i="19"/>
  <c r="R26" i="11" l="1"/>
  <c r="R27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H20" i="11"/>
  <c r="H19" i="11"/>
  <c r="H18" i="11"/>
  <c r="H17" i="11"/>
  <c r="H16" i="11"/>
  <c r="H15" i="11"/>
  <c r="H14" i="11"/>
  <c r="H13" i="11"/>
  <c r="H12" i="11"/>
  <c r="K20" i="11"/>
  <c r="K19" i="11"/>
  <c r="K18" i="11"/>
  <c r="K17" i="11"/>
  <c r="K16" i="11"/>
  <c r="K15" i="11"/>
  <c r="K14" i="11"/>
  <c r="K13" i="11"/>
  <c r="C32" i="28"/>
  <c r="A32" i="28"/>
  <c r="C31" i="28"/>
  <c r="A31" i="28"/>
  <c r="C30" i="28"/>
  <c r="A30" i="28"/>
  <c r="C29" i="28"/>
  <c r="A29" i="28"/>
  <c r="C28" i="28"/>
  <c r="A28" i="28"/>
  <c r="C27" i="28"/>
  <c r="A27" i="28"/>
  <c r="C26" i="28"/>
  <c r="A26" i="28"/>
  <c r="C25" i="28"/>
  <c r="A25" i="28"/>
  <c r="C24" i="28"/>
  <c r="A24" i="28"/>
  <c r="C23" i="28"/>
  <c r="A23" i="28"/>
  <c r="C22" i="28"/>
  <c r="A22" i="28"/>
  <c r="C21" i="28"/>
  <c r="A21" i="28"/>
  <c r="C20" i="28"/>
  <c r="A20" i="28"/>
  <c r="C19" i="28"/>
  <c r="A19" i="28"/>
  <c r="C18" i="28"/>
  <c r="A18" i="28"/>
  <c r="C17" i="28"/>
  <c r="A17" i="28"/>
  <c r="C16" i="28"/>
  <c r="A16" i="28"/>
  <c r="C15" i="28"/>
  <c r="A15" i="28"/>
  <c r="H12" i="28"/>
  <c r="F11" i="28"/>
  <c r="I11" i="28" s="1"/>
  <c r="E11" i="28"/>
  <c r="D11" i="28"/>
  <c r="E10" i="28"/>
  <c r="D10" i="28"/>
  <c r="F10" i="28" s="1"/>
  <c r="F9" i="28"/>
  <c r="I9" i="28" s="1"/>
  <c r="E9" i="28"/>
  <c r="D9" i="28"/>
  <c r="E8" i="28"/>
  <c r="D8" i="28"/>
  <c r="F8" i="28" s="1"/>
  <c r="F7" i="28"/>
  <c r="I7" i="28" s="1"/>
  <c r="E7" i="28"/>
  <c r="D7" i="28"/>
  <c r="E6" i="28"/>
  <c r="F6" i="28" s="1"/>
  <c r="D6" i="28"/>
  <c r="F5" i="28"/>
  <c r="I5" i="28" s="1"/>
  <c r="E5" i="28"/>
  <c r="D5" i="28"/>
  <c r="E4" i="28"/>
  <c r="F4" i="28" s="1"/>
  <c r="D4" i="28"/>
  <c r="F3" i="28"/>
  <c r="I3" i="28" s="1"/>
  <c r="E3" i="28"/>
  <c r="D3" i="28"/>
  <c r="G4" i="28" l="1"/>
  <c r="J4" i="28" s="1"/>
  <c r="I4" i="28"/>
  <c r="G6" i="28"/>
  <c r="J6" i="28" s="1"/>
  <c r="I6" i="28"/>
  <c r="G8" i="28"/>
  <c r="J8" i="28" s="1"/>
  <c r="I8" i="28"/>
  <c r="I12" i="28"/>
  <c r="G10" i="28"/>
  <c r="J10" i="28" s="1"/>
  <c r="I10" i="28"/>
  <c r="G3" i="28"/>
  <c r="J3" i="28" s="1"/>
  <c r="G5" i="28"/>
  <c r="J5" i="28" s="1"/>
  <c r="G7" i="28"/>
  <c r="J7" i="28" s="1"/>
  <c r="G9" i="28"/>
  <c r="J9" i="28" s="1"/>
  <c r="G11" i="28"/>
  <c r="J11" i="28" s="1"/>
  <c r="N18" i="12"/>
  <c r="J12" i="28" l="1"/>
  <c r="M12" i="28" s="1"/>
  <c r="H2" i="12" l="1"/>
  <c r="F29" i="12"/>
  <c r="F28" i="12"/>
  <c r="J6" i="12"/>
  <c r="E5" i="12" s="1"/>
  <c r="F20" i="12"/>
  <c r="F26" i="12"/>
  <c r="F24" i="12"/>
  <c r="N20" i="12" l="1"/>
  <c r="F25" i="12" l="1"/>
  <c r="F21" i="12" l="1"/>
  <c r="N21" i="12" s="1"/>
  <c r="N22" i="12" s="1"/>
  <c r="I2" i="12" l="1"/>
  <c r="F22" i="12"/>
  <c r="J2" i="12" l="1"/>
  <c r="E6" i="12" s="1"/>
  <c r="H14" i="12"/>
  <c r="J14" i="12" s="1"/>
  <c r="F14" i="12"/>
  <c r="J21" i="11"/>
  <c r="K12" i="11"/>
  <c r="E8" i="12" l="1"/>
  <c r="R18" i="12"/>
  <c r="L12" i="11"/>
  <c r="L21" i="11" s="1"/>
  <c r="M12" i="11"/>
  <c r="M21" i="11" s="1"/>
  <c r="J19" i="12"/>
  <c r="K21" i="11"/>
  <c r="K22" i="11" s="1"/>
  <c r="J22" i="12" l="1"/>
  <c r="J23" i="12" s="1"/>
  <c r="R19" i="12"/>
  <c r="J25" i="12" l="1"/>
  <c r="J24" i="12"/>
  <c r="J27" i="12" l="1"/>
  <c r="R20" i="12" s="1"/>
  <c r="R23" i="12" s="1"/>
  <c r="R25" i="12" s="1"/>
  <c r="R26" i="12" l="1"/>
  <c r="R27" i="12"/>
</calcChain>
</file>

<file path=xl/sharedStrings.xml><?xml version="1.0" encoding="utf-8"?>
<sst xmlns="http://schemas.openxmlformats.org/spreadsheetml/2006/main" count="187" uniqueCount="114">
  <si>
    <t>Configuration</t>
  </si>
  <si>
    <t>Saleable area per DU
(In Sq Mt)</t>
  </si>
  <si>
    <t>Saleable area per DU
(In Sqft)</t>
  </si>
  <si>
    <t>A</t>
  </si>
  <si>
    <t>B</t>
  </si>
  <si>
    <t>C</t>
  </si>
  <si>
    <t>D</t>
  </si>
  <si>
    <t>E</t>
  </si>
  <si>
    <t>F</t>
  </si>
  <si>
    <t>G</t>
  </si>
  <si>
    <t>Total</t>
  </si>
  <si>
    <t>acre</t>
  </si>
  <si>
    <t>sq.mtr</t>
  </si>
  <si>
    <t>Area</t>
  </si>
  <si>
    <t>Circle Value</t>
  </si>
  <si>
    <t>FMV</t>
  </si>
  <si>
    <t>rate</t>
  </si>
  <si>
    <t>Building</t>
  </si>
  <si>
    <t>Far</t>
  </si>
  <si>
    <t>Non Far</t>
  </si>
  <si>
    <t>Rate</t>
  </si>
  <si>
    <t>Value</t>
  </si>
  <si>
    <t>Total Cons</t>
  </si>
  <si>
    <t>sq.ft</t>
  </si>
  <si>
    <t>per sq.ft</t>
  </si>
  <si>
    <t>a</t>
  </si>
  <si>
    <t>b</t>
  </si>
  <si>
    <t>c</t>
  </si>
  <si>
    <t>d</t>
  </si>
  <si>
    <t>FAR</t>
  </si>
  <si>
    <t>Built up</t>
  </si>
  <si>
    <t>e</t>
  </si>
  <si>
    <t>NON FAR</t>
  </si>
  <si>
    <t>round off</t>
  </si>
  <si>
    <t>RV</t>
  </si>
  <si>
    <t>DV</t>
  </si>
  <si>
    <t>Tower</t>
  </si>
  <si>
    <t>Units on one tower</t>
  </si>
  <si>
    <t>Permissible FAR</t>
  </si>
  <si>
    <t>Land value</t>
  </si>
  <si>
    <t>original rate</t>
  </si>
  <si>
    <t>after disc.</t>
  </si>
  <si>
    <t>Aesthetic</t>
  </si>
  <si>
    <t>per sq.yds</t>
  </si>
  <si>
    <t>sq.yds</t>
  </si>
  <si>
    <t>Floors</t>
  </si>
  <si>
    <t>S.no.</t>
  </si>
  <si>
    <t>Proposed Green Area</t>
  </si>
  <si>
    <t>Required Green Area</t>
  </si>
  <si>
    <t>PR. Ground Coverage</t>
  </si>
  <si>
    <t>Achieved GC</t>
  </si>
  <si>
    <t>Tower B</t>
  </si>
  <si>
    <t>Tower C</t>
  </si>
  <si>
    <t>land rate</t>
  </si>
  <si>
    <t>cons rate</t>
  </si>
  <si>
    <t>INR per acre</t>
  </si>
  <si>
    <t>INR per sq.yds</t>
  </si>
  <si>
    <t>FSI</t>
  </si>
  <si>
    <t>TOTAL</t>
  </si>
  <si>
    <t>Total No. of DU in each Tower</t>
  </si>
  <si>
    <t>Tower G</t>
  </si>
  <si>
    <t>Tower H</t>
  </si>
  <si>
    <t>Tower J</t>
  </si>
  <si>
    <t>Total Saleable area  
(in sq. ft.)</t>
  </si>
  <si>
    <t>Calculation</t>
  </si>
  <si>
    <t>UB+S+14</t>
  </si>
  <si>
    <t>UB+S+13</t>
  </si>
  <si>
    <t>Status</t>
  </si>
  <si>
    <t>for whole project</t>
  </si>
  <si>
    <t>Godrej 101 - Area Statement</t>
  </si>
  <si>
    <t>Towers</t>
  </si>
  <si>
    <t>Type As per RERA sheet</t>
  </si>
  <si>
    <t>Unit Carpet area (sft)</t>
  </si>
  <si>
    <t>Unit Balcony area (sft)</t>
  </si>
  <si>
    <t>Unit Usable Carpet area (sft)</t>
  </si>
  <si>
    <t>Unit Saleable area (sft) New</t>
  </si>
  <si>
    <t>No. of units</t>
  </si>
  <si>
    <t>Total Usable carpet (sft)</t>
  </si>
  <si>
    <t>Total Saleable area (sft) NEW</t>
  </si>
  <si>
    <t>Nomenclature as per GFC</t>
  </si>
  <si>
    <t>3.5 BHK</t>
  </si>
  <si>
    <t>3 BHK+Utiltiy_ Type-1</t>
  </si>
  <si>
    <t>3b</t>
  </si>
  <si>
    <t>3 BHK+Utiltiy_ Type-2</t>
  </si>
  <si>
    <t>3c</t>
  </si>
  <si>
    <t>3 BHK+Utiltiy_ Type-3</t>
  </si>
  <si>
    <t>3d</t>
  </si>
  <si>
    <t>2 BHK</t>
  </si>
  <si>
    <t>2B+2T</t>
  </si>
  <si>
    <t>3 BHK</t>
  </si>
  <si>
    <t>3B+3T _Type-2</t>
  </si>
  <si>
    <t>3e</t>
  </si>
  <si>
    <t>3B+3T+Ser _Type-4</t>
  </si>
  <si>
    <t>3f</t>
  </si>
  <si>
    <t>2B+2T_Type-2</t>
  </si>
  <si>
    <t>2j</t>
  </si>
  <si>
    <t>2.5 BHK</t>
  </si>
  <si>
    <t>2B+2T+Study _Type-6</t>
  </si>
  <si>
    <t>2l</t>
  </si>
  <si>
    <t>3BHK small (2B+3T+Study)</t>
  </si>
  <si>
    <t>2k</t>
  </si>
  <si>
    <t>Basement roof slab work is completed.</t>
  </si>
  <si>
    <t>Tower G/05</t>
  </si>
  <si>
    <r>
      <t xml:space="preserve"> @Rs.12,500/- per sq. ft. on super built up area
</t>
    </r>
    <r>
      <rPr>
        <b/>
        <sz val="11"/>
        <color indexed="8"/>
        <rFont val="Calibri"/>
        <family val="2"/>
      </rPr>
      <t xml:space="preserve"> (In CR.)</t>
    </r>
  </si>
  <si>
    <r>
      <t xml:space="preserve"> @Rs.13,500/- per sq. ft. on super built up area</t>
    </r>
    <r>
      <rPr>
        <b/>
        <sz val="11"/>
        <color indexed="8"/>
        <rFont val="Calibri"/>
        <family val="2"/>
      </rPr>
      <t xml:space="preserve"> 
(in Cr.)</t>
    </r>
  </si>
  <si>
    <t>5/G</t>
  </si>
  <si>
    <t>6/H</t>
  </si>
  <si>
    <t>7/J</t>
  </si>
  <si>
    <t>UB+S+10</t>
  </si>
  <si>
    <t>UB+S+6</t>
  </si>
  <si>
    <t>Completed &amp; ready to move.</t>
  </si>
  <si>
    <t>Block</t>
  </si>
  <si>
    <t>Godrej 101</t>
  </si>
  <si>
    <t>Godrej 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</si>
</sst>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_ ;_ * \-#,##0.000_ ;_ * &quot;-&quot;??_ ;_ @_ "/>
    <numFmt numFmtId="167" formatCode="_ * #,##0_ ;_ * \-#,##0_ ;_ * &quot;-&quot;????_ ;_ @_ "/>
    <numFmt numFmtId="168" formatCode="_ * #,##0_ ;_ * \-#,##0_ ;_ * &quot;-&quot;?_ ;_ @_ "/>
    <numFmt numFmtId="169" formatCode="_(* #,##0_);_(* \(#,##0\);_(* &quot;-&quot;??_);_(@_)"/>
    <numFmt numFmtId="170" formatCode="0.0"/>
    <numFmt numFmtId="171" formatCode="0.000"/>
    <numFmt numFmtId="173" formatCode="_ * #,##0.00000_ ;_ * \-#,##0.00000_ ;_ * &quot;-&quot;??_ ;_ @_ 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Times New Roman"/>
      <family val="1"/>
    </font>
    <font>
      <b/>
      <sz val="14"/>
      <name val="Century Gothic"/>
      <family val="2"/>
    </font>
    <font>
      <sz val="11"/>
      <color rgb="FF000000"/>
      <name val="Calibri"/>
      <family val="2"/>
    </font>
    <font>
      <b/>
      <sz val="10"/>
      <color rgb="FF00000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/>
    <xf numFmtId="165" fontId="9" fillId="0" borderId="0" applyFill="0" applyBorder="0" applyAlignment="0" applyProtection="0"/>
    <xf numFmtId="0" fontId="16" fillId="0" borderId="0">
      <alignment vertical="center"/>
    </xf>
    <xf numFmtId="0" fontId="2" fillId="0" borderId="0"/>
    <xf numFmtId="0" fontId="19" fillId="0" borderId="0" applyBorder="0" applyProtection="0"/>
    <xf numFmtId="0" fontId="22" fillId="0" borderId="0"/>
  </cellStyleXfs>
  <cellXfs count="167">
    <xf numFmtId="0" fontId="0" fillId="0" borderId="0" xfId="0" applyAlignment="1">
      <alignment horizontal="left" vertical="top"/>
    </xf>
    <xf numFmtId="0" fontId="6" fillId="0" borderId="0" xfId="2"/>
    <xf numFmtId="164" fontId="0" fillId="0" borderId="0" xfId="3" applyNumberFormat="1" applyFont="1"/>
    <xf numFmtId="0" fontId="11" fillId="2" borderId="5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164" fontId="11" fillId="2" borderId="6" xfId="3" applyNumberFormat="1" applyFont="1" applyFill="1" applyBorder="1" applyAlignment="1">
      <alignment horizontal="center" vertical="center" wrapText="1"/>
    </xf>
    <xf numFmtId="0" fontId="9" fillId="0" borderId="8" xfId="4" applyBorder="1" applyAlignment="1">
      <alignment horizontal="center" vertical="center"/>
    </xf>
    <xf numFmtId="164" fontId="9" fillId="0" borderId="8" xfId="3" applyNumberFormat="1" applyFont="1" applyBorder="1" applyAlignment="1">
      <alignment horizontal="center" vertical="center"/>
    </xf>
    <xf numFmtId="165" fontId="9" fillId="0" borderId="8" xfId="5" applyFill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164" fontId="11" fillId="0" borderId="3" xfId="3" applyNumberFormat="1" applyFont="1" applyBorder="1" applyAlignment="1">
      <alignment horizontal="center" vertical="center" wrapText="1"/>
    </xf>
    <xf numFmtId="0" fontId="8" fillId="0" borderId="0" xfId="2" applyFont="1"/>
    <xf numFmtId="2" fontId="6" fillId="0" borderId="0" xfId="2" applyNumberFormat="1"/>
    <xf numFmtId="0" fontId="12" fillId="0" borderId="3" xfId="4" applyFont="1" applyBorder="1" applyAlignment="1">
      <alignment horizontal="center" vertical="center"/>
    </xf>
    <xf numFmtId="0" fontId="6" fillId="0" borderId="12" xfId="2" applyBorder="1"/>
    <xf numFmtId="2" fontId="9" fillId="0" borderId="13" xfId="4" applyNumberFormat="1" applyBorder="1" applyAlignment="1">
      <alignment horizontal="center" vertical="center" wrapText="1"/>
    </xf>
    <xf numFmtId="1" fontId="6" fillId="0" borderId="7" xfId="2" applyNumberFormat="1" applyBorder="1" applyAlignment="1">
      <alignment horizontal="center" vertical="center"/>
    </xf>
    <xf numFmtId="164" fontId="6" fillId="0" borderId="0" xfId="1" applyNumberFormat="1" applyFont="1"/>
    <xf numFmtId="0" fontId="15" fillId="0" borderId="9" xfId="0" applyFont="1" applyBorder="1" applyAlignment="1">
      <alignment horizontal="center" vertical="center"/>
    </xf>
    <xf numFmtId="0" fontId="4" fillId="0" borderId="0" xfId="2" applyFont="1"/>
    <xf numFmtId="0" fontId="3" fillId="0" borderId="0" xfId="2" applyFont="1"/>
    <xf numFmtId="0" fontId="17" fillId="4" borderId="15" xfId="0" applyFont="1" applyFill="1" applyBorder="1"/>
    <xf numFmtId="0" fontId="17" fillId="4" borderId="15" xfId="0" applyFont="1" applyFill="1" applyBorder="1" applyAlignment="1">
      <alignment horizontal="left" vertical="top"/>
    </xf>
    <xf numFmtId="0" fontId="11" fillId="0" borderId="2" xfId="4" applyFont="1" applyBorder="1" applyAlignment="1">
      <alignment horizontal="centerContinuous" vertical="center" wrapText="1"/>
    </xf>
    <xf numFmtId="0" fontId="11" fillId="0" borderId="11" xfId="4" applyFont="1" applyBorder="1" applyAlignment="1">
      <alignment horizontal="centerContinuous" vertical="center" wrapText="1"/>
    </xf>
    <xf numFmtId="0" fontId="11" fillId="0" borderId="6" xfId="4" applyFont="1" applyBorder="1" applyAlignment="1">
      <alignment horizontal="centerContinuous" vertical="center" wrapText="1"/>
    </xf>
    <xf numFmtId="0" fontId="11" fillId="2" borderId="2" xfId="4" applyFont="1" applyFill="1" applyBorder="1" applyAlignment="1">
      <alignment horizontal="center" vertical="center"/>
    </xf>
    <xf numFmtId="164" fontId="11" fillId="2" borderId="2" xfId="3" applyNumberFormat="1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43" fontId="11" fillId="0" borderId="3" xfId="1" applyFont="1" applyBorder="1" applyAlignment="1">
      <alignment horizontal="right" vertical="center" wrapText="1"/>
    </xf>
    <xf numFmtId="43" fontId="0" fillId="0" borderId="9" xfId="3" applyFont="1" applyBorder="1"/>
    <xf numFmtId="164" fontId="6" fillId="0" borderId="9" xfId="2" applyNumberFormat="1" applyBorder="1"/>
    <xf numFmtId="166" fontId="0" fillId="0" borderId="9" xfId="3" applyNumberFormat="1" applyFont="1" applyBorder="1"/>
    <xf numFmtId="164" fontId="0" fillId="0" borderId="9" xfId="3" applyNumberFormat="1" applyFont="1" applyBorder="1"/>
    <xf numFmtId="164" fontId="6" fillId="0" borderId="9" xfId="1" applyNumberFormat="1" applyFont="1" applyBorder="1"/>
    <xf numFmtId="164" fontId="8" fillId="0" borderId="9" xfId="2" applyNumberFormat="1" applyFont="1" applyBorder="1"/>
    <xf numFmtId="167" fontId="6" fillId="0" borderId="9" xfId="2" applyNumberFormat="1" applyBorder="1"/>
    <xf numFmtId="164" fontId="20" fillId="0" borderId="9" xfId="3" applyNumberFormat="1" applyFont="1" applyBorder="1"/>
    <xf numFmtId="168" fontId="6" fillId="0" borderId="9" xfId="2" applyNumberFormat="1" applyBorder="1"/>
    <xf numFmtId="2" fontId="8" fillId="0" borderId="9" xfId="2" applyNumberFormat="1" applyFont="1" applyBorder="1"/>
    <xf numFmtId="166" fontId="6" fillId="0" borderId="9" xfId="2" applyNumberFormat="1" applyBorder="1"/>
    <xf numFmtId="0" fontId="8" fillId="5" borderId="9" xfId="2" applyFont="1" applyFill="1" applyBorder="1"/>
    <xf numFmtId="0" fontId="6" fillId="7" borderId="9" xfId="2" applyFill="1" applyBorder="1"/>
    <xf numFmtId="0" fontId="8" fillId="7" borderId="9" xfId="2" applyFont="1" applyFill="1" applyBorder="1"/>
    <xf numFmtId="0" fontId="3" fillId="7" borderId="9" xfId="2" applyFont="1" applyFill="1" applyBorder="1"/>
    <xf numFmtId="0" fontId="5" fillId="7" borderId="9" xfId="2" applyFont="1" applyFill="1" applyBorder="1"/>
    <xf numFmtId="0" fontId="6" fillId="5" borderId="9" xfId="2" applyFill="1" applyBorder="1"/>
    <xf numFmtId="0" fontId="8" fillId="5" borderId="9" xfId="2" quotePrefix="1" applyFont="1" applyFill="1" applyBorder="1"/>
    <xf numFmtId="0" fontId="3" fillId="5" borderId="9" xfId="2" applyFont="1" applyFill="1" applyBorder="1"/>
    <xf numFmtId="0" fontId="14" fillId="8" borderId="9" xfId="2" applyFont="1" applyFill="1" applyBorder="1"/>
    <xf numFmtId="0" fontId="3" fillId="6" borderId="9" xfId="2" applyFont="1" applyFill="1" applyBorder="1"/>
    <xf numFmtId="0" fontId="6" fillId="7" borderId="8" xfId="2" applyFill="1" applyBorder="1"/>
    <xf numFmtId="0" fontId="3" fillId="6" borderId="20" xfId="2" applyFont="1" applyFill="1" applyBorder="1"/>
    <xf numFmtId="0" fontId="3" fillId="6" borderId="21" xfId="2" applyFont="1" applyFill="1" applyBorder="1"/>
    <xf numFmtId="2" fontId="6" fillId="9" borderId="11" xfId="2" applyNumberFormat="1" applyFill="1" applyBorder="1" applyAlignment="1">
      <alignment horizontal="centerContinuous"/>
    </xf>
    <xf numFmtId="2" fontId="6" fillId="9" borderId="6" xfId="2" applyNumberFormat="1" applyFill="1" applyBorder="1" applyAlignment="1">
      <alignment horizontal="centerContinuous"/>
    </xf>
    <xf numFmtId="0" fontId="6" fillId="10" borderId="9" xfId="2" applyFill="1" applyBorder="1"/>
    <xf numFmtId="2" fontId="8" fillId="9" borderId="11" xfId="2" applyNumberFormat="1" applyFont="1" applyFill="1" applyBorder="1" applyAlignment="1">
      <alignment horizontal="centerContinuous"/>
    </xf>
    <xf numFmtId="2" fontId="8" fillId="9" borderId="2" xfId="2" applyNumberFormat="1" applyFont="1" applyFill="1" applyBorder="1" applyAlignment="1">
      <alignment horizontal="centerContinuous"/>
    </xf>
    <xf numFmtId="2" fontId="8" fillId="9" borderId="6" xfId="2" applyNumberFormat="1" applyFont="1" applyFill="1" applyBorder="1" applyAlignment="1">
      <alignment horizontal="centerContinuous"/>
    </xf>
    <xf numFmtId="43" fontId="0" fillId="0" borderId="22" xfId="3" applyFont="1" applyBorder="1"/>
    <xf numFmtId="2" fontId="6" fillId="0" borderId="23" xfId="2" applyNumberFormat="1" applyBorder="1"/>
    <xf numFmtId="164" fontId="20" fillId="0" borderId="24" xfId="3" applyNumberFormat="1" applyFont="1" applyBorder="1"/>
    <xf numFmtId="0" fontId="17" fillId="0" borderId="14" xfId="0" applyFont="1" applyBorder="1"/>
    <xf numFmtId="0" fontId="18" fillId="11" borderId="16" xfId="0" applyFont="1" applyFill="1" applyBorder="1" applyAlignment="1">
      <alignment horizontal="centerContinuous" vertical="center"/>
    </xf>
    <xf numFmtId="0" fontId="18" fillId="11" borderId="17" xfId="0" applyFont="1" applyFill="1" applyBorder="1" applyAlignment="1">
      <alignment horizontal="centerContinuous" vertical="center"/>
    </xf>
    <xf numFmtId="0" fontId="18" fillId="11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14" fillId="3" borderId="1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" fillId="0" borderId="0" xfId="2" applyFont="1"/>
    <xf numFmtId="0" fontId="9" fillId="0" borderId="0" xfId="4"/>
    <xf numFmtId="0" fontId="22" fillId="0" borderId="0" xfId="9"/>
    <xf numFmtId="0" fontId="23" fillId="12" borderId="25" xfId="4" applyFont="1" applyFill="1" applyBorder="1" applyAlignment="1">
      <alignment horizontal="center" vertical="center" wrapText="1"/>
    </xf>
    <xf numFmtId="0" fontId="23" fillId="12" borderId="28" xfId="4" applyFont="1" applyFill="1" applyBorder="1" applyAlignment="1">
      <alignment horizontal="center" vertical="center" wrapText="1"/>
    </xf>
    <xf numFmtId="0" fontId="23" fillId="12" borderId="29" xfId="4" applyFont="1" applyFill="1" applyBorder="1" applyAlignment="1">
      <alignment horizontal="center" vertical="center" wrapText="1"/>
    </xf>
    <xf numFmtId="0" fontId="23" fillId="12" borderId="26" xfId="4" applyFont="1" applyFill="1" applyBorder="1" applyAlignment="1">
      <alignment horizontal="center" vertical="center" wrapText="1"/>
    </xf>
    <xf numFmtId="0" fontId="24" fillId="12" borderId="26" xfId="4" applyFont="1" applyFill="1" applyBorder="1" applyAlignment="1">
      <alignment horizontal="center" vertical="center" wrapText="1"/>
    </xf>
    <xf numFmtId="0" fontId="23" fillId="12" borderId="27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5" fillId="13" borderId="30" xfId="4" applyFont="1" applyFill="1" applyBorder="1" applyAlignment="1">
      <alignment horizontal="center"/>
    </xf>
    <xf numFmtId="2" fontId="26" fillId="13" borderId="30" xfId="4" applyNumberFormat="1" applyFont="1" applyFill="1" applyBorder="1" applyAlignment="1">
      <alignment horizontal="center"/>
    </xf>
    <xf numFmtId="1" fontId="23" fillId="13" borderId="30" xfId="4" applyNumberFormat="1" applyFont="1" applyFill="1" applyBorder="1" applyAlignment="1">
      <alignment horizontal="center" vertical="center" wrapText="1"/>
    </xf>
    <xf numFmtId="0" fontId="23" fillId="13" borderId="30" xfId="4" applyFont="1" applyFill="1" applyBorder="1" applyAlignment="1">
      <alignment horizontal="center" vertical="center" wrapText="1"/>
    </xf>
    <xf numFmtId="169" fontId="9" fillId="13" borderId="30" xfId="5" applyNumberFormat="1" applyFill="1" applyBorder="1" applyAlignment="1">
      <alignment horizontal="center" vertical="center" wrapText="1"/>
    </xf>
    <xf numFmtId="169" fontId="9" fillId="13" borderId="31" xfId="5" applyNumberFormat="1" applyFill="1" applyBorder="1" applyAlignment="1">
      <alignment horizontal="center" vertical="center" wrapText="1"/>
    </xf>
    <xf numFmtId="0" fontId="27" fillId="13" borderId="32" xfId="4" applyFont="1" applyFill="1" applyBorder="1" applyAlignment="1">
      <alignment horizontal="center" vertical="center" wrapText="1"/>
    </xf>
    <xf numFmtId="0" fontId="9" fillId="0" borderId="0" xfId="4" applyAlignment="1">
      <alignment horizontal="center" vertical="center"/>
    </xf>
    <xf numFmtId="0" fontId="22" fillId="0" borderId="0" xfId="9" applyAlignment="1">
      <alignment horizontal="center" vertical="center"/>
    </xf>
    <xf numFmtId="0" fontId="25" fillId="13" borderId="9" xfId="4" applyFont="1" applyFill="1" applyBorder="1" applyAlignment="1">
      <alignment horizontal="center"/>
    </xf>
    <xf numFmtId="2" fontId="26" fillId="13" borderId="9" xfId="4" applyNumberFormat="1" applyFont="1" applyFill="1" applyBorder="1" applyAlignment="1">
      <alignment horizontal="center"/>
    </xf>
    <xf numFmtId="1" fontId="23" fillId="13" borderId="9" xfId="4" applyNumberFormat="1" applyFont="1" applyFill="1" applyBorder="1" applyAlignment="1">
      <alignment horizontal="center" vertical="center" wrapText="1"/>
    </xf>
    <xf numFmtId="0" fontId="23" fillId="13" borderId="9" xfId="4" applyFont="1" applyFill="1" applyBorder="1" applyAlignment="1">
      <alignment horizontal="center" vertical="center" wrapText="1"/>
    </xf>
    <xf numFmtId="169" fontId="9" fillId="13" borderId="9" xfId="5" applyNumberFormat="1" applyFill="1" applyBorder="1" applyAlignment="1">
      <alignment horizontal="center" vertical="center" wrapText="1"/>
    </xf>
    <xf numFmtId="169" fontId="9" fillId="13" borderId="16" xfId="5" applyNumberFormat="1" applyFill="1" applyBorder="1" applyAlignment="1">
      <alignment horizontal="center" vertical="center" wrapText="1"/>
    </xf>
    <xf numFmtId="0" fontId="27" fillId="13" borderId="21" xfId="4" applyFont="1" applyFill="1" applyBorder="1" applyAlignment="1">
      <alignment horizontal="center" vertical="center" wrapText="1"/>
    </xf>
    <xf numFmtId="0" fontId="23" fillId="13" borderId="23" xfId="4" applyFont="1" applyFill="1" applyBorder="1" applyAlignment="1">
      <alignment horizontal="center" vertical="center" wrapText="1"/>
    </xf>
    <xf numFmtId="0" fontId="25" fillId="13" borderId="23" xfId="4" applyFont="1" applyFill="1" applyBorder="1" applyAlignment="1">
      <alignment horizontal="center"/>
    </xf>
    <xf numFmtId="2" fontId="26" fillId="13" borderId="23" xfId="4" applyNumberFormat="1" applyFont="1" applyFill="1" applyBorder="1" applyAlignment="1">
      <alignment horizontal="center"/>
    </xf>
    <xf numFmtId="1" fontId="23" fillId="13" borderId="23" xfId="4" applyNumberFormat="1" applyFont="1" applyFill="1" applyBorder="1" applyAlignment="1">
      <alignment horizontal="center" vertical="center" wrapText="1"/>
    </xf>
    <xf numFmtId="169" fontId="9" fillId="13" borderId="23" xfId="5" applyNumberFormat="1" applyFill="1" applyBorder="1" applyAlignment="1">
      <alignment horizontal="center" vertical="center" wrapText="1"/>
    </xf>
    <xf numFmtId="169" fontId="9" fillId="13" borderId="35" xfId="5" applyNumberFormat="1" applyFill="1" applyBorder="1" applyAlignment="1">
      <alignment horizontal="center" vertical="center" wrapText="1"/>
    </xf>
    <xf numFmtId="0" fontId="23" fillId="13" borderId="24" xfId="4" applyFont="1" applyFill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5" fillId="0" borderId="8" xfId="4" applyFont="1" applyBorder="1" applyAlignment="1">
      <alignment horizontal="center" vertical="center"/>
    </xf>
    <xf numFmtId="2" fontId="26" fillId="0" borderId="8" xfId="4" applyNumberFormat="1" applyFont="1" applyBorder="1" applyAlignment="1">
      <alignment horizontal="center"/>
    </xf>
    <xf numFmtId="2" fontId="27" fillId="0" borderId="8" xfId="4" applyNumberFormat="1" applyFont="1" applyBorder="1" applyAlignment="1">
      <alignment horizontal="center" vertical="center" wrapText="1"/>
    </xf>
    <xf numFmtId="1" fontId="23" fillId="0" borderId="8" xfId="4" applyNumberFormat="1" applyFont="1" applyBorder="1" applyAlignment="1">
      <alignment horizontal="center" vertical="center" wrapText="1"/>
    </xf>
    <xf numFmtId="169" fontId="9" fillId="0" borderId="8" xfId="5" applyNumberFormat="1" applyBorder="1" applyAlignment="1">
      <alignment horizontal="center" vertical="center" wrapText="1"/>
    </xf>
    <xf numFmtId="169" fontId="9" fillId="0" borderId="19" xfId="5" applyNumberFormat="1" applyBorder="1" applyAlignment="1">
      <alignment horizontal="center" vertical="center" wrapText="1"/>
    </xf>
    <xf numFmtId="0" fontId="26" fillId="0" borderId="13" xfId="4" applyFont="1" applyBorder="1" applyAlignment="1">
      <alignment horizontal="center" vertical="center"/>
    </xf>
    <xf numFmtId="170" fontId="9" fillId="0" borderId="0" xfId="4" applyNumberFormat="1" applyAlignment="1">
      <alignment horizontal="center" vertical="center"/>
    </xf>
    <xf numFmtId="0" fontId="23" fillId="0" borderId="38" xfId="4" applyFont="1" applyBorder="1" applyAlignment="1">
      <alignment horizontal="center" vertical="center" wrapText="1"/>
    </xf>
    <xf numFmtId="0" fontId="25" fillId="0" borderId="38" xfId="4" applyFont="1" applyBorder="1" applyAlignment="1">
      <alignment horizontal="center" vertical="center"/>
    </xf>
    <xf numFmtId="2" fontId="26" fillId="0" borderId="38" xfId="4" applyNumberFormat="1" applyFont="1" applyBorder="1" applyAlignment="1">
      <alignment horizontal="center"/>
    </xf>
    <xf numFmtId="2" fontId="27" fillId="0" borderId="38" xfId="4" applyNumberFormat="1" applyFont="1" applyBorder="1" applyAlignment="1">
      <alignment horizontal="center" vertical="center" wrapText="1"/>
    </xf>
    <xf numFmtId="1" fontId="23" fillId="0" borderId="38" xfId="4" applyNumberFormat="1" applyFont="1" applyBorder="1" applyAlignment="1">
      <alignment horizontal="center" vertical="center" wrapText="1"/>
    </xf>
    <xf numFmtId="169" fontId="9" fillId="0" borderId="38" xfId="5" applyNumberFormat="1" applyBorder="1" applyAlignment="1">
      <alignment horizontal="center" vertical="center" wrapText="1"/>
    </xf>
    <xf numFmtId="169" fontId="9" fillId="0" borderId="18" xfId="5" applyNumberFormat="1" applyBorder="1" applyAlignment="1">
      <alignment horizontal="center" vertical="center" wrapText="1"/>
    </xf>
    <xf numFmtId="0" fontId="26" fillId="0" borderId="39" xfId="4" applyFont="1" applyBorder="1" applyAlignment="1">
      <alignment horizontal="center" vertical="center"/>
    </xf>
    <xf numFmtId="1" fontId="9" fillId="0" borderId="0" xfId="4" applyNumberFormat="1" applyAlignment="1">
      <alignment horizontal="center" vertical="center"/>
    </xf>
    <xf numFmtId="0" fontId="25" fillId="13" borderId="30" xfId="4" applyFont="1" applyFill="1" applyBorder="1" applyAlignment="1">
      <alignment horizontal="center" vertical="center"/>
    </xf>
    <xf numFmtId="2" fontId="27" fillId="13" borderId="30" xfId="4" applyNumberFormat="1" applyFont="1" applyFill="1" applyBorder="1" applyAlignment="1">
      <alignment horizontal="center" vertical="center" wrapText="1"/>
    </xf>
    <xf numFmtId="0" fontId="26" fillId="13" borderId="32" xfId="4" applyFont="1" applyFill="1" applyBorder="1" applyAlignment="1">
      <alignment horizontal="center" vertical="center"/>
    </xf>
    <xf numFmtId="0" fontId="25" fillId="13" borderId="9" xfId="4" applyFont="1" applyFill="1" applyBorder="1" applyAlignment="1">
      <alignment horizontal="center" vertical="center"/>
    </xf>
    <xf numFmtId="2" fontId="27" fillId="13" borderId="9" xfId="4" applyNumberFormat="1" applyFont="1" applyFill="1" applyBorder="1" applyAlignment="1">
      <alignment horizontal="center" vertical="center" wrapText="1"/>
    </xf>
    <xf numFmtId="0" fontId="26" fillId="13" borderId="21" xfId="4" applyFont="1" applyFill="1" applyBorder="1" applyAlignment="1">
      <alignment horizontal="center" vertical="center"/>
    </xf>
    <xf numFmtId="0" fontId="25" fillId="13" borderId="23" xfId="4" applyFont="1" applyFill="1" applyBorder="1" applyAlignment="1">
      <alignment horizontal="center" vertical="center"/>
    </xf>
    <xf numFmtId="2" fontId="27" fillId="13" borderId="23" xfId="4" applyNumberFormat="1" applyFont="1" applyFill="1" applyBorder="1" applyAlignment="1">
      <alignment horizontal="center" vertical="center" wrapText="1"/>
    </xf>
    <xf numFmtId="0" fontId="26" fillId="13" borderId="24" xfId="4" applyFont="1" applyFill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169" fontId="9" fillId="0" borderId="3" xfId="5" applyNumberFormat="1" applyBorder="1" applyAlignment="1">
      <alignment horizontal="center" vertical="center"/>
    </xf>
    <xf numFmtId="169" fontId="9" fillId="14" borderId="3" xfId="5" applyNumberFormat="1" applyFill="1" applyBorder="1" applyAlignment="1">
      <alignment horizontal="center" vertical="center"/>
    </xf>
    <xf numFmtId="0" fontId="26" fillId="0" borderId="43" xfId="4" applyFont="1" applyBorder="1"/>
    <xf numFmtId="171" fontId="28" fillId="0" borderId="0" xfId="9" applyNumberFormat="1" applyFont="1" applyAlignment="1">
      <alignment horizontal="center" vertical="center"/>
    </xf>
    <xf numFmtId="1" fontId="9" fillId="0" borderId="0" xfId="4" applyNumberFormat="1"/>
    <xf numFmtId="0" fontId="27" fillId="0" borderId="34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/>
    </xf>
    <xf numFmtId="0" fontId="21" fillId="0" borderId="26" xfId="4" applyFont="1" applyBorder="1" applyAlignment="1">
      <alignment horizontal="center"/>
    </xf>
    <xf numFmtId="0" fontId="21" fillId="0" borderId="27" xfId="4" applyFont="1" applyBorder="1" applyAlignment="1">
      <alignment horizontal="center"/>
    </xf>
    <xf numFmtId="0" fontId="23" fillId="12" borderId="26" xfId="4" applyFont="1" applyFill="1" applyBorder="1" applyAlignment="1">
      <alignment horizontal="center" vertical="center"/>
    </xf>
    <xf numFmtId="0" fontId="23" fillId="13" borderId="25" xfId="4" applyFont="1" applyFill="1" applyBorder="1" applyAlignment="1">
      <alignment horizontal="center" vertical="center" wrapText="1"/>
    </xf>
    <xf numFmtId="0" fontId="23" fillId="13" borderId="33" xfId="4" applyFont="1" applyFill="1" applyBorder="1" applyAlignment="1">
      <alignment horizontal="center" vertical="center" wrapText="1"/>
    </xf>
    <xf numFmtId="0" fontId="23" fillId="13" borderId="34" xfId="4" applyFont="1" applyFill="1" applyBorder="1" applyAlignment="1">
      <alignment horizontal="center" vertical="center" wrapText="1"/>
    </xf>
    <xf numFmtId="0" fontId="24" fillId="13" borderId="30" xfId="4" applyFont="1" applyFill="1" applyBorder="1" applyAlignment="1">
      <alignment horizontal="center" vertical="center"/>
    </xf>
    <xf numFmtId="0" fontId="24" fillId="13" borderId="9" xfId="4" applyFont="1" applyFill="1" applyBorder="1" applyAlignment="1">
      <alignment horizontal="center" vertical="center"/>
    </xf>
    <xf numFmtId="0" fontId="23" fillId="0" borderId="36" xfId="4" applyFont="1" applyBorder="1" applyAlignment="1">
      <alignment horizontal="center" vertical="center" wrapText="1"/>
    </xf>
    <xf numFmtId="0" fontId="23" fillId="0" borderId="37" xfId="4" applyFont="1" applyBorder="1" applyAlignment="1">
      <alignment horizontal="center" vertical="center" wrapText="1"/>
    </xf>
    <xf numFmtId="0" fontId="23" fillId="13" borderId="40" xfId="4" applyFont="1" applyFill="1" applyBorder="1" applyAlignment="1">
      <alignment horizontal="center" vertical="center" wrapText="1"/>
    </xf>
    <xf numFmtId="0" fontId="23" fillId="13" borderId="20" xfId="4" applyFont="1" applyFill="1" applyBorder="1" applyAlignment="1">
      <alignment horizontal="center" vertical="center" wrapText="1"/>
    </xf>
    <xf numFmtId="0" fontId="23" fillId="13" borderId="22" xfId="4" applyFont="1" applyFill="1" applyBorder="1" applyAlignment="1">
      <alignment horizontal="center" vertical="center" wrapText="1"/>
    </xf>
    <xf numFmtId="0" fontId="23" fillId="13" borderId="9" xfId="4" applyFont="1" applyFill="1" applyBorder="1" applyAlignment="1">
      <alignment horizontal="center" vertical="center" wrapText="1"/>
    </xf>
    <xf numFmtId="0" fontId="23" fillId="13" borderId="23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173" fontId="6" fillId="0" borderId="0" xfId="2" applyNumberFormat="1"/>
    <xf numFmtId="0" fontId="14" fillId="3" borderId="38" xfId="0" applyFont="1" applyFill="1" applyBorder="1" applyAlignment="1">
      <alignment horizontal="center" vertical="center"/>
    </xf>
    <xf numFmtId="173" fontId="6" fillId="0" borderId="9" xfId="2" applyNumberFormat="1" applyBorder="1"/>
  </cellXfs>
  <cellStyles count="10">
    <cellStyle name="Comma" xfId="1" builtinId="3"/>
    <cellStyle name="Comma 2" xfId="3" xr:uid="{8627A89A-33E3-41BB-9EFF-859D7480BCB7}"/>
    <cellStyle name="Comma 2 2" xfId="5" xr:uid="{0C4DB7F0-D564-4473-8029-0CE3AFF48323}"/>
    <cellStyle name="Excel Built-in Normal" xfId="8" xr:uid="{2E83CD77-13D5-485A-9243-D8F43E2C7822}"/>
    <cellStyle name="Normal" xfId="0" builtinId="0"/>
    <cellStyle name="Normal 2" xfId="2" xr:uid="{4A5CCCCE-1A77-460E-8C0B-C7C4F35620A6}"/>
    <cellStyle name="Normal 2 2" xfId="4" xr:uid="{C9DCA92B-58BD-4EF4-AF2E-F94597BAF82A}"/>
    <cellStyle name="Normal 3" xfId="6" xr:uid="{3C08BF42-B67D-4BA4-9E54-45E9563410D1}"/>
    <cellStyle name="Normal 4" xfId="7" xr:uid="{5DB0D47C-2D88-4014-B4D8-E2CFAE36E8B2}"/>
    <cellStyle name="Normal 5" xfId="9" xr:uid="{AF791089-8935-4B2E-B6BD-2B59D511CD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%20Progress%20Files/Yash%20Bhatnagar/VIS(2024-25)-PL063-055-074%20DLF%20Privana%20west/document/mlgrd_property_detai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grd_property_details"/>
      <sheetName val="hdnSheet"/>
      <sheetName val="Sheet3"/>
      <sheetName val="hidnSheetNew"/>
    </sheetNames>
    <sheetDataSet>
      <sheetData sheetId="0"/>
      <sheetData sheetId="1"/>
      <sheetData sheetId="2"/>
      <sheetData sheetId="3">
        <row r="2">
          <cell r="C2" t="str">
            <v>APARTMENT</v>
          </cell>
        </row>
        <row r="3">
          <cell r="C3" t="str">
            <v>PARKING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7EFB-5D04-4C2A-8EDF-4DF188FA71E6}">
  <dimension ref="A1:M32"/>
  <sheetViews>
    <sheetView zoomScaleNormal="100" zoomScaleSheetLayoutView="100" workbookViewId="0">
      <selection activeCell="I3" sqref="I3"/>
    </sheetView>
  </sheetViews>
  <sheetFormatPr defaultRowHeight="15" x14ac:dyDescent="0.25"/>
  <cols>
    <col min="1" max="1" width="15.6640625" style="72" customWidth="1"/>
    <col min="2" max="2" width="19.1640625" style="72" customWidth="1"/>
    <col min="3" max="3" width="22" style="72" bestFit="1" customWidth="1"/>
    <col min="4" max="4" width="15" style="72" customWidth="1"/>
    <col min="5" max="5" width="10.6640625" style="72" customWidth="1"/>
    <col min="6" max="6" width="12.83203125" style="72" customWidth="1"/>
    <col min="7" max="7" width="12.1640625" style="72" customWidth="1"/>
    <col min="8" max="8" width="13.33203125" style="72" customWidth="1"/>
    <col min="9" max="9" width="12.83203125" style="72" customWidth="1"/>
    <col min="10" max="10" width="13.5" style="72" customWidth="1"/>
    <col min="11" max="11" width="17" style="72" customWidth="1"/>
    <col min="12" max="12" width="15" style="72" customWidth="1"/>
    <col min="13" max="13" width="10.6640625" style="72" customWidth="1"/>
    <col min="14" max="256" width="9.33203125" style="72"/>
    <col min="257" max="257" width="15.6640625" style="72" customWidth="1"/>
    <col min="258" max="258" width="19.1640625" style="72" customWidth="1"/>
    <col min="259" max="259" width="22" style="72" bestFit="1" customWidth="1"/>
    <col min="260" max="260" width="15" style="72" customWidth="1"/>
    <col min="261" max="261" width="10.6640625" style="72" customWidth="1"/>
    <col min="262" max="262" width="12.83203125" style="72" customWidth="1"/>
    <col min="263" max="263" width="12.1640625" style="72" customWidth="1"/>
    <col min="264" max="264" width="13.33203125" style="72" customWidth="1"/>
    <col min="265" max="265" width="12.83203125" style="72" customWidth="1"/>
    <col min="266" max="266" width="13.5" style="72" customWidth="1"/>
    <col min="267" max="267" width="17" style="72" customWidth="1"/>
    <col min="268" max="269" width="10.6640625" style="72" customWidth="1"/>
    <col min="270" max="512" width="9.33203125" style="72"/>
    <col min="513" max="513" width="15.6640625" style="72" customWidth="1"/>
    <col min="514" max="514" width="19.1640625" style="72" customWidth="1"/>
    <col min="515" max="515" width="22" style="72" bestFit="1" customWidth="1"/>
    <col min="516" max="516" width="15" style="72" customWidth="1"/>
    <col min="517" max="517" width="10.6640625" style="72" customWidth="1"/>
    <col min="518" max="518" width="12.83203125" style="72" customWidth="1"/>
    <col min="519" max="519" width="12.1640625" style="72" customWidth="1"/>
    <col min="520" max="520" width="13.33203125" style="72" customWidth="1"/>
    <col min="521" max="521" width="12.83203125" style="72" customWidth="1"/>
    <col min="522" max="522" width="13.5" style="72" customWidth="1"/>
    <col min="523" max="523" width="17" style="72" customWidth="1"/>
    <col min="524" max="525" width="10.6640625" style="72" customWidth="1"/>
    <col min="526" max="768" width="9.33203125" style="72"/>
    <col min="769" max="769" width="15.6640625" style="72" customWidth="1"/>
    <col min="770" max="770" width="19.1640625" style="72" customWidth="1"/>
    <col min="771" max="771" width="22" style="72" bestFit="1" customWidth="1"/>
    <col min="772" max="772" width="15" style="72" customWidth="1"/>
    <col min="773" max="773" width="10.6640625" style="72" customWidth="1"/>
    <col min="774" max="774" width="12.83203125" style="72" customWidth="1"/>
    <col min="775" max="775" width="12.1640625" style="72" customWidth="1"/>
    <col min="776" max="776" width="13.33203125" style="72" customWidth="1"/>
    <col min="777" max="777" width="12.83203125" style="72" customWidth="1"/>
    <col min="778" max="778" width="13.5" style="72" customWidth="1"/>
    <col min="779" max="779" width="17" style="72" customWidth="1"/>
    <col min="780" max="781" width="10.6640625" style="72" customWidth="1"/>
    <col min="782" max="1024" width="9.33203125" style="72"/>
    <col min="1025" max="1025" width="15.6640625" style="72" customWidth="1"/>
    <col min="1026" max="1026" width="19.1640625" style="72" customWidth="1"/>
    <col min="1027" max="1027" width="22" style="72" bestFit="1" customWidth="1"/>
    <col min="1028" max="1028" width="15" style="72" customWidth="1"/>
    <col min="1029" max="1029" width="10.6640625" style="72" customWidth="1"/>
    <col min="1030" max="1030" width="12.83203125" style="72" customWidth="1"/>
    <col min="1031" max="1031" width="12.1640625" style="72" customWidth="1"/>
    <col min="1032" max="1032" width="13.33203125" style="72" customWidth="1"/>
    <col min="1033" max="1033" width="12.83203125" style="72" customWidth="1"/>
    <col min="1034" max="1034" width="13.5" style="72" customWidth="1"/>
    <col min="1035" max="1035" width="17" style="72" customWidth="1"/>
    <col min="1036" max="1037" width="10.6640625" style="72" customWidth="1"/>
    <col min="1038" max="1280" width="9.33203125" style="72"/>
    <col min="1281" max="1281" width="15.6640625" style="72" customWidth="1"/>
    <col min="1282" max="1282" width="19.1640625" style="72" customWidth="1"/>
    <col min="1283" max="1283" width="22" style="72" bestFit="1" customWidth="1"/>
    <col min="1284" max="1284" width="15" style="72" customWidth="1"/>
    <col min="1285" max="1285" width="10.6640625" style="72" customWidth="1"/>
    <col min="1286" max="1286" width="12.83203125" style="72" customWidth="1"/>
    <col min="1287" max="1287" width="12.1640625" style="72" customWidth="1"/>
    <col min="1288" max="1288" width="13.33203125" style="72" customWidth="1"/>
    <col min="1289" max="1289" width="12.83203125" style="72" customWidth="1"/>
    <col min="1290" max="1290" width="13.5" style="72" customWidth="1"/>
    <col min="1291" max="1291" width="17" style="72" customWidth="1"/>
    <col min="1292" max="1293" width="10.6640625" style="72" customWidth="1"/>
    <col min="1294" max="1536" width="9.33203125" style="72"/>
    <col min="1537" max="1537" width="15.6640625" style="72" customWidth="1"/>
    <col min="1538" max="1538" width="19.1640625" style="72" customWidth="1"/>
    <col min="1539" max="1539" width="22" style="72" bestFit="1" customWidth="1"/>
    <col min="1540" max="1540" width="15" style="72" customWidth="1"/>
    <col min="1541" max="1541" width="10.6640625" style="72" customWidth="1"/>
    <col min="1542" max="1542" width="12.83203125" style="72" customWidth="1"/>
    <col min="1543" max="1543" width="12.1640625" style="72" customWidth="1"/>
    <col min="1544" max="1544" width="13.33203125" style="72" customWidth="1"/>
    <col min="1545" max="1545" width="12.83203125" style="72" customWidth="1"/>
    <col min="1546" max="1546" width="13.5" style="72" customWidth="1"/>
    <col min="1547" max="1547" width="17" style="72" customWidth="1"/>
    <col min="1548" max="1549" width="10.6640625" style="72" customWidth="1"/>
    <col min="1550" max="1792" width="9.33203125" style="72"/>
    <col min="1793" max="1793" width="15.6640625" style="72" customWidth="1"/>
    <col min="1794" max="1794" width="19.1640625" style="72" customWidth="1"/>
    <col min="1795" max="1795" width="22" style="72" bestFit="1" customWidth="1"/>
    <col min="1796" max="1796" width="15" style="72" customWidth="1"/>
    <col min="1797" max="1797" width="10.6640625" style="72" customWidth="1"/>
    <col min="1798" max="1798" width="12.83203125" style="72" customWidth="1"/>
    <col min="1799" max="1799" width="12.1640625" style="72" customWidth="1"/>
    <col min="1800" max="1800" width="13.33203125" style="72" customWidth="1"/>
    <col min="1801" max="1801" width="12.83203125" style="72" customWidth="1"/>
    <col min="1802" max="1802" width="13.5" style="72" customWidth="1"/>
    <col min="1803" max="1803" width="17" style="72" customWidth="1"/>
    <col min="1804" max="1805" width="10.6640625" style="72" customWidth="1"/>
    <col min="1806" max="2048" width="9.33203125" style="72"/>
    <col min="2049" max="2049" width="15.6640625" style="72" customWidth="1"/>
    <col min="2050" max="2050" width="19.1640625" style="72" customWidth="1"/>
    <col min="2051" max="2051" width="22" style="72" bestFit="1" customWidth="1"/>
    <col min="2052" max="2052" width="15" style="72" customWidth="1"/>
    <col min="2053" max="2053" width="10.6640625" style="72" customWidth="1"/>
    <col min="2054" max="2054" width="12.83203125" style="72" customWidth="1"/>
    <col min="2055" max="2055" width="12.1640625" style="72" customWidth="1"/>
    <col min="2056" max="2056" width="13.33203125" style="72" customWidth="1"/>
    <col min="2057" max="2057" width="12.83203125" style="72" customWidth="1"/>
    <col min="2058" max="2058" width="13.5" style="72" customWidth="1"/>
    <col min="2059" max="2059" width="17" style="72" customWidth="1"/>
    <col min="2060" max="2061" width="10.6640625" style="72" customWidth="1"/>
    <col min="2062" max="2304" width="9.33203125" style="72"/>
    <col min="2305" max="2305" width="15.6640625" style="72" customWidth="1"/>
    <col min="2306" max="2306" width="19.1640625" style="72" customWidth="1"/>
    <col min="2307" max="2307" width="22" style="72" bestFit="1" customWidth="1"/>
    <col min="2308" max="2308" width="15" style="72" customWidth="1"/>
    <col min="2309" max="2309" width="10.6640625" style="72" customWidth="1"/>
    <col min="2310" max="2310" width="12.83203125" style="72" customWidth="1"/>
    <col min="2311" max="2311" width="12.1640625" style="72" customWidth="1"/>
    <col min="2312" max="2312" width="13.33203125" style="72" customWidth="1"/>
    <col min="2313" max="2313" width="12.83203125" style="72" customWidth="1"/>
    <col min="2314" max="2314" width="13.5" style="72" customWidth="1"/>
    <col min="2315" max="2315" width="17" style="72" customWidth="1"/>
    <col min="2316" max="2317" width="10.6640625" style="72" customWidth="1"/>
    <col min="2318" max="2560" width="9.33203125" style="72"/>
    <col min="2561" max="2561" width="15.6640625" style="72" customWidth="1"/>
    <col min="2562" max="2562" width="19.1640625" style="72" customWidth="1"/>
    <col min="2563" max="2563" width="22" style="72" bestFit="1" customWidth="1"/>
    <col min="2564" max="2564" width="15" style="72" customWidth="1"/>
    <col min="2565" max="2565" width="10.6640625" style="72" customWidth="1"/>
    <col min="2566" max="2566" width="12.83203125" style="72" customWidth="1"/>
    <col min="2567" max="2567" width="12.1640625" style="72" customWidth="1"/>
    <col min="2568" max="2568" width="13.33203125" style="72" customWidth="1"/>
    <col min="2569" max="2569" width="12.83203125" style="72" customWidth="1"/>
    <col min="2570" max="2570" width="13.5" style="72" customWidth="1"/>
    <col min="2571" max="2571" width="17" style="72" customWidth="1"/>
    <col min="2572" max="2573" width="10.6640625" style="72" customWidth="1"/>
    <col min="2574" max="2816" width="9.33203125" style="72"/>
    <col min="2817" max="2817" width="15.6640625" style="72" customWidth="1"/>
    <col min="2818" max="2818" width="19.1640625" style="72" customWidth="1"/>
    <col min="2819" max="2819" width="22" style="72" bestFit="1" customWidth="1"/>
    <col min="2820" max="2820" width="15" style="72" customWidth="1"/>
    <col min="2821" max="2821" width="10.6640625" style="72" customWidth="1"/>
    <col min="2822" max="2822" width="12.83203125" style="72" customWidth="1"/>
    <col min="2823" max="2823" width="12.1640625" style="72" customWidth="1"/>
    <col min="2824" max="2824" width="13.33203125" style="72" customWidth="1"/>
    <col min="2825" max="2825" width="12.83203125" style="72" customWidth="1"/>
    <col min="2826" max="2826" width="13.5" style="72" customWidth="1"/>
    <col min="2827" max="2827" width="17" style="72" customWidth="1"/>
    <col min="2828" max="2829" width="10.6640625" style="72" customWidth="1"/>
    <col min="2830" max="3072" width="9.33203125" style="72"/>
    <col min="3073" max="3073" width="15.6640625" style="72" customWidth="1"/>
    <col min="3074" max="3074" width="19.1640625" style="72" customWidth="1"/>
    <col min="3075" max="3075" width="22" style="72" bestFit="1" customWidth="1"/>
    <col min="3076" max="3076" width="15" style="72" customWidth="1"/>
    <col min="3077" max="3077" width="10.6640625" style="72" customWidth="1"/>
    <col min="3078" max="3078" width="12.83203125" style="72" customWidth="1"/>
    <col min="3079" max="3079" width="12.1640625" style="72" customWidth="1"/>
    <col min="3080" max="3080" width="13.33203125" style="72" customWidth="1"/>
    <col min="3081" max="3081" width="12.83203125" style="72" customWidth="1"/>
    <col min="3082" max="3082" width="13.5" style="72" customWidth="1"/>
    <col min="3083" max="3083" width="17" style="72" customWidth="1"/>
    <col min="3084" max="3085" width="10.6640625" style="72" customWidth="1"/>
    <col min="3086" max="3328" width="9.33203125" style="72"/>
    <col min="3329" max="3329" width="15.6640625" style="72" customWidth="1"/>
    <col min="3330" max="3330" width="19.1640625" style="72" customWidth="1"/>
    <col min="3331" max="3331" width="22" style="72" bestFit="1" customWidth="1"/>
    <col min="3332" max="3332" width="15" style="72" customWidth="1"/>
    <col min="3333" max="3333" width="10.6640625" style="72" customWidth="1"/>
    <col min="3334" max="3334" width="12.83203125" style="72" customWidth="1"/>
    <col min="3335" max="3335" width="12.1640625" style="72" customWidth="1"/>
    <col min="3336" max="3336" width="13.33203125" style="72" customWidth="1"/>
    <col min="3337" max="3337" width="12.83203125" style="72" customWidth="1"/>
    <col min="3338" max="3338" width="13.5" style="72" customWidth="1"/>
    <col min="3339" max="3339" width="17" style="72" customWidth="1"/>
    <col min="3340" max="3341" width="10.6640625" style="72" customWidth="1"/>
    <col min="3342" max="3584" width="9.33203125" style="72"/>
    <col min="3585" max="3585" width="15.6640625" style="72" customWidth="1"/>
    <col min="3586" max="3586" width="19.1640625" style="72" customWidth="1"/>
    <col min="3587" max="3587" width="22" style="72" bestFit="1" customWidth="1"/>
    <col min="3588" max="3588" width="15" style="72" customWidth="1"/>
    <col min="3589" max="3589" width="10.6640625" style="72" customWidth="1"/>
    <col min="3590" max="3590" width="12.83203125" style="72" customWidth="1"/>
    <col min="3591" max="3591" width="12.1640625" style="72" customWidth="1"/>
    <col min="3592" max="3592" width="13.33203125" style="72" customWidth="1"/>
    <col min="3593" max="3593" width="12.83203125" style="72" customWidth="1"/>
    <col min="3594" max="3594" width="13.5" style="72" customWidth="1"/>
    <col min="3595" max="3595" width="17" style="72" customWidth="1"/>
    <col min="3596" max="3597" width="10.6640625" style="72" customWidth="1"/>
    <col min="3598" max="3840" width="9.33203125" style="72"/>
    <col min="3841" max="3841" width="15.6640625" style="72" customWidth="1"/>
    <col min="3842" max="3842" width="19.1640625" style="72" customWidth="1"/>
    <col min="3843" max="3843" width="22" style="72" bestFit="1" customWidth="1"/>
    <col min="3844" max="3844" width="15" style="72" customWidth="1"/>
    <col min="3845" max="3845" width="10.6640625" style="72" customWidth="1"/>
    <col min="3846" max="3846" width="12.83203125" style="72" customWidth="1"/>
    <col min="3847" max="3847" width="12.1640625" style="72" customWidth="1"/>
    <col min="3848" max="3848" width="13.33203125" style="72" customWidth="1"/>
    <col min="3849" max="3849" width="12.83203125" style="72" customWidth="1"/>
    <col min="3850" max="3850" width="13.5" style="72" customWidth="1"/>
    <col min="3851" max="3851" width="17" style="72" customWidth="1"/>
    <col min="3852" max="3853" width="10.6640625" style="72" customWidth="1"/>
    <col min="3854" max="4096" width="9.33203125" style="72"/>
    <col min="4097" max="4097" width="15.6640625" style="72" customWidth="1"/>
    <col min="4098" max="4098" width="19.1640625" style="72" customWidth="1"/>
    <col min="4099" max="4099" width="22" style="72" bestFit="1" customWidth="1"/>
    <col min="4100" max="4100" width="15" style="72" customWidth="1"/>
    <col min="4101" max="4101" width="10.6640625" style="72" customWidth="1"/>
    <col min="4102" max="4102" width="12.83203125" style="72" customWidth="1"/>
    <col min="4103" max="4103" width="12.1640625" style="72" customWidth="1"/>
    <col min="4104" max="4104" width="13.33203125" style="72" customWidth="1"/>
    <col min="4105" max="4105" width="12.83203125" style="72" customWidth="1"/>
    <col min="4106" max="4106" width="13.5" style="72" customWidth="1"/>
    <col min="4107" max="4107" width="17" style="72" customWidth="1"/>
    <col min="4108" max="4109" width="10.6640625" style="72" customWidth="1"/>
    <col min="4110" max="4352" width="9.33203125" style="72"/>
    <col min="4353" max="4353" width="15.6640625" style="72" customWidth="1"/>
    <col min="4354" max="4354" width="19.1640625" style="72" customWidth="1"/>
    <col min="4355" max="4355" width="22" style="72" bestFit="1" customWidth="1"/>
    <col min="4356" max="4356" width="15" style="72" customWidth="1"/>
    <col min="4357" max="4357" width="10.6640625" style="72" customWidth="1"/>
    <col min="4358" max="4358" width="12.83203125" style="72" customWidth="1"/>
    <col min="4359" max="4359" width="12.1640625" style="72" customWidth="1"/>
    <col min="4360" max="4360" width="13.33203125" style="72" customWidth="1"/>
    <col min="4361" max="4361" width="12.83203125" style="72" customWidth="1"/>
    <col min="4362" max="4362" width="13.5" style="72" customWidth="1"/>
    <col min="4363" max="4363" width="17" style="72" customWidth="1"/>
    <col min="4364" max="4365" width="10.6640625" style="72" customWidth="1"/>
    <col min="4366" max="4608" width="9.33203125" style="72"/>
    <col min="4609" max="4609" width="15.6640625" style="72" customWidth="1"/>
    <col min="4610" max="4610" width="19.1640625" style="72" customWidth="1"/>
    <col min="4611" max="4611" width="22" style="72" bestFit="1" customWidth="1"/>
    <col min="4612" max="4612" width="15" style="72" customWidth="1"/>
    <col min="4613" max="4613" width="10.6640625" style="72" customWidth="1"/>
    <col min="4614" max="4614" width="12.83203125" style="72" customWidth="1"/>
    <col min="4615" max="4615" width="12.1640625" style="72" customWidth="1"/>
    <col min="4616" max="4616" width="13.33203125" style="72" customWidth="1"/>
    <col min="4617" max="4617" width="12.83203125" style="72" customWidth="1"/>
    <col min="4618" max="4618" width="13.5" style="72" customWidth="1"/>
    <col min="4619" max="4619" width="17" style="72" customWidth="1"/>
    <col min="4620" max="4621" width="10.6640625" style="72" customWidth="1"/>
    <col min="4622" max="4864" width="9.33203125" style="72"/>
    <col min="4865" max="4865" width="15.6640625" style="72" customWidth="1"/>
    <col min="4866" max="4866" width="19.1640625" style="72" customWidth="1"/>
    <col min="4867" max="4867" width="22" style="72" bestFit="1" customWidth="1"/>
    <col min="4868" max="4868" width="15" style="72" customWidth="1"/>
    <col min="4869" max="4869" width="10.6640625" style="72" customWidth="1"/>
    <col min="4870" max="4870" width="12.83203125" style="72" customWidth="1"/>
    <col min="4871" max="4871" width="12.1640625" style="72" customWidth="1"/>
    <col min="4872" max="4872" width="13.33203125" style="72" customWidth="1"/>
    <col min="4873" max="4873" width="12.83203125" style="72" customWidth="1"/>
    <col min="4874" max="4874" width="13.5" style="72" customWidth="1"/>
    <col min="4875" max="4875" width="17" style="72" customWidth="1"/>
    <col min="4876" max="4877" width="10.6640625" style="72" customWidth="1"/>
    <col min="4878" max="5120" width="9.33203125" style="72"/>
    <col min="5121" max="5121" width="15.6640625" style="72" customWidth="1"/>
    <col min="5122" max="5122" width="19.1640625" style="72" customWidth="1"/>
    <col min="5123" max="5123" width="22" style="72" bestFit="1" customWidth="1"/>
    <col min="5124" max="5124" width="15" style="72" customWidth="1"/>
    <col min="5125" max="5125" width="10.6640625" style="72" customWidth="1"/>
    <col min="5126" max="5126" width="12.83203125" style="72" customWidth="1"/>
    <col min="5127" max="5127" width="12.1640625" style="72" customWidth="1"/>
    <col min="5128" max="5128" width="13.33203125" style="72" customWidth="1"/>
    <col min="5129" max="5129" width="12.83203125" style="72" customWidth="1"/>
    <col min="5130" max="5130" width="13.5" style="72" customWidth="1"/>
    <col min="5131" max="5131" width="17" style="72" customWidth="1"/>
    <col min="5132" max="5133" width="10.6640625" style="72" customWidth="1"/>
    <col min="5134" max="5376" width="9.33203125" style="72"/>
    <col min="5377" max="5377" width="15.6640625" style="72" customWidth="1"/>
    <col min="5378" max="5378" width="19.1640625" style="72" customWidth="1"/>
    <col min="5379" max="5379" width="22" style="72" bestFit="1" customWidth="1"/>
    <col min="5380" max="5380" width="15" style="72" customWidth="1"/>
    <col min="5381" max="5381" width="10.6640625" style="72" customWidth="1"/>
    <col min="5382" max="5382" width="12.83203125" style="72" customWidth="1"/>
    <col min="5383" max="5383" width="12.1640625" style="72" customWidth="1"/>
    <col min="5384" max="5384" width="13.33203125" style="72" customWidth="1"/>
    <col min="5385" max="5385" width="12.83203125" style="72" customWidth="1"/>
    <col min="5386" max="5386" width="13.5" style="72" customWidth="1"/>
    <col min="5387" max="5387" width="17" style="72" customWidth="1"/>
    <col min="5388" max="5389" width="10.6640625" style="72" customWidth="1"/>
    <col min="5390" max="5632" width="9.33203125" style="72"/>
    <col min="5633" max="5633" width="15.6640625" style="72" customWidth="1"/>
    <col min="5634" max="5634" width="19.1640625" style="72" customWidth="1"/>
    <col min="5635" max="5635" width="22" style="72" bestFit="1" customWidth="1"/>
    <col min="5636" max="5636" width="15" style="72" customWidth="1"/>
    <col min="5637" max="5637" width="10.6640625" style="72" customWidth="1"/>
    <col min="5638" max="5638" width="12.83203125" style="72" customWidth="1"/>
    <col min="5639" max="5639" width="12.1640625" style="72" customWidth="1"/>
    <col min="5640" max="5640" width="13.33203125" style="72" customWidth="1"/>
    <col min="5641" max="5641" width="12.83203125" style="72" customWidth="1"/>
    <col min="5642" max="5642" width="13.5" style="72" customWidth="1"/>
    <col min="5643" max="5643" width="17" style="72" customWidth="1"/>
    <col min="5644" max="5645" width="10.6640625" style="72" customWidth="1"/>
    <col min="5646" max="5888" width="9.33203125" style="72"/>
    <col min="5889" max="5889" width="15.6640625" style="72" customWidth="1"/>
    <col min="5890" max="5890" width="19.1640625" style="72" customWidth="1"/>
    <col min="5891" max="5891" width="22" style="72" bestFit="1" customWidth="1"/>
    <col min="5892" max="5892" width="15" style="72" customWidth="1"/>
    <col min="5893" max="5893" width="10.6640625" style="72" customWidth="1"/>
    <col min="5894" max="5894" width="12.83203125" style="72" customWidth="1"/>
    <col min="5895" max="5895" width="12.1640625" style="72" customWidth="1"/>
    <col min="5896" max="5896" width="13.33203125" style="72" customWidth="1"/>
    <col min="5897" max="5897" width="12.83203125" style="72" customWidth="1"/>
    <col min="5898" max="5898" width="13.5" style="72" customWidth="1"/>
    <col min="5899" max="5899" width="17" style="72" customWidth="1"/>
    <col min="5900" max="5901" width="10.6640625" style="72" customWidth="1"/>
    <col min="5902" max="6144" width="9.33203125" style="72"/>
    <col min="6145" max="6145" width="15.6640625" style="72" customWidth="1"/>
    <col min="6146" max="6146" width="19.1640625" style="72" customWidth="1"/>
    <col min="6147" max="6147" width="22" style="72" bestFit="1" customWidth="1"/>
    <col min="6148" max="6148" width="15" style="72" customWidth="1"/>
    <col min="6149" max="6149" width="10.6640625" style="72" customWidth="1"/>
    <col min="6150" max="6150" width="12.83203125" style="72" customWidth="1"/>
    <col min="6151" max="6151" width="12.1640625" style="72" customWidth="1"/>
    <col min="6152" max="6152" width="13.33203125" style="72" customWidth="1"/>
    <col min="6153" max="6153" width="12.83203125" style="72" customWidth="1"/>
    <col min="6154" max="6154" width="13.5" style="72" customWidth="1"/>
    <col min="6155" max="6155" width="17" style="72" customWidth="1"/>
    <col min="6156" max="6157" width="10.6640625" style="72" customWidth="1"/>
    <col min="6158" max="6400" width="9.33203125" style="72"/>
    <col min="6401" max="6401" width="15.6640625" style="72" customWidth="1"/>
    <col min="6402" max="6402" width="19.1640625" style="72" customWidth="1"/>
    <col min="6403" max="6403" width="22" style="72" bestFit="1" customWidth="1"/>
    <col min="6404" max="6404" width="15" style="72" customWidth="1"/>
    <col min="6405" max="6405" width="10.6640625" style="72" customWidth="1"/>
    <col min="6406" max="6406" width="12.83203125" style="72" customWidth="1"/>
    <col min="6407" max="6407" width="12.1640625" style="72" customWidth="1"/>
    <col min="6408" max="6408" width="13.33203125" style="72" customWidth="1"/>
    <col min="6409" max="6409" width="12.83203125" style="72" customWidth="1"/>
    <col min="6410" max="6410" width="13.5" style="72" customWidth="1"/>
    <col min="6411" max="6411" width="17" style="72" customWidth="1"/>
    <col min="6412" max="6413" width="10.6640625" style="72" customWidth="1"/>
    <col min="6414" max="6656" width="9.33203125" style="72"/>
    <col min="6657" max="6657" width="15.6640625" style="72" customWidth="1"/>
    <col min="6658" max="6658" width="19.1640625" style="72" customWidth="1"/>
    <col min="6659" max="6659" width="22" style="72" bestFit="1" customWidth="1"/>
    <col min="6660" max="6660" width="15" style="72" customWidth="1"/>
    <col min="6661" max="6661" width="10.6640625" style="72" customWidth="1"/>
    <col min="6662" max="6662" width="12.83203125" style="72" customWidth="1"/>
    <col min="6663" max="6663" width="12.1640625" style="72" customWidth="1"/>
    <col min="6664" max="6664" width="13.33203125" style="72" customWidth="1"/>
    <col min="6665" max="6665" width="12.83203125" style="72" customWidth="1"/>
    <col min="6666" max="6666" width="13.5" style="72" customWidth="1"/>
    <col min="6667" max="6667" width="17" style="72" customWidth="1"/>
    <col min="6668" max="6669" width="10.6640625" style="72" customWidth="1"/>
    <col min="6670" max="6912" width="9.33203125" style="72"/>
    <col min="6913" max="6913" width="15.6640625" style="72" customWidth="1"/>
    <col min="6914" max="6914" width="19.1640625" style="72" customWidth="1"/>
    <col min="6915" max="6915" width="22" style="72" bestFit="1" customWidth="1"/>
    <col min="6916" max="6916" width="15" style="72" customWidth="1"/>
    <col min="6917" max="6917" width="10.6640625" style="72" customWidth="1"/>
    <col min="6918" max="6918" width="12.83203125" style="72" customWidth="1"/>
    <col min="6919" max="6919" width="12.1640625" style="72" customWidth="1"/>
    <col min="6920" max="6920" width="13.33203125" style="72" customWidth="1"/>
    <col min="6921" max="6921" width="12.83203125" style="72" customWidth="1"/>
    <col min="6922" max="6922" width="13.5" style="72" customWidth="1"/>
    <col min="6923" max="6923" width="17" style="72" customWidth="1"/>
    <col min="6924" max="6925" width="10.6640625" style="72" customWidth="1"/>
    <col min="6926" max="7168" width="9.33203125" style="72"/>
    <col min="7169" max="7169" width="15.6640625" style="72" customWidth="1"/>
    <col min="7170" max="7170" width="19.1640625" style="72" customWidth="1"/>
    <col min="7171" max="7171" width="22" style="72" bestFit="1" customWidth="1"/>
    <col min="7172" max="7172" width="15" style="72" customWidth="1"/>
    <col min="7173" max="7173" width="10.6640625" style="72" customWidth="1"/>
    <col min="7174" max="7174" width="12.83203125" style="72" customWidth="1"/>
    <col min="7175" max="7175" width="12.1640625" style="72" customWidth="1"/>
    <col min="7176" max="7176" width="13.33203125" style="72" customWidth="1"/>
    <col min="7177" max="7177" width="12.83203125" style="72" customWidth="1"/>
    <col min="7178" max="7178" width="13.5" style="72" customWidth="1"/>
    <col min="7179" max="7179" width="17" style="72" customWidth="1"/>
    <col min="7180" max="7181" width="10.6640625" style="72" customWidth="1"/>
    <col min="7182" max="7424" width="9.33203125" style="72"/>
    <col min="7425" max="7425" width="15.6640625" style="72" customWidth="1"/>
    <col min="7426" max="7426" width="19.1640625" style="72" customWidth="1"/>
    <col min="7427" max="7427" width="22" style="72" bestFit="1" customWidth="1"/>
    <col min="7428" max="7428" width="15" style="72" customWidth="1"/>
    <col min="7429" max="7429" width="10.6640625" style="72" customWidth="1"/>
    <col min="7430" max="7430" width="12.83203125" style="72" customWidth="1"/>
    <col min="7431" max="7431" width="12.1640625" style="72" customWidth="1"/>
    <col min="7432" max="7432" width="13.33203125" style="72" customWidth="1"/>
    <col min="7433" max="7433" width="12.83203125" style="72" customWidth="1"/>
    <col min="7434" max="7434" width="13.5" style="72" customWidth="1"/>
    <col min="7435" max="7435" width="17" style="72" customWidth="1"/>
    <col min="7436" max="7437" width="10.6640625" style="72" customWidth="1"/>
    <col min="7438" max="7680" width="9.33203125" style="72"/>
    <col min="7681" max="7681" width="15.6640625" style="72" customWidth="1"/>
    <col min="7682" max="7682" width="19.1640625" style="72" customWidth="1"/>
    <col min="7683" max="7683" width="22" style="72" bestFit="1" customWidth="1"/>
    <col min="7684" max="7684" width="15" style="72" customWidth="1"/>
    <col min="7685" max="7685" width="10.6640625" style="72" customWidth="1"/>
    <col min="7686" max="7686" width="12.83203125" style="72" customWidth="1"/>
    <col min="7687" max="7687" width="12.1640625" style="72" customWidth="1"/>
    <col min="7688" max="7688" width="13.33203125" style="72" customWidth="1"/>
    <col min="7689" max="7689" width="12.83203125" style="72" customWidth="1"/>
    <col min="7690" max="7690" width="13.5" style="72" customWidth="1"/>
    <col min="7691" max="7691" width="17" style="72" customWidth="1"/>
    <col min="7692" max="7693" width="10.6640625" style="72" customWidth="1"/>
    <col min="7694" max="7936" width="9.33203125" style="72"/>
    <col min="7937" max="7937" width="15.6640625" style="72" customWidth="1"/>
    <col min="7938" max="7938" width="19.1640625" style="72" customWidth="1"/>
    <col min="7939" max="7939" width="22" style="72" bestFit="1" customWidth="1"/>
    <col min="7940" max="7940" width="15" style="72" customWidth="1"/>
    <col min="7941" max="7941" width="10.6640625" style="72" customWidth="1"/>
    <col min="7942" max="7942" width="12.83203125" style="72" customWidth="1"/>
    <col min="7943" max="7943" width="12.1640625" style="72" customWidth="1"/>
    <col min="7944" max="7944" width="13.33203125" style="72" customWidth="1"/>
    <col min="7945" max="7945" width="12.83203125" style="72" customWidth="1"/>
    <col min="7946" max="7946" width="13.5" style="72" customWidth="1"/>
    <col min="7947" max="7947" width="17" style="72" customWidth="1"/>
    <col min="7948" max="7949" width="10.6640625" style="72" customWidth="1"/>
    <col min="7950" max="8192" width="9.33203125" style="72"/>
    <col min="8193" max="8193" width="15.6640625" style="72" customWidth="1"/>
    <col min="8194" max="8194" width="19.1640625" style="72" customWidth="1"/>
    <col min="8195" max="8195" width="22" style="72" bestFit="1" customWidth="1"/>
    <col min="8196" max="8196" width="15" style="72" customWidth="1"/>
    <col min="8197" max="8197" width="10.6640625" style="72" customWidth="1"/>
    <col min="8198" max="8198" width="12.83203125" style="72" customWidth="1"/>
    <col min="8199" max="8199" width="12.1640625" style="72" customWidth="1"/>
    <col min="8200" max="8200" width="13.33203125" style="72" customWidth="1"/>
    <col min="8201" max="8201" width="12.83203125" style="72" customWidth="1"/>
    <col min="8202" max="8202" width="13.5" style="72" customWidth="1"/>
    <col min="8203" max="8203" width="17" style="72" customWidth="1"/>
    <col min="8204" max="8205" width="10.6640625" style="72" customWidth="1"/>
    <col min="8206" max="8448" width="9.33203125" style="72"/>
    <col min="8449" max="8449" width="15.6640625" style="72" customWidth="1"/>
    <col min="8450" max="8450" width="19.1640625" style="72" customWidth="1"/>
    <col min="8451" max="8451" width="22" style="72" bestFit="1" customWidth="1"/>
    <col min="8452" max="8452" width="15" style="72" customWidth="1"/>
    <col min="8453" max="8453" width="10.6640625" style="72" customWidth="1"/>
    <col min="8454" max="8454" width="12.83203125" style="72" customWidth="1"/>
    <col min="8455" max="8455" width="12.1640625" style="72" customWidth="1"/>
    <col min="8456" max="8456" width="13.33203125" style="72" customWidth="1"/>
    <col min="8457" max="8457" width="12.83203125" style="72" customWidth="1"/>
    <col min="8458" max="8458" width="13.5" style="72" customWidth="1"/>
    <col min="8459" max="8459" width="17" style="72" customWidth="1"/>
    <col min="8460" max="8461" width="10.6640625" style="72" customWidth="1"/>
    <col min="8462" max="8704" width="9.33203125" style="72"/>
    <col min="8705" max="8705" width="15.6640625" style="72" customWidth="1"/>
    <col min="8706" max="8706" width="19.1640625" style="72" customWidth="1"/>
    <col min="8707" max="8707" width="22" style="72" bestFit="1" customWidth="1"/>
    <col min="8708" max="8708" width="15" style="72" customWidth="1"/>
    <col min="8709" max="8709" width="10.6640625" style="72" customWidth="1"/>
    <col min="8710" max="8710" width="12.83203125" style="72" customWidth="1"/>
    <col min="8711" max="8711" width="12.1640625" style="72" customWidth="1"/>
    <col min="8712" max="8712" width="13.33203125" style="72" customWidth="1"/>
    <col min="8713" max="8713" width="12.83203125" style="72" customWidth="1"/>
    <col min="8714" max="8714" width="13.5" style="72" customWidth="1"/>
    <col min="8715" max="8715" width="17" style="72" customWidth="1"/>
    <col min="8716" max="8717" width="10.6640625" style="72" customWidth="1"/>
    <col min="8718" max="8960" width="9.33203125" style="72"/>
    <col min="8961" max="8961" width="15.6640625" style="72" customWidth="1"/>
    <col min="8962" max="8962" width="19.1640625" style="72" customWidth="1"/>
    <col min="8963" max="8963" width="22" style="72" bestFit="1" customWidth="1"/>
    <col min="8964" max="8964" width="15" style="72" customWidth="1"/>
    <col min="8965" max="8965" width="10.6640625" style="72" customWidth="1"/>
    <col min="8966" max="8966" width="12.83203125" style="72" customWidth="1"/>
    <col min="8967" max="8967" width="12.1640625" style="72" customWidth="1"/>
    <col min="8968" max="8968" width="13.33203125" style="72" customWidth="1"/>
    <col min="8969" max="8969" width="12.83203125" style="72" customWidth="1"/>
    <col min="8970" max="8970" width="13.5" style="72" customWidth="1"/>
    <col min="8971" max="8971" width="17" style="72" customWidth="1"/>
    <col min="8972" max="8973" width="10.6640625" style="72" customWidth="1"/>
    <col min="8974" max="9216" width="9.33203125" style="72"/>
    <col min="9217" max="9217" width="15.6640625" style="72" customWidth="1"/>
    <col min="9218" max="9218" width="19.1640625" style="72" customWidth="1"/>
    <col min="9219" max="9219" width="22" style="72" bestFit="1" customWidth="1"/>
    <col min="9220" max="9220" width="15" style="72" customWidth="1"/>
    <col min="9221" max="9221" width="10.6640625" style="72" customWidth="1"/>
    <col min="9222" max="9222" width="12.83203125" style="72" customWidth="1"/>
    <col min="9223" max="9223" width="12.1640625" style="72" customWidth="1"/>
    <col min="9224" max="9224" width="13.33203125" style="72" customWidth="1"/>
    <col min="9225" max="9225" width="12.83203125" style="72" customWidth="1"/>
    <col min="9226" max="9226" width="13.5" style="72" customWidth="1"/>
    <col min="9227" max="9227" width="17" style="72" customWidth="1"/>
    <col min="9228" max="9229" width="10.6640625" style="72" customWidth="1"/>
    <col min="9230" max="9472" width="9.33203125" style="72"/>
    <col min="9473" max="9473" width="15.6640625" style="72" customWidth="1"/>
    <col min="9474" max="9474" width="19.1640625" style="72" customWidth="1"/>
    <col min="9475" max="9475" width="22" style="72" bestFit="1" customWidth="1"/>
    <col min="9476" max="9476" width="15" style="72" customWidth="1"/>
    <col min="9477" max="9477" width="10.6640625" style="72" customWidth="1"/>
    <col min="9478" max="9478" width="12.83203125" style="72" customWidth="1"/>
    <col min="9479" max="9479" width="12.1640625" style="72" customWidth="1"/>
    <col min="9480" max="9480" width="13.33203125" style="72" customWidth="1"/>
    <col min="9481" max="9481" width="12.83203125" style="72" customWidth="1"/>
    <col min="9482" max="9482" width="13.5" style="72" customWidth="1"/>
    <col min="9483" max="9483" width="17" style="72" customWidth="1"/>
    <col min="9484" max="9485" width="10.6640625" style="72" customWidth="1"/>
    <col min="9486" max="9728" width="9.33203125" style="72"/>
    <col min="9729" max="9729" width="15.6640625" style="72" customWidth="1"/>
    <col min="9730" max="9730" width="19.1640625" style="72" customWidth="1"/>
    <col min="9731" max="9731" width="22" style="72" bestFit="1" customWidth="1"/>
    <col min="9732" max="9732" width="15" style="72" customWidth="1"/>
    <col min="9733" max="9733" width="10.6640625" style="72" customWidth="1"/>
    <col min="9734" max="9734" width="12.83203125" style="72" customWidth="1"/>
    <col min="9735" max="9735" width="12.1640625" style="72" customWidth="1"/>
    <col min="9736" max="9736" width="13.33203125" style="72" customWidth="1"/>
    <col min="9737" max="9737" width="12.83203125" style="72" customWidth="1"/>
    <col min="9738" max="9738" width="13.5" style="72" customWidth="1"/>
    <col min="9739" max="9739" width="17" style="72" customWidth="1"/>
    <col min="9740" max="9741" width="10.6640625" style="72" customWidth="1"/>
    <col min="9742" max="9984" width="9.33203125" style="72"/>
    <col min="9985" max="9985" width="15.6640625" style="72" customWidth="1"/>
    <col min="9986" max="9986" width="19.1640625" style="72" customWidth="1"/>
    <col min="9987" max="9987" width="22" style="72" bestFit="1" customWidth="1"/>
    <col min="9988" max="9988" width="15" style="72" customWidth="1"/>
    <col min="9989" max="9989" width="10.6640625" style="72" customWidth="1"/>
    <col min="9990" max="9990" width="12.83203125" style="72" customWidth="1"/>
    <col min="9991" max="9991" width="12.1640625" style="72" customWidth="1"/>
    <col min="9992" max="9992" width="13.33203125" style="72" customWidth="1"/>
    <col min="9993" max="9993" width="12.83203125" style="72" customWidth="1"/>
    <col min="9994" max="9994" width="13.5" style="72" customWidth="1"/>
    <col min="9995" max="9995" width="17" style="72" customWidth="1"/>
    <col min="9996" max="9997" width="10.6640625" style="72" customWidth="1"/>
    <col min="9998" max="10240" width="9.33203125" style="72"/>
    <col min="10241" max="10241" width="15.6640625" style="72" customWidth="1"/>
    <col min="10242" max="10242" width="19.1640625" style="72" customWidth="1"/>
    <col min="10243" max="10243" width="22" style="72" bestFit="1" customWidth="1"/>
    <col min="10244" max="10244" width="15" style="72" customWidth="1"/>
    <col min="10245" max="10245" width="10.6640625" style="72" customWidth="1"/>
    <col min="10246" max="10246" width="12.83203125" style="72" customWidth="1"/>
    <col min="10247" max="10247" width="12.1640625" style="72" customWidth="1"/>
    <col min="10248" max="10248" width="13.33203125" style="72" customWidth="1"/>
    <col min="10249" max="10249" width="12.83203125" style="72" customWidth="1"/>
    <col min="10250" max="10250" width="13.5" style="72" customWidth="1"/>
    <col min="10251" max="10251" width="17" style="72" customWidth="1"/>
    <col min="10252" max="10253" width="10.6640625" style="72" customWidth="1"/>
    <col min="10254" max="10496" width="9.33203125" style="72"/>
    <col min="10497" max="10497" width="15.6640625" style="72" customWidth="1"/>
    <col min="10498" max="10498" width="19.1640625" style="72" customWidth="1"/>
    <col min="10499" max="10499" width="22" style="72" bestFit="1" customWidth="1"/>
    <col min="10500" max="10500" width="15" style="72" customWidth="1"/>
    <col min="10501" max="10501" width="10.6640625" style="72" customWidth="1"/>
    <col min="10502" max="10502" width="12.83203125" style="72" customWidth="1"/>
    <col min="10503" max="10503" width="12.1640625" style="72" customWidth="1"/>
    <col min="10504" max="10504" width="13.33203125" style="72" customWidth="1"/>
    <col min="10505" max="10505" width="12.83203125" style="72" customWidth="1"/>
    <col min="10506" max="10506" width="13.5" style="72" customWidth="1"/>
    <col min="10507" max="10507" width="17" style="72" customWidth="1"/>
    <col min="10508" max="10509" width="10.6640625" style="72" customWidth="1"/>
    <col min="10510" max="10752" width="9.33203125" style="72"/>
    <col min="10753" max="10753" width="15.6640625" style="72" customWidth="1"/>
    <col min="10754" max="10754" width="19.1640625" style="72" customWidth="1"/>
    <col min="10755" max="10755" width="22" style="72" bestFit="1" customWidth="1"/>
    <col min="10756" max="10756" width="15" style="72" customWidth="1"/>
    <col min="10757" max="10757" width="10.6640625" style="72" customWidth="1"/>
    <col min="10758" max="10758" width="12.83203125" style="72" customWidth="1"/>
    <col min="10759" max="10759" width="12.1640625" style="72" customWidth="1"/>
    <col min="10760" max="10760" width="13.33203125" style="72" customWidth="1"/>
    <col min="10761" max="10761" width="12.83203125" style="72" customWidth="1"/>
    <col min="10762" max="10762" width="13.5" style="72" customWidth="1"/>
    <col min="10763" max="10763" width="17" style="72" customWidth="1"/>
    <col min="10764" max="10765" width="10.6640625" style="72" customWidth="1"/>
    <col min="10766" max="11008" width="9.33203125" style="72"/>
    <col min="11009" max="11009" width="15.6640625" style="72" customWidth="1"/>
    <col min="11010" max="11010" width="19.1640625" style="72" customWidth="1"/>
    <col min="11011" max="11011" width="22" style="72" bestFit="1" customWidth="1"/>
    <col min="11012" max="11012" width="15" style="72" customWidth="1"/>
    <col min="11013" max="11013" width="10.6640625" style="72" customWidth="1"/>
    <col min="11014" max="11014" width="12.83203125" style="72" customWidth="1"/>
    <col min="11015" max="11015" width="12.1640625" style="72" customWidth="1"/>
    <col min="11016" max="11016" width="13.33203125" style="72" customWidth="1"/>
    <col min="11017" max="11017" width="12.83203125" style="72" customWidth="1"/>
    <col min="11018" max="11018" width="13.5" style="72" customWidth="1"/>
    <col min="11019" max="11019" width="17" style="72" customWidth="1"/>
    <col min="11020" max="11021" width="10.6640625" style="72" customWidth="1"/>
    <col min="11022" max="11264" width="9.33203125" style="72"/>
    <col min="11265" max="11265" width="15.6640625" style="72" customWidth="1"/>
    <col min="11266" max="11266" width="19.1640625" style="72" customWidth="1"/>
    <col min="11267" max="11267" width="22" style="72" bestFit="1" customWidth="1"/>
    <col min="11268" max="11268" width="15" style="72" customWidth="1"/>
    <col min="11269" max="11269" width="10.6640625" style="72" customWidth="1"/>
    <col min="11270" max="11270" width="12.83203125" style="72" customWidth="1"/>
    <col min="11271" max="11271" width="12.1640625" style="72" customWidth="1"/>
    <col min="11272" max="11272" width="13.33203125" style="72" customWidth="1"/>
    <col min="11273" max="11273" width="12.83203125" style="72" customWidth="1"/>
    <col min="11274" max="11274" width="13.5" style="72" customWidth="1"/>
    <col min="11275" max="11275" width="17" style="72" customWidth="1"/>
    <col min="11276" max="11277" width="10.6640625" style="72" customWidth="1"/>
    <col min="11278" max="11520" width="9.33203125" style="72"/>
    <col min="11521" max="11521" width="15.6640625" style="72" customWidth="1"/>
    <col min="11522" max="11522" width="19.1640625" style="72" customWidth="1"/>
    <col min="11523" max="11523" width="22" style="72" bestFit="1" customWidth="1"/>
    <col min="11524" max="11524" width="15" style="72" customWidth="1"/>
    <col min="11525" max="11525" width="10.6640625" style="72" customWidth="1"/>
    <col min="11526" max="11526" width="12.83203125" style="72" customWidth="1"/>
    <col min="11527" max="11527" width="12.1640625" style="72" customWidth="1"/>
    <col min="11528" max="11528" width="13.33203125" style="72" customWidth="1"/>
    <col min="11529" max="11529" width="12.83203125" style="72" customWidth="1"/>
    <col min="11530" max="11530" width="13.5" style="72" customWidth="1"/>
    <col min="11531" max="11531" width="17" style="72" customWidth="1"/>
    <col min="11532" max="11533" width="10.6640625" style="72" customWidth="1"/>
    <col min="11534" max="11776" width="9.33203125" style="72"/>
    <col min="11777" max="11777" width="15.6640625" style="72" customWidth="1"/>
    <col min="11778" max="11778" width="19.1640625" style="72" customWidth="1"/>
    <col min="11779" max="11779" width="22" style="72" bestFit="1" customWidth="1"/>
    <col min="11780" max="11780" width="15" style="72" customWidth="1"/>
    <col min="11781" max="11781" width="10.6640625" style="72" customWidth="1"/>
    <col min="11782" max="11782" width="12.83203125" style="72" customWidth="1"/>
    <col min="11783" max="11783" width="12.1640625" style="72" customWidth="1"/>
    <col min="11784" max="11784" width="13.33203125" style="72" customWidth="1"/>
    <col min="11785" max="11785" width="12.83203125" style="72" customWidth="1"/>
    <col min="11786" max="11786" width="13.5" style="72" customWidth="1"/>
    <col min="11787" max="11787" width="17" style="72" customWidth="1"/>
    <col min="11788" max="11789" width="10.6640625" style="72" customWidth="1"/>
    <col min="11790" max="12032" width="9.33203125" style="72"/>
    <col min="12033" max="12033" width="15.6640625" style="72" customWidth="1"/>
    <col min="12034" max="12034" width="19.1640625" style="72" customWidth="1"/>
    <col min="12035" max="12035" width="22" style="72" bestFit="1" customWidth="1"/>
    <col min="12036" max="12036" width="15" style="72" customWidth="1"/>
    <col min="12037" max="12037" width="10.6640625" style="72" customWidth="1"/>
    <col min="12038" max="12038" width="12.83203125" style="72" customWidth="1"/>
    <col min="12039" max="12039" width="12.1640625" style="72" customWidth="1"/>
    <col min="12040" max="12040" width="13.33203125" style="72" customWidth="1"/>
    <col min="12041" max="12041" width="12.83203125" style="72" customWidth="1"/>
    <col min="12042" max="12042" width="13.5" style="72" customWidth="1"/>
    <col min="12043" max="12043" width="17" style="72" customWidth="1"/>
    <col min="12044" max="12045" width="10.6640625" style="72" customWidth="1"/>
    <col min="12046" max="12288" width="9.33203125" style="72"/>
    <col min="12289" max="12289" width="15.6640625" style="72" customWidth="1"/>
    <col min="12290" max="12290" width="19.1640625" style="72" customWidth="1"/>
    <col min="12291" max="12291" width="22" style="72" bestFit="1" customWidth="1"/>
    <col min="12292" max="12292" width="15" style="72" customWidth="1"/>
    <col min="12293" max="12293" width="10.6640625" style="72" customWidth="1"/>
    <col min="12294" max="12294" width="12.83203125" style="72" customWidth="1"/>
    <col min="12295" max="12295" width="12.1640625" style="72" customWidth="1"/>
    <col min="12296" max="12296" width="13.33203125" style="72" customWidth="1"/>
    <col min="12297" max="12297" width="12.83203125" style="72" customWidth="1"/>
    <col min="12298" max="12298" width="13.5" style="72" customWidth="1"/>
    <col min="12299" max="12299" width="17" style="72" customWidth="1"/>
    <col min="12300" max="12301" width="10.6640625" style="72" customWidth="1"/>
    <col min="12302" max="12544" width="9.33203125" style="72"/>
    <col min="12545" max="12545" width="15.6640625" style="72" customWidth="1"/>
    <col min="12546" max="12546" width="19.1640625" style="72" customWidth="1"/>
    <col min="12547" max="12547" width="22" style="72" bestFit="1" customWidth="1"/>
    <col min="12548" max="12548" width="15" style="72" customWidth="1"/>
    <col min="12549" max="12549" width="10.6640625" style="72" customWidth="1"/>
    <col min="12550" max="12550" width="12.83203125" style="72" customWidth="1"/>
    <col min="12551" max="12551" width="12.1640625" style="72" customWidth="1"/>
    <col min="12552" max="12552" width="13.33203125" style="72" customWidth="1"/>
    <col min="12553" max="12553" width="12.83203125" style="72" customWidth="1"/>
    <col min="12554" max="12554" width="13.5" style="72" customWidth="1"/>
    <col min="12555" max="12555" width="17" style="72" customWidth="1"/>
    <col min="12556" max="12557" width="10.6640625" style="72" customWidth="1"/>
    <col min="12558" max="12800" width="9.33203125" style="72"/>
    <col min="12801" max="12801" width="15.6640625" style="72" customWidth="1"/>
    <col min="12802" max="12802" width="19.1640625" style="72" customWidth="1"/>
    <col min="12803" max="12803" width="22" style="72" bestFit="1" customWidth="1"/>
    <col min="12804" max="12804" width="15" style="72" customWidth="1"/>
    <col min="12805" max="12805" width="10.6640625" style="72" customWidth="1"/>
    <col min="12806" max="12806" width="12.83203125" style="72" customWidth="1"/>
    <col min="12807" max="12807" width="12.1640625" style="72" customWidth="1"/>
    <col min="12808" max="12808" width="13.33203125" style="72" customWidth="1"/>
    <col min="12809" max="12809" width="12.83203125" style="72" customWidth="1"/>
    <col min="12810" max="12810" width="13.5" style="72" customWidth="1"/>
    <col min="12811" max="12811" width="17" style="72" customWidth="1"/>
    <col min="12812" max="12813" width="10.6640625" style="72" customWidth="1"/>
    <col min="12814" max="13056" width="9.33203125" style="72"/>
    <col min="13057" max="13057" width="15.6640625" style="72" customWidth="1"/>
    <col min="13058" max="13058" width="19.1640625" style="72" customWidth="1"/>
    <col min="13059" max="13059" width="22" style="72" bestFit="1" customWidth="1"/>
    <col min="13060" max="13060" width="15" style="72" customWidth="1"/>
    <col min="13061" max="13061" width="10.6640625" style="72" customWidth="1"/>
    <col min="13062" max="13062" width="12.83203125" style="72" customWidth="1"/>
    <col min="13063" max="13063" width="12.1640625" style="72" customWidth="1"/>
    <col min="13064" max="13064" width="13.33203125" style="72" customWidth="1"/>
    <col min="13065" max="13065" width="12.83203125" style="72" customWidth="1"/>
    <col min="13066" max="13066" width="13.5" style="72" customWidth="1"/>
    <col min="13067" max="13067" width="17" style="72" customWidth="1"/>
    <col min="13068" max="13069" width="10.6640625" style="72" customWidth="1"/>
    <col min="13070" max="13312" width="9.33203125" style="72"/>
    <col min="13313" max="13313" width="15.6640625" style="72" customWidth="1"/>
    <col min="13314" max="13314" width="19.1640625" style="72" customWidth="1"/>
    <col min="13315" max="13315" width="22" style="72" bestFit="1" customWidth="1"/>
    <col min="13316" max="13316" width="15" style="72" customWidth="1"/>
    <col min="13317" max="13317" width="10.6640625" style="72" customWidth="1"/>
    <col min="13318" max="13318" width="12.83203125" style="72" customWidth="1"/>
    <col min="13319" max="13319" width="12.1640625" style="72" customWidth="1"/>
    <col min="13320" max="13320" width="13.33203125" style="72" customWidth="1"/>
    <col min="13321" max="13321" width="12.83203125" style="72" customWidth="1"/>
    <col min="13322" max="13322" width="13.5" style="72" customWidth="1"/>
    <col min="13323" max="13323" width="17" style="72" customWidth="1"/>
    <col min="13324" max="13325" width="10.6640625" style="72" customWidth="1"/>
    <col min="13326" max="13568" width="9.33203125" style="72"/>
    <col min="13569" max="13569" width="15.6640625" style="72" customWidth="1"/>
    <col min="13570" max="13570" width="19.1640625" style="72" customWidth="1"/>
    <col min="13571" max="13571" width="22" style="72" bestFit="1" customWidth="1"/>
    <col min="13572" max="13572" width="15" style="72" customWidth="1"/>
    <col min="13573" max="13573" width="10.6640625" style="72" customWidth="1"/>
    <col min="13574" max="13574" width="12.83203125" style="72" customWidth="1"/>
    <col min="13575" max="13575" width="12.1640625" style="72" customWidth="1"/>
    <col min="13576" max="13576" width="13.33203125" style="72" customWidth="1"/>
    <col min="13577" max="13577" width="12.83203125" style="72" customWidth="1"/>
    <col min="13578" max="13578" width="13.5" style="72" customWidth="1"/>
    <col min="13579" max="13579" width="17" style="72" customWidth="1"/>
    <col min="13580" max="13581" width="10.6640625" style="72" customWidth="1"/>
    <col min="13582" max="13824" width="9.33203125" style="72"/>
    <col min="13825" max="13825" width="15.6640625" style="72" customWidth="1"/>
    <col min="13826" max="13826" width="19.1640625" style="72" customWidth="1"/>
    <col min="13827" max="13827" width="22" style="72" bestFit="1" customWidth="1"/>
    <col min="13828" max="13828" width="15" style="72" customWidth="1"/>
    <col min="13829" max="13829" width="10.6640625" style="72" customWidth="1"/>
    <col min="13830" max="13830" width="12.83203125" style="72" customWidth="1"/>
    <col min="13831" max="13831" width="12.1640625" style="72" customWidth="1"/>
    <col min="13832" max="13832" width="13.33203125" style="72" customWidth="1"/>
    <col min="13833" max="13833" width="12.83203125" style="72" customWidth="1"/>
    <col min="13834" max="13834" width="13.5" style="72" customWidth="1"/>
    <col min="13835" max="13835" width="17" style="72" customWidth="1"/>
    <col min="13836" max="13837" width="10.6640625" style="72" customWidth="1"/>
    <col min="13838" max="14080" width="9.33203125" style="72"/>
    <col min="14081" max="14081" width="15.6640625" style="72" customWidth="1"/>
    <col min="14082" max="14082" width="19.1640625" style="72" customWidth="1"/>
    <col min="14083" max="14083" width="22" style="72" bestFit="1" customWidth="1"/>
    <col min="14084" max="14084" width="15" style="72" customWidth="1"/>
    <col min="14085" max="14085" width="10.6640625" style="72" customWidth="1"/>
    <col min="14086" max="14086" width="12.83203125" style="72" customWidth="1"/>
    <col min="14087" max="14087" width="12.1640625" style="72" customWidth="1"/>
    <col min="14088" max="14088" width="13.33203125" style="72" customWidth="1"/>
    <col min="14089" max="14089" width="12.83203125" style="72" customWidth="1"/>
    <col min="14090" max="14090" width="13.5" style="72" customWidth="1"/>
    <col min="14091" max="14091" width="17" style="72" customWidth="1"/>
    <col min="14092" max="14093" width="10.6640625" style="72" customWidth="1"/>
    <col min="14094" max="14336" width="9.33203125" style="72"/>
    <col min="14337" max="14337" width="15.6640625" style="72" customWidth="1"/>
    <col min="14338" max="14338" width="19.1640625" style="72" customWidth="1"/>
    <col min="14339" max="14339" width="22" style="72" bestFit="1" customWidth="1"/>
    <col min="14340" max="14340" width="15" style="72" customWidth="1"/>
    <col min="14341" max="14341" width="10.6640625" style="72" customWidth="1"/>
    <col min="14342" max="14342" width="12.83203125" style="72" customWidth="1"/>
    <col min="14343" max="14343" width="12.1640625" style="72" customWidth="1"/>
    <col min="14344" max="14344" width="13.33203125" style="72" customWidth="1"/>
    <col min="14345" max="14345" width="12.83203125" style="72" customWidth="1"/>
    <col min="14346" max="14346" width="13.5" style="72" customWidth="1"/>
    <col min="14347" max="14347" width="17" style="72" customWidth="1"/>
    <col min="14348" max="14349" width="10.6640625" style="72" customWidth="1"/>
    <col min="14350" max="14592" width="9.33203125" style="72"/>
    <col min="14593" max="14593" width="15.6640625" style="72" customWidth="1"/>
    <col min="14594" max="14594" width="19.1640625" style="72" customWidth="1"/>
    <col min="14595" max="14595" width="22" style="72" bestFit="1" customWidth="1"/>
    <col min="14596" max="14596" width="15" style="72" customWidth="1"/>
    <col min="14597" max="14597" width="10.6640625" style="72" customWidth="1"/>
    <col min="14598" max="14598" width="12.83203125" style="72" customWidth="1"/>
    <col min="14599" max="14599" width="12.1640625" style="72" customWidth="1"/>
    <col min="14600" max="14600" width="13.33203125" style="72" customWidth="1"/>
    <col min="14601" max="14601" width="12.83203125" style="72" customWidth="1"/>
    <col min="14602" max="14602" width="13.5" style="72" customWidth="1"/>
    <col min="14603" max="14603" width="17" style="72" customWidth="1"/>
    <col min="14604" max="14605" width="10.6640625" style="72" customWidth="1"/>
    <col min="14606" max="14848" width="9.33203125" style="72"/>
    <col min="14849" max="14849" width="15.6640625" style="72" customWidth="1"/>
    <col min="14850" max="14850" width="19.1640625" style="72" customWidth="1"/>
    <col min="14851" max="14851" width="22" style="72" bestFit="1" customWidth="1"/>
    <col min="14852" max="14852" width="15" style="72" customWidth="1"/>
    <col min="14853" max="14853" width="10.6640625" style="72" customWidth="1"/>
    <col min="14854" max="14854" width="12.83203125" style="72" customWidth="1"/>
    <col min="14855" max="14855" width="12.1640625" style="72" customWidth="1"/>
    <col min="14856" max="14856" width="13.33203125" style="72" customWidth="1"/>
    <col min="14857" max="14857" width="12.83203125" style="72" customWidth="1"/>
    <col min="14858" max="14858" width="13.5" style="72" customWidth="1"/>
    <col min="14859" max="14859" width="17" style="72" customWidth="1"/>
    <col min="14860" max="14861" width="10.6640625" style="72" customWidth="1"/>
    <col min="14862" max="15104" width="9.33203125" style="72"/>
    <col min="15105" max="15105" width="15.6640625" style="72" customWidth="1"/>
    <col min="15106" max="15106" width="19.1640625" style="72" customWidth="1"/>
    <col min="15107" max="15107" width="22" style="72" bestFit="1" customWidth="1"/>
    <col min="15108" max="15108" width="15" style="72" customWidth="1"/>
    <col min="15109" max="15109" width="10.6640625" style="72" customWidth="1"/>
    <col min="15110" max="15110" width="12.83203125" style="72" customWidth="1"/>
    <col min="15111" max="15111" width="12.1640625" style="72" customWidth="1"/>
    <col min="15112" max="15112" width="13.33203125" style="72" customWidth="1"/>
    <col min="15113" max="15113" width="12.83203125" style="72" customWidth="1"/>
    <col min="15114" max="15114" width="13.5" style="72" customWidth="1"/>
    <col min="15115" max="15115" width="17" style="72" customWidth="1"/>
    <col min="15116" max="15117" width="10.6640625" style="72" customWidth="1"/>
    <col min="15118" max="15360" width="9.33203125" style="72"/>
    <col min="15361" max="15361" width="15.6640625" style="72" customWidth="1"/>
    <col min="15362" max="15362" width="19.1640625" style="72" customWidth="1"/>
    <col min="15363" max="15363" width="22" style="72" bestFit="1" customWidth="1"/>
    <col min="15364" max="15364" width="15" style="72" customWidth="1"/>
    <col min="15365" max="15365" width="10.6640625" style="72" customWidth="1"/>
    <col min="15366" max="15366" width="12.83203125" style="72" customWidth="1"/>
    <col min="15367" max="15367" width="12.1640625" style="72" customWidth="1"/>
    <col min="15368" max="15368" width="13.33203125" style="72" customWidth="1"/>
    <col min="15369" max="15369" width="12.83203125" style="72" customWidth="1"/>
    <col min="15370" max="15370" width="13.5" style="72" customWidth="1"/>
    <col min="15371" max="15371" width="17" style="72" customWidth="1"/>
    <col min="15372" max="15373" width="10.6640625" style="72" customWidth="1"/>
    <col min="15374" max="15616" width="9.33203125" style="72"/>
    <col min="15617" max="15617" width="15.6640625" style="72" customWidth="1"/>
    <col min="15618" max="15618" width="19.1640625" style="72" customWidth="1"/>
    <col min="15619" max="15619" width="22" style="72" bestFit="1" customWidth="1"/>
    <col min="15620" max="15620" width="15" style="72" customWidth="1"/>
    <col min="15621" max="15621" width="10.6640625" style="72" customWidth="1"/>
    <col min="15622" max="15622" width="12.83203125" style="72" customWidth="1"/>
    <col min="15623" max="15623" width="12.1640625" style="72" customWidth="1"/>
    <col min="15624" max="15624" width="13.33203125" style="72" customWidth="1"/>
    <col min="15625" max="15625" width="12.83203125" style="72" customWidth="1"/>
    <col min="15626" max="15626" width="13.5" style="72" customWidth="1"/>
    <col min="15627" max="15627" width="17" style="72" customWidth="1"/>
    <col min="15628" max="15629" width="10.6640625" style="72" customWidth="1"/>
    <col min="15630" max="15872" width="9.33203125" style="72"/>
    <col min="15873" max="15873" width="15.6640625" style="72" customWidth="1"/>
    <col min="15874" max="15874" width="19.1640625" style="72" customWidth="1"/>
    <col min="15875" max="15875" width="22" style="72" bestFit="1" customWidth="1"/>
    <col min="15876" max="15876" width="15" style="72" customWidth="1"/>
    <col min="15877" max="15877" width="10.6640625" style="72" customWidth="1"/>
    <col min="15878" max="15878" width="12.83203125" style="72" customWidth="1"/>
    <col min="15879" max="15879" width="12.1640625" style="72" customWidth="1"/>
    <col min="15880" max="15880" width="13.33203125" style="72" customWidth="1"/>
    <col min="15881" max="15881" width="12.83203125" style="72" customWidth="1"/>
    <col min="15882" max="15882" width="13.5" style="72" customWidth="1"/>
    <col min="15883" max="15883" width="17" style="72" customWidth="1"/>
    <col min="15884" max="15885" width="10.6640625" style="72" customWidth="1"/>
    <col min="15886" max="16128" width="9.33203125" style="72"/>
    <col min="16129" max="16129" width="15.6640625" style="72" customWidth="1"/>
    <col min="16130" max="16130" width="19.1640625" style="72" customWidth="1"/>
    <col min="16131" max="16131" width="22" style="72" bestFit="1" customWidth="1"/>
    <col min="16132" max="16132" width="15" style="72" customWidth="1"/>
    <col min="16133" max="16133" width="10.6640625" style="72" customWidth="1"/>
    <col min="16134" max="16134" width="12.83203125" style="72" customWidth="1"/>
    <col min="16135" max="16135" width="12.1640625" style="72" customWidth="1"/>
    <col min="16136" max="16136" width="13.33203125" style="72" customWidth="1"/>
    <col min="16137" max="16137" width="12.83203125" style="72" customWidth="1"/>
    <col min="16138" max="16138" width="13.5" style="72" customWidth="1"/>
    <col min="16139" max="16139" width="17" style="72" customWidth="1"/>
    <col min="16140" max="16141" width="10.6640625" style="72" customWidth="1"/>
    <col min="16142" max="16384" width="9.33203125" style="72"/>
  </cols>
  <sheetData>
    <row r="1" spans="1:13" ht="18.75" thickBot="1" x14ac:dyDescent="0.3">
      <c r="A1" s="139" t="s">
        <v>69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  <c r="L1" s="71"/>
    </row>
    <row r="2" spans="1:13" ht="51.75" thickBot="1" x14ac:dyDescent="0.3">
      <c r="A2" s="73" t="s">
        <v>70</v>
      </c>
      <c r="B2" s="142" t="s">
        <v>71</v>
      </c>
      <c r="C2" s="142"/>
      <c r="D2" s="74" t="s">
        <v>72</v>
      </c>
      <c r="E2" s="75" t="s">
        <v>73</v>
      </c>
      <c r="F2" s="76" t="s">
        <v>74</v>
      </c>
      <c r="G2" s="76" t="s">
        <v>75</v>
      </c>
      <c r="H2" s="76" t="s">
        <v>76</v>
      </c>
      <c r="I2" s="76" t="s">
        <v>77</v>
      </c>
      <c r="J2" s="77" t="s">
        <v>78</v>
      </c>
      <c r="K2" s="78" t="s">
        <v>79</v>
      </c>
      <c r="L2" s="79"/>
      <c r="M2" s="79"/>
    </row>
    <row r="3" spans="1:13" ht="15.75" x14ac:dyDescent="0.3">
      <c r="A3" s="143" t="s">
        <v>60</v>
      </c>
      <c r="B3" s="146" t="s">
        <v>80</v>
      </c>
      <c r="C3" s="80" t="s">
        <v>81</v>
      </c>
      <c r="D3" s="81">
        <f>116.81*10.764</f>
        <v>1257.34284</v>
      </c>
      <c r="E3" s="81">
        <f>34.8*10.764</f>
        <v>374.58719999999994</v>
      </c>
      <c r="F3" s="81">
        <f>E3+D3</f>
        <v>1631.93004</v>
      </c>
      <c r="G3" s="82">
        <f t="shared" ref="G3:G11" si="0">F3*1.415</f>
        <v>2309.1810065999998</v>
      </c>
      <c r="H3" s="83">
        <v>14</v>
      </c>
      <c r="I3" s="84">
        <f t="shared" ref="I3:I11" si="1">F3*H3</f>
        <v>22847.020560000001</v>
      </c>
      <c r="J3" s="85">
        <f t="shared" ref="J3:J11" si="2">H3*G3</f>
        <v>32328.534092399997</v>
      </c>
      <c r="K3" s="86" t="s">
        <v>82</v>
      </c>
      <c r="L3" s="87"/>
      <c r="M3" s="88"/>
    </row>
    <row r="4" spans="1:13" ht="15.75" x14ac:dyDescent="0.3">
      <c r="A4" s="144"/>
      <c r="B4" s="147"/>
      <c r="C4" s="89" t="s">
        <v>83</v>
      </c>
      <c r="D4" s="90">
        <f>120.23*10.764</f>
        <v>1294.15572</v>
      </c>
      <c r="E4" s="90">
        <f>36.5*10.764</f>
        <v>392.88599999999997</v>
      </c>
      <c r="F4" s="90">
        <f>E4+D4</f>
        <v>1687.0417199999999</v>
      </c>
      <c r="G4" s="91">
        <f t="shared" si="0"/>
        <v>2387.1640338000002</v>
      </c>
      <c r="H4" s="92">
        <v>27</v>
      </c>
      <c r="I4" s="93">
        <f t="shared" si="1"/>
        <v>45550.12644</v>
      </c>
      <c r="J4" s="94">
        <f t="shared" si="2"/>
        <v>64453.428912600008</v>
      </c>
      <c r="K4" s="95" t="s">
        <v>84</v>
      </c>
      <c r="L4" s="87"/>
      <c r="M4" s="88"/>
    </row>
    <row r="5" spans="1:13" ht="15.75" x14ac:dyDescent="0.3">
      <c r="A5" s="144"/>
      <c r="B5" s="147"/>
      <c r="C5" s="89" t="s">
        <v>85</v>
      </c>
      <c r="D5" s="90">
        <f>119.57*10.764</f>
        <v>1287.0514799999999</v>
      </c>
      <c r="E5" s="90">
        <f>34.8*10.764</f>
        <v>374.58719999999994</v>
      </c>
      <c r="F5" s="90">
        <f>E5+D5</f>
        <v>1661.6386799999998</v>
      </c>
      <c r="G5" s="91">
        <f t="shared" si="0"/>
        <v>2351.2187322</v>
      </c>
      <c r="H5" s="92">
        <v>14</v>
      </c>
      <c r="I5" s="93">
        <f t="shared" si="1"/>
        <v>23262.941519999997</v>
      </c>
      <c r="J5" s="94">
        <f t="shared" si="2"/>
        <v>32917.062250800001</v>
      </c>
      <c r="K5" s="95" t="s">
        <v>86</v>
      </c>
      <c r="L5" s="87"/>
      <c r="M5" s="88"/>
    </row>
    <row r="6" spans="1:13" ht="16.5" thickBot="1" x14ac:dyDescent="0.35">
      <c r="A6" s="145"/>
      <c r="B6" s="96" t="s">
        <v>87</v>
      </c>
      <c r="C6" s="97" t="s">
        <v>88</v>
      </c>
      <c r="D6" s="98">
        <f>86.87*10.764</f>
        <v>935.06867999999997</v>
      </c>
      <c r="E6" s="98">
        <f>27.35*10.764</f>
        <v>294.3954</v>
      </c>
      <c r="F6" s="98">
        <f>E6+D6</f>
        <v>1229.46408</v>
      </c>
      <c r="G6" s="99">
        <f t="shared" si="0"/>
        <v>1739.6916732</v>
      </c>
      <c r="H6" s="96">
        <v>1</v>
      </c>
      <c r="I6" s="100">
        <f t="shared" si="1"/>
        <v>1229.46408</v>
      </c>
      <c r="J6" s="101">
        <f t="shared" si="2"/>
        <v>1739.6916732</v>
      </c>
      <c r="K6" s="102"/>
      <c r="L6" s="87"/>
      <c r="M6" s="88"/>
    </row>
    <row r="7" spans="1:13" x14ac:dyDescent="0.25">
      <c r="A7" s="148" t="s">
        <v>61</v>
      </c>
      <c r="B7" s="103" t="s">
        <v>89</v>
      </c>
      <c r="C7" s="104" t="s">
        <v>90</v>
      </c>
      <c r="D7" s="105">
        <f>112.1*10.764</f>
        <v>1206.6443999999999</v>
      </c>
      <c r="E7" s="105">
        <f>27.42*10.764</f>
        <v>295.14888000000002</v>
      </c>
      <c r="F7" s="106">
        <f>D7+E7</f>
        <v>1501.7932799999999</v>
      </c>
      <c r="G7" s="107">
        <f t="shared" si="0"/>
        <v>2125.0374911999997</v>
      </c>
      <c r="H7" s="103">
        <v>30</v>
      </c>
      <c r="I7" s="108">
        <f t="shared" si="1"/>
        <v>45053.7984</v>
      </c>
      <c r="J7" s="109">
        <f t="shared" si="2"/>
        <v>63751.124735999991</v>
      </c>
      <c r="K7" s="110" t="s">
        <v>91</v>
      </c>
      <c r="L7" s="111"/>
      <c r="M7" s="88"/>
    </row>
    <row r="8" spans="1:13" ht="15.75" thickBot="1" x14ac:dyDescent="0.3">
      <c r="A8" s="149"/>
      <c r="B8" s="112" t="s">
        <v>80</v>
      </c>
      <c r="C8" s="113" t="s">
        <v>92</v>
      </c>
      <c r="D8" s="114">
        <f>131.97*10.764</f>
        <v>1420.5250799999999</v>
      </c>
      <c r="E8" s="114">
        <f>32.58*10.764</f>
        <v>350.69111999999996</v>
      </c>
      <c r="F8" s="115">
        <f>D8+E8</f>
        <v>1771.2161999999998</v>
      </c>
      <c r="G8" s="116">
        <f t="shared" si="0"/>
        <v>2506.270923</v>
      </c>
      <c r="H8" s="112">
        <v>28</v>
      </c>
      <c r="I8" s="117">
        <f t="shared" si="1"/>
        <v>49594.053599999999</v>
      </c>
      <c r="J8" s="118">
        <f t="shared" si="2"/>
        <v>70175.585844000001</v>
      </c>
      <c r="K8" s="119" t="s">
        <v>93</v>
      </c>
      <c r="L8" s="120"/>
      <c r="M8" s="88"/>
    </row>
    <row r="9" spans="1:13" x14ac:dyDescent="0.25">
      <c r="A9" s="150" t="s">
        <v>62</v>
      </c>
      <c r="B9" s="83" t="s">
        <v>87</v>
      </c>
      <c r="C9" s="121" t="s">
        <v>94</v>
      </c>
      <c r="D9" s="81">
        <f>77.06*10.764</f>
        <v>829.47384</v>
      </c>
      <c r="E9" s="81">
        <f>19.97*10.764</f>
        <v>214.95707999999996</v>
      </c>
      <c r="F9" s="122">
        <f>D9+E9</f>
        <v>1044.43092</v>
      </c>
      <c r="G9" s="82">
        <f t="shared" si="0"/>
        <v>1477.8697518000001</v>
      </c>
      <c r="H9" s="83">
        <v>60</v>
      </c>
      <c r="I9" s="84">
        <f t="shared" si="1"/>
        <v>62665.855199999998</v>
      </c>
      <c r="J9" s="85">
        <f t="shared" si="2"/>
        <v>88672.185108000005</v>
      </c>
      <c r="K9" s="123" t="s">
        <v>95</v>
      </c>
      <c r="L9" s="120"/>
      <c r="M9" s="88"/>
    </row>
    <row r="10" spans="1:13" x14ac:dyDescent="0.25">
      <c r="A10" s="151"/>
      <c r="B10" s="153" t="s">
        <v>96</v>
      </c>
      <c r="C10" s="124" t="s">
        <v>97</v>
      </c>
      <c r="D10" s="90">
        <f>90.38*10.764</f>
        <v>972.8503199999999</v>
      </c>
      <c r="E10" s="90">
        <f>19.23*10.764</f>
        <v>206.99171999999999</v>
      </c>
      <c r="F10" s="125">
        <f>D10+E10</f>
        <v>1179.84204</v>
      </c>
      <c r="G10" s="91">
        <f t="shared" si="0"/>
        <v>1669.4764866</v>
      </c>
      <c r="H10" s="92">
        <v>13</v>
      </c>
      <c r="I10" s="93">
        <f t="shared" si="1"/>
        <v>15337.94652</v>
      </c>
      <c r="J10" s="94">
        <f t="shared" si="2"/>
        <v>21703.194325799999</v>
      </c>
      <c r="K10" s="126" t="s">
        <v>98</v>
      </c>
      <c r="L10" s="120"/>
      <c r="M10" s="88"/>
    </row>
    <row r="11" spans="1:13" ht="15.75" thickBot="1" x14ac:dyDescent="0.3">
      <c r="A11" s="152"/>
      <c r="B11" s="154"/>
      <c r="C11" s="127" t="s">
        <v>99</v>
      </c>
      <c r="D11" s="98">
        <f>93.85*10.764</f>
        <v>1010.2013999999999</v>
      </c>
      <c r="E11" s="98">
        <f>15.85*10.764</f>
        <v>170.60939999999999</v>
      </c>
      <c r="F11" s="128">
        <f>D11+E11</f>
        <v>1180.8108</v>
      </c>
      <c r="G11" s="99">
        <f t="shared" si="0"/>
        <v>1670.847282</v>
      </c>
      <c r="H11" s="96">
        <v>15</v>
      </c>
      <c r="I11" s="100">
        <f t="shared" si="1"/>
        <v>17712.162</v>
      </c>
      <c r="J11" s="101">
        <f t="shared" si="2"/>
        <v>25062.70923</v>
      </c>
      <c r="K11" s="129" t="s">
        <v>100</v>
      </c>
      <c r="L11" s="111"/>
      <c r="M11" s="88"/>
    </row>
    <row r="12" spans="1:13" ht="15.75" thickBot="1" x14ac:dyDescent="0.3">
      <c r="A12" s="137"/>
      <c r="B12" s="138"/>
      <c r="C12" s="138"/>
      <c r="D12" s="138"/>
      <c r="E12" s="138"/>
      <c r="F12" s="138"/>
      <c r="G12" s="130"/>
      <c r="H12" s="131">
        <f>SUM(H3:H11)</f>
        <v>202</v>
      </c>
      <c r="I12" s="132">
        <f>SUM(I3:I11)</f>
        <v>283253.36832000001</v>
      </c>
      <c r="J12" s="133">
        <f>SUM(J3:J11)</f>
        <v>400803.51617279998</v>
      </c>
      <c r="K12" s="134"/>
      <c r="L12" s="120"/>
      <c r="M12" s="135">
        <f>J12/I12</f>
        <v>1.4149999999999998</v>
      </c>
    </row>
    <row r="14" spans="1:13" hidden="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136"/>
    </row>
    <row r="15" spans="1:13" hidden="1" x14ac:dyDescent="0.25">
      <c r="A15" s="71" t="e">
        <f>#REF!</f>
        <v>#REF!</v>
      </c>
      <c r="B15" s="71"/>
      <c r="C15" s="136" t="e">
        <f>#REF!</f>
        <v>#REF!</v>
      </c>
      <c r="D15" s="71"/>
      <c r="E15" s="71"/>
      <c r="F15" s="71"/>
      <c r="G15" s="71"/>
      <c r="H15" s="71"/>
      <c r="I15" s="71"/>
      <c r="J15" s="136"/>
      <c r="K15" s="71"/>
      <c r="L15" s="71"/>
    </row>
    <row r="16" spans="1:13" hidden="1" x14ac:dyDescent="0.25">
      <c r="A16" s="71" t="str">
        <f>C9</f>
        <v>2B+2T_Type-2</v>
      </c>
      <c r="B16" s="71"/>
      <c r="C16" s="136" t="e">
        <f>#REF!</f>
        <v>#REF!</v>
      </c>
      <c r="D16" s="71"/>
      <c r="E16" s="71"/>
      <c r="F16" s="71"/>
      <c r="G16" s="71"/>
      <c r="H16" s="71"/>
      <c r="I16" s="71"/>
      <c r="J16" s="71"/>
      <c r="K16" s="71"/>
      <c r="L16" s="71"/>
    </row>
    <row r="17" spans="1:3" hidden="1" x14ac:dyDescent="0.25">
      <c r="A17" s="71" t="e">
        <f>#REF!</f>
        <v>#REF!</v>
      </c>
      <c r="B17" s="71"/>
      <c r="C17" s="136" t="e">
        <f>#REF!</f>
        <v>#REF!</v>
      </c>
    </row>
    <row r="18" spans="1:3" hidden="1" x14ac:dyDescent="0.25">
      <c r="A18" s="71" t="e">
        <f>#REF!</f>
        <v>#REF!</v>
      </c>
      <c r="B18" s="71"/>
      <c r="C18" s="136" t="e">
        <f>#REF!</f>
        <v>#REF!</v>
      </c>
    </row>
    <row r="19" spans="1:3" hidden="1" x14ac:dyDescent="0.25">
      <c r="A19" s="71" t="e">
        <f>#REF!</f>
        <v>#REF!</v>
      </c>
      <c r="B19" s="71"/>
      <c r="C19" s="136" t="e">
        <f>#REF!</f>
        <v>#REF!</v>
      </c>
    </row>
    <row r="20" spans="1:3" hidden="1" x14ac:dyDescent="0.25">
      <c r="A20" s="71" t="e">
        <f>#REF!</f>
        <v>#REF!</v>
      </c>
      <c r="B20" s="71"/>
      <c r="C20" s="136" t="e">
        <f>#REF!</f>
        <v>#REF!</v>
      </c>
    </row>
    <row r="21" spans="1:3" hidden="1" x14ac:dyDescent="0.25">
      <c r="A21" s="71" t="e">
        <f>#REF!</f>
        <v>#REF!</v>
      </c>
      <c r="B21" s="71"/>
      <c r="C21" s="136" t="e">
        <f>#REF!</f>
        <v>#REF!</v>
      </c>
    </row>
    <row r="22" spans="1:3" hidden="1" x14ac:dyDescent="0.25">
      <c r="A22" s="71" t="e">
        <f>#REF!</f>
        <v>#REF!</v>
      </c>
      <c r="B22" s="71"/>
      <c r="C22" s="136" t="e">
        <f>#REF!</f>
        <v>#REF!</v>
      </c>
    </row>
    <row r="23" spans="1:3" hidden="1" x14ac:dyDescent="0.25">
      <c r="A23" s="71" t="e">
        <f>#REF!</f>
        <v>#REF!</v>
      </c>
      <c r="B23" s="71"/>
      <c r="C23" s="136" t="e">
        <f>#REF!</f>
        <v>#REF!</v>
      </c>
    </row>
    <row r="24" spans="1:3" hidden="1" x14ac:dyDescent="0.25">
      <c r="A24" s="71" t="str">
        <f>C10</f>
        <v>2B+2T+Study _Type-6</v>
      </c>
      <c r="B24" s="71"/>
      <c r="C24" s="136" t="e">
        <f>#REF!</f>
        <v>#REF!</v>
      </c>
    </row>
    <row r="25" spans="1:3" hidden="1" x14ac:dyDescent="0.25">
      <c r="A25" s="71" t="e">
        <f>#REF!</f>
        <v>#REF!</v>
      </c>
      <c r="B25" s="71"/>
      <c r="C25" s="136" t="e">
        <f>#REF!</f>
        <v>#REF!</v>
      </c>
    </row>
    <row r="26" spans="1:3" hidden="1" x14ac:dyDescent="0.25">
      <c r="A26" s="71" t="e">
        <f>#REF!</f>
        <v>#REF!</v>
      </c>
      <c r="B26" s="71"/>
      <c r="C26" s="136" t="e">
        <f>#REF!</f>
        <v>#REF!</v>
      </c>
    </row>
    <row r="27" spans="1:3" hidden="1" x14ac:dyDescent="0.25">
      <c r="A27" s="71" t="str">
        <f>C11</f>
        <v>3BHK small (2B+3T+Study)</v>
      </c>
      <c r="B27" s="71"/>
      <c r="C27" s="136" t="e">
        <f>#REF!</f>
        <v>#REF!</v>
      </c>
    </row>
    <row r="28" spans="1:3" hidden="1" x14ac:dyDescent="0.25">
      <c r="A28" s="71" t="str">
        <f>C7</f>
        <v>3B+3T _Type-2</v>
      </c>
      <c r="B28" s="71"/>
      <c r="C28" s="136" t="e">
        <f>#REF!</f>
        <v>#REF!</v>
      </c>
    </row>
    <row r="29" spans="1:3" hidden="1" x14ac:dyDescent="0.25">
      <c r="A29" s="71" t="e">
        <f>#REF!</f>
        <v>#REF!</v>
      </c>
      <c r="B29" s="71"/>
      <c r="C29" s="136" t="e">
        <f>#REF!</f>
        <v>#REF!</v>
      </c>
    </row>
    <row r="30" spans="1:3" hidden="1" x14ac:dyDescent="0.25">
      <c r="A30" s="71" t="e">
        <f>#REF!</f>
        <v>#REF!</v>
      </c>
      <c r="B30" s="71"/>
      <c r="C30" s="136" t="e">
        <f>#REF!</f>
        <v>#REF!</v>
      </c>
    </row>
    <row r="31" spans="1:3" hidden="1" x14ac:dyDescent="0.25">
      <c r="A31" s="71" t="e">
        <f>#REF!</f>
        <v>#REF!</v>
      </c>
      <c r="B31" s="71"/>
      <c r="C31" s="136" t="e">
        <f>#REF!</f>
        <v>#REF!</v>
      </c>
    </row>
    <row r="32" spans="1:3" hidden="1" x14ac:dyDescent="0.25">
      <c r="A32" s="71" t="str">
        <f>C8</f>
        <v>3B+3T+Ser _Type-4</v>
      </c>
      <c r="B32" s="71"/>
      <c r="C32" s="136" t="e">
        <f>#REF!</f>
        <v>#REF!</v>
      </c>
    </row>
  </sheetData>
  <mergeCells count="8">
    <mergeCell ref="A12:F12"/>
    <mergeCell ref="A1:K1"/>
    <mergeCell ref="B2:C2"/>
    <mergeCell ref="A3:A6"/>
    <mergeCell ref="B3:B5"/>
    <mergeCell ref="A7:A8"/>
    <mergeCell ref="A9:A11"/>
    <mergeCell ref="B10:B11"/>
  </mergeCells>
  <pageMargins left="0.7" right="0.7" top="0.75" bottom="0.75" header="0.3" footer="0.3"/>
  <pageSetup paperSize="9" scale="72" orientation="landscape" r:id="rId1"/>
  <rowBreaks count="1" manualBreakCount="1">
    <brk id="1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E467-1985-4C1B-915E-F9A53C68CECB}">
  <dimension ref="F9:R43"/>
  <sheetViews>
    <sheetView topLeftCell="A7" zoomScaleNormal="100" workbookViewId="0">
      <selection activeCell="P28" sqref="P28"/>
    </sheetView>
  </sheetViews>
  <sheetFormatPr defaultRowHeight="15" x14ac:dyDescent="0.25"/>
  <cols>
    <col min="1" max="5" width="9.33203125" style="1"/>
    <col min="6" max="6" width="13" style="1" bestFit="1" customWidth="1"/>
    <col min="7" max="7" width="25.33203125" style="1" bestFit="1" customWidth="1"/>
    <col min="8" max="8" width="10.83203125" style="1" customWidth="1"/>
    <col min="9" max="9" width="11" style="1" customWidth="1"/>
    <col min="10" max="10" width="11.33203125" style="1" customWidth="1"/>
    <col min="11" max="11" width="12" style="2" bestFit="1" customWidth="1"/>
    <col min="12" max="13" width="15.83203125" style="1" bestFit="1" customWidth="1"/>
    <col min="14" max="16384" width="9.33203125" style="1"/>
  </cols>
  <sheetData>
    <row r="9" spans="6:17" ht="15.75" thickBot="1" x14ac:dyDescent="0.3">
      <c r="L9" s="1">
        <v>12500</v>
      </c>
      <c r="M9" s="1">
        <v>13500</v>
      </c>
    </row>
    <row r="10" spans="6:17" ht="69" thickBot="1" x14ac:dyDescent="0.3">
      <c r="F10" s="155" t="s">
        <v>36</v>
      </c>
      <c r="G10" s="26" t="s">
        <v>0</v>
      </c>
      <c r="H10" s="4" t="s">
        <v>1</v>
      </c>
      <c r="I10" s="4" t="s">
        <v>2</v>
      </c>
      <c r="J10" s="4" t="s">
        <v>37</v>
      </c>
      <c r="K10" s="27" t="s">
        <v>63</v>
      </c>
      <c r="L10" s="4" t="s">
        <v>103</v>
      </c>
      <c r="M10" s="28" t="s">
        <v>104</v>
      </c>
    </row>
    <row r="11" spans="6:17" ht="15.75" hidden="1" thickBot="1" x14ac:dyDescent="0.3">
      <c r="F11" s="156"/>
      <c r="G11" s="3" t="s">
        <v>3</v>
      </c>
      <c r="H11" s="4" t="s">
        <v>4</v>
      </c>
      <c r="I11" s="4" t="s">
        <v>5</v>
      </c>
      <c r="J11" s="4" t="s">
        <v>6</v>
      </c>
      <c r="K11" s="5" t="s">
        <v>7</v>
      </c>
      <c r="L11" s="4" t="s">
        <v>8</v>
      </c>
      <c r="M11" s="4" t="s">
        <v>9</v>
      </c>
    </row>
    <row r="12" spans="6:17" ht="15.75" thickBot="1" x14ac:dyDescent="0.3">
      <c r="F12" s="157" t="s">
        <v>102</v>
      </c>
      <c r="G12" s="13" t="s">
        <v>80</v>
      </c>
      <c r="H12" s="16">
        <f>I12/10.7639</f>
        <v>214.53014303365879</v>
      </c>
      <c r="I12" s="16">
        <v>2309.1810065999998</v>
      </c>
      <c r="J12" s="6">
        <v>14</v>
      </c>
      <c r="K12" s="7">
        <f>I12*J12</f>
        <v>32328.534092399997</v>
      </c>
      <c r="L12" s="8">
        <f>(K12*$L$9)/10^7</f>
        <v>40.410667615499996</v>
      </c>
      <c r="M12" s="15">
        <f>(K12*$M$9)/10^7</f>
        <v>43.643521024739997</v>
      </c>
      <c r="N12" s="14"/>
      <c r="Q12" s="1">
        <v>86</v>
      </c>
    </row>
    <row r="13" spans="6:17" ht="15.75" thickBot="1" x14ac:dyDescent="0.3">
      <c r="F13" s="158"/>
      <c r="G13" s="13" t="s">
        <v>80</v>
      </c>
      <c r="H13" s="16">
        <f t="shared" ref="H13:H20" si="0">I13/10.7639</f>
        <v>221.7750103401184</v>
      </c>
      <c r="I13" s="16">
        <v>2387.1640338000002</v>
      </c>
      <c r="J13" s="6">
        <v>27</v>
      </c>
      <c r="K13" s="7">
        <f t="shared" ref="K13:K20" si="1">I13*J13</f>
        <v>64453.428912600008</v>
      </c>
      <c r="L13" s="8">
        <f t="shared" ref="L13:L20" si="2">(K13*$L$9)/10^7</f>
        <v>80.566786140750011</v>
      </c>
      <c r="M13" s="15">
        <f t="shared" ref="M13:M20" si="3">(K13*$M$9)/10^7</f>
        <v>87.012129032010009</v>
      </c>
      <c r="N13" s="14"/>
    </row>
    <row r="14" spans="6:17" ht="15.75" thickBot="1" x14ac:dyDescent="0.3">
      <c r="F14" s="158"/>
      <c r="G14" s="13" t="s">
        <v>80</v>
      </c>
      <c r="H14" s="16">
        <f t="shared" si="0"/>
        <v>218.43557931604715</v>
      </c>
      <c r="I14" s="16">
        <v>2351.2187322</v>
      </c>
      <c r="J14" s="6">
        <v>14</v>
      </c>
      <c r="K14" s="7">
        <f t="shared" si="1"/>
        <v>32917.062250800001</v>
      </c>
      <c r="L14" s="8">
        <f t="shared" si="2"/>
        <v>41.146327813500001</v>
      </c>
      <c r="M14" s="15">
        <f t="shared" si="3"/>
        <v>44.43803403858</v>
      </c>
      <c r="N14" s="14"/>
    </row>
    <row r="15" spans="6:17" ht="15.75" thickBot="1" x14ac:dyDescent="0.3">
      <c r="F15" s="159"/>
      <c r="G15" s="13" t="s">
        <v>87</v>
      </c>
      <c r="H15" s="16">
        <f t="shared" si="0"/>
        <v>161.62280151246296</v>
      </c>
      <c r="I15" s="16">
        <v>1739.6916732</v>
      </c>
      <c r="J15" s="6">
        <v>1</v>
      </c>
      <c r="K15" s="7">
        <f t="shared" si="1"/>
        <v>1739.6916732</v>
      </c>
      <c r="L15" s="8">
        <f t="shared" si="2"/>
        <v>2.1746145914999997</v>
      </c>
      <c r="M15" s="15">
        <f t="shared" si="3"/>
        <v>2.3485837588199998</v>
      </c>
      <c r="N15" s="14"/>
      <c r="Q15" s="1">
        <v>88</v>
      </c>
    </row>
    <row r="16" spans="6:17" ht="15.75" thickBot="1" x14ac:dyDescent="0.3">
      <c r="F16" s="157" t="s">
        <v>51</v>
      </c>
      <c r="G16" s="13" t="s">
        <v>89</v>
      </c>
      <c r="H16" s="16">
        <f t="shared" si="0"/>
        <v>197.42263410102285</v>
      </c>
      <c r="I16" s="16">
        <v>2125.0374911999997</v>
      </c>
      <c r="J16" s="6">
        <v>30</v>
      </c>
      <c r="K16" s="7">
        <f t="shared" si="1"/>
        <v>63751.124735999991</v>
      </c>
      <c r="L16" s="8">
        <f t="shared" si="2"/>
        <v>79.688905919999996</v>
      </c>
      <c r="M16" s="15">
        <f t="shared" si="3"/>
        <v>86.06401839359998</v>
      </c>
      <c r="N16" s="14"/>
      <c r="Q16" s="1">
        <v>86</v>
      </c>
    </row>
    <row r="17" spans="6:18" ht="15.75" thickBot="1" x14ac:dyDescent="0.3">
      <c r="F17" s="163"/>
      <c r="G17" s="13" t="s">
        <v>80</v>
      </c>
      <c r="H17" s="16">
        <f t="shared" si="0"/>
        <v>232.84041314021871</v>
      </c>
      <c r="I17" s="16">
        <v>2506.270923</v>
      </c>
      <c r="J17" s="6">
        <v>28</v>
      </c>
      <c r="K17" s="7">
        <f t="shared" si="1"/>
        <v>70175.585844000001</v>
      </c>
      <c r="L17" s="8">
        <f t="shared" si="2"/>
        <v>87.719482305000014</v>
      </c>
      <c r="M17" s="15">
        <f t="shared" si="3"/>
        <v>94.737040889400006</v>
      </c>
      <c r="N17" s="14"/>
    </row>
    <row r="18" spans="6:18" ht="15.75" thickBot="1" x14ac:dyDescent="0.3">
      <c r="F18" s="160" t="s">
        <v>52</v>
      </c>
      <c r="G18" s="13" t="s">
        <v>87</v>
      </c>
      <c r="H18" s="16">
        <f t="shared" si="0"/>
        <v>137.29872553628334</v>
      </c>
      <c r="I18" s="16">
        <v>1477.8697518000001</v>
      </c>
      <c r="J18" s="6">
        <v>60</v>
      </c>
      <c r="K18" s="7">
        <f t="shared" si="1"/>
        <v>88672.185108000005</v>
      </c>
      <c r="L18" s="8">
        <f t="shared" si="2"/>
        <v>110.84023138500001</v>
      </c>
      <c r="M18" s="15">
        <f t="shared" si="3"/>
        <v>119.70744989580002</v>
      </c>
      <c r="N18" s="14"/>
      <c r="Q18" s="1">
        <v>88</v>
      </c>
    </row>
    <row r="19" spans="6:18" ht="15.75" thickBot="1" x14ac:dyDescent="0.3">
      <c r="F19" s="161"/>
      <c r="G19" s="13" t="s">
        <v>96</v>
      </c>
      <c r="H19" s="16">
        <f t="shared" si="0"/>
        <v>155.09959091035779</v>
      </c>
      <c r="I19" s="16">
        <v>1669.4764866</v>
      </c>
      <c r="J19" s="6">
        <v>13</v>
      </c>
      <c r="K19" s="7">
        <f t="shared" si="1"/>
        <v>21703.194325799999</v>
      </c>
      <c r="L19" s="8">
        <f t="shared" si="2"/>
        <v>27.128992907249998</v>
      </c>
      <c r="M19" s="15">
        <f t="shared" si="3"/>
        <v>29.299312339829999</v>
      </c>
      <c r="N19" s="14"/>
    </row>
    <row r="20" spans="6:18" ht="15.75" thickBot="1" x14ac:dyDescent="0.3">
      <c r="F20" s="162"/>
      <c r="G20" s="13" t="s">
        <v>96</v>
      </c>
      <c r="H20" s="16">
        <f t="shared" si="0"/>
        <v>155.22694209347912</v>
      </c>
      <c r="I20" s="16">
        <v>1670.847282</v>
      </c>
      <c r="J20" s="6">
        <v>15</v>
      </c>
      <c r="K20" s="7">
        <f t="shared" si="1"/>
        <v>25062.70923</v>
      </c>
      <c r="L20" s="8">
        <f t="shared" si="2"/>
        <v>31.328386537499998</v>
      </c>
      <c r="M20" s="15">
        <f t="shared" si="3"/>
        <v>33.834657460500004</v>
      </c>
      <c r="N20" s="14"/>
      <c r="Q20" s="1">
        <v>86</v>
      </c>
    </row>
    <row r="21" spans="6:18" ht="15.75" thickBot="1" x14ac:dyDescent="0.3">
      <c r="F21" s="23" t="s">
        <v>10</v>
      </c>
      <c r="G21" s="24"/>
      <c r="H21" s="24"/>
      <c r="I21" s="25"/>
      <c r="J21" s="9">
        <f>SUM(J12:J20)</f>
        <v>202</v>
      </c>
      <c r="K21" s="10">
        <f>SUM(K12:K20)</f>
        <v>400803.51617279998</v>
      </c>
      <c r="L21" s="29">
        <f>SUM(L12:L20)</f>
        <v>501.00439521600003</v>
      </c>
      <c r="M21" s="29">
        <f>SUM(M12:M20)</f>
        <v>541.08474683328006</v>
      </c>
    </row>
    <row r="22" spans="6:18" x14ac:dyDescent="0.25">
      <c r="K22" s="2">
        <f>K21/10.7639</f>
        <v>37235.901129962185</v>
      </c>
    </row>
    <row r="24" spans="6:18" x14ac:dyDescent="0.25">
      <c r="F24"/>
      <c r="G24"/>
      <c r="H24"/>
      <c r="I24"/>
      <c r="J24"/>
      <c r="K24"/>
      <c r="L24"/>
      <c r="M24"/>
    </row>
    <row r="25" spans="6:18" x14ac:dyDescent="0.25">
      <c r="F25"/>
      <c r="G25"/>
      <c r="H25"/>
      <c r="I25"/>
      <c r="J25"/>
      <c r="K25"/>
      <c r="L25"/>
      <c r="M25"/>
      <c r="N25"/>
    </row>
    <row r="26" spans="6:18" x14ac:dyDescent="0.25">
      <c r="F26"/>
      <c r="G26"/>
      <c r="H26"/>
      <c r="I26"/>
      <c r="J26"/>
      <c r="K26"/>
      <c r="L26"/>
      <c r="M26"/>
      <c r="N26"/>
      <c r="P26" s="1">
        <v>60</v>
      </c>
      <c r="Q26" s="1">
        <v>76.400000000000006</v>
      </c>
      <c r="R26" s="1">
        <f>Q26/P26</f>
        <v>1.2733333333333334</v>
      </c>
    </row>
    <row r="27" spans="6:18" x14ac:dyDescent="0.25">
      <c r="F27"/>
      <c r="G27"/>
      <c r="H27"/>
      <c r="I27"/>
      <c r="J27"/>
      <c r="K27"/>
      <c r="L27"/>
      <c r="M27"/>
      <c r="N27"/>
      <c r="P27" s="1">
        <v>300</v>
      </c>
      <c r="Q27" s="1">
        <v>483</v>
      </c>
      <c r="R27" s="1">
        <f>Q27/P27</f>
        <v>1.61</v>
      </c>
    </row>
    <row r="28" spans="6:18" x14ac:dyDescent="0.25">
      <c r="F28"/>
      <c r="G28"/>
      <c r="H28"/>
      <c r="I28"/>
      <c r="J28"/>
      <c r="K28"/>
      <c r="L28"/>
      <c r="M28"/>
      <c r="N28"/>
    </row>
    <row r="29" spans="6:18" x14ac:dyDescent="0.25">
      <c r="F29"/>
      <c r="G29"/>
      <c r="H29"/>
      <c r="I29"/>
      <c r="J29"/>
      <c r="K29"/>
      <c r="L29"/>
      <c r="M29"/>
      <c r="N29"/>
    </row>
    <row r="30" spans="6:18" x14ac:dyDescent="0.25">
      <c r="F30"/>
      <c r="G30"/>
      <c r="H30"/>
      <c r="I30"/>
      <c r="J30"/>
      <c r="K30"/>
      <c r="L30"/>
      <c r="M30"/>
      <c r="N30"/>
    </row>
    <row r="31" spans="6:18" x14ac:dyDescent="0.25">
      <c r="F31"/>
      <c r="G31"/>
      <c r="H31"/>
      <c r="I31"/>
      <c r="J31"/>
      <c r="K31"/>
      <c r="L31"/>
      <c r="M31"/>
      <c r="N31"/>
    </row>
    <row r="32" spans="6:18" x14ac:dyDescent="0.25">
      <c r="F32"/>
      <c r="G32"/>
      <c r="H32"/>
      <c r="I32"/>
      <c r="J32"/>
      <c r="K32"/>
      <c r="L32"/>
      <c r="M32"/>
      <c r="N32"/>
    </row>
    <row r="33" spans="6:14" x14ac:dyDescent="0.25">
      <c r="F33"/>
      <c r="G33"/>
      <c r="H33"/>
      <c r="I33"/>
      <c r="J33"/>
      <c r="K33"/>
      <c r="L33"/>
      <c r="M33"/>
      <c r="N33"/>
    </row>
    <row r="34" spans="6:14" x14ac:dyDescent="0.25">
      <c r="F34"/>
      <c r="G34"/>
      <c r="H34"/>
      <c r="I34"/>
      <c r="J34"/>
      <c r="K34"/>
      <c r="L34"/>
      <c r="M34"/>
      <c r="N34"/>
    </row>
    <row r="35" spans="6:14" x14ac:dyDescent="0.25">
      <c r="F35"/>
      <c r="G35"/>
      <c r="H35"/>
      <c r="I35"/>
      <c r="J35"/>
      <c r="K35"/>
      <c r="L35"/>
      <c r="M35"/>
      <c r="N35"/>
    </row>
    <row r="36" spans="6:14" x14ac:dyDescent="0.25">
      <c r="F36"/>
      <c r="G36"/>
      <c r="H36"/>
      <c r="I36"/>
      <c r="J36"/>
      <c r="K36"/>
      <c r="L36"/>
      <c r="M36"/>
      <c r="N36"/>
    </row>
    <row r="37" spans="6:14" x14ac:dyDescent="0.25">
      <c r="F37"/>
      <c r="G37"/>
      <c r="H37"/>
      <c r="I37"/>
      <c r="J37"/>
      <c r="K37"/>
      <c r="L37"/>
      <c r="M37"/>
      <c r="N37"/>
    </row>
    <row r="38" spans="6:14" x14ac:dyDescent="0.25">
      <c r="F38"/>
      <c r="G38"/>
      <c r="H38"/>
      <c r="I38"/>
      <c r="J38"/>
      <c r="K38"/>
      <c r="L38"/>
      <c r="M38"/>
      <c r="N38"/>
    </row>
    <row r="39" spans="6:14" x14ac:dyDescent="0.25">
      <c r="F39"/>
      <c r="G39"/>
      <c r="H39"/>
      <c r="I39"/>
      <c r="J39"/>
      <c r="K39"/>
      <c r="L39"/>
      <c r="M39"/>
      <c r="N39"/>
    </row>
    <row r="40" spans="6:14" x14ac:dyDescent="0.25">
      <c r="F40"/>
      <c r="G40"/>
      <c r="H40"/>
      <c r="I40"/>
      <c r="J40"/>
      <c r="K40"/>
      <c r="L40"/>
      <c r="M40"/>
      <c r="N40"/>
    </row>
    <row r="41" spans="6:14" x14ac:dyDescent="0.25">
      <c r="F41"/>
      <c r="G41"/>
      <c r="H41"/>
      <c r="I41"/>
      <c r="J41"/>
      <c r="K41"/>
      <c r="L41"/>
      <c r="M41"/>
      <c r="N41"/>
    </row>
    <row r="42" spans="6:14" x14ac:dyDescent="0.25">
      <c r="F42"/>
      <c r="G42"/>
      <c r="H42"/>
      <c r="I42"/>
      <c r="J42"/>
      <c r="K42"/>
      <c r="L42"/>
      <c r="M42"/>
      <c r="N42"/>
    </row>
    <row r="43" spans="6:14" x14ac:dyDescent="0.25">
      <c r="F43"/>
      <c r="G43"/>
      <c r="H43"/>
      <c r="I43"/>
      <c r="J43"/>
      <c r="K43"/>
      <c r="L43"/>
      <c r="M43"/>
      <c r="N43"/>
    </row>
  </sheetData>
  <mergeCells count="4">
    <mergeCell ref="F10:F11"/>
    <mergeCell ref="F12:F15"/>
    <mergeCell ref="F18:F20"/>
    <mergeCell ref="F16:F17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7E97-1E1D-4292-9986-43250A9639B7}">
  <dimension ref="C1:R37"/>
  <sheetViews>
    <sheetView showGridLines="0" tabSelected="1" topLeftCell="B21" zoomScale="115" zoomScaleNormal="115" workbookViewId="0">
      <selection activeCell="E25" sqref="E25"/>
    </sheetView>
  </sheetViews>
  <sheetFormatPr defaultRowHeight="15" x14ac:dyDescent="0.25"/>
  <cols>
    <col min="1" max="2" width="9.33203125" style="1"/>
    <col min="3" max="3" width="19.33203125" style="1" bestFit="1" customWidth="1"/>
    <col min="4" max="4" width="23.83203125" style="1" bestFit="1" customWidth="1"/>
    <col min="5" max="6" width="16" style="1" bestFit="1" customWidth="1"/>
    <col min="7" max="7" width="11.83203125" style="1" bestFit="1" customWidth="1"/>
    <col min="8" max="8" width="13" style="1" bestFit="1" customWidth="1"/>
    <col min="9" max="9" width="13.83203125" style="1" bestFit="1" customWidth="1"/>
    <col min="10" max="10" width="17.6640625" style="1" bestFit="1" customWidth="1"/>
    <col min="11" max="11" width="11.6640625" style="1" bestFit="1" customWidth="1"/>
    <col min="12" max="12" width="12.5" style="1" customWidth="1"/>
    <col min="13" max="13" width="16.83203125" style="1" customWidth="1"/>
    <col min="14" max="14" width="17.6640625" style="1" bestFit="1" customWidth="1"/>
    <col min="15" max="15" width="13.83203125" style="1" bestFit="1" customWidth="1"/>
    <col min="16" max="16" width="11.83203125" style="1" customWidth="1"/>
    <col min="17" max="17" width="12.6640625" style="1" bestFit="1" customWidth="1"/>
    <col min="18" max="18" width="17.6640625" style="1" bestFit="1" customWidth="1"/>
    <col min="19" max="16384" width="9.33203125" style="1"/>
  </cols>
  <sheetData>
    <row r="1" spans="4:11" x14ac:dyDescent="0.25">
      <c r="G1" s="43" t="s">
        <v>11</v>
      </c>
      <c r="H1" s="43" t="s">
        <v>12</v>
      </c>
      <c r="I1" s="43" t="s">
        <v>23</v>
      </c>
      <c r="J1" s="43" t="s">
        <v>44</v>
      </c>
    </row>
    <row r="2" spans="4:11" x14ac:dyDescent="0.25">
      <c r="F2" s="49" t="s">
        <v>13</v>
      </c>
      <c r="G2" s="166">
        <v>17.431249999999999</v>
      </c>
      <c r="H2" s="30">
        <f>G2*4046.86</f>
        <v>70541.828374999997</v>
      </c>
      <c r="I2" s="31">
        <f>H2*10.7639</f>
        <v>759305.1864456624</v>
      </c>
      <c r="J2" s="31">
        <f>I2/9</f>
        <v>84367.24293840694</v>
      </c>
    </row>
    <row r="4" spans="4:11" x14ac:dyDescent="0.25">
      <c r="D4" s="49" t="s">
        <v>15</v>
      </c>
      <c r="G4" s="164"/>
    </row>
    <row r="5" spans="4:11" x14ac:dyDescent="0.25">
      <c r="D5" s="46" t="s">
        <v>16</v>
      </c>
      <c r="E5" s="36">
        <f>J6</f>
        <v>70000</v>
      </c>
      <c r="F5" s="44" t="s">
        <v>56</v>
      </c>
      <c r="I5" s="41" t="s">
        <v>40</v>
      </c>
      <c r="J5" s="33">
        <v>100000</v>
      </c>
      <c r="K5" s="45" t="s">
        <v>43</v>
      </c>
    </row>
    <row r="6" spans="4:11" x14ac:dyDescent="0.25">
      <c r="D6" s="41" t="s">
        <v>39</v>
      </c>
      <c r="E6" s="37">
        <f>E5*J2</f>
        <v>5905707005.6884861</v>
      </c>
      <c r="I6" s="41" t="s">
        <v>41</v>
      </c>
      <c r="J6" s="38">
        <f>J5*0.7</f>
        <v>70000</v>
      </c>
      <c r="K6" s="45" t="s">
        <v>43</v>
      </c>
    </row>
    <row r="7" spans="4:11" x14ac:dyDescent="0.25">
      <c r="D7" s="20"/>
      <c r="E7" s="2"/>
    </row>
    <row r="8" spans="4:11" x14ac:dyDescent="0.25">
      <c r="D8" s="47" t="s">
        <v>57</v>
      </c>
      <c r="E8" s="39">
        <f>E6/F20</f>
        <v>4459.3431177913808</v>
      </c>
    </row>
    <row r="11" spans="4:11" ht="15.75" thickBot="1" x14ac:dyDescent="0.3"/>
    <row r="12" spans="4:11" ht="15.75" thickBot="1" x14ac:dyDescent="0.3">
      <c r="D12" s="58" t="s">
        <v>18</v>
      </c>
      <c r="E12" s="57"/>
      <c r="F12" s="59"/>
      <c r="G12" s="12"/>
      <c r="H12" s="58" t="s">
        <v>19</v>
      </c>
      <c r="I12" s="54"/>
      <c r="J12" s="55"/>
    </row>
    <row r="13" spans="4:11" x14ac:dyDescent="0.25">
      <c r="D13" s="52" t="s">
        <v>13</v>
      </c>
      <c r="E13" s="50" t="s">
        <v>20</v>
      </c>
      <c r="F13" s="53" t="s">
        <v>21</v>
      </c>
      <c r="G13" s="12"/>
      <c r="H13" s="52" t="s">
        <v>13</v>
      </c>
      <c r="I13" s="50" t="s">
        <v>20</v>
      </c>
      <c r="J13" s="53" t="s">
        <v>21</v>
      </c>
    </row>
    <row r="14" spans="4:11" ht="15.75" thickBot="1" x14ac:dyDescent="0.3">
      <c r="D14" s="60">
        <f>E20*10.7639</f>
        <v>1324344.6063001</v>
      </c>
      <c r="E14" s="61">
        <v>1800</v>
      </c>
      <c r="F14" s="62">
        <f>E14*D14</f>
        <v>2383820291.3401799</v>
      </c>
      <c r="G14" s="12"/>
      <c r="H14" s="60">
        <f>E22*10.7639</f>
        <v>504568.57639999996</v>
      </c>
      <c r="I14" s="61">
        <v>1500</v>
      </c>
      <c r="J14" s="62">
        <f>I14*H14</f>
        <v>756852864.5999999</v>
      </c>
    </row>
    <row r="15" spans="4:11" x14ac:dyDescent="0.25">
      <c r="D15" s="51" t="s">
        <v>23</v>
      </c>
      <c r="E15" s="51" t="s">
        <v>24</v>
      </c>
      <c r="H15" s="51" t="s">
        <v>23</v>
      </c>
      <c r="I15" s="51" t="s">
        <v>24</v>
      </c>
    </row>
    <row r="17" spans="3:18" x14ac:dyDescent="0.25">
      <c r="M17" s="49" t="s">
        <v>14</v>
      </c>
      <c r="Q17" s="49" t="s">
        <v>64</v>
      </c>
    </row>
    <row r="18" spans="3:18" x14ac:dyDescent="0.25">
      <c r="M18" s="48" t="s">
        <v>53</v>
      </c>
      <c r="N18" s="33">
        <f>4*23000000</f>
        <v>92000000</v>
      </c>
      <c r="O18" s="42" t="s">
        <v>55</v>
      </c>
      <c r="Q18" s="46" t="s">
        <v>3</v>
      </c>
      <c r="R18" s="31">
        <f>E6</f>
        <v>5905707005.6884861</v>
      </c>
    </row>
    <row r="19" spans="3:18" x14ac:dyDescent="0.25">
      <c r="E19" s="43" t="s">
        <v>12</v>
      </c>
      <c r="F19" s="43" t="s">
        <v>23</v>
      </c>
      <c r="I19" s="41" t="s">
        <v>22</v>
      </c>
      <c r="J19" s="31">
        <f>J14+F14</f>
        <v>3140673155.9401798</v>
      </c>
      <c r="M19" s="48" t="s">
        <v>54</v>
      </c>
      <c r="N19" s="33">
        <v>1500</v>
      </c>
      <c r="O19" s="51" t="s">
        <v>24</v>
      </c>
      <c r="Q19" s="46" t="s">
        <v>4</v>
      </c>
      <c r="R19" s="31">
        <f>J19</f>
        <v>3140673155.9401798</v>
      </c>
    </row>
    <row r="20" spans="3:18" x14ac:dyDescent="0.25">
      <c r="D20" s="41" t="s">
        <v>29</v>
      </c>
      <c r="E20" s="32">
        <v>123035.75900000001</v>
      </c>
      <c r="F20" s="31">
        <f>E20*10.7639</f>
        <v>1324344.6063001</v>
      </c>
      <c r="M20" s="41" t="s">
        <v>39</v>
      </c>
      <c r="N20" s="33">
        <f>N18*G2</f>
        <v>1603674999.9999998</v>
      </c>
      <c r="Q20" s="46" t="s">
        <v>5</v>
      </c>
      <c r="R20" s="31">
        <f>J27</f>
        <v>659541362.74743772</v>
      </c>
    </row>
    <row r="21" spans="3:18" x14ac:dyDescent="0.25">
      <c r="D21" s="41" t="s">
        <v>30</v>
      </c>
      <c r="E21" s="32">
        <f>E20+E22</f>
        <v>169911.75900000002</v>
      </c>
      <c r="F21" s="31">
        <f>E21*10.7639</f>
        <v>1828913.1827001001</v>
      </c>
      <c r="I21" s="49" t="s">
        <v>42</v>
      </c>
      <c r="M21" s="41" t="s">
        <v>17</v>
      </c>
      <c r="N21" s="34">
        <f>N19*F21</f>
        <v>2743369774.0501504</v>
      </c>
    </row>
    <row r="22" spans="3:18" x14ac:dyDescent="0.25">
      <c r="D22" s="41" t="s">
        <v>32</v>
      </c>
      <c r="E22" s="32">
        <v>46876</v>
      </c>
      <c r="F22" s="31">
        <f>E22*10.7639</f>
        <v>504568.57639999996</v>
      </c>
      <c r="I22" s="46" t="s">
        <v>25</v>
      </c>
      <c r="J22" s="31">
        <f>J19</f>
        <v>3140673155.9401798</v>
      </c>
      <c r="M22" s="41" t="s">
        <v>58</v>
      </c>
      <c r="N22" s="35">
        <f>SUM(N20:N21)</f>
        <v>4347044774.0501499</v>
      </c>
    </row>
    <row r="23" spans="3:18" x14ac:dyDescent="0.25">
      <c r="D23" s="11"/>
      <c r="H23" s="56">
        <v>7.0000000000000007E-2</v>
      </c>
      <c r="I23" s="46" t="s">
        <v>26</v>
      </c>
      <c r="J23" s="31">
        <f>$J$22*H23</f>
        <v>219847120.91581261</v>
      </c>
      <c r="Q23" s="46" t="s">
        <v>6</v>
      </c>
      <c r="R23" s="31">
        <f>SUM(R18:R20)</f>
        <v>9705921524.3761044</v>
      </c>
    </row>
    <row r="24" spans="3:18" x14ac:dyDescent="0.25">
      <c r="C24" s="70" t="s">
        <v>68</v>
      </c>
      <c r="D24" s="41" t="s">
        <v>38</v>
      </c>
      <c r="E24" s="40">
        <v>123447.916</v>
      </c>
      <c r="F24" s="31">
        <f t="shared" ref="F24:F26" si="0">E24*10.7639</f>
        <v>1328781.0230323998</v>
      </c>
      <c r="H24" s="56">
        <v>0.09</v>
      </c>
      <c r="I24" s="46" t="s">
        <v>27</v>
      </c>
      <c r="J24" s="31">
        <f>$J$22*H24</f>
        <v>282660584.03461617</v>
      </c>
    </row>
    <row r="25" spans="3:18" x14ac:dyDescent="0.25">
      <c r="C25" s="70" t="s">
        <v>68</v>
      </c>
      <c r="D25" s="41" t="s">
        <v>50</v>
      </c>
      <c r="E25" s="40">
        <v>10999.377</v>
      </c>
      <c r="F25" s="31">
        <f t="shared" si="0"/>
        <v>118396.19409030001</v>
      </c>
      <c r="H25" s="56">
        <v>0.05</v>
      </c>
      <c r="I25" s="46" t="s">
        <v>28</v>
      </c>
      <c r="J25" s="31">
        <f>$J$22*H25</f>
        <v>157033657.79700899</v>
      </c>
      <c r="Q25" s="46" t="s">
        <v>33</v>
      </c>
      <c r="R25" s="35">
        <f>ROUND(R23,(-7))</f>
        <v>9710000000</v>
      </c>
    </row>
    <row r="26" spans="3:18" x14ac:dyDescent="0.25">
      <c r="C26" s="70" t="s">
        <v>68</v>
      </c>
      <c r="D26" s="41" t="s">
        <v>49</v>
      </c>
      <c r="E26" s="40">
        <v>24689.57</v>
      </c>
      <c r="F26" s="31">
        <f t="shared" si="0"/>
        <v>265756.062523</v>
      </c>
      <c r="Q26" s="46" t="s">
        <v>34</v>
      </c>
      <c r="R26" s="35">
        <f>R25*0.85</f>
        <v>8253500000</v>
      </c>
    </row>
    <row r="27" spans="3:18" x14ac:dyDescent="0.25">
      <c r="I27" s="46" t="s">
        <v>31</v>
      </c>
      <c r="J27" s="35">
        <f>J25+J24+J23</f>
        <v>659541362.74743772</v>
      </c>
      <c r="Q27" s="46" t="s">
        <v>35</v>
      </c>
      <c r="R27" s="35">
        <f>R25*0.75</f>
        <v>7282500000</v>
      </c>
    </row>
    <row r="28" spans="3:18" x14ac:dyDescent="0.25">
      <c r="C28" s="70" t="s">
        <v>68</v>
      </c>
      <c r="D28" s="41" t="s">
        <v>47</v>
      </c>
      <c r="E28" s="40">
        <v>11148</v>
      </c>
      <c r="F28" s="31">
        <f>E28*10.7639</f>
        <v>119995.95719999999</v>
      </c>
    </row>
    <row r="29" spans="3:18" x14ac:dyDescent="0.25">
      <c r="C29" s="70" t="s">
        <v>68</v>
      </c>
      <c r="D29" s="41" t="s">
        <v>48</v>
      </c>
      <c r="E29" s="40">
        <v>10581.248</v>
      </c>
      <c r="F29" s="31">
        <f>E29*10.7639</f>
        <v>113895.49534719999</v>
      </c>
    </row>
    <row r="30" spans="3:18" x14ac:dyDescent="0.25">
      <c r="E30" s="12"/>
    </row>
    <row r="31" spans="3:18" x14ac:dyDescent="0.25">
      <c r="I31" s="17"/>
    </row>
    <row r="32" spans="3:18" x14ac:dyDescent="0.25">
      <c r="D32" s="11"/>
      <c r="E32" s="11"/>
      <c r="F32" s="11"/>
    </row>
    <row r="33" spans="4:7" x14ac:dyDescent="0.25">
      <c r="D33" s="19"/>
      <c r="E33" s="12"/>
    </row>
    <row r="34" spans="4:7" x14ac:dyDescent="0.25">
      <c r="D34" s="19"/>
    </row>
    <row r="35" spans="4:7" x14ac:dyDescent="0.25">
      <c r="D35" s="19"/>
    </row>
    <row r="36" spans="4:7" x14ac:dyDescent="0.25">
      <c r="D36" s="19"/>
      <c r="G36" s="11"/>
    </row>
    <row r="37" spans="4:7" x14ac:dyDescent="0.25">
      <c r="E37" s="12"/>
      <c r="F37" s="12"/>
      <c r="G3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6D97-A6FF-4B6E-97DB-92ABB77D3796}">
  <dimension ref="G7:R32"/>
  <sheetViews>
    <sheetView topLeftCell="E4" zoomScaleNormal="100" workbookViewId="0">
      <selection activeCell="L9" sqref="L9"/>
    </sheetView>
  </sheetViews>
  <sheetFormatPr defaultRowHeight="12.75" x14ac:dyDescent="0.2"/>
  <cols>
    <col min="8" max="8" width="12.83203125" hidden="1" customWidth="1"/>
    <col min="9" max="9" width="12.5" customWidth="1"/>
    <col min="10" max="10" width="12.5" bestFit="1" customWidth="1"/>
    <col min="11" max="11" width="17.5" customWidth="1"/>
    <col min="12" max="12" width="36.1640625" bestFit="1" customWidth="1"/>
    <col min="13" max="13" width="12" bestFit="1" customWidth="1"/>
  </cols>
  <sheetData>
    <row r="7" spans="7:18" x14ac:dyDescent="0.2">
      <c r="R7" s="63"/>
    </row>
    <row r="8" spans="7:18" ht="36.75" customHeight="1" x14ac:dyDescent="0.2">
      <c r="G8" s="69" t="s">
        <v>46</v>
      </c>
      <c r="H8" s="165" t="s">
        <v>111</v>
      </c>
      <c r="I8" s="69" t="s">
        <v>36</v>
      </c>
      <c r="J8" s="69" t="s">
        <v>45</v>
      </c>
      <c r="K8" s="68" t="s">
        <v>59</v>
      </c>
      <c r="L8" s="68" t="s">
        <v>67</v>
      </c>
    </row>
    <row r="9" spans="7:18" ht="15" x14ac:dyDescent="0.2">
      <c r="G9" s="18">
        <v>1</v>
      </c>
      <c r="H9" s="18" t="s">
        <v>112</v>
      </c>
      <c r="I9" s="18">
        <v>1</v>
      </c>
      <c r="J9" s="18" t="s">
        <v>65</v>
      </c>
      <c r="K9" s="18">
        <v>76</v>
      </c>
      <c r="L9" s="67" t="s">
        <v>110</v>
      </c>
    </row>
    <row r="10" spans="7:18" ht="15" x14ac:dyDescent="0.2">
      <c r="G10" s="18">
        <v>2</v>
      </c>
      <c r="H10" s="18" t="s">
        <v>112</v>
      </c>
      <c r="I10" s="18">
        <v>2</v>
      </c>
      <c r="J10" s="18" t="s">
        <v>65</v>
      </c>
      <c r="K10" s="18">
        <v>52</v>
      </c>
      <c r="L10" s="67" t="s">
        <v>110</v>
      </c>
    </row>
    <row r="11" spans="7:18" ht="15" x14ac:dyDescent="0.2">
      <c r="G11" s="18">
        <v>3</v>
      </c>
      <c r="H11" s="18" t="s">
        <v>112</v>
      </c>
      <c r="I11" s="18">
        <v>3</v>
      </c>
      <c r="J11" s="18" t="s">
        <v>65</v>
      </c>
      <c r="K11" s="18">
        <v>58</v>
      </c>
      <c r="L11" s="67" t="s">
        <v>110</v>
      </c>
    </row>
    <row r="12" spans="7:18" ht="15" x14ac:dyDescent="0.2">
      <c r="G12" s="18">
        <v>4</v>
      </c>
      <c r="H12" s="18" t="s">
        <v>112</v>
      </c>
      <c r="I12" s="18">
        <v>4</v>
      </c>
      <c r="J12" s="18" t="s">
        <v>65</v>
      </c>
      <c r="K12" s="18">
        <v>88</v>
      </c>
      <c r="L12" s="67" t="s">
        <v>110</v>
      </c>
    </row>
    <row r="13" spans="7:18" ht="15" x14ac:dyDescent="0.2">
      <c r="G13" s="18">
        <v>5</v>
      </c>
      <c r="H13" s="18" t="s">
        <v>112</v>
      </c>
      <c r="I13" s="18" t="s">
        <v>105</v>
      </c>
      <c r="J13" s="18" t="s">
        <v>65</v>
      </c>
      <c r="K13" s="18">
        <v>88</v>
      </c>
      <c r="L13" s="67" t="s">
        <v>101</v>
      </c>
    </row>
    <row r="14" spans="7:18" ht="15" x14ac:dyDescent="0.2">
      <c r="G14" s="18">
        <v>6</v>
      </c>
      <c r="H14" s="18" t="s">
        <v>112</v>
      </c>
      <c r="I14" s="18" t="s">
        <v>106</v>
      </c>
      <c r="J14" s="18" t="s">
        <v>65</v>
      </c>
      <c r="K14" s="18">
        <v>58</v>
      </c>
      <c r="L14" s="67" t="s">
        <v>101</v>
      </c>
    </row>
    <row r="15" spans="7:18" ht="15" x14ac:dyDescent="0.2">
      <c r="G15" s="18">
        <v>7</v>
      </c>
      <c r="H15" s="18" t="s">
        <v>112</v>
      </c>
      <c r="I15" s="18" t="s">
        <v>107</v>
      </c>
      <c r="J15" s="18" t="s">
        <v>65</v>
      </c>
      <c r="K15" s="18">
        <v>56</v>
      </c>
      <c r="L15" s="67" t="s">
        <v>101</v>
      </c>
    </row>
    <row r="16" spans="7:18" ht="15" x14ac:dyDescent="0.2">
      <c r="G16" s="18">
        <v>8</v>
      </c>
      <c r="H16" s="18" t="s">
        <v>112</v>
      </c>
      <c r="I16" s="18">
        <v>8</v>
      </c>
      <c r="J16" s="18" t="s">
        <v>108</v>
      </c>
      <c r="K16" s="18">
        <v>44</v>
      </c>
      <c r="L16" s="67" t="s">
        <v>110</v>
      </c>
      <c r="R16" s="63"/>
    </row>
    <row r="17" spans="7:18" ht="15" x14ac:dyDescent="0.2">
      <c r="G17" s="18">
        <v>9</v>
      </c>
      <c r="H17" s="18" t="s">
        <v>113</v>
      </c>
      <c r="I17" s="18">
        <v>9</v>
      </c>
      <c r="J17" s="18" t="s">
        <v>65</v>
      </c>
      <c r="K17" s="18">
        <v>58</v>
      </c>
      <c r="L17" s="67" t="s">
        <v>110</v>
      </c>
      <c r="R17" s="63"/>
    </row>
    <row r="18" spans="7:18" ht="15" x14ac:dyDescent="0.2">
      <c r="G18" s="18">
        <v>10</v>
      </c>
      <c r="H18" s="18" t="s">
        <v>113</v>
      </c>
      <c r="I18" s="18">
        <v>10</v>
      </c>
      <c r="J18" s="18" t="s">
        <v>65</v>
      </c>
      <c r="K18" s="18">
        <v>58</v>
      </c>
      <c r="L18" s="67" t="s">
        <v>110</v>
      </c>
      <c r="R18" s="63"/>
    </row>
    <row r="19" spans="7:18" ht="15" x14ac:dyDescent="0.2">
      <c r="G19" s="18">
        <v>11</v>
      </c>
      <c r="H19" s="18" t="s">
        <v>113</v>
      </c>
      <c r="I19" s="18">
        <v>11</v>
      </c>
      <c r="J19" s="18" t="s">
        <v>65</v>
      </c>
      <c r="K19" s="18">
        <v>58</v>
      </c>
      <c r="L19" s="67" t="s">
        <v>110</v>
      </c>
      <c r="R19" s="63"/>
    </row>
    <row r="20" spans="7:18" ht="15" x14ac:dyDescent="0.2">
      <c r="G20" s="18">
        <v>12</v>
      </c>
      <c r="H20" s="18" t="s">
        <v>113</v>
      </c>
      <c r="I20" s="18">
        <v>12</v>
      </c>
      <c r="J20" s="18" t="s">
        <v>66</v>
      </c>
      <c r="K20" s="18">
        <v>84</v>
      </c>
      <c r="L20" s="67" t="s">
        <v>110</v>
      </c>
      <c r="R20" s="63"/>
    </row>
    <row r="21" spans="7:18" ht="15" x14ac:dyDescent="0.2">
      <c r="G21" s="18">
        <v>13</v>
      </c>
      <c r="H21" s="18" t="s">
        <v>113</v>
      </c>
      <c r="I21" s="18">
        <v>13</v>
      </c>
      <c r="J21" s="18" t="s">
        <v>108</v>
      </c>
      <c r="K21" s="18">
        <v>64</v>
      </c>
      <c r="L21" s="67" t="s">
        <v>110</v>
      </c>
      <c r="R21" s="63"/>
    </row>
    <row r="22" spans="7:18" ht="15" x14ac:dyDescent="0.2">
      <c r="G22" s="18">
        <v>14</v>
      </c>
      <c r="H22" s="18" t="s">
        <v>113</v>
      </c>
      <c r="I22" s="18">
        <v>14</v>
      </c>
      <c r="J22" s="18" t="s">
        <v>108</v>
      </c>
      <c r="K22" s="18">
        <v>64</v>
      </c>
      <c r="L22" s="67" t="s">
        <v>110</v>
      </c>
      <c r="R22" s="63"/>
    </row>
    <row r="23" spans="7:18" ht="15" x14ac:dyDescent="0.2">
      <c r="G23" s="18">
        <v>15</v>
      </c>
      <c r="H23" s="18" t="s">
        <v>112</v>
      </c>
      <c r="I23" s="18">
        <v>15</v>
      </c>
      <c r="J23" s="18" t="s">
        <v>109</v>
      </c>
      <c r="K23" s="18">
        <v>28</v>
      </c>
      <c r="L23" s="67" t="s">
        <v>110</v>
      </c>
      <c r="R23" s="63"/>
    </row>
    <row r="24" spans="7:18" ht="15" x14ac:dyDescent="0.2">
      <c r="G24" s="64" t="s">
        <v>58</v>
      </c>
      <c r="H24" s="65"/>
      <c r="I24" s="65"/>
      <c r="J24" s="65"/>
      <c r="K24" s="66">
        <f>SUBTOTAL(9,K9:K23)</f>
        <v>934</v>
      </c>
      <c r="L24" s="66"/>
      <c r="M24" s="21"/>
      <c r="N24" s="22"/>
      <c r="O24" s="22"/>
      <c r="P24" s="22"/>
    </row>
    <row r="25" spans="7:18" x14ac:dyDescent="0.2">
      <c r="R25" s="63"/>
    </row>
    <row r="27" spans="7:18" x14ac:dyDescent="0.2">
      <c r="R27" s="63"/>
    </row>
    <row r="28" spans="7:18" x14ac:dyDescent="0.2">
      <c r="K28">
        <v>548</v>
      </c>
    </row>
    <row r="29" spans="7:18" x14ac:dyDescent="0.2">
      <c r="K29">
        <v>386</v>
      </c>
      <c r="R29" s="63"/>
    </row>
    <row r="32" spans="7:18" x14ac:dyDescent="0.2">
      <c r="R32" s="63"/>
    </row>
  </sheetData>
  <autoFilter ref="G8:L23" xr:uid="{3E6A6D97-A6FF-4B6E-97DB-92ABB77D3796}"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101-Saleable-Market</vt:lpstr>
      <vt:lpstr>Inventory calculation</vt:lpstr>
      <vt:lpstr>Civil work</vt:lpstr>
      <vt:lpstr>Tower Details</vt:lpstr>
      <vt:lpstr>'101-Saleable-Market'!Print_Area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20231017_Inventory list _TARC KN_1_Distributed.xlsx</dc:title>
  <dc:creator>Rakesh Seth</dc:creator>
  <cp:lastModifiedBy>Mahesh Joshi</cp:lastModifiedBy>
  <dcterms:created xsi:type="dcterms:W3CDTF">2024-03-11T07:04:31Z</dcterms:created>
  <dcterms:modified xsi:type="dcterms:W3CDTF">2024-06-19T10:29:00Z</dcterms:modified>
</cp:coreProperties>
</file>