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 Progress Files\Yash Bhatnagar\Ireo The Corridor\Ireo The Corridor\Report\"/>
    </mc:Choice>
  </mc:AlternateContent>
  <xr:revisionPtr revIDLastSave="0" documentId="13_ncr:1_{8D5DB609-710F-4302-B9AE-C3244FD4BCFE}" xr6:coauthVersionLast="47" xr6:coauthVersionMax="47" xr10:uidLastSave="{00000000-0000-0000-0000-000000000000}"/>
  <bookViews>
    <workbookView xWindow="-120" yWindow="-120" windowWidth="21840" windowHeight="13140" tabRatio="587" firstSheet="2" activeTab="2" xr2:uid="{00000000-000D-0000-FFFF-FFFF00000000}"/>
  </bookViews>
  <sheets>
    <sheet name="Property Delaer" sheetId="27" r:id="rId1"/>
    <sheet name="Inventory calculation" sheetId="11" r:id="rId2"/>
    <sheet name="Civil work" sheetId="12" r:id="rId3"/>
    <sheet name="Tower Details" sheetId="19" r:id="rId4"/>
    <sheet name="Flat Details" sheetId="28" r:id="rId5"/>
  </sheets>
  <externalReferences>
    <externalReference r:id="rId6"/>
  </externalReferences>
  <definedNames>
    <definedName name="Excel_BuiltIn__FilterDatabase_1">#REF!</definedName>
    <definedName name="View5">[1]hidnSheetNew!$C$2:$C$3</definedName>
  </definedNames>
  <calcPr calcId="181029"/>
</workbook>
</file>

<file path=xl/calcChain.xml><?xml version="1.0" encoding="utf-8"?>
<calcChain xmlns="http://schemas.openxmlformats.org/spreadsheetml/2006/main">
  <c r="P24" i="12" l="1"/>
  <c r="N4" i="12"/>
  <c r="N2" i="12"/>
  <c r="N1" i="12"/>
  <c r="K47" i="19"/>
  <c r="K48" i="19"/>
  <c r="N3" i="12"/>
  <c r="G11" i="28"/>
  <c r="H10" i="28"/>
  <c r="H11" i="28" s="1"/>
  <c r="G10" i="28"/>
  <c r="E5" i="12"/>
  <c r="F29" i="12" l="1"/>
  <c r="F28" i="12"/>
  <c r="I5" i="12"/>
  <c r="F20" i="12"/>
  <c r="E21" i="12"/>
  <c r="T22" i="11"/>
  <c r="E7" i="12"/>
  <c r="Q23" i="11"/>
  <c r="K28" i="11"/>
  <c r="M28" i="11" s="1"/>
  <c r="K27" i="11"/>
  <c r="M27" i="11" s="1"/>
  <c r="K26" i="11"/>
  <c r="M26" i="11" s="1"/>
  <c r="K25" i="11"/>
  <c r="L25" i="11" s="1"/>
  <c r="M24" i="11"/>
  <c r="K24" i="11"/>
  <c r="L24" i="11" s="1"/>
  <c r="K23" i="11"/>
  <c r="M23" i="11" s="1"/>
  <c r="K22" i="11"/>
  <c r="M22" i="11" s="1"/>
  <c r="K21" i="11"/>
  <c r="L21" i="11" s="1"/>
  <c r="M20" i="11"/>
  <c r="L20" i="11"/>
  <c r="K20" i="11"/>
  <c r="K19" i="11"/>
  <c r="L19" i="11" s="1"/>
  <c r="K18" i="11"/>
  <c r="M18" i="11" s="1"/>
  <c r="M17" i="11"/>
  <c r="K17" i="11"/>
  <c r="L17" i="11" s="1"/>
  <c r="M16" i="11"/>
  <c r="L16" i="11"/>
  <c r="K16" i="11"/>
  <c r="K15" i="11"/>
  <c r="M15" i="11" s="1"/>
  <c r="K14" i="11"/>
  <c r="M14" i="11" s="1"/>
  <c r="M13" i="11"/>
  <c r="K13" i="11"/>
  <c r="L13" i="11" s="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F4" i="27"/>
  <c r="G3" i="27"/>
  <c r="F26" i="12"/>
  <c r="F24" i="12"/>
  <c r="H2" i="12"/>
  <c r="M25" i="11" l="1"/>
  <c r="L28" i="11"/>
  <c r="M21" i="11"/>
  <c r="L15" i="11"/>
  <c r="L23" i="11"/>
  <c r="L27" i="11"/>
  <c r="L14" i="11"/>
  <c r="L18" i="11"/>
  <c r="M19" i="11"/>
  <c r="L22" i="11"/>
  <c r="L26" i="11"/>
  <c r="K49" i="19"/>
  <c r="F25" i="12" l="1"/>
  <c r="F21" i="12" l="1"/>
  <c r="E8" i="12" s="1"/>
  <c r="E9" i="12" s="1"/>
  <c r="I2" i="12" l="1"/>
  <c r="F22" i="12"/>
  <c r="H12" i="11"/>
  <c r="J2" i="12" l="1"/>
  <c r="I6" i="12" s="1"/>
  <c r="H14" i="12"/>
  <c r="J14" i="12" s="1"/>
  <c r="D14" i="12"/>
  <c r="F14" i="12" s="1"/>
  <c r="J29" i="11"/>
  <c r="K12" i="11"/>
  <c r="I8" i="12" l="1"/>
  <c r="P17" i="12"/>
  <c r="L12" i="11"/>
  <c r="L29" i="11" s="1"/>
  <c r="M12" i="11"/>
  <c r="M29" i="11" s="1"/>
  <c r="M14" i="12"/>
  <c r="K29" i="11"/>
  <c r="K30" i="11" s="1"/>
  <c r="M17" i="12" l="1"/>
  <c r="M18" i="12" s="1"/>
  <c r="P18" i="12"/>
  <c r="M20" i="12"/>
  <c r="M19" i="12"/>
  <c r="M22" i="12" l="1"/>
  <c r="P19" i="12" s="1"/>
  <c r="P22" i="12" s="1"/>
  <c r="P26" i="12" l="1"/>
  <c r="P25" i="12" l="1"/>
</calcChain>
</file>

<file path=xl/sharedStrings.xml><?xml version="1.0" encoding="utf-8"?>
<sst xmlns="http://schemas.openxmlformats.org/spreadsheetml/2006/main" count="215" uniqueCount="148">
  <si>
    <t>Configuration</t>
  </si>
  <si>
    <t>Saleable area per DU
(In Sq Mt)</t>
  </si>
  <si>
    <t>Saleable area per DU
(In Sqft)</t>
  </si>
  <si>
    <t>A</t>
  </si>
  <si>
    <t>B</t>
  </si>
  <si>
    <t>C</t>
  </si>
  <si>
    <t>D</t>
  </si>
  <si>
    <t>E</t>
  </si>
  <si>
    <t>F</t>
  </si>
  <si>
    <t>G</t>
  </si>
  <si>
    <t>Total</t>
  </si>
  <si>
    <t>acre</t>
  </si>
  <si>
    <t>sq.mtr</t>
  </si>
  <si>
    <t>Area</t>
  </si>
  <si>
    <t>Circle Value</t>
  </si>
  <si>
    <t>FMV</t>
  </si>
  <si>
    <t>rate</t>
  </si>
  <si>
    <t>Building</t>
  </si>
  <si>
    <t>Far</t>
  </si>
  <si>
    <t>Non Far</t>
  </si>
  <si>
    <t>Rate</t>
  </si>
  <si>
    <t>Value</t>
  </si>
  <si>
    <t>Total Cons</t>
  </si>
  <si>
    <t>sq.ft</t>
  </si>
  <si>
    <t>per sq.ft</t>
  </si>
  <si>
    <t>a</t>
  </si>
  <si>
    <t>b</t>
  </si>
  <si>
    <t>c</t>
  </si>
  <si>
    <t>d</t>
  </si>
  <si>
    <t>FAR</t>
  </si>
  <si>
    <t>Built up</t>
  </si>
  <si>
    <t>e</t>
  </si>
  <si>
    <t>NON FAR</t>
  </si>
  <si>
    <t>round off</t>
  </si>
  <si>
    <t>RV</t>
  </si>
  <si>
    <t>DV</t>
  </si>
  <si>
    <t>Tower</t>
  </si>
  <si>
    <t>Units on one tower</t>
  </si>
  <si>
    <t>Permissible FAR</t>
  </si>
  <si>
    <t>Land value</t>
  </si>
  <si>
    <t>original rate</t>
  </si>
  <si>
    <t>after disc.</t>
  </si>
  <si>
    <t>Aesthetic</t>
  </si>
  <si>
    <t>per sq.yds</t>
  </si>
  <si>
    <t>sq.yds</t>
  </si>
  <si>
    <t>Floors</t>
  </si>
  <si>
    <t>S.no.</t>
  </si>
  <si>
    <t>Proposed Green Area</t>
  </si>
  <si>
    <t>Required Green Area</t>
  </si>
  <si>
    <t>PR. Ground Coverage</t>
  </si>
  <si>
    <t>Achieved GC</t>
  </si>
  <si>
    <t>Tower A</t>
  </si>
  <si>
    <t>Tower B</t>
  </si>
  <si>
    <t>Tower C</t>
  </si>
  <si>
    <t>Tower D</t>
  </si>
  <si>
    <t>Tower E</t>
  </si>
  <si>
    <t>land rate</t>
  </si>
  <si>
    <t>cons rate</t>
  </si>
  <si>
    <t>INR per acre</t>
  </si>
  <si>
    <t>INR per sq.yds</t>
  </si>
  <si>
    <t>FSI</t>
  </si>
  <si>
    <t>TOTAL</t>
  </si>
  <si>
    <t>Total No. of DU in each Tower</t>
  </si>
  <si>
    <t xml:space="preserve">super </t>
  </si>
  <si>
    <t>carpet area</t>
  </si>
  <si>
    <t>melia</t>
  </si>
  <si>
    <t>ashiana malbery</t>
  </si>
  <si>
    <t>2bhk</t>
  </si>
  <si>
    <t>3bhk</t>
  </si>
  <si>
    <t>3+3</t>
  </si>
  <si>
    <t>Vikas Dikshit</t>
  </si>
  <si>
    <t xml:space="preserve"> 1 BHK</t>
  </si>
  <si>
    <t>2 BHK + Study</t>
  </si>
  <si>
    <t>3 BHK + 3 Toilet + Servant</t>
  </si>
  <si>
    <t>Tower F</t>
  </si>
  <si>
    <t>Tower G</t>
  </si>
  <si>
    <t>Tower H</t>
  </si>
  <si>
    <t>Tower I</t>
  </si>
  <si>
    <t>Tower J</t>
  </si>
  <si>
    <t>Tower S-1</t>
  </si>
  <si>
    <t>Tower S-2</t>
  </si>
  <si>
    <t xml:space="preserve">2 BHK </t>
  </si>
  <si>
    <t>Total Saleable area  
(in sq. ft.)</t>
  </si>
  <si>
    <t>Calculation</t>
  </si>
  <si>
    <t>4 BHK + STUDY + SQ</t>
  </si>
  <si>
    <r>
      <t xml:space="preserve"> @Rs.8,500/- per sq. ft. on super built up area
</t>
    </r>
    <r>
      <rPr>
        <b/>
        <sz val="11"/>
        <color indexed="8"/>
        <rFont val="Calibri"/>
        <family val="2"/>
      </rPr>
      <t xml:space="preserve"> (In CR.)</t>
    </r>
  </si>
  <si>
    <r>
      <t xml:space="preserve"> @Rs.9,500/- per sq. ft. on super built up area</t>
    </r>
    <r>
      <rPr>
        <b/>
        <sz val="11"/>
        <color indexed="8"/>
        <rFont val="Calibri"/>
        <family val="2"/>
      </rPr>
      <t xml:space="preserve"> 
(in Cr.)</t>
    </r>
  </si>
  <si>
    <t>Cluster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</si>
  <si>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</si>
  <si>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</si>
  <si>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</si>
  <si>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</si>
  <si>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</si>
  <si>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</si>
  <si>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</si>
  <si>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</si>
  <si>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</si>
  <si>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</si>
  <si>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B1</t>
  </si>
  <si>
    <t>B2</t>
  </si>
  <si>
    <t>B3</t>
  </si>
  <si>
    <t>B4</t>
  </si>
  <si>
    <t>B5</t>
  </si>
  <si>
    <t>B6</t>
  </si>
  <si>
    <t>B7</t>
  </si>
  <si>
    <t>B8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</si>
  <si>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</si>
  <si>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</si>
  <si>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</si>
  <si>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</si>
  <si>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</si>
  <si>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</si>
  <si>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</si>
  <si>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</si>
  <si>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</si>
  <si>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D1</t>
  </si>
  <si>
    <t>D2</t>
  </si>
  <si>
    <t>D3</t>
  </si>
  <si>
    <t>D4</t>
  </si>
  <si>
    <t>D5</t>
  </si>
  <si>
    <t>D6</t>
  </si>
  <si>
    <t>D7</t>
  </si>
  <si>
    <t>D8</t>
  </si>
  <si>
    <t>EWS</t>
  </si>
  <si>
    <t>EWS1</t>
  </si>
  <si>
    <t>EWS2</t>
  </si>
  <si>
    <t>EWS3</t>
  </si>
  <si>
    <t>G+12</t>
  </si>
  <si>
    <t>G+10</t>
  </si>
  <si>
    <t>G+9</t>
  </si>
  <si>
    <t>G+3</t>
  </si>
  <si>
    <t>G+13</t>
  </si>
  <si>
    <t>G+19</t>
  </si>
  <si>
    <t>G+16</t>
  </si>
  <si>
    <t>G+4</t>
  </si>
  <si>
    <t>G+7</t>
  </si>
  <si>
    <t>G+6</t>
  </si>
  <si>
    <t>Type of Flat</t>
  </si>
  <si>
    <t>Super Area</t>
  </si>
  <si>
    <t>2 BHK</t>
  </si>
  <si>
    <t>3 BHK</t>
  </si>
  <si>
    <t>3 BHK + SQ</t>
  </si>
  <si>
    <t>3 BHK + SQ + Family Lounge</t>
  </si>
  <si>
    <t>4 BHK + SQ + Family Lounge</t>
  </si>
  <si>
    <t xml:space="preserve">Parking </t>
  </si>
  <si>
    <t>Total Residential Units</t>
  </si>
  <si>
    <t>Total EWS Units</t>
  </si>
  <si>
    <t>No information provided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</si>
</sst>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 * #,##0_ ;_ * \-#,##0_ ;_ * &quot;-&quot;??_ ;_ @_ "/>
    <numFmt numFmtId="165" formatCode="_(* #,##0.00_);_(* \(#,##0.00\);_(* &quot;-&quot;??_);_(@_)"/>
    <numFmt numFmtId="166" formatCode="_ * #,##0.000_ ;_ * \-#,##0.000_ ;_ * &quot;-&quot;??_ ;_ @_ "/>
    <numFmt numFmtId="167" formatCode="_ * #,##0_ ;_ * \-#,##0_ ;_ * &quot;-&quot;????_ ;_ @_ "/>
    <numFmt numFmtId="168" formatCode="_ * #,##0_ ;_ * \-#,##0_ ;_ * &quot;-&quot;?_ ;_ @_ 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Times New Roman"/>
      <family val="1"/>
    </font>
    <font>
      <b/>
      <sz val="10"/>
      <color theme="1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000000"/>
      <name val="Times New Roman"/>
      <family val="1"/>
    </font>
    <font>
      <sz val="11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8" fillId="0" borderId="0"/>
    <xf numFmtId="165" fontId="8" fillId="0" borderId="0" applyFill="0" applyBorder="0" applyAlignment="0" applyProtection="0"/>
    <xf numFmtId="0" fontId="15" fillId="0" borderId="0">
      <alignment vertical="center"/>
    </xf>
    <xf numFmtId="0" fontId="1" fillId="0" borderId="0"/>
    <xf numFmtId="0" fontId="18" fillId="0" borderId="0" applyBorder="0" applyProtection="0"/>
  </cellStyleXfs>
  <cellXfs count="91">
    <xf numFmtId="0" fontId="0" fillId="0" borderId="0" xfId="0" applyAlignment="1">
      <alignment horizontal="left" vertical="top"/>
    </xf>
    <xf numFmtId="0" fontId="5" fillId="0" borderId="0" xfId="2"/>
    <xf numFmtId="164" fontId="0" fillId="0" borderId="0" xfId="3" applyNumberFormat="1" applyFont="1"/>
    <xf numFmtId="0" fontId="10" fillId="2" borderId="5" xfId="4" applyFont="1" applyFill="1" applyBorder="1" applyAlignment="1">
      <alignment horizontal="center" vertical="center"/>
    </xf>
    <xf numFmtId="0" fontId="10" fillId="2" borderId="3" xfId="4" applyFont="1" applyFill="1" applyBorder="1" applyAlignment="1">
      <alignment horizontal="center" vertical="center" wrapText="1"/>
    </xf>
    <xf numFmtId="164" fontId="10" fillId="2" borderId="6" xfId="3" applyNumberFormat="1" applyFont="1" applyFill="1" applyBorder="1" applyAlignment="1">
      <alignment horizontal="center" vertical="center" wrapText="1"/>
    </xf>
    <xf numFmtId="0" fontId="8" fillId="0" borderId="9" xfId="4" applyBorder="1" applyAlignment="1">
      <alignment horizontal="center" vertical="center"/>
    </xf>
    <xf numFmtId="164" fontId="8" fillId="0" borderId="9" xfId="3" applyNumberFormat="1" applyFont="1" applyBorder="1" applyAlignment="1">
      <alignment horizontal="center" vertical="center"/>
    </xf>
    <xf numFmtId="165" fontId="8" fillId="0" borderId="9" xfId="5" applyFill="1" applyBorder="1" applyAlignment="1">
      <alignment horizontal="center" vertical="center"/>
    </xf>
    <xf numFmtId="0" fontId="10" fillId="0" borderId="3" xfId="4" applyFont="1" applyBorder="1" applyAlignment="1">
      <alignment horizontal="center" vertical="center" wrapText="1"/>
    </xf>
    <xf numFmtId="164" fontId="10" fillId="0" borderId="3" xfId="3" applyNumberFormat="1" applyFont="1" applyBorder="1" applyAlignment="1">
      <alignment horizontal="center" vertical="center" wrapText="1"/>
    </xf>
    <xf numFmtId="0" fontId="7" fillId="0" borderId="0" xfId="2" applyFont="1"/>
    <xf numFmtId="2" fontId="5" fillId="0" borderId="0" xfId="2" applyNumberFormat="1"/>
    <xf numFmtId="0" fontId="11" fillId="0" borderId="3" xfId="4" applyFont="1" applyBorder="1" applyAlignment="1">
      <alignment horizontal="center" vertical="center"/>
    </xf>
    <xf numFmtId="0" fontId="5" fillId="0" borderId="13" xfId="2" applyBorder="1"/>
    <xf numFmtId="2" fontId="8" fillId="0" borderId="14" xfId="4" applyNumberFormat="1" applyBorder="1" applyAlignment="1">
      <alignment horizontal="center" vertical="center" wrapText="1"/>
    </xf>
    <xf numFmtId="1" fontId="5" fillId="0" borderId="8" xfId="2" applyNumberFormat="1" applyBorder="1" applyAlignment="1">
      <alignment horizontal="center" vertical="center"/>
    </xf>
    <xf numFmtId="43" fontId="5" fillId="0" borderId="0" xfId="2" applyNumberFormat="1"/>
    <xf numFmtId="164" fontId="5" fillId="0" borderId="0" xfId="1" applyNumberFormat="1" applyFont="1"/>
    <xf numFmtId="0" fontId="14" fillId="0" borderId="10" xfId="0" applyFont="1" applyBorder="1" applyAlignment="1">
      <alignment horizontal="center" vertical="center"/>
    </xf>
    <xf numFmtId="0" fontId="3" fillId="0" borderId="0" xfId="2" applyFont="1"/>
    <xf numFmtId="0" fontId="2" fillId="0" borderId="1" xfId="2" applyFont="1" applyBorder="1" applyAlignment="1">
      <alignment vertical="center"/>
    </xf>
    <xf numFmtId="0" fontId="2" fillId="0" borderId="7" xfId="2" applyFont="1" applyBorder="1" applyAlignment="1">
      <alignment vertical="center"/>
    </xf>
    <xf numFmtId="0" fontId="2" fillId="0" borderId="0" xfId="2" applyFont="1"/>
    <xf numFmtId="0" fontId="16" fillId="4" borderId="16" xfId="0" applyFont="1" applyFill="1" applyBorder="1"/>
    <xf numFmtId="0" fontId="16" fillId="4" borderId="16" xfId="0" applyFont="1" applyFill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1" fillId="0" borderId="1" xfId="2" applyFont="1" applyBorder="1" applyAlignment="1">
      <alignment vertical="center"/>
    </xf>
    <xf numFmtId="0" fontId="10" fillId="0" borderId="2" xfId="4" applyFont="1" applyBorder="1" applyAlignment="1">
      <alignment horizontal="centerContinuous" vertical="center" wrapText="1"/>
    </xf>
    <xf numFmtId="0" fontId="10" fillId="0" borderId="12" xfId="4" applyFont="1" applyBorder="1" applyAlignment="1">
      <alignment horizontal="centerContinuous" vertical="center" wrapText="1"/>
    </xf>
    <xf numFmtId="0" fontId="10" fillId="0" borderId="6" xfId="4" applyFont="1" applyBorder="1" applyAlignment="1">
      <alignment horizontal="centerContinuous" vertical="center" wrapText="1"/>
    </xf>
    <xf numFmtId="0" fontId="10" fillId="2" borderId="2" xfId="4" applyFont="1" applyFill="1" applyBorder="1" applyAlignment="1">
      <alignment horizontal="center" vertical="center"/>
    </xf>
    <xf numFmtId="164" fontId="10" fillId="2" borderId="2" xfId="3" applyNumberFormat="1" applyFont="1" applyFill="1" applyBorder="1" applyAlignment="1">
      <alignment horizontal="center" vertical="center" wrapText="1"/>
    </xf>
    <xf numFmtId="0" fontId="10" fillId="2" borderId="6" xfId="4" applyFont="1" applyFill="1" applyBorder="1" applyAlignment="1">
      <alignment horizontal="center" vertical="center" wrapText="1"/>
    </xf>
    <xf numFmtId="43" fontId="10" fillId="0" borderId="3" xfId="1" applyFont="1" applyBorder="1" applyAlignment="1">
      <alignment horizontal="right" vertical="center" wrapText="1"/>
    </xf>
    <xf numFmtId="43" fontId="0" fillId="0" borderId="10" xfId="3" applyFont="1" applyBorder="1"/>
    <xf numFmtId="43" fontId="5" fillId="0" borderId="10" xfId="2" applyNumberFormat="1" applyBorder="1"/>
    <xf numFmtId="164" fontId="5" fillId="0" borderId="10" xfId="2" applyNumberFormat="1" applyBorder="1"/>
    <xf numFmtId="166" fontId="0" fillId="0" borderId="10" xfId="3" applyNumberFormat="1" applyFont="1" applyBorder="1"/>
    <xf numFmtId="164" fontId="0" fillId="0" borderId="10" xfId="3" applyNumberFormat="1" applyFont="1" applyBorder="1"/>
    <xf numFmtId="164" fontId="5" fillId="0" borderId="10" xfId="1" applyNumberFormat="1" applyFont="1" applyBorder="1"/>
    <xf numFmtId="164" fontId="7" fillId="0" borderId="10" xfId="2" applyNumberFormat="1" applyFont="1" applyBorder="1"/>
    <xf numFmtId="167" fontId="5" fillId="0" borderId="10" xfId="2" applyNumberFormat="1" applyBorder="1"/>
    <xf numFmtId="164" fontId="19" fillId="0" borderId="10" xfId="3" applyNumberFormat="1" applyFont="1" applyBorder="1"/>
    <xf numFmtId="168" fontId="5" fillId="0" borderId="10" xfId="2" applyNumberFormat="1" applyBorder="1"/>
    <xf numFmtId="2" fontId="7" fillId="0" borderId="10" xfId="2" applyNumberFormat="1" applyFont="1" applyBorder="1"/>
    <xf numFmtId="166" fontId="5" fillId="0" borderId="10" xfId="2" applyNumberFormat="1" applyBorder="1"/>
    <xf numFmtId="0" fontId="7" fillId="5" borderId="10" xfId="2" applyFont="1" applyFill="1" applyBorder="1"/>
    <xf numFmtId="0" fontId="5" fillId="7" borderId="10" xfId="2" applyFill="1" applyBorder="1"/>
    <xf numFmtId="0" fontId="7" fillId="7" borderId="10" xfId="2" applyFont="1" applyFill="1" applyBorder="1"/>
    <xf numFmtId="0" fontId="2" fillId="7" borderId="10" xfId="2" applyFont="1" applyFill="1" applyBorder="1"/>
    <xf numFmtId="0" fontId="4" fillId="7" borderId="10" xfId="2" applyFont="1" applyFill="1" applyBorder="1"/>
    <xf numFmtId="0" fontId="5" fillId="5" borderId="10" xfId="2" applyFill="1" applyBorder="1"/>
    <xf numFmtId="0" fontId="7" fillId="5" borderId="10" xfId="2" quotePrefix="1" applyFont="1" applyFill="1" applyBorder="1"/>
    <xf numFmtId="0" fontId="2" fillId="5" borderId="10" xfId="2" applyFont="1" applyFill="1" applyBorder="1"/>
    <xf numFmtId="0" fontId="13" fillId="8" borderId="10" xfId="2" applyFont="1" applyFill="1" applyBorder="1"/>
    <xf numFmtId="0" fontId="2" fillId="6" borderId="10" xfId="2" applyFont="1" applyFill="1" applyBorder="1"/>
    <xf numFmtId="0" fontId="5" fillId="7" borderId="9" xfId="2" applyFill="1" applyBorder="1"/>
    <xf numFmtId="0" fontId="2" fillId="6" borderId="20" xfId="2" applyFont="1" applyFill="1" applyBorder="1"/>
    <xf numFmtId="0" fontId="2" fillId="6" borderId="21" xfId="2" applyFont="1" applyFill="1" applyBorder="1"/>
    <xf numFmtId="2" fontId="5" fillId="9" borderId="12" xfId="2" applyNumberFormat="1" applyFill="1" applyBorder="1" applyAlignment="1">
      <alignment horizontal="centerContinuous"/>
    </xf>
    <xf numFmtId="2" fontId="5" fillId="9" borderId="6" xfId="2" applyNumberFormat="1" applyFill="1" applyBorder="1" applyAlignment="1">
      <alignment horizontal="centerContinuous"/>
    </xf>
    <xf numFmtId="0" fontId="5" fillId="10" borderId="10" xfId="2" applyFill="1" applyBorder="1"/>
    <xf numFmtId="2" fontId="7" fillId="9" borderId="12" xfId="2" applyNumberFormat="1" applyFont="1" applyFill="1" applyBorder="1" applyAlignment="1">
      <alignment horizontal="centerContinuous"/>
    </xf>
    <xf numFmtId="2" fontId="7" fillId="9" borderId="2" xfId="2" applyNumberFormat="1" applyFont="1" applyFill="1" applyBorder="1" applyAlignment="1">
      <alignment horizontal="centerContinuous"/>
    </xf>
    <xf numFmtId="2" fontId="7" fillId="9" borderId="6" xfId="2" applyNumberFormat="1" applyFont="1" applyFill="1" applyBorder="1" applyAlignment="1">
      <alignment horizontal="centerContinuous"/>
    </xf>
    <xf numFmtId="43" fontId="0" fillId="0" borderId="22" xfId="3" applyFont="1" applyBorder="1"/>
    <xf numFmtId="2" fontId="5" fillId="0" borderId="23" xfId="2" applyNumberFormat="1" applyBorder="1"/>
    <xf numFmtId="164" fontId="19" fillId="0" borderId="24" xfId="3" applyNumberFormat="1" applyFont="1" applyBorder="1"/>
    <xf numFmtId="0" fontId="16" fillId="0" borderId="15" xfId="0" applyFont="1" applyBorder="1"/>
    <xf numFmtId="0" fontId="17" fillId="11" borderId="17" xfId="0" applyFont="1" applyFill="1" applyBorder="1" applyAlignment="1">
      <alignment horizontal="centerContinuous" vertical="center"/>
    </xf>
    <xf numFmtId="0" fontId="17" fillId="11" borderId="18" xfId="0" applyFont="1" applyFill="1" applyBorder="1" applyAlignment="1">
      <alignment horizontal="centerContinuous" vertical="center"/>
    </xf>
    <xf numFmtId="0" fontId="17" fillId="11" borderId="1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vertical="center"/>
    </xf>
    <xf numFmtId="0" fontId="13" fillId="3" borderId="19" xfId="0" applyFont="1" applyFill="1" applyBorder="1" applyAlignment="1">
      <alignment vertical="center" wrapText="1"/>
    </xf>
    <xf numFmtId="0" fontId="16" fillId="0" borderId="0" xfId="0" applyFont="1"/>
    <xf numFmtId="0" fontId="19" fillId="12" borderId="10" xfId="0" applyFont="1" applyFill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164" fontId="0" fillId="0" borderId="0" xfId="1" applyNumberFormat="1" applyFont="1" applyAlignment="1">
      <alignment horizontal="left" vertical="top"/>
    </xf>
    <xf numFmtId="43" fontId="0" fillId="0" borderId="0" xfId="0" applyNumberFormat="1" applyAlignment="1">
      <alignment horizontal="left" vertical="top"/>
    </xf>
    <xf numFmtId="0" fontId="20" fillId="0" borderId="3" xfId="0" applyFont="1" applyBorder="1" applyAlignment="1">
      <alignment horizontal="left" vertical="center" wrapText="1"/>
    </xf>
    <xf numFmtId="0" fontId="10" fillId="2" borderId="1" xfId="4" applyFont="1" applyFill="1" applyBorder="1" applyAlignment="1">
      <alignment horizontal="center" vertical="center"/>
    </xf>
    <xf numFmtId="0" fontId="10" fillId="2" borderId="4" xfId="4" applyFont="1" applyFill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1" fillId="0" borderId="1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</cellXfs>
  <cellStyles count="9">
    <cellStyle name="Comma" xfId="1" builtinId="3"/>
    <cellStyle name="Comma 2" xfId="3" xr:uid="{00000000-0005-0000-0000-000001000000}"/>
    <cellStyle name="Comma 2 2" xfId="5" xr:uid="{00000000-0005-0000-0000-000002000000}"/>
    <cellStyle name="Excel Built-in Normal" xfId="8" xr:uid="{00000000-0005-0000-0000-000003000000}"/>
    <cellStyle name="Normal" xfId="0" builtinId="0"/>
    <cellStyle name="Normal 2" xfId="2" xr:uid="{00000000-0005-0000-0000-000005000000}"/>
    <cellStyle name="Normal 2 2" xfId="4" xr:uid="{00000000-0005-0000-0000-000006000000}"/>
    <cellStyle name="Normal 3" xfId="6" xr:uid="{00000000-0005-0000-0000-000007000000}"/>
    <cellStyle name="Normal 4" xfId="7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%20Progress%20Files/Yash%20Bhatnagar/VIS(2024-25)-PL063-055-074%20DLF%20Privana%20west/document/mlgrd_property_detai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lgrd_property_details"/>
      <sheetName val="hdnSheet"/>
      <sheetName val="Sheet3"/>
      <sheetName val="hidnSheetNew"/>
    </sheetNames>
    <sheetDataSet>
      <sheetData sheetId="0"/>
      <sheetData sheetId="1"/>
      <sheetData sheetId="2"/>
      <sheetData sheetId="3">
        <row r="2">
          <cell r="C2" t="str">
            <v>APARTMENT</v>
          </cell>
        </row>
        <row r="3">
          <cell r="C3" t="str">
            <v>PARKING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"/>
  <sheetViews>
    <sheetView workbookViewId="0">
      <selection activeCell="D1" sqref="D1"/>
    </sheetView>
  </sheetViews>
  <sheetFormatPr defaultRowHeight="12.75" x14ac:dyDescent="0.2"/>
  <cols>
    <col min="1" max="1" width="9.5" customWidth="1"/>
    <col min="3" max="3" width="15.6640625" bestFit="1" customWidth="1"/>
    <col min="4" max="4" width="11.1640625" bestFit="1" customWidth="1"/>
    <col min="5" max="5" width="10.83203125" bestFit="1" customWidth="1"/>
  </cols>
  <sheetData>
    <row r="1" spans="2:9" x14ac:dyDescent="0.2">
      <c r="B1" s="26" t="s">
        <v>70</v>
      </c>
      <c r="D1">
        <v>8368204459</v>
      </c>
    </row>
    <row r="2" spans="2:9" x14ac:dyDescent="0.2">
      <c r="D2" s="26" t="s">
        <v>63</v>
      </c>
      <c r="E2" s="26" t="s">
        <v>64</v>
      </c>
    </row>
    <row r="3" spans="2:9" x14ac:dyDescent="0.2">
      <c r="C3" s="26" t="s">
        <v>65</v>
      </c>
      <c r="D3">
        <v>1425</v>
      </c>
      <c r="E3">
        <v>875</v>
      </c>
      <c r="F3">
        <v>9000</v>
      </c>
      <c r="G3">
        <f>F3*D3</f>
        <v>12825000</v>
      </c>
      <c r="H3">
        <v>2024</v>
      </c>
      <c r="I3" s="26" t="s">
        <v>67</v>
      </c>
    </row>
    <row r="4" spans="2:9" x14ac:dyDescent="0.2">
      <c r="C4" s="26" t="s">
        <v>66</v>
      </c>
      <c r="D4">
        <v>1210</v>
      </c>
      <c r="E4">
        <v>700</v>
      </c>
      <c r="F4">
        <f>G4/D4</f>
        <v>9504.1322314049594</v>
      </c>
      <c r="G4">
        <v>11500000</v>
      </c>
      <c r="H4">
        <v>2027</v>
      </c>
      <c r="I4" s="26" t="s">
        <v>67</v>
      </c>
    </row>
    <row r="5" spans="2:9" x14ac:dyDescent="0.2">
      <c r="C5" s="26" t="s">
        <v>66</v>
      </c>
      <c r="D5">
        <v>1470</v>
      </c>
      <c r="E5">
        <v>835</v>
      </c>
      <c r="G5">
        <v>1.5</v>
      </c>
      <c r="I5" s="26" t="s">
        <v>68</v>
      </c>
    </row>
    <row r="6" spans="2:9" x14ac:dyDescent="0.2">
      <c r="C6" s="26" t="s">
        <v>66</v>
      </c>
      <c r="D6">
        <v>1730</v>
      </c>
      <c r="G6">
        <v>1.65</v>
      </c>
      <c r="I6" s="26" t="s">
        <v>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9:T51"/>
  <sheetViews>
    <sheetView topLeftCell="XEU4" zoomScaleNormal="100" workbookViewId="0">
      <selection activeCell="XFD10" sqref="XFD10"/>
    </sheetView>
  </sheetViews>
  <sheetFormatPr defaultColWidth="9.33203125" defaultRowHeight="15" x14ac:dyDescent="0.25"/>
  <cols>
    <col min="1" max="5" width="9.33203125" style="1"/>
    <col min="6" max="6" width="11.33203125" style="1" bestFit="1" customWidth="1"/>
    <col min="7" max="7" width="25.33203125" style="1" bestFit="1" customWidth="1"/>
    <col min="8" max="8" width="10.83203125" style="1" customWidth="1"/>
    <col min="9" max="9" width="11" style="1" customWidth="1"/>
    <col min="10" max="10" width="11.33203125" style="1" customWidth="1"/>
    <col min="11" max="11" width="12" style="2" bestFit="1" customWidth="1"/>
    <col min="12" max="13" width="15.83203125" style="1" bestFit="1" customWidth="1"/>
    <col min="14" max="16384" width="9.33203125" style="1"/>
  </cols>
  <sheetData>
    <row r="9" spans="6:17" ht="15.75" thickBot="1" x14ac:dyDescent="0.3">
      <c r="L9" s="1">
        <v>8500</v>
      </c>
      <c r="M9" s="1">
        <v>9500</v>
      </c>
    </row>
    <row r="10" spans="6:17" ht="69" thickBot="1" x14ac:dyDescent="0.3">
      <c r="F10" s="82" t="s">
        <v>36</v>
      </c>
      <c r="G10" s="31" t="s">
        <v>0</v>
      </c>
      <c r="H10" s="4" t="s">
        <v>1</v>
      </c>
      <c r="I10" s="4" t="s">
        <v>2</v>
      </c>
      <c r="J10" s="4" t="s">
        <v>37</v>
      </c>
      <c r="K10" s="32" t="s">
        <v>82</v>
      </c>
      <c r="L10" s="4" t="s">
        <v>85</v>
      </c>
      <c r="M10" s="33" t="s">
        <v>86</v>
      </c>
    </row>
    <row r="11" spans="6:17" ht="15.75" hidden="1" thickBot="1" x14ac:dyDescent="0.3">
      <c r="F11" s="83"/>
      <c r="G11" s="3" t="s">
        <v>3</v>
      </c>
      <c r="H11" s="4" t="s">
        <v>4</v>
      </c>
      <c r="I11" s="4" t="s">
        <v>5</v>
      </c>
      <c r="J11" s="4" t="s">
        <v>6</v>
      </c>
      <c r="K11" s="5" t="s">
        <v>7</v>
      </c>
      <c r="L11" s="4" t="s">
        <v>8</v>
      </c>
      <c r="M11" s="4" t="s">
        <v>9</v>
      </c>
    </row>
    <row r="12" spans="6:17" ht="15.75" thickBot="1" x14ac:dyDescent="0.3">
      <c r="F12" s="84" t="s">
        <v>51</v>
      </c>
      <c r="G12" s="13" t="s">
        <v>73</v>
      </c>
      <c r="H12" s="16">
        <f>I12/10.7639</f>
        <v>171.4062746773939</v>
      </c>
      <c r="I12" s="16">
        <v>1845</v>
      </c>
      <c r="J12" s="6">
        <v>84</v>
      </c>
      <c r="K12" s="7">
        <f>I12*J12</f>
        <v>154980</v>
      </c>
      <c r="L12" s="8">
        <f>(K12*$L$9)/10^7</f>
        <v>131.733</v>
      </c>
      <c r="M12" s="15">
        <f>(K12*$M$9)/10^7</f>
        <v>147.23099999999999</v>
      </c>
      <c r="N12" s="14"/>
      <c r="Q12" s="1">
        <v>86</v>
      </c>
    </row>
    <row r="13" spans="6:17" ht="15.75" thickBot="1" x14ac:dyDescent="0.3">
      <c r="F13" s="85"/>
      <c r="G13" s="13" t="s">
        <v>73</v>
      </c>
      <c r="H13" s="16">
        <f t="shared" ref="H13:H28" si="0">I13/10.7639</f>
        <v>181.34690957738366</v>
      </c>
      <c r="I13" s="16">
        <v>1952</v>
      </c>
      <c r="J13" s="6">
        <v>2</v>
      </c>
      <c r="K13" s="7">
        <f t="shared" ref="K13:K28" si="1">I13*J13</f>
        <v>3904</v>
      </c>
      <c r="L13" s="8">
        <f t="shared" ref="L13:L28" si="2">(K13*$L$9)/10^7</f>
        <v>3.3184</v>
      </c>
      <c r="M13" s="15">
        <f t="shared" ref="M13:M28" si="3">(K13*$M$9)/10^7</f>
        <v>3.7088000000000001</v>
      </c>
      <c r="N13" s="14"/>
      <c r="Q13" s="1">
        <v>88</v>
      </c>
    </row>
    <row r="14" spans="6:17" ht="15.75" thickBot="1" x14ac:dyDescent="0.3">
      <c r="F14" s="21" t="s">
        <v>52</v>
      </c>
      <c r="G14" s="13" t="s">
        <v>72</v>
      </c>
      <c r="H14" s="16">
        <f t="shared" si="0"/>
        <v>132.38696011668634</v>
      </c>
      <c r="I14" s="16">
        <v>1425</v>
      </c>
      <c r="J14" s="6">
        <v>88</v>
      </c>
      <c r="K14" s="7">
        <f t="shared" si="1"/>
        <v>125400</v>
      </c>
      <c r="L14" s="8">
        <f t="shared" si="2"/>
        <v>106.59</v>
      </c>
      <c r="M14" s="15">
        <f t="shared" si="3"/>
        <v>119.13</v>
      </c>
      <c r="N14" s="14"/>
      <c r="Q14" s="1">
        <v>86</v>
      </c>
    </row>
    <row r="15" spans="6:17" ht="15.75" thickBot="1" x14ac:dyDescent="0.3">
      <c r="F15" s="86" t="s">
        <v>53</v>
      </c>
      <c r="G15" s="13" t="s">
        <v>73</v>
      </c>
      <c r="H15" s="16">
        <f t="shared" si="0"/>
        <v>171.4062746773939</v>
      </c>
      <c r="I15" s="16">
        <v>1845</v>
      </c>
      <c r="J15" s="6">
        <v>84</v>
      </c>
      <c r="K15" s="7">
        <f t="shared" si="1"/>
        <v>154980</v>
      </c>
      <c r="L15" s="8">
        <f t="shared" si="2"/>
        <v>131.733</v>
      </c>
      <c r="M15" s="15">
        <f t="shared" si="3"/>
        <v>147.23099999999999</v>
      </c>
      <c r="N15" s="14"/>
      <c r="Q15" s="1">
        <v>88</v>
      </c>
    </row>
    <row r="16" spans="6:17" ht="15.75" thickBot="1" x14ac:dyDescent="0.3">
      <c r="F16" s="87"/>
      <c r="G16" s="13" t="s">
        <v>73</v>
      </c>
      <c r="H16" s="16">
        <f t="shared" si="0"/>
        <v>181.34690957738366</v>
      </c>
      <c r="I16" s="16">
        <v>1952</v>
      </c>
      <c r="J16" s="6">
        <v>2</v>
      </c>
      <c r="K16" s="7">
        <f t="shared" si="1"/>
        <v>3904</v>
      </c>
      <c r="L16" s="8">
        <f t="shared" si="2"/>
        <v>3.3184</v>
      </c>
      <c r="M16" s="15">
        <f t="shared" si="3"/>
        <v>3.7088000000000001</v>
      </c>
      <c r="N16" s="14"/>
      <c r="Q16" s="1">
        <v>86</v>
      </c>
    </row>
    <row r="17" spans="6:20" ht="15.75" thickBot="1" x14ac:dyDescent="0.3">
      <c r="F17" s="22" t="s">
        <v>54</v>
      </c>
      <c r="G17" s="13" t="s">
        <v>72</v>
      </c>
      <c r="H17" s="16">
        <f t="shared" si="0"/>
        <v>132.38696011668634</v>
      </c>
      <c r="I17" s="16">
        <v>1425</v>
      </c>
      <c r="J17" s="6">
        <v>88</v>
      </c>
      <c r="K17" s="7">
        <f t="shared" si="1"/>
        <v>125400</v>
      </c>
      <c r="L17" s="8">
        <f t="shared" si="2"/>
        <v>106.59</v>
      </c>
      <c r="M17" s="15">
        <f t="shared" si="3"/>
        <v>119.13</v>
      </c>
      <c r="N17" s="14"/>
      <c r="Q17" s="1">
        <v>88</v>
      </c>
    </row>
    <row r="18" spans="6:20" ht="15.75" thickBot="1" x14ac:dyDescent="0.3">
      <c r="F18" s="86" t="s">
        <v>55</v>
      </c>
      <c r="G18" s="13" t="s">
        <v>73</v>
      </c>
      <c r="H18" s="16">
        <f t="shared" si="0"/>
        <v>171.4062746773939</v>
      </c>
      <c r="I18" s="16">
        <v>1845</v>
      </c>
      <c r="J18" s="6">
        <v>84</v>
      </c>
      <c r="K18" s="7">
        <f t="shared" si="1"/>
        <v>154980</v>
      </c>
      <c r="L18" s="8">
        <f t="shared" si="2"/>
        <v>131.733</v>
      </c>
      <c r="M18" s="15">
        <f t="shared" si="3"/>
        <v>147.23099999999999</v>
      </c>
      <c r="N18" s="14"/>
      <c r="Q18" s="1">
        <v>88</v>
      </c>
    </row>
    <row r="19" spans="6:20" ht="15.75" thickBot="1" x14ac:dyDescent="0.3">
      <c r="F19" s="87"/>
      <c r="G19" s="13" t="s">
        <v>73</v>
      </c>
      <c r="H19" s="16">
        <f t="shared" si="0"/>
        <v>181.34690957738366</v>
      </c>
      <c r="I19" s="16">
        <v>1952</v>
      </c>
      <c r="J19" s="6">
        <v>2</v>
      </c>
      <c r="K19" s="7">
        <f t="shared" si="1"/>
        <v>3904</v>
      </c>
      <c r="L19" s="8">
        <f t="shared" si="2"/>
        <v>3.3184</v>
      </c>
      <c r="M19" s="15">
        <f t="shared" si="3"/>
        <v>3.7088000000000001</v>
      </c>
      <c r="N19" s="14"/>
      <c r="Q19" s="1">
        <v>88</v>
      </c>
      <c r="T19" s="1">
        <v>990</v>
      </c>
    </row>
    <row r="20" spans="6:20" ht="15.75" thickBot="1" x14ac:dyDescent="0.3">
      <c r="F20" s="27" t="s">
        <v>74</v>
      </c>
      <c r="G20" s="13" t="s">
        <v>72</v>
      </c>
      <c r="H20" s="16">
        <f t="shared" si="0"/>
        <v>132.38696011668634</v>
      </c>
      <c r="I20" s="16">
        <v>1425</v>
      </c>
      <c r="J20" s="6">
        <v>88</v>
      </c>
      <c r="K20" s="7">
        <f t="shared" si="1"/>
        <v>125400</v>
      </c>
      <c r="L20" s="8">
        <f t="shared" si="2"/>
        <v>106.59</v>
      </c>
      <c r="M20" s="15">
        <f t="shared" si="3"/>
        <v>119.13</v>
      </c>
      <c r="N20" s="14"/>
      <c r="Q20" s="1">
        <v>58</v>
      </c>
      <c r="T20" s="1">
        <v>176</v>
      </c>
    </row>
    <row r="21" spans="6:20" ht="15.75" thickBot="1" x14ac:dyDescent="0.3">
      <c r="F21" s="27" t="s">
        <v>75</v>
      </c>
      <c r="G21" s="13" t="s">
        <v>72</v>
      </c>
      <c r="H21" s="16">
        <f t="shared" si="0"/>
        <v>132.38696011668634</v>
      </c>
      <c r="I21" s="16">
        <v>1425</v>
      </c>
      <c r="J21" s="6">
        <v>88</v>
      </c>
      <c r="K21" s="7">
        <f t="shared" si="1"/>
        <v>125400</v>
      </c>
      <c r="L21" s="8">
        <f t="shared" si="2"/>
        <v>106.59</v>
      </c>
      <c r="M21" s="15">
        <f t="shared" si="3"/>
        <v>119.13</v>
      </c>
      <c r="N21" s="14"/>
      <c r="Q21" s="1">
        <v>78</v>
      </c>
    </row>
    <row r="22" spans="6:20" ht="15.75" thickBot="1" x14ac:dyDescent="0.3">
      <c r="F22" s="27" t="s">
        <v>76</v>
      </c>
      <c r="G22" s="13" t="s">
        <v>72</v>
      </c>
      <c r="H22" s="16">
        <f t="shared" si="0"/>
        <v>132.38696011668634</v>
      </c>
      <c r="I22" s="16">
        <v>1425</v>
      </c>
      <c r="J22" s="6">
        <v>88</v>
      </c>
      <c r="K22" s="7">
        <f t="shared" si="1"/>
        <v>125400</v>
      </c>
      <c r="L22" s="8">
        <f t="shared" si="2"/>
        <v>106.59</v>
      </c>
      <c r="M22" s="15">
        <f t="shared" si="3"/>
        <v>119.13</v>
      </c>
      <c r="N22" s="14"/>
      <c r="Q22" s="1">
        <v>83</v>
      </c>
      <c r="T22" s="1">
        <f>SUM(T19:T21)</f>
        <v>1166</v>
      </c>
    </row>
    <row r="23" spans="6:20" ht="15.75" thickBot="1" x14ac:dyDescent="0.3">
      <c r="F23" s="27" t="s">
        <v>77</v>
      </c>
      <c r="G23" s="13" t="s">
        <v>84</v>
      </c>
      <c r="H23" s="16">
        <f t="shared" si="0"/>
        <v>226.21912132219737</v>
      </c>
      <c r="I23" s="16">
        <v>2435</v>
      </c>
      <c r="J23" s="16">
        <v>58</v>
      </c>
      <c r="K23" s="7">
        <f t="shared" si="1"/>
        <v>141230</v>
      </c>
      <c r="L23" s="8">
        <f t="shared" si="2"/>
        <v>120.0455</v>
      </c>
      <c r="M23" s="15">
        <f t="shared" si="3"/>
        <v>134.16849999999999</v>
      </c>
      <c r="N23" s="14"/>
      <c r="Q23" s="1">
        <f>SUM(Q12:Q22)</f>
        <v>917</v>
      </c>
    </row>
    <row r="24" spans="6:20" ht="15.75" thickBot="1" x14ac:dyDescent="0.3">
      <c r="F24" s="27" t="s">
        <v>78</v>
      </c>
      <c r="G24" s="13" t="s">
        <v>71</v>
      </c>
      <c r="H24" s="16">
        <f t="shared" si="0"/>
        <v>69.584444299928464</v>
      </c>
      <c r="I24" s="16">
        <v>749</v>
      </c>
      <c r="J24" s="16">
        <v>78</v>
      </c>
      <c r="K24" s="7">
        <f t="shared" si="1"/>
        <v>58422</v>
      </c>
      <c r="L24" s="8">
        <f t="shared" si="2"/>
        <v>49.658700000000003</v>
      </c>
      <c r="M24" s="15">
        <f t="shared" si="3"/>
        <v>55.500900000000001</v>
      </c>
      <c r="N24" s="14"/>
    </row>
    <row r="25" spans="6:20" ht="15.75" thickBot="1" x14ac:dyDescent="0.3">
      <c r="F25" s="84" t="s">
        <v>79</v>
      </c>
      <c r="G25" s="13" t="s">
        <v>71</v>
      </c>
      <c r="H25" s="16">
        <f t="shared" si="0"/>
        <v>94.854095634481936</v>
      </c>
      <c r="I25" s="16">
        <v>1021</v>
      </c>
      <c r="J25" s="6">
        <v>52</v>
      </c>
      <c r="K25" s="7">
        <f t="shared" si="1"/>
        <v>53092</v>
      </c>
      <c r="L25" s="8">
        <f t="shared" si="2"/>
        <v>45.1282</v>
      </c>
      <c r="M25" s="15">
        <f t="shared" si="3"/>
        <v>50.437399999999997</v>
      </c>
      <c r="N25" s="14"/>
    </row>
    <row r="26" spans="6:20" ht="15.75" thickBot="1" x14ac:dyDescent="0.3">
      <c r="F26" s="85"/>
      <c r="G26" s="13" t="s">
        <v>81</v>
      </c>
      <c r="H26" s="16">
        <f t="shared" si="0"/>
        <v>120.77406887838052</v>
      </c>
      <c r="I26" s="16">
        <v>1300</v>
      </c>
      <c r="J26" s="6">
        <v>26</v>
      </c>
      <c r="K26" s="7">
        <f t="shared" si="1"/>
        <v>33800</v>
      </c>
      <c r="L26" s="8">
        <f t="shared" si="2"/>
        <v>28.73</v>
      </c>
      <c r="M26" s="15">
        <f t="shared" si="3"/>
        <v>32.11</v>
      </c>
      <c r="N26" s="14"/>
    </row>
    <row r="27" spans="6:20" ht="15.75" thickBot="1" x14ac:dyDescent="0.3">
      <c r="F27" s="84" t="s">
        <v>80</v>
      </c>
      <c r="G27" s="13" t="s">
        <v>81</v>
      </c>
      <c r="H27" s="16">
        <f t="shared" si="0"/>
        <v>120.77406887838052</v>
      </c>
      <c r="I27" s="16">
        <v>1300</v>
      </c>
      <c r="J27" s="6">
        <v>52</v>
      </c>
      <c r="K27" s="7">
        <f t="shared" si="1"/>
        <v>67600</v>
      </c>
      <c r="L27" s="8">
        <f t="shared" si="2"/>
        <v>57.46</v>
      </c>
      <c r="M27" s="15">
        <f t="shared" si="3"/>
        <v>64.22</v>
      </c>
      <c r="N27" s="14"/>
    </row>
    <row r="28" spans="6:20" ht="15.75" thickBot="1" x14ac:dyDescent="0.3">
      <c r="F28" s="85"/>
      <c r="G28" s="13" t="s">
        <v>72</v>
      </c>
      <c r="H28" s="16">
        <f t="shared" si="0"/>
        <v>143.34952944564702</v>
      </c>
      <c r="I28" s="16">
        <v>1543</v>
      </c>
      <c r="J28" s="6">
        <v>26</v>
      </c>
      <c r="K28" s="7">
        <f t="shared" si="1"/>
        <v>40118</v>
      </c>
      <c r="L28" s="8">
        <f t="shared" si="2"/>
        <v>34.100299999999997</v>
      </c>
      <c r="M28" s="15">
        <f t="shared" si="3"/>
        <v>38.112099999999998</v>
      </c>
      <c r="N28" s="14"/>
    </row>
    <row r="29" spans="6:20" ht="15.75" thickBot="1" x14ac:dyDescent="0.3">
      <c r="F29" s="28" t="s">
        <v>10</v>
      </c>
      <c r="G29" s="29"/>
      <c r="H29" s="29"/>
      <c r="I29" s="30"/>
      <c r="J29" s="9">
        <f>SUM(J12:J28)</f>
        <v>990</v>
      </c>
      <c r="K29" s="10">
        <f>SUM(K12:K28)</f>
        <v>1497914</v>
      </c>
      <c r="L29" s="34">
        <f>SUM(L12:L28)</f>
        <v>1273.2269000000003</v>
      </c>
      <c r="M29" s="34">
        <f>SUM(M12:M28)</f>
        <v>1423.0183</v>
      </c>
    </row>
    <row r="30" spans="6:20" x14ac:dyDescent="0.25">
      <c r="K30" s="2">
        <f>K29/10.7639</f>
        <v>139160.89893068498</v>
      </c>
    </row>
    <row r="32" spans="6:20" x14ac:dyDescent="0.25">
      <c r="F32"/>
      <c r="G32"/>
      <c r="H32"/>
      <c r="I32"/>
      <c r="J32"/>
      <c r="K32"/>
      <c r="L32"/>
      <c r="M32"/>
    </row>
    <row r="33" spans="6:14" x14ac:dyDescent="0.25">
      <c r="F33"/>
      <c r="G33"/>
      <c r="H33"/>
      <c r="I33"/>
      <c r="J33"/>
      <c r="K33"/>
      <c r="L33"/>
      <c r="M33"/>
      <c r="N33"/>
    </row>
    <row r="34" spans="6:14" x14ac:dyDescent="0.25">
      <c r="F34"/>
      <c r="G34"/>
      <c r="H34"/>
      <c r="I34"/>
      <c r="J34"/>
      <c r="K34"/>
      <c r="L34"/>
      <c r="M34"/>
      <c r="N34"/>
    </row>
    <row r="35" spans="6:14" x14ac:dyDescent="0.25">
      <c r="F35"/>
      <c r="G35"/>
      <c r="H35"/>
      <c r="I35"/>
      <c r="J35"/>
      <c r="K35"/>
      <c r="L35"/>
      <c r="M35"/>
      <c r="N35"/>
    </row>
    <row r="36" spans="6:14" x14ac:dyDescent="0.25">
      <c r="F36"/>
      <c r="G36"/>
      <c r="H36"/>
      <c r="I36"/>
      <c r="J36"/>
      <c r="K36"/>
      <c r="L36"/>
      <c r="M36"/>
      <c r="N36"/>
    </row>
    <row r="37" spans="6:14" x14ac:dyDescent="0.25">
      <c r="F37"/>
      <c r="G37"/>
      <c r="H37"/>
      <c r="I37"/>
      <c r="J37"/>
      <c r="K37"/>
      <c r="L37"/>
      <c r="M37"/>
      <c r="N37"/>
    </row>
    <row r="38" spans="6:14" x14ac:dyDescent="0.25">
      <c r="F38"/>
      <c r="G38"/>
      <c r="H38"/>
      <c r="I38"/>
      <c r="J38"/>
      <c r="K38"/>
      <c r="L38"/>
      <c r="M38"/>
      <c r="N38"/>
    </row>
    <row r="39" spans="6:14" x14ac:dyDescent="0.25">
      <c r="F39"/>
      <c r="G39"/>
      <c r="H39"/>
      <c r="I39"/>
      <c r="J39"/>
      <c r="K39"/>
      <c r="L39"/>
      <c r="M39"/>
      <c r="N39"/>
    </row>
    <row r="40" spans="6:14" x14ac:dyDescent="0.25">
      <c r="F40"/>
      <c r="G40"/>
      <c r="H40"/>
      <c r="I40"/>
      <c r="J40"/>
      <c r="K40"/>
      <c r="L40"/>
      <c r="M40"/>
      <c r="N40"/>
    </row>
    <row r="41" spans="6:14" x14ac:dyDescent="0.25">
      <c r="F41"/>
      <c r="G41"/>
      <c r="H41"/>
      <c r="I41"/>
      <c r="J41"/>
      <c r="K41"/>
      <c r="L41"/>
      <c r="M41"/>
      <c r="N41"/>
    </row>
    <row r="42" spans="6:14" x14ac:dyDescent="0.25">
      <c r="F42"/>
      <c r="G42"/>
      <c r="H42"/>
      <c r="I42"/>
      <c r="J42"/>
      <c r="K42"/>
      <c r="L42"/>
      <c r="M42"/>
      <c r="N42"/>
    </row>
    <row r="43" spans="6:14" x14ac:dyDescent="0.25">
      <c r="F43"/>
      <c r="G43"/>
      <c r="H43"/>
      <c r="I43"/>
      <c r="J43"/>
      <c r="K43"/>
      <c r="L43"/>
      <c r="M43"/>
      <c r="N43"/>
    </row>
    <row r="44" spans="6:14" x14ac:dyDescent="0.25">
      <c r="F44"/>
      <c r="G44"/>
      <c r="H44"/>
      <c r="I44"/>
      <c r="J44"/>
      <c r="K44"/>
      <c r="L44"/>
      <c r="M44"/>
      <c r="N44"/>
    </row>
    <row r="45" spans="6:14" x14ac:dyDescent="0.25">
      <c r="F45"/>
      <c r="G45"/>
      <c r="H45"/>
      <c r="I45"/>
      <c r="J45"/>
      <c r="K45"/>
      <c r="L45"/>
      <c r="M45"/>
      <c r="N45"/>
    </row>
    <row r="46" spans="6:14" x14ac:dyDescent="0.25">
      <c r="F46"/>
      <c r="G46"/>
      <c r="H46"/>
      <c r="I46"/>
      <c r="J46"/>
      <c r="K46"/>
      <c r="L46"/>
      <c r="M46"/>
      <c r="N46"/>
    </row>
    <row r="47" spans="6:14" x14ac:dyDescent="0.25">
      <c r="F47"/>
      <c r="G47"/>
      <c r="H47"/>
      <c r="I47"/>
      <c r="J47"/>
      <c r="K47"/>
      <c r="L47"/>
      <c r="M47"/>
      <c r="N47"/>
    </row>
    <row r="48" spans="6:14" x14ac:dyDescent="0.25">
      <c r="F48"/>
      <c r="G48"/>
      <c r="H48"/>
      <c r="I48"/>
      <c r="J48"/>
      <c r="K48"/>
      <c r="L48"/>
      <c r="M48"/>
      <c r="N48"/>
    </row>
    <row r="49" spans="6:14" x14ac:dyDescent="0.25">
      <c r="F49"/>
      <c r="G49"/>
      <c r="H49"/>
      <c r="I49"/>
      <c r="J49"/>
      <c r="K49"/>
      <c r="L49"/>
      <c r="M49"/>
      <c r="N49"/>
    </row>
    <row r="50" spans="6:14" x14ac:dyDescent="0.25">
      <c r="F50"/>
      <c r="G50"/>
      <c r="H50"/>
      <c r="I50"/>
      <c r="J50"/>
      <c r="K50"/>
      <c r="L50"/>
      <c r="M50"/>
      <c r="N50"/>
    </row>
    <row r="51" spans="6:14" x14ac:dyDescent="0.25">
      <c r="F51"/>
      <c r="G51"/>
      <c r="H51"/>
      <c r="I51"/>
      <c r="J51"/>
      <c r="K51"/>
      <c r="L51"/>
      <c r="M51"/>
      <c r="N51"/>
    </row>
  </sheetData>
  <mergeCells count="6">
    <mergeCell ref="F10:F11"/>
    <mergeCell ref="F25:F26"/>
    <mergeCell ref="F27:F28"/>
    <mergeCell ref="F12:F13"/>
    <mergeCell ref="F15:F16"/>
    <mergeCell ref="F18:F19"/>
  </mergeCells>
  <phoneticPr fontId="12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1:P37"/>
  <sheetViews>
    <sheetView showGridLines="0" tabSelected="1" zoomScaleNormal="100" workbookViewId="0">
      <selection activeCell="J14" sqref="J14"/>
    </sheetView>
  </sheetViews>
  <sheetFormatPr defaultColWidth="9.33203125" defaultRowHeight="15" x14ac:dyDescent="0.25"/>
  <cols>
    <col min="1" max="3" width="9.33203125" style="1"/>
    <col min="4" max="4" width="23.83203125" style="1" bestFit="1" customWidth="1"/>
    <col min="5" max="5" width="19.83203125" style="1" bestFit="1" customWidth="1"/>
    <col min="6" max="6" width="17.33203125" style="1" customWidth="1"/>
    <col min="7" max="7" width="11" style="1" bestFit="1" customWidth="1"/>
    <col min="8" max="8" width="17" style="1" customWidth="1"/>
    <col min="9" max="9" width="17.1640625" style="1" bestFit="1" customWidth="1"/>
    <col min="10" max="10" width="16" style="1" bestFit="1" customWidth="1"/>
    <col min="11" max="11" width="5.83203125" style="1" bestFit="1" customWidth="1"/>
    <col min="12" max="12" width="12.5" style="1" customWidth="1"/>
    <col min="13" max="13" width="16.83203125" style="1" customWidth="1"/>
    <col min="14" max="14" width="10.5" style="1" bestFit="1" customWidth="1"/>
    <col min="15" max="15" width="12.6640625" style="1" bestFit="1" customWidth="1"/>
    <col min="16" max="16" width="17.83203125" style="1" bestFit="1" customWidth="1"/>
    <col min="17" max="16384" width="9.33203125" style="1"/>
  </cols>
  <sheetData>
    <row r="1" spans="4:15" x14ac:dyDescent="0.25">
      <c r="G1" s="49" t="s">
        <v>11</v>
      </c>
      <c r="H1" s="49" t="s">
        <v>12</v>
      </c>
      <c r="I1" s="49" t="s">
        <v>23</v>
      </c>
      <c r="J1" s="49" t="s">
        <v>44</v>
      </c>
      <c r="N1" s="39">
        <f>19000*9</f>
        <v>171000</v>
      </c>
    </row>
    <row r="2" spans="4:15" x14ac:dyDescent="0.25">
      <c r="F2" s="55" t="s">
        <v>13</v>
      </c>
      <c r="G2" s="46">
        <v>37.348999999999997</v>
      </c>
      <c r="H2" s="35">
        <f>G2*4046.86</f>
        <v>151146.17413999999</v>
      </c>
      <c r="I2" s="36">
        <f>H2*10.7639</f>
        <v>1626922.3038255458</v>
      </c>
      <c r="J2" s="37">
        <f>I2/9</f>
        <v>180769.14486950508</v>
      </c>
      <c r="N2" s="39">
        <f>21000*9</f>
        <v>189000</v>
      </c>
    </row>
    <row r="3" spans="4:15" x14ac:dyDescent="0.25">
      <c r="M3" s="47" t="s">
        <v>40</v>
      </c>
      <c r="N3" s="39">
        <f>20000*9</f>
        <v>180000</v>
      </c>
      <c r="O3" s="51" t="s">
        <v>43</v>
      </c>
    </row>
    <row r="4" spans="4:15" x14ac:dyDescent="0.25">
      <c r="D4" s="55" t="s">
        <v>14</v>
      </c>
      <c r="H4" s="55" t="s">
        <v>15</v>
      </c>
      <c r="M4" s="47" t="s">
        <v>41</v>
      </c>
      <c r="N4" s="44">
        <f>N3*0.5</f>
        <v>90000</v>
      </c>
      <c r="O4" s="51" t="s">
        <v>43</v>
      </c>
    </row>
    <row r="5" spans="4:15" x14ac:dyDescent="0.25">
      <c r="D5" s="54" t="s">
        <v>56</v>
      </c>
      <c r="E5" s="39">
        <f>4*30000000</f>
        <v>120000000</v>
      </c>
      <c r="F5" s="48" t="s">
        <v>58</v>
      </c>
      <c r="H5" s="52" t="s">
        <v>16</v>
      </c>
      <c r="I5" s="42">
        <f>N4</f>
        <v>90000</v>
      </c>
      <c r="J5" s="50" t="s">
        <v>59</v>
      </c>
    </row>
    <row r="6" spans="4:15" x14ac:dyDescent="0.25">
      <c r="D6" s="54" t="s">
        <v>57</v>
      </c>
      <c r="E6" s="39">
        <v>1500</v>
      </c>
      <c r="F6" s="57" t="s">
        <v>24</v>
      </c>
      <c r="H6" s="47" t="s">
        <v>39</v>
      </c>
      <c r="I6" s="43">
        <f>I5*J2</f>
        <v>16269223038.255457</v>
      </c>
    </row>
    <row r="7" spans="4:15" x14ac:dyDescent="0.25">
      <c r="D7" s="47" t="s">
        <v>39</v>
      </c>
      <c r="E7" s="39">
        <f>E5*G2</f>
        <v>4481880000</v>
      </c>
      <c r="H7" s="23"/>
      <c r="I7" s="2"/>
    </row>
    <row r="8" spans="4:15" x14ac:dyDescent="0.25">
      <c r="D8" s="47" t="s">
        <v>17</v>
      </c>
      <c r="E8" s="40">
        <f>E6*F21</f>
        <v>6790593208.5956993</v>
      </c>
      <c r="H8" s="53" t="s">
        <v>60</v>
      </c>
      <c r="I8" s="45">
        <f>I6/F20</f>
        <v>5750.1434686648026</v>
      </c>
    </row>
    <row r="9" spans="4:15" x14ac:dyDescent="0.25">
      <c r="D9" s="47" t="s">
        <v>61</v>
      </c>
      <c r="E9" s="41">
        <f>SUM(E7:E8)</f>
        <v>11272473208.595699</v>
      </c>
    </row>
    <row r="11" spans="4:15" ht="15.75" thickBot="1" x14ac:dyDescent="0.3"/>
    <row r="12" spans="4:15" ht="15.75" thickBot="1" x14ac:dyDescent="0.3">
      <c r="D12" s="64" t="s">
        <v>18</v>
      </c>
      <c r="E12" s="63"/>
      <c r="F12" s="65"/>
      <c r="G12" s="12"/>
      <c r="H12" s="64" t="s">
        <v>19</v>
      </c>
      <c r="I12" s="60"/>
      <c r="J12" s="61"/>
    </row>
    <row r="13" spans="4:15" x14ac:dyDescent="0.25">
      <c r="D13" s="58" t="s">
        <v>13</v>
      </c>
      <c r="E13" s="56" t="s">
        <v>20</v>
      </c>
      <c r="F13" s="59" t="s">
        <v>21</v>
      </c>
      <c r="G13" s="12"/>
      <c r="H13" s="58" t="s">
        <v>13</v>
      </c>
      <c r="I13" s="56" t="s">
        <v>20</v>
      </c>
      <c r="J13" s="59" t="s">
        <v>21</v>
      </c>
    </row>
    <row r="14" spans="4:15" ht="15.75" thickBot="1" x14ac:dyDescent="0.3">
      <c r="D14" s="66">
        <f>E20*10.7639</f>
        <v>2829359.4980567</v>
      </c>
      <c r="E14" s="67">
        <v>1800</v>
      </c>
      <c r="F14" s="68">
        <f>E14*D14</f>
        <v>5092847096.5020599</v>
      </c>
      <c r="G14" s="12"/>
      <c r="H14" s="66">
        <f>E22*10.7639</f>
        <v>1697702.6410071</v>
      </c>
      <c r="I14" s="67">
        <v>1500</v>
      </c>
      <c r="J14" s="68">
        <f>I14*H14</f>
        <v>2546553961.5106502</v>
      </c>
      <c r="L14" s="47" t="s">
        <v>22</v>
      </c>
      <c r="M14" s="37">
        <f>J14+F14</f>
        <v>7639401058.0127106</v>
      </c>
    </row>
    <row r="15" spans="4:15" x14ac:dyDescent="0.25">
      <c r="D15" s="57" t="s">
        <v>23</v>
      </c>
      <c r="E15" s="57" t="s">
        <v>24</v>
      </c>
      <c r="H15" s="57" t="s">
        <v>23</v>
      </c>
      <c r="I15" s="57" t="s">
        <v>24</v>
      </c>
    </row>
    <row r="16" spans="4:15" x14ac:dyDescent="0.25">
      <c r="L16" s="55" t="s">
        <v>42</v>
      </c>
      <c r="O16" s="55" t="s">
        <v>83</v>
      </c>
    </row>
    <row r="17" spans="4:16" x14ac:dyDescent="0.25">
      <c r="L17" s="52" t="s">
        <v>25</v>
      </c>
      <c r="M17" s="37">
        <f>M14</f>
        <v>7639401058.0127106</v>
      </c>
      <c r="O17" s="52" t="s">
        <v>3</v>
      </c>
      <c r="P17" s="37">
        <f>I6</f>
        <v>16269223038.255457</v>
      </c>
    </row>
    <row r="18" spans="4:16" x14ac:dyDescent="0.25">
      <c r="K18" s="62">
        <v>7.0000000000000007E-2</v>
      </c>
      <c r="L18" s="52" t="s">
        <v>26</v>
      </c>
      <c r="M18" s="37">
        <f>$M$17*K18</f>
        <v>534758074.06088978</v>
      </c>
      <c r="O18" s="52" t="s">
        <v>4</v>
      </c>
      <c r="P18" s="37">
        <f>M14</f>
        <v>7639401058.0127106</v>
      </c>
    </row>
    <row r="19" spans="4:16" x14ac:dyDescent="0.25">
      <c r="E19" s="49" t="s">
        <v>12</v>
      </c>
      <c r="F19" s="49" t="s">
        <v>23</v>
      </c>
      <c r="K19" s="62">
        <v>0.09</v>
      </c>
      <c r="L19" s="52" t="s">
        <v>27</v>
      </c>
      <c r="M19" s="37">
        <f>$M$17*K19</f>
        <v>687546095.22114396</v>
      </c>
      <c r="O19" s="52" t="s">
        <v>5</v>
      </c>
      <c r="P19" s="37">
        <f>M22</f>
        <v>1604274222.1826692</v>
      </c>
    </row>
    <row r="20" spans="4:16" x14ac:dyDescent="0.25">
      <c r="D20" s="47" t="s">
        <v>29</v>
      </c>
      <c r="E20" s="38">
        <v>262856.353</v>
      </c>
      <c r="F20" s="37">
        <f>E20*10.7639</f>
        <v>2829359.4980567</v>
      </c>
      <c r="H20" s="17"/>
      <c r="K20" s="62">
        <v>0.05</v>
      </c>
      <c r="L20" s="52" t="s">
        <v>28</v>
      </c>
      <c r="M20" s="37">
        <f>$M$17*K20</f>
        <v>381970052.90063554</v>
      </c>
    </row>
    <row r="21" spans="4:16" x14ac:dyDescent="0.25">
      <c r="D21" s="47" t="s">
        <v>30</v>
      </c>
      <c r="E21" s="38">
        <f>E20+E22</f>
        <v>420578.24199999997</v>
      </c>
      <c r="F21" s="37">
        <f>E21*10.7639</f>
        <v>4527062.1390637998</v>
      </c>
    </row>
    <row r="22" spans="4:16" x14ac:dyDescent="0.25">
      <c r="D22" s="47" t="s">
        <v>32</v>
      </c>
      <c r="E22" s="38">
        <v>157721.889</v>
      </c>
      <c r="F22" s="37">
        <f>E22*10.7639</f>
        <v>1697702.6410071</v>
      </c>
      <c r="L22" s="52" t="s">
        <v>31</v>
      </c>
      <c r="M22" s="41">
        <f>M20+M19+M18</f>
        <v>1604274222.1826692</v>
      </c>
      <c r="O22" s="52" t="s">
        <v>6</v>
      </c>
      <c r="P22" s="37">
        <f>SUM(P17:P19)</f>
        <v>25512898318.450836</v>
      </c>
    </row>
    <row r="23" spans="4:16" x14ac:dyDescent="0.25">
      <c r="D23" s="11"/>
    </row>
    <row r="24" spans="4:16" x14ac:dyDescent="0.25">
      <c r="D24" s="47" t="s">
        <v>38</v>
      </c>
      <c r="E24" s="46">
        <v>264505.15100000001</v>
      </c>
      <c r="F24" s="37">
        <f t="shared" ref="F24:F29" si="0">E24*10.7639</f>
        <v>2847106.9948489</v>
      </c>
      <c r="H24" s="23"/>
      <c r="O24" s="52" t="s">
        <v>33</v>
      </c>
      <c r="P24" s="41">
        <f>ROUND(P22,(-7))</f>
        <v>25510000000</v>
      </c>
    </row>
    <row r="25" spans="4:16" x14ac:dyDescent="0.25">
      <c r="D25" s="47" t="s">
        <v>50</v>
      </c>
      <c r="E25" s="46">
        <v>23830.152999999998</v>
      </c>
      <c r="F25" s="37">
        <f t="shared" si="0"/>
        <v>256505.38387669998</v>
      </c>
      <c r="O25" s="52" t="s">
        <v>34</v>
      </c>
      <c r="P25" s="41">
        <f>P24*0.85</f>
        <v>21683500000</v>
      </c>
    </row>
    <row r="26" spans="4:16" x14ac:dyDescent="0.25">
      <c r="D26" s="47" t="s">
        <v>49</v>
      </c>
      <c r="E26" s="46">
        <v>52901.03</v>
      </c>
      <c r="F26" s="37">
        <f t="shared" si="0"/>
        <v>569421.396817</v>
      </c>
      <c r="H26" s="23"/>
      <c r="O26" s="52" t="s">
        <v>35</v>
      </c>
      <c r="P26" s="41">
        <f>P24*0.75</f>
        <v>19132500000</v>
      </c>
    </row>
    <row r="28" spans="4:16" x14ac:dyDescent="0.25">
      <c r="D28" s="47" t="s">
        <v>47</v>
      </c>
      <c r="E28" s="46">
        <v>22849.303</v>
      </c>
      <c r="F28" s="37">
        <f t="shared" si="0"/>
        <v>245947.61256169999</v>
      </c>
    </row>
    <row r="29" spans="4:16" x14ac:dyDescent="0.25">
      <c r="D29" s="47" t="s">
        <v>48</v>
      </c>
      <c r="E29" s="46">
        <v>22671.87</v>
      </c>
      <c r="F29" s="37">
        <f t="shared" si="0"/>
        <v>244037.74149299998</v>
      </c>
    </row>
    <row r="31" spans="4:16" x14ac:dyDescent="0.25">
      <c r="I31" s="18"/>
    </row>
    <row r="32" spans="4:16" x14ac:dyDescent="0.25">
      <c r="D32" s="11"/>
      <c r="E32" s="11"/>
      <c r="F32" s="11"/>
    </row>
    <row r="33" spans="4:7" x14ac:dyDescent="0.25">
      <c r="D33" s="20"/>
      <c r="E33" s="12"/>
    </row>
    <row r="34" spans="4:7" x14ac:dyDescent="0.25">
      <c r="D34" s="20"/>
    </row>
    <row r="35" spans="4:7" x14ac:dyDescent="0.25">
      <c r="D35" s="20"/>
    </row>
    <row r="36" spans="4:7" x14ac:dyDescent="0.25">
      <c r="D36" s="20"/>
      <c r="G36" s="11"/>
    </row>
    <row r="37" spans="4:7" x14ac:dyDescent="0.25">
      <c r="E37" s="12"/>
      <c r="F37" s="12"/>
      <c r="G37" s="1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G7:Q57"/>
  <sheetViews>
    <sheetView topLeftCell="D23" workbookViewId="0">
      <selection activeCell="G8" sqref="G8:K46"/>
    </sheetView>
  </sheetViews>
  <sheetFormatPr defaultRowHeight="12.75" x14ac:dyDescent="0.2"/>
  <cols>
    <col min="8" max="8" width="0" hidden="1" customWidth="1"/>
    <col min="9" max="9" width="12.5" customWidth="1"/>
    <col min="10" max="10" width="12.5" bestFit="1" customWidth="1"/>
    <col min="11" max="11" width="17.5" customWidth="1"/>
    <col min="12" max="12" width="12" bestFit="1" customWidth="1"/>
  </cols>
  <sheetData>
    <row r="7" spans="7:17" x14ac:dyDescent="0.2">
      <c r="Q7" s="69"/>
    </row>
    <row r="8" spans="7:17" ht="30" x14ac:dyDescent="0.2">
      <c r="G8" s="74" t="s">
        <v>46</v>
      </c>
      <c r="H8" s="73" t="s">
        <v>87</v>
      </c>
      <c r="I8" s="74" t="s">
        <v>36</v>
      </c>
      <c r="J8" s="74" t="s">
        <v>45</v>
      </c>
      <c r="K8" s="75" t="s">
        <v>62</v>
      </c>
    </row>
    <row r="9" spans="7:17" ht="15" x14ac:dyDescent="0.2">
      <c r="G9" s="19">
        <v>1</v>
      </c>
      <c r="H9" s="88" t="s">
        <v>3</v>
      </c>
      <c r="I9" s="19" t="s">
        <v>88</v>
      </c>
      <c r="J9" s="19" t="s">
        <v>127</v>
      </c>
      <c r="K9" s="19">
        <v>26</v>
      </c>
    </row>
    <row r="10" spans="7:17" ht="15" x14ac:dyDescent="0.2">
      <c r="G10" s="19">
        <v>2</v>
      </c>
      <c r="H10" s="89"/>
      <c r="I10" s="19" t="s">
        <v>89</v>
      </c>
      <c r="J10" s="19" t="s">
        <v>127</v>
      </c>
      <c r="K10" s="19">
        <v>39</v>
      </c>
      <c r="Q10" s="69"/>
    </row>
    <row r="11" spans="7:17" ht="15" x14ac:dyDescent="0.2">
      <c r="G11" s="19">
        <v>3</v>
      </c>
      <c r="H11" s="89"/>
      <c r="I11" s="19" t="s">
        <v>90</v>
      </c>
      <c r="J11" s="19" t="s">
        <v>127</v>
      </c>
      <c r="K11" s="19">
        <v>49</v>
      </c>
    </row>
    <row r="12" spans="7:17" ht="15" x14ac:dyDescent="0.2">
      <c r="G12" s="19">
        <v>4</v>
      </c>
      <c r="H12" s="89"/>
      <c r="I12" s="19" t="s">
        <v>91</v>
      </c>
      <c r="J12" s="19" t="s">
        <v>127</v>
      </c>
      <c r="K12" s="19">
        <v>52</v>
      </c>
      <c r="Q12" s="69"/>
    </row>
    <row r="13" spans="7:17" ht="15" x14ac:dyDescent="0.2">
      <c r="G13" s="19">
        <v>5</v>
      </c>
      <c r="H13" s="89"/>
      <c r="I13" s="19" t="s">
        <v>92</v>
      </c>
      <c r="J13" s="19" t="s">
        <v>127</v>
      </c>
      <c r="K13" s="19">
        <v>49</v>
      </c>
    </row>
    <row r="14" spans="7:17" ht="15" x14ac:dyDescent="0.2">
      <c r="G14" s="19">
        <v>6</v>
      </c>
      <c r="H14" s="89"/>
      <c r="I14" s="19" t="s">
        <v>93</v>
      </c>
      <c r="J14" s="19" t="s">
        <v>127</v>
      </c>
      <c r="K14" s="19">
        <v>53</v>
      </c>
      <c r="Q14" s="69"/>
    </row>
    <row r="15" spans="7:17" ht="15" x14ac:dyDescent="0.2">
      <c r="G15" s="19">
        <v>7</v>
      </c>
      <c r="H15" s="89"/>
      <c r="I15" s="19" t="s">
        <v>94</v>
      </c>
      <c r="J15" s="19" t="s">
        <v>128</v>
      </c>
      <c r="K15" s="19">
        <v>41</v>
      </c>
    </row>
    <row r="16" spans="7:17" ht="15" x14ac:dyDescent="0.2">
      <c r="G16" s="19">
        <v>8</v>
      </c>
      <c r="H16" s="89"/>
      <c r="I16" s="19" t="s">
        <v>95</v>
      </c>
      <c r="J16" s="19" t="s">
        <v>127</v>
      </c>
      <c r="K16" s="19">
        <v>54</v>
      </c>
      <c r="Q16" s="69"/>
    </row>
    <row r="17" spans="7:17" ht="15" x14ac:dyDescent="0.2">
      <c r="G17" s="19">
        <v>9</v>
      </c>
      <c r="H17" s="89"/>
      <c r="I17" s="19" t="s">
        <v>96</v>
      </c>
      <c r="J17" s="19" t="s">
        <v>127</v>
      </c>
      <c r="K17" s="19">
        <v>54</v>
      </c>
    </row>
    <row r="18" spans="7:17" ht="15" x14ac:dyDescent="0.2">
      <c r="G18" s="19">
        <v>10</v>
      </c>
      <c r="H18" s="90"/>
      <c r="I18" s="19" t="s">
        <v>97</v>
      </c>
      <c r="J18" s="19" t="s">
        <v>127</v>
      </c>
      <c r="K18" s="19">
        <v>50</v>
      </c>
      <c r="Q18" s="69"/>
    </row>
    <row r="19" spans="7:17" ht="15" x14ac:dyDescent="0.2">
      <c r="G19" s="19">
        <v>11</v>
      </c>
      <c r="H19" s="88" t="s">
        <v>4</v>
      </c>
      <c r="I19" s="19" t="s">
        <v>98</v>
      </c>
      <c r="J19" s="19" t="s">
        <v>127</v>
      </c>
      <c r="K19" s="19">
        <v>52</v>
      </c>
      <c r="Q19" s="76"/>
    </row>
    <row r="20" spans="7:17" ht="15" x14ac:dyDescent="0.2">
      <c r="G20" s="19">
        <v>12</v>
      </c>
      <c r="H20" s="89"/>
      <c r="I20" s="19" t="s">
        <v>99</v>
      </c>
      <c r="J20" s="19" t="s">
        <v>129</v>
      </c>
      <c r="K20" s="19">
        <v>38</v>
      </c>
      <c r="Q20" s="76"/>
    </row>
    <row r="21" spans="7:17" ht="15" x14ac:dyDescent="0.2">
      <c r="G21" s="19">
        <v>13</v>
      </c>
      <c r="H21" s="89"/>
      <c r="I21" s="19" t="s">
        <v>100</v>
      </c>
      <c r="J21" s="19" t="s">
        <v>127</v>
      </c>
      <c r="K21" s="19">
        <v>52</v>
      </c>
      <c r="Q21" s="76"/>
    </row>
    <row r="22" spans="7:17" ht="15" x14ac:dyDescent="0.2">
      <c r="G22" s="19">
        <v>14</v>
      </c>
      <c r="H22" s="89"/>
      <c r="I22" s="19" t="s">
        <v>101</v>
      </c>
      <c r="J22" s="19" t="s">
        <v>127</v>
      </c>
      <c r="K22" s="19">
        <v>54</v>
      </c>
      <c r="Q22" s="76"/>
    </row>
    <row r="23" spans="7:17" ht="15" x14ac:dyDescent="0.2">
      <c r="G23" s="19">
        <v>15</v>
      </c>
      <c r="H23" s="89"/>
      <c r="I23" s="19" t="s">
        <v>102</v>
      </c>
      <c r="J23" s="19" t="s">
        <v>127</v>
      </c>
      <c r="K23" s="19">
        <v>52</v>
      </c>
      <c r="Q23" s="76"/>
    </row>
    <row r="24" spans="7:17" ht="15" x14ac:dyDescent="0.2">
      <c r="G24" s="19">
        <v>16</v>
      </c>
      <c r="H24" s="89"/>
      <c r="I24" s="19" t="s">
        <v>103</v>
      </c>
      <c r="J24" s="19" t="s">
        <v>128</v>
      </c>
      <c r="K24" s="19">
        <v>42</v>
      </c>
      <c r="Q24" s="76"/>
    </row>
    <row r="25" spans="7:17" ht="15" x14ac:dyDescent="0.2">
      <c r="G25" s="19">
        <v>17</v>
      </c>
      <c r="H25" s="89"/>
      <c r="I25" s="19" t="s">
        <v>104</v>
      </c>
      <c r="J25" s="19" t="s">
        <v>127</v>
      </c>
      <c r="K25" s="19">
        <v>52</v>
      </c>
      <c r="Q25" s="76"/>
    </row>
    <row r="26" spans="7:17" ht="15" x14ac:dyDescent="0.2">
      <c r="G26" s="19">
        <v>18</v>
      </c>
      <c r="H26" s="90"/>
      <c r="I26" s="19" t="s">
        <v>105</v>
      </c>
      <c r="J26" s="19" t="s">
        <v>127</v>
      </c>
      <c r="K26" s="19">
        <v>54</v>
      </c>
      <c r="Q26" s="76"/>
    </row>
    <row r="27" spans="7:17" ht="15" x14ac:dyDescent="0.2">
      <c r="G27" s="19">
        <v>19</v>
      </c>
      <c r="H27" s="88" t="s">
        <v>5</v>
      </c>
      <c r="I27" s="19" t="s">
        <v>106</v>
      </c>
      <c r="J27" s="19" t="s">
        <v>127</v>
      </c>
      <c r="K27" s="19">
        <v>53</v>
      </c>
      <c r="Q27" s="76"/>
    </row>
    <row r="28" spans="7:17" ht="15" x14ac:dyDescent="0.2">
      <c r="G28" s="19">
        <v>20</v>
      </c>
      <c r="H28" s="89"/>
      <c r="I28" s="19" t="s">
        <v>107</v>
      </c>
      <c r="J28" s="19" t="s">
        <v>128</v>
      </c>
      <c r="K28" s="19">
        <v>42</v>
      </c>
      <c r="Q28" s="76"/>
    </row>
    <row r="29" spans="7:17" ht="15" x14ac:dyDescent="0.2">
      <c r="G29" s="19">
        <v>21</v>
      </c>
      <c r="H29" s="89"/>
      <c r="I29" s="19" t="s">
        <v>108</v>
      </c>
      <c r="J29" s="19" t="s">
        <v>127</v>
      </c>
      <c r="K29" s="19">
        <v>52</v>
      </c>
      <c r="Q29" s="76"/>
    </row>
    <row r="30" spans="7:17" ht="15" x14ac:dyDescent="0.2">
      <c r="G30" s="19">
        <v>22</v>
      </c>
      <c r="H30" s="89"/>
      <c r="I30" s="19" t="s">
        <v>109</v>
      </c>
      <c r="J30" s="19" t="s">
        <v>127</v>
      </c>
      <c r="K30" s="19">
        <v>51</v>
      </c>
      <c r="Q30" s="76"/>
    </row>
    <row r="31" spans="7:17" ht="15" x14ac:dyDescent="0.2">
      <c r="G31" s="19">
        <v>23</v>
      </c>
      <c r="H31" s="89"/>
      <c r="I31" s="19" t="s">
        <v>110</v>
      </c>
      <c r="J31" s="19" t="s">
        <v>127</v>
      </c>
      <c r="K31" s="19">
        <v>52</v>
      </c>
      <c r="Q31" s="76"/>
    </row>
    <row r="32" spans="7:17" ht="15" x14ac:dyDescent="0.2">
      <c r="G32" s="19">
        <v>24</v>
      </c>
      <c r="H32" s="89"/>
      <c r="I32" s="19" t="s">
        <v>111</v>
      </c>
      <c r="J32" s="19" t="s">
        <v>128</v>
      </c>
      <c r="K32" s="19">
        <v>42</v>
      </c>
      <c r="Q32" s="76"/>
    </row>
    <row r="33" spans="7:17" ht="15" x14ac:dyDescent="0.2">
      <c r="G33" s="19">
        <v>25</v>
      </c>
      <c r="H33" s="89"/>
      <c r="I33" s="19" t="s">
        <v>112</v>
      </c>
      <c r="J33" s="19" t="s">
        <v>127</v>
      </c>
      <c r="K33" s="19">
        <v>53</v>
      </c>
      <c r="Q33" s="76"/>
    </row>
    <row r="34" spans="7:17" ht="15" x14ac:dyDescent="0.2">
      <c r="G34" s="19">
        <v>26</v>
      </c>
      <c r="H34" s="89"/>
      <c r="I34" s="19" t="s">
        <v>113</v>
      </c>
      <c r="J34" s="19" t="s">
        <v>127</v>
      </c>
      <c r="K34" s="19">
        <v>53</v>
      </c>
      <c r="Q34" s="76"/>
    </row>
    <row r="35" spans="7:17" ht="15" x14ac:dyDescent="0.2">
      <c r="G35" s="19">
        <v>27</v>
      </c>
      <c r="H35" s="90"/>
      <c r="I35" s="19" t="s">
        <v>114</v>
      </c>
      <c r="J35" s="19" t="s">
        <v>127</v>
      </c>
      <c r="K35" s="19">
        <v>52</v>
      </c>
      <c r="Q35" s="76"/>
    </row>
    <row r="36" spans="7:17" ht="15" x14ac:dyDescent="0.2">
      <c r="G36" s="19">
        <v>28</v>
      </c>
      <c r="H36" s="88" t="s">
        <v>6</v>
      </c>
      <c r="I36" s="19" t="s">
        <v>115</v>
      </c>
      <c r="J36" s="19" t="s">
        <v>130</v>
      </c>
      <c r="K36" s="19">
        <v>12</v>
      </c>
      <c r="Q36" s="76"/>
    </row>
    <row r="37" spans="7:17" ht="15" x14ac:dyDescent="0.2">
      <c r="G37" s="19">
        <v>29</v>
      </c>
      <c r="H37" s="89"/>
      <c r="I37" s="19" t="s">
        <v>116</v>
      </c>
      <c r="J37" s="19" t="s">
        <v>131</v>
      </c>
      <c r="K37" s="19">
        <v>54</v>
      </c>
      <c r="Q37" s="76"/>
    </row>
    <row r="38" spans="7:17" ht="15" x14ac:dyDescent="0.2">
      <c r="G38" s="19">
        <v>30</v>
      </c>
      <c r="H38" s="89"/>
      <c r="I38" s="19" t="s">
        <v>117</v>
      </c>
      <c r="J38" s="19" t="s">
        <v>131</v>
      </c>
      <c r="K38" s="19">
        <v>52</v>
      </c>
      <c r="Q38" s="76"/>
    </row>
    <row r="39" spans="7:17" ht="15" x14ac:dyDescent="0.2">
      <c r="G39" s="19">
        <v>31</v>
      </c>
      <c r="H39" s="89"/>
      <c r="I39" s="19" t="s">
        <v>118</v>
      </c>
      <c r="J39" s="19" t="s">
        <v>132</v>
      </c>
      <c r="K39" s="19">
        <v>77</v>
      </c>
      <c r="Q39" s="76"/>
    </row>
    <row r="40" spans="7:17" ht="15" x14ac:dyDescent="0.2">
      <c r="G40" s="19">
        <v>32</v>
      </c>
      <c r="H40" s="89"/>
      <c r="I40" s="19" t="s">
        <v>119</v>
      </c>
      <c r="J40" s="19" t="s">
        <v>133</v>
      </c>
      <c r="K40" s="19">
        <v>65</v>
      </c>
      <c r="Q40" s="76"/>
    </row>
    <row r="41" spans="7:17" ht="15" x14ac:dyDescent="0.2">
      <c r="G41" s="19">
        <v>33</v>
      </c>
      <c r="H41" s="89"/>
      <c r="I41" s="19" t="s">
        <v>120</v>
      </c>
      <c r="J41" s="19" t="s">
        <v>133</v>
      </c>
      <c r="K41" s="19">
        <v>64</v>
      </c>
      <c r="Q41" s="76"/>
    </row>
    <row r="42" spans="7:17" ht="15" x14ac:dyDescent="0.2">
      <c r="G42" s="19">
        <v>34</v>
      </c>
      <c r="H42" s="89"/>
      <c r="I42" s="19" t="s">
        <v>121</v>
      </c>
      <c r="J42" s="19" t="s">
        <v>128</v>
      </c>
      <c r="K42" s="19">
        <v>66</v>
      </c>
      <c r="Q42" s="76"/>
    </row>
    <row r="43" spans="7:17" ht="15" x14ac:dyDescent="0.2">
      <c r="G43" s="19">
        <v>35</v>
      </c>
      <c r="H43" s="90"/>
      <c r="I43" s="19" t="s">
        <v>122</v>
      </c>
      <c r="J43" s="19" t="s">
        <v>132</v>
      </c>
      <c r="K43" s="19">
        <v>77</v>
      </c>
      <c r="Q43" s="76"/>
    </row>
    <row r="44" spans="7:17" ht="15" x14ac:dyDescent="0.2">
      <c r="G44" s="19">
        <v>36</v>
      </c>
      <c r="H44" s="88" t="s">
        <v>123</v>
      </c>
      <c r="I44" s="19" t="s">
        <v>124</v>
      </c>
      <c r="J44" s="19" t="s">
        <v>134</v>
      </c>
      <c r="K44" s="19">
        <v>73</v>
      </c>
      <c r="Q44" s="76"/>
    </row>
    <row r="45" spans="7:17" ht="15" x14ac:dyDescent="0.2">
      <c r="G45" s="19">
        <v>37</v>
      </c>
      <c r="H45" s="89"/>
      <c r="I45" s="19" t="s">
        <v>125</v>
      </c>
      <c r="J45" s="19" t="s">
        <v>135</v>
      </c>
      <c r="K45" s="19">
        <v>128</v>
      </c>
      <c r="Q45" s="76"/>
    </row>
    <row r="46" spans="7:17" ht="15" x14ac:dyDescent="0.2">
      <c r="G46" s="19">
        <v>38</v>
      </c>
      <c r="H46" s="90"/>
      <c r="I46" s="19" t="s">
        <v>126</v>
      </c>
      <c r="J46" s="19" t="s">
        <v>136</v>
      </c>
      <c r="K46" s="19">
        <v>114</v>
      </c>
      <c r="Q46" s="76"/>
    </row>
    <row r="47" spans="7:17" ht="15" x14ac:dyDescent="0.2">
      <c r="G47" s="70" t="s">
        <v>145</v>
      </c>
      <c r="H47" s="71"/>
      <c r="I47" s="71"/>
      <c r="J47" s="71"/>
      <c r="K47" s="19">
        <f>SUM(K9:K43)</f>
        <v>1780</v>
      </c>
      <c r="Q47" s="76"/>
    </row>
    <row r="48" spans="7:17" ht="15" x14ac:dyDescent="0.2">
      <c r="G48" s="70" t="s">
        <v>146</v>
      </c>
      <c r="H48" s="71"/>
      <c r="I48" s="71"/>
      <c r="J48" s="71"/>
      <c r="K48" s="19">
        <f>SUM(K44:K46)</f>
        <v>315</v>
      </c>
      <c r="Q48" s="76"/>
    </row>
    <row r="49" spans="7:17" ht="15" x14ac:dyDescent="0.2">
      <c r="G49" s="70" t="s">
        <v>61</v>
      </c>
      <c r="H49" s="71"/>
      <c r="I49" s="71"/>
      <c r="J49" s="71"/>
      <c r="K49" s="72">
        <f>SUM(K9:K46)</f>
        <v>2095</v>
      </c>
      <c r="L49" s="24"/>
      <c r="M49" s="25"/>
      <c r="N49" s="25"/>
      <c r="O49" s="25"/>
    </row>
    <row r="50" spans="7:17" x14ac:dyDescent="0.2">
      <c r="Q50" s="69"/>
    </row>
    <row r="52" spans="7:17" x14ac:dyDescent="0.2">
      <c r="Q52" s="69"/>
    </row>
    <row r="54" spans="7:17" x14ac:dyDescent="0.2">
      <c r="Q54" s="69"/>
    </row>
    <row r="57" spans="7:17" x14ac:dyDescent="0.2">
      <c r="Q57" s="69"/>
    </row>
  </sheetData>
  <mergeCells count="5">
    <mergeCell ref="H19:H26"/>
    <mergeCell ref="H27:H35"/>
    <mergeCell ref="H36:H43"/>
    <mergeCell ref="H44:H46"/>
    <mergeCell ref="H9:H18"/>
  </mergeCells>
  <phoneticPr fontId="1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3:H13"/>
  <sheetViews>
    <sheetView topLeftCell="B1" workbookViewId="0">
      <selection activeCell="C3" sqref="C3:D10"/>
    </sheetView>
  </sheetViews>
  <sheetFormatPr defaultRowHeight="12.75" x14ac:dyDescent="0.2"/>
  <cols>
    <col min="3" max="3" width="24.33203125" bestFit="1" customWidth="1"/>
    <col min="4" max="4" width="10.1640625" bestFit="1" customWidth="1"/>
    <col min="7" max="7" width="13.83203125" bestFit="1" customWidth="1"/>
    <col min="8" max="8" width="11.1640625" bestFit="1" customWidth="1"/>
  </cols>
  <sheetData>
    <row r="3" spans="3:8" x14ac:dyDescent="0.2">
      <c r="C3" s="77" t="s">
        <v>137</v>
      </c>
      <c r="D3" s="77" t="s">
        <v>138</v>
      </c>
    </row>
    <row r="4" spans="3:8" x14ac:dyDescent="0.2">
      <c r="C4" s="78" t="s">
        <v>139</v>
      </c>
      <c r="D4" s="78">
        <v>1296</v>
      </c>
    </row>
    <row r="5" spans="3:8" x14ac:dyDescent="0.2">
      <c r="C5" s="78" t="s">
        <v>72</v>
      </c>
      <c r="D5" s="78">
        <v>1484</v>
      </c>
    </row>
    <row r="6" spans="3:8" x14ac:dyDescent="0.2">
      <c r="C6" s="78" t="s">
        <v>140</v>
      </c>
      <c r="D6" s="78">
        <v>1727</v>
      </c>
    </row>
    <row r="7" spans="3:8" x14ac:dyDescent="0.2">
      <c r="C7" s="78" t="s">
        <v>141</v>
      </c>
      <c r="D7" s="78">
        <v>1852</v>
      </c>
    </row>
    <row r="8" spans="3:8" x14ac:dyDescent="0.2">
      <c r="C8" s="78" t="s">
        <v>142</v>
      </c>
      <c r="D8" s="78">
        <v>2416</v>
      </c>
    </row>
    <row r="9" spans="3:8" x14ac:dyDescent="0.2">
      <c r="C9" s="78" t="s">
        <v>143</v>
      </c>
      <c r="D9" s="78">
        <v>2740</v>
      </c>
      <c r="G9">
        <v>1269</v>
      </c>
      <c r="H9">
        <v>1484</v>
      </c>
    </row>
    <row r="10" spans="3:8" x14ac:dyDescent="0.2">
      <c r="C10" s="78" t="s">
        <v>123</v>
      </c>
      <c r="D10" s="78">
        <v>315</v>
      </c>
      <c r="G10" s="79">
        <f>1.5*10^7</f>
        <v>15000000</v>
      </c>
      <c r="H10" s="79">
        <f>1.8*10^7</f>
        <v>18000000</v>
      </c>
    </row>
    <row r="11" spans="3:8" x14ac:dyDescent="0.2">
      <c r="G11" s="80">
        <f>G10/G9</f>
        <v>11820.330969267139</v>
      </c>
      <c r="H11" s="80">
        <f>H10/H9</f>
        <v>12129.380053908355</v>
      </c>
    </row>
    <row r="12" spans="3:8" ht="13.5" thickBot="1" x14ac:dyDescent="0.25">
      <c r="C12" t="s">
        <v>144</v>
      </c>
      <c r="D12">
        <v>3441</v>
      </c>
    </row>
    <row r="13" spans="3:8" ht="43.5" thickBot="1" x14ac:dyDescent="0.25">
      <c r="G13" s="81" t="s">
        <v>147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Property Delaer</vt:lpstr>
      <vt:lpstr>Inventory calculation</vt:lpstr>
      <vt:lpstr>Civil work</vt:lpstr>
      <vt:lpstr>Tower Details</vt:lpstr>
      <vt:lpstr>Flat 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20231017_Inventory list _TARC KN_1_Distributed.xlsx</dc:title>
  <dc:creator>Rakesh Seth</dc:creator>
  <cp:lastModifiedBy>Mahesh Joshi</cp:lastModifiedBy>
  <dcterms:created xsi:type="dcterms:W3CDTF">2024-03-11T07:04:31Z</dcterms:created>
  <dcterms:modified xsi:type="dcterms:W3CDTF">2024-07-08T11:08:56Z</dcterms:modified>
</cp:coreProperties>
</file>