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226-193-254_Caparo\Report\"/>
    </mc:Choice>
  </mc:AlternateContent>
  <xr:revisionPtr revIDLastSave="0" documentId="13_ncr:1_{4DE2E12F-249B-4C3B-B08C-860D1065725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Building Sheet" sheetId="1" r:id="rId1"/>
    <sheet name="Sheet1" sheetId="2" r:id="rId2"/>
  </sheets>
  <definedNames>
    <definedName name="_xlnm._FilterDatabase" localSheetId="0" hidden="1">'Building Sheet'!$A$3:$J$32</definedName>
  </definedNames>
  <calcPr calcId="181029"/>
</workbook>
</file>

<file path=xl/calcChain.xml><?xml version="1.0" encoding="utf-8"?>
<calcChain xmlns="http://schemas.openxmlformats.org/spreadsheetml/2006/main">
  <c r="F16" i="2" l="1"/>
  <c r="F18" i="2" s="1"/>
  <c r="F14" i="2"/>
  <c r="J4" i="2"/>
  <c r="K4" i="2" s="1"/>
  <c r="J3" i="2"/>
  <c r="K3" i="2" s="1"/>
  <c r="J2" i="2"/>
  <c r="K1" i="1"/>
  <c r="F13" i="2"/>
  <c r="F12" i="2"/>
  <c r="F11" i="2"/>
  <c r="G3" i="2"/>
  <c r="F17" i="2" l="1"/>
  <c r="K5" i="2"/>
  <c r="J5" i="2"/>
  <c r="G4" i="2"/>
  <c r="G5" i="2" s="1"/>
  <c r="F15" i="2" s="1"/>
  <c r="E4" i="2"/>
  <c r="K12" i="1"/>
  <c r="L12" i="1" s="1"/>
  <c r="M12" i="1" s="1"/>
  <c r="K5" i="1"/>
  <c r="L5" i="1" s="1"/>
  <c r="M5" i="1" s="1"/>
  <c r="F2" i="1"/>
  <c r="G32" i="1"/>
  <c r="K32" i="1" s="1"/>
  <c r="L32" i="1" s="1"/>
  <c r="M32" i="1" s="1"/>
  <c r="A29" i="1"/>
  <c r="A30" i="1" s="1"/>
  <c r="A31" i="1" s="1"/>
  <c r="G31" i="1"/>
  <c r="K31" i="1" s="1"/>
  <c r="G30" i="1"/>
  <c r="K30" i="1" s="1"/>
  <c r="G29" i="1"/>
  <c r="K29" i="1" s="1"/>
  <c r="L29" i="1" s="1"/>
  <c r="M29" i="1" s="1"/>
  <c r="G5" i="1"/>
  <c r="G6" i="1"/>
  <c r="K6" i="1" s="1"/>
  <c r="G7" i="1"/>
  <c r="K7" i="1" s="1"/>
  <c r="G8" i="1"/>
  <c r="K8" i="1" s="1"/>
  <c r="L8" i="1" s="1"/>
  <c r="M8" i="1" s="1"/>
  <c r="G9" i="1"/>
  <c r="K9" i="1" s="1"/>
  <c r="L9" i="1" s="1"/>
  <c r="M9" i="1" s="1"/>
  <c r="G10" i="1"/>
  <c r="K10" i="1" s="1"/>
  <c r="G11" i="1"/>
  <c r="K11" i="1" s="1"/>
  <c r="G12" i="1"/>
  <c r="G13" i="1"/>
  <c r="K13" i="1" s="1"/>
  <c r="L13" i="1" s="1"/>
  <c r="M13" i="1" s="1"/>
  <c r="G14" i="1"/>
  <c r="K14" i="1" s="1"/>
  <c r="G15" i="1"/>
  <c r="K15" i="1" s="1"/>
  <c r="G16" i="1"/>
  <c r="K16" i="1" s="1"/>
  <c r="L16" i="1" s="1"/>
  <c r="M16" i="1" s="1"/>
  <c r="G27" i="1"/>
  <c r="K27" i="1" s="1"/>
  <c r="G28" i="1"/>
  <c r="K28" i="1" s="1"/>
  <c r="L28" i="1" s="1"/>
  <c r="M28" i="1" s="1"/>
  <c r="G17" i="1"/>
  <c r="K17" i="1" s="1"/>
  <c r="L17" i="1" s="1"/>
  <c r="M17" i="1" s="1"/>
  <c r="G18" i="1"/>
  <c r="K18" i="1" s="1"/>
  <c r="G19" i="1"/>
  <c r="K19" i="1" s="1"/>
  <c r="G20" i="1"/>
  <c r="K20" i="1" s="1"/>
  <c r="L20" i="1" s="1"/>
  <c r="M20" i="1" s="1"/>
  <c r="G21" i="1"/>
  <c r="K21" i="1" s="1"/>
  <c r="L21" i="1" s="1"/>
  <c r="M21" i="1" s="1"/>
  <c r="G22" i="1"/>
  <c r="K22" i="1" s="1"/>
  <c r="G23" i="1"/>
  <c r="K23" i="1" s="1"/>
  <c r="G24" i="1"/>
  <c r="K24" i="1" s="1"/>
  <c r="L24" i="1" s="1"/>
  <c r="M24" i="1" s="1"/>
  <c r="G25" i="1"/>
  <c r="K25" i="1" s="1"/>
  <c r="L25" i="1" s="1"/>
  <c r="M25" i="1" s="1"/>
  <c r="G26" i="1"/>
  <c r="K26" i="1" s="1"/>
  <c r="G4" i="1"/>
  <c r="K4" i="1" s="1"/>
  <c r="K2" i="1" l="1"/>
  <c r="L4" i="1"/>
  <c r="M4" i="1" s="1"/>
  <c r="L7" i="1"/>
  <c r="M7" i="1" s="1"/>
  <c r="L11" i="1"/>
  <c r="M11" i="1" s="1"/>
  <c r="L15" i="1"/>
  <c r="M15" i="1" s="1"/>
  <c r="L19" i="1"/>
  <c r="M19" i="1" s="1"/>
  <c r="L23" i="1"/>
  <c r="M23" i="1" s="1"/>
  <c r="L27" i="1"/>
  <c r="M27" i="1" s="1"/>
  <c r="L31" i="1"/>
  <c r="M31" i="1" s="1"/>
  <c r="L6" i="1"/>
  <c r="M6" i="1" s="1"/>
  <c r="L10" i="1"/>
  <c r="M10" i="1" s="1"/>
  <c r="L14" i="1"/>
  <c r="M14" i="1" s="1"/>
  <c r="L18" i="1"/>
  <c r="M18" i="1" s="1"/>
  <c r="L22" i="1"/>
  <c r="M22" i="1" s="1"/>
  <c r="L26" i="1"/>
  <c r="M26" i="1" s="1"/>
  <c r="L30" i="1"/>
  <c r="M30" i="1" s="1"/>
  <c r="G2" i="1"/>
  <c r="M2" i="1" l="1"/>
</calcChain>
</file>

<file path=xl/sharedStrings.xml><?xml version="1.0" encoding="utf-8"?>
<sst xmlns="http://schemas.openxmlformats.org/spreadsheetml/2006/main" count="94" uniqueCount="63">
  <si>
    <t>Block Name</t>
  </si>
  <si>
    <t>Year of construction</t>
  </si>
  <si>
    <t>GI shed roof mounted on iron pillars, trusses frame structure</t>
  </si>
  <si>
    <t>RCC column beams stone masonry wails in cement, bricks, steel etc.</t>
  </si>
  <si>
    <t>S.No.</t>
  </si>
  <si>
    <t>Type of construction     (select from drop down)</t>
  </si>
  <si>
    <t>Area (in sq. mtr.)</t>
  </si>
  <si>
    <t>Area (sq. fts.)</t>
  </si>
  <si>
    <t>Floor wise Height (ft.)</t>
  </si>
  <si>
    <t xml:space="preserve">Forge Building </t>
  </si>
  <si>
    <t>Machine Shop</t>
  </si>
  <si>
    <t>Tool Room</t>
  </si>
  <si>
    <t>FG Gate (Security Room)</t>
  </si>
  <si>
    <t>Aluminium HPDC Building -1</t>
  </si>
  <si>
    <t>Aluminium Machine Shop Building -2</t>
  </si>
  <si>
    <t>EB Canteen</t>
  </si>
  <si>
    <t>Cooling Tower</t>
  </si>
  <si>
    <t>Weight Bridge room</t>
  </si>
  <si>
    <t>Aluminium Gate -1 (Security Room)</t>
  </si>
  <si>
    <t>Aluminium Gate -2 (Security Room)</t>
  </si>
  <si>
    <t>Visitor Gate</t>
  </si>
  <si>
    <t>Material Gate</t>
  </si>
  <si>
    <t>LPG yard</t>
  </si>
  <si>
    <t>Metal System</t>
  </si>
  <si>
    <t>ETP</t>
  </si>
  <si>
    <t>STP</t>
  </si>
  <si>
    <t>substation</t>
  </si>
  <si>
    <t>Pump Hose -1</t>
  </si>
  <si>
    <t>Pump Hose -2</t>
  </si>
  <si>
    <t>Pump Hose -3</t>
  </si>
  <si>
    <t xml:space="preserve">Caparo - OHC </t>
  </si>
  <si>
    <t>Building 1(Pump House)</t>
  </si>
  <si>
    <t>Building 2(Pump House)</t>
  </si>
  <si>
    <t>Building 3(Pump House)</t>
  </si>
  <si>
    <t>15 metre &amp; 10metre</t>
  </si>
  <si>
    <t>12 meter</t>
  </si>
  <si>
    <t>10 meter</t>
  </si>
  <si>
    <t>5meter</t>
  </si>
  <si>
    <t>4meter</t>
  </si>
  <si>
    <t>Tool Room Warehouse</t>
  </si>
  <si>
    <t>Aluminium Machine Shop-3</t>
  </si>
  <si>
    <t>Solar Plant Control Room</t>
  </si>
  <si>
    <t>Core Shop &amp; GDC</t>
  </si>
  <si>
    <t>EL</t>
  </si>
  <si>
    <t>SV</t>
  </si>
  <si>
    <t>CoC</t>
  </si>
  <si>
    <t>GCRC</t>
  </si>
  <si>
    <t>Dep.</t>
  </si>
  <si>
    <t>DRC</t>
  </si>
  <si>
    <t>Road</t>
  </si>
  <si>
    <t>Boundary Wall</t>
  </si>
  <si>
    <t>2.86 Km</t>
  </si>
  <si>
    <t>RMT</t>
  </si>
  <si>
    <t>Rate</t>
  </si>
  <si>
    <t>Area</t>
  </si>
  <si>
    <t>value</t>
  </si>
  <si>
    <t>Circle Value</t>
  </si>
  <si>
    <t>Fair Value</t>
  </si>
  <si>
    <t>Building</t>
  </si>
  <si>
    <t>Development</t>
  </si>
  <si>
    <t>RV</t>
  </si>
  <si>
    <t>DV</t>
  </si>
  <si>
    <t>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</si>
</sst>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164" fontId="1" fillId="2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164" fontId="0" fillId="0" borderId="0" xfId="2" applyNumberFormat="1" applyFont="1"/>
    <xf numFmtId="0" fontId="1" fillId="2" borderId="2" xfId="0" applyFont="1" applyFill="1" applyBorder="1" applyAlignment="1">
      <alignment horizontal="center" vertical="center" wrapText="1"/>
    </xf>
    <xf numFmtId="9" fontId="0" fillId="0" borderId="0" xfId="0" applyNumberFormat="1"/>
    <xf numFmtId="164" fontId="0" fillId="0" borderId="0" xfId="0" applyNumberFormat="1"/>
    <xf numFmtId="43" fontId="0" fillId="0" borderId="0" xfId="0" applyNumberFormat="1"/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2" xfId="2" applyNumberFormat="1" applyFont="1" applyFill="1" applyBorder="1" applyAlignment="1">
      <alignment horizontal="center" vertical="center" wrapText="1"/>
    </xf>
    <xf numFmtId="43" fontId="0" fillId="0" borderId="0" xfId="2" applyFont="1"/>
    <xf numFmtId="164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workbookViewId="0">
      <selection activeCell="M2" sqref="M2"/>
    </sheetView>
  </sheetViews>
  <sheetFormatPr defaultRowHeight="15" x14ac:dyDescent="0.25"/>
  <cols>
    <col min="1" max="1" width="6.5703125" style="1" customWidth="1"/>
    <col min="2" max="2" width="28.5703125" style="3" customWidth="1"/>
    <col min="3" max="3" width="11.28515625" style="1" customWidth="1"/>
    <col min="4" max="4" width="12.28515625" style="1" customWidth="1"/>
    <col min="5" max="5" width="51.5703125" style="2" hidden="1" customWidth="1"/>
    <col min="6" max="6" width="13.42578125" style="13" hidden="1" customWidth="1"/>
    <col min="7" max="7" width="11.7109375" style="13" customWidth="1"/>
    <col min="8" max="9" width="0" hidden="1" customWidth="1"/>
    <col min="11" max="11" width="14.28515625" style="17" bestFit="1" customWidth="1"/>
    <col min="12" max="12" width="14.28515625" hidden="1" customWidth="1"/>
    <col min="13" max="13" width="12.5703125" style="14" bestFit="1" customWidth="1"/>
  </cols>
  <sheetData>
    <row r="1" spans="1:13" x14ac:dyDescent="0.25">
      <c r="K1" s="17">
        <f>K2*0.8</f>
        <v>766259914.07654417</v>
      </c>
    </row>
    <row r="2" spans="1:13" x14ac:dyDescent="0.25">
      <c r="F2" s="13">
        <f>SUM(F4:F32)</f>
        <v>64889.817999999999</v>
      </c>
      <c r="G2" s="13">
        <f>SUM(G4:G32)</f>
        <v>698486.97891559999</v>
      </c>
      <c r="K2" s="13">
        <f>SUM(K4:K32)</f>
        <v>957824892.59568012</v>
      </c>
      <c r="L2">
        <v>2024</v>
      </c>
      <c r="M2" s="13">
        <f>SUM(M4:M32)</f>
        <v>669574731.53820932</v>
      </c>
    </row>
    <row r="3" spans="1:13" ht="30" x14ac:dyDescent="0.25">
      <c r="A3" s="4" t="s">
        <v>4</v>
      </c>
      <c r="B3" s="5" t="s">
        <v>0</v>
      </c>
      <c r="C3" s="4" t="s">
        <v>8</v>
      </c>
      <c r="D3" s="4" t="s">
        <v>1</v>
      </c>
      <c r="E3" s="4" t="s">
        <v>5</v>
      </c>
      <c r="F3" s="11" t="s">
        <v>6</v>
      </c>
      <c r="G3" s="11" t="s">
        <v>7</v>
      </c>
      <c r="H3" s="15" t="s">
        <v>43</v>
      </c>
      <c r="I3" s="15" t="s">
        <v>44</v>
      </c>
      <c r="J3" s="15" t="s">
        <v>45</v>
      </c>
      <c r="K3" s="19" t="s">
        <v>46</v>
      </c>
      <c r="L3" s="15" t="s">
        <v>47</v>
      </c>
      <c r="M3" s="20" t="s">
        <v>48</v>
      </c>
    </row>
    <row r="4" spans="1:13" ht="28.5" x14ac:dyDescent="0.25">
      <c r="A4" s="6">
        <v>1</v>
      </c>
      <c r="B4" s="8" t="s">
        <v>9</v>
      </c>
      <c r="C4" s="6">
        <v>16.8</v>
      </c>
      <c r="D4" s="6">
        <v>2005</v>
      </c>
      <c r="E4" s="7" t="s">
        <v>2</v>
      </c>
      <c r="F4" s="12">
        <v>13622.26</v>
      </c>
      <c r="G4" s="12">
        <f>10.7642*F4</f>
        <v>146632.731092</v>
      </c>
      <c r="H4">
        <v>45</v>
      </c>
      <c r="I4" s="16">
        <v>0.95</v>
      </c>
      <c r="J4">
        <v>1400</v>
      </c>
      <c r="K4" s="17">
        <f>J4*G4</f>
        <v>205285823.52880001</v>
      </c>
      <c r="L4" s="18">
        <f>K4*($L$2-D4)*I4/H4</f>
        <v>82342424.770996436</v>
      </c>
      <c r="M4" s="14">
        <f>K4-L4</f>
        <v>122943398.75780357</v>
      </c>
    </row>
    <row r="5" spans="1:13" ht="28.5" x14ac:dyDescent="0.25">
      <c r="A5" s="6">
        <v>2</v>
      </c>
      <c r="B5" s="8" t="s">
        <v>10</v>
      </c>
      <c r="C5" s="6">
        <v>15.4</v>
      </c>
      <c r="D5" s="6">
        <v>2005</v>
      </c>
      <c r="E5" s="7" t="s">
        <v>2</v>
      </c>
      <c r="F5" s="12">
        <v>7930.0519999999997</v>
      </c>
      <c r="G5" s="12">
        <f t="shared" ref="G5:G26" si="0">10.7642*F5</f>
        <v>85360.665738399999</v>
      </c>
      <c r="H5">
        <v>45</v>
      </c>
      <c r="I5" s="16">
        <v>0.95</v>
      </c>
      <c r="J5">
        <v>1400</v>
      </c>
      <c r="K5" s="17">
        <f t="shared" ref="K5:K32" si="1">J5*G5</f>
        <v>119504932.03376</v>
      </c>
      <c r="L5" s="18">
        <f t="shared" ref="L5:L32" si="2">K5*($L$2-D5)*I5/H5</f>
        <v>47934756.071319282</v>
      </c>
      <c r="M5" s="14">
        <f t="shared" ref="M5:M32" si="3">K5-L5</f>
        <v>71570175.962440714</v>
      </c>
    </row>
    <row r="6" spans="1:13" ht="28.5" x14ac:dyDescent="0.25">
      <c r="A6" s="6">
        <v>3</v>
      </c>
      <c r="B6" s="8" t="s">
        <v>31</v>
      </c>
      <c r="C6" s="6"/>
      <c r="D6" s="6">
        <v>2005</v>
      </c>
      <c r="E6" s="7" t="s">
        <v>3</v>
      </c>
      <c r="F6" s="12">
        <v>222.767</v>
      </c>
      <c r="G6" s="12">
        <f t="shared" si="0"/>
        <v>2397.9085414000001</v>
      </c>
      <c r="H6">
        <v>60</v>
      </c>
      <c r="I6" s="16">
        <v>0.95</v>
      </c>
      <c r="J6">
        <v>1200</v>
      </c>
      <c r="K6" s="17">
        <f t="shared" si="1"/>
        <v>2877490.2496800004</v>
      </c>
      <c r="L6" s="18">
        <f t="shared" si="2"/>
        <v>865644.98344540002</v>
      </c>
      <c r="M6" s="14">
        <f t="shared" si="3"/>
        <v>2011845.2662346005</v>
      </c>
    </row>
    <row r="7" spans="1:13" ht="28.5" x14ac:dyDescent="0.25">
      <c r="A7" s="6">
        <v>4</v>
      </c>
      <c r="B7" s="8" t="s">
        <v>32</v>
      </c>
      <c r="C7" s="6"/>
      <c r="D7" s="6">
        <v>2005</v>
      </c>
      <c r="E7" s="7" t="s">
        <v>3</v>
      </c>
      <c r="F7" s="12">
        <v>340.13099999999997</v>
      </c>
      <c r="G7" s="12">
        <f t="shared" si="0"/>
        <v>3661.2381101999999</v>
      </c>
      <c r="H7">
        <v>60</v>
      </c>
      <c r="I7" s="16">
        <v>0.95</v>
      </c>
      <c r="J7">
        <v>1200</v>
      </c>
      <c r="K7" s="17">
        <f t="shared" si="1"/>
        <v>4393485.7322399998</v>
      </c>
      <c r="L7" s="18">
        <f t="shared" si="2"/>
        <v>1321706.9577822001</v>
      </c>
      <c r="M7" s="14">
        <f t="shared" si="3"/>
        <v>3071778.7744577997</v>
      </c>
    </row>
    <row r="8" spans="1:13" ht="28.5" x14ac:dyDescent="0.25">
      <c r="A8" s="6">
        <v>5</v>
      </c>
      <c r="B8" s="8" t="s">
        <v>33</v>
      </c>
      <c r="C8" s="6"/>
      <c r="D8" s="6">
        <v>2005</v>
      </c>
      <c r="E8" s="7" t="s">
        <v>3</v>
      </c>
      <c r="F8" s="12">
        <v>157.506</v>
      </c>
      <c r="G8" s="12">
        <f t="shared" si="0"/>
        <v>1695.4260852000002</v>
      </c>
      <c r="H8">
        <v>60</v>
      </c>
      <c r="I8" s="16">
        <v>0.95</v>
      </c>
      <c r="J8">
        <v>1200</v>
      </c>
      <c r="K8" s="17">
        <f t="shared" si="1"/>
        <v>2034511.3022400003</v>
      </c>
      <c r="L8" s="18">
        <f t="shared" si="2"/>
        <v>612048.81675720005</v>
      </c>
      <c r="M8" s="14">
        <f t="shared" si="3"/>
        <v>1422462.4854828003</v>
      </c>
    </row>
    <row r="9" spans="1:13" ht="28.5" x14ac:dyDescent="0.25">
      <c r="A9" s="6">
        <v>6</v>
      </c>
      <c r="B9" s="8" t="s">
        <v>12</v>
      </c>
      <c r="C9" s="6"/>
      <c r="D9" s="6">
        <v>2005</v>
      </c>
      <c r="E9" s="7" t="s">
        <v>3</v>
      </c>
      <c r="F9" s="12">
        <v>8.5909999999999993</v>
      </c>
      <c r="G9" s="12">
        <f t="shared" si="0"/>
        <v>92.475242199999997</v>
      </c>
      <c r="H9">
        <v>60</v>
      </c>
      <c r="I9" s="16">
        <v>0.95</v>
      </c>
      <c r="J9">
        <v>1200</v>
      </c>
      <c r="K9" s="17">
        <f t="shared" si="1"/>
        <v>110970.29063999999</v>
      </c>
      <c r="L9" s="18">
        <f t="shared" si="2"/>
        <v>33383.562434199994</v>
      </c>
      <c r="M9" s="14">
        <f t="shared" si="3"/>
        <v>77586.728205799998</v>
      </c>
    </row>
    <row r="10" spans="1:13" ht="28.5" x14ac:dyDescent="0.25">
      <c r="A10" s="6">
        <v>7</v>
      </c>
      <c r="B10" s="8" t="s">
        <v>13</v>
      </c>
      <c r="C10" s="10" t="s">
        <v>34</v>
      </c>
      <c r="D10" s="6">
        <v>2007</v>
      </c>
      <c r="E10" s="7" t="s">
        <v>2</v>
      </c>
      <c r="F10" s="12">
        <v>4139.3180000000002</v>
      </c>
      <c r="G10" s="12">
        <f t="shared" si="0"/>
        <v>44556.446815600008</v>
      </c>
      <c r="H10">
        <v>45</v>
      </c>
      <c r="I10" s="16">
        <v>0.95</v>
      </c>
      <c r="J10">
        <v>1400</v>
      </c>
      <c r="K10" s="17">
        <f t="shared" si="1"/>
        <v>62379025.541840009</v>
      </c>
      <c r="L10" s="18">
        <f t="shared" si="2"/>
        <v>22387139.166682579</v>
      </c>
      <c r="M10" s="14">
        <f t="shared" si="3"/>
        <v>39991886.375157431</v>
      </c>
    </row>
    <row r="11" spans="1:13" ht="28.5" x14ac:dyDescent="0.25">
      <c r="A11" s="6">
        <v>8</v>
      </c>
      <c r="B11" s="8" t="s">
        <v>14</v>
      </c>
      <c r="C11" s="6" t="s">
        <v>36</v>
      </c>
      <c r="D11" s="6">
        <v>2008</v>
      </c>
      <c r="E11" s="7" t="s">
        <v>2</v>
      </c>
      <c r="F11" s="12">
        <v>1350.431</v>
      </c>
      <c r="G11" s="12">
        <f t="shared" si="0"/>
        <v>14536.309370200001</v>
      </c>
      <c r="H11">
        <v>45</v>
      </c>
      <c r="I11" s="16">
        <v>0.95</v>
      </c>
      <c r="J11">
        <v>1400</v>
      </c>
      <c r="K11" s="17">
        <f t="shared" si="1"/>
        <v>20350833.118280001</v>
      </c>
      <c r="L11" s="18">
        <f t="shared" si="2"/>
        <v>6874059.1866190219</v>
      </c>
      <c r="M11" s="14">
        <f t="shared" si="3"/>
        <v>13476773.93166098</v>
      </c>
    </row>
    <row r="12" spans="1:13" ht="28.5" x14ac:dyDescent="0.25">
      <c r="A12" s="6">
        <v>9</v>
      </c>
      <c r="B12" s="8" t="s">
        <v>15</v>
      </c>
      <c r="C12" s="6" t="s">
        <v>35</v>
      </c>
      <c r="D12" s="6">
        <v>2007</v>
      </c>
      <c r="E12" s="7" t="s">
        <v>3</v>
      </c>
      <c r="F12" s="12">
        <v>497.19099999999997</v>
      </c>
      <c r="G12" s="12">
        <f t="shared" si="0"/>
        <v>5351.8633621999998</v>
      </c>
      <c r="H12">
        <v>60</v>
      </c>
      <c r="I12" s="16">
        <v>0.95</v>
      </c>
      <c r="J12">
        <v>1200</v>
      </c>
      <c r="K12" s="17">
        <f t="shared" si="1"/>
        <v>6422236.0346399993</v>
      </c>
      <c r="L12" s="18">
        <f t="shared" si="2"/>
        <v>1728651.8659905999</v>
      </c>
      <c r="M12" s="14">
        <f t="shared" si="3"/>
        <v>4693584.1686493997</v>
      </c>
    </row>
    <row r="13" spans="1:13" ht="28.5" x14ac:dyDescent="0.25">
      <c r="A13" s="6">
        <v>10</v>
      </c>
      <c r="B13" s="8" t="s">
        <v>16</v>
      </c>
      <c r="C13" s="6" t="s">
        <v>37</v>
      </c>
      <c r="D13" s="6">
        <v>2007</v>
      </c>
      <c r="E13" s="7" t="s">
        <v>3</v>
      </c>
      <c r="F13" s="12">
        <v>107.71899999999999</v>
      </c>
      <c r="G13" s="12">
        <f t="shared" si="0"/>
        <v>1159.5088598</v>
      </c>
      <c r="H13">
        <v>60</v>
      </c>
      <c r="I13" s="16">
        <v>0.95</v>
      </c>
      <c r="J13">
        <v>1200</v>
      </c>
      <c r="K13" s="17">
        <f t="shared" si="1"/>
        <v>1391410.63176</v>
      </c>
      <c r="L13" s="18">
        <f t="shared" si="2"/>
        <v>374521.36171540001</v>
      </c>
      <c r="M13" s="14">
        <f t="shared" si="3"/>
        <v>1016889.2700446</v>
      </c>
    </row>
    <row r="14" spans="1:13" ht="28.5" x14ac:dyDescent="0.25">
      <c r="A14" s="6">
        <v>11</v>
      </c>
      <c r="B14" s="8" t="s">
        <v>17</v>
      </c>
      <c r="C14" s="6"/>
      <c r="D14" s="6">
        <v>2007</v>
      </c>
      <c r="E14" s="7" t="s">
        <v>3</v>
      </c>
      <c r="F14" s="12">
        <v>6.4130000000000003</v>
      </c>
      <c r="G14" s="12">
        <f t="shared" si="0"/>
        <v>69.030814600000014</v>
      </c>
      <c r="H14">
        <v>60</v>
      </c>
      <c r="I14" s="16">
        <v>0.95</v>
      </c>
      <c r="J14">
        <v>1200</v>
      </c>
      <c r="K14" s="17">
        <f t="shared" si="1"/>
        <v>82836.977520000015</v>
      </c>
      <c r="L14" s="18">
        <f t="shared" si="2"/>
        <v>22296.953115800003</v>
      </c>
      <c r="M14" s="14">
        <f t="shared" si="3"/>
        <v>60540.024404200012</v>
      </c>
    </row>
    <row r="15" spans="1:13" ht="28.5" x14ac:dyDescent="0.25">
      <c r="A15" s="6">
        <v>12</v>
      </c>
      <c r="B15" s="8" t="s">
        <v>18</v>
      </c>
      <c r="C15" s="6" t="s">
        <v>38</v>
      </c>
      <c r="D15" s="6">
        <v>2007</v>
      </c>
      <c r="E15" s="7" t="s">
        <v>3</v>
      </c>
      <c r="F15" s="12">
        <v>34.451000000000001</v>
      </c>
      <c r="G15" s="12">
        <f t="shared" si="0"/>
        <v>370.83745420000002</v>
      </c>
      <c r="H15">
        <v>60</v>
      </c>
      <c r="I15" s="16">
        <v>0.95</v>
      </c>
      <c r="J15">
        <v>1200</v>
      </c>
      <c r="K15" s="17">
        <f t="shared" si="1"/>
        <v>445004.94504000002</v>
      </c>
      <c r="L15" s="18">
        <f t="shared" si="2"/>
        <v>119780.4977066</v>
      </c>
      <c r="M15" s="14">
        <f t="shared" si="3"/>
        <v>325224.44733340002</v>
      </c>
    </row>
    <row r="16" spans="1:13" ht="28.5" x14ac:dyDescent="0.25">
      <c r="A16" s="6">
        <v>13</v>
      </c>
      <c r="B16" s="8" t="s">
        <v>19</v>
      </c>
      <c r="C16" s="6" t="s">
        <v>38</v>
      </c>
      <c r="D16" s="6">
        <v>2007</v>
      </c>
      <c r="E16" s="7" t="s">
        <v>3</v>
      </c>
      <c r="F16" s="12">
        <v>22.619</v>
      </c>
      <c r="G16" s="12">
        <f t="shared" si="0"/>
        <v>243.4754398</v>
      </c>
      <c r="H16">
        <v>60</v>
      </c>
      <c r="I16" s="16">
        <v>0.95</v>
      </c>
      <c r="J16">
        <v>1200</v>
      </c>
      <c r="K16" s="17">
        <f t="shared" si="1"/>
        <v>292170.52776000003</v>
      </c>
      <c r="L16" s="18">
        <f t="shared" si="2"/>
        <v>78642.567055399995</v>
      </c>
      <c r="M16" s="14">
        <f t="shared" si="3"/>
        <v>213527.96070460003</v>
      </c>
    </row>
    <row r="17" spans="1:13" ht="28.5" x14ac:dyDescent="0.25">
      <c r="A17" s="6">
        <v>14</v>
      </c>
      <c r="B17" s="8" t="s">
        <v>22</v>
      </c>
      <c r="C17" s="6"/>
      <c r="D17" s="6">
        <v>2007</v>
      </c>
      <c r="E17" s="7" t="s">
        <v>3</v>
      </c>
      <c r="F17" s="12">
        <v>6257.7610000000004</v>
      </c>
      <c r="G17" s="12">
        <f t="shared" si="0"/>
        <v>67359.790956200013</v>
      </c>
      <c r="H17">
        <v>60</v>
      </c>
      <c r="I17" s="16">
        <v>0.95</v>
      </c>
      <c r="J17">
        <v>1200</v>
      </c>
      <c r="K17" s="17">
        <f t="shared" si="1"/>
        <v>80831749.147440016</v>
      </c>
      <c r="L17" s="18">
        <f t="shared" si="2"/>
        <v>21757212.478852604</v>
      </c>
      <c r="M17" s="14">
        <f t="shared" si="3"/>
        <v>59074536.668587416</v>
      </c>
    </row>
    <row r="18" spans="1:13" ht="28.5" x14ac:dyDescent="0.25">
      <c r="A18" s="6">
        <v>15</v>
      </c>
      <c r="B18" s="8" t="s">
        <v>23</v>
      </c>
      <c r="C18" s="6">
        <v>12.2</v>
      </c>
      <c r="D18" s="6">
        <v>2005</v>
      </c>
      <c r="E18" s="7" t="s">
        <v>2</v>
      </c>
      <c r="F18" s="12">
        <v>10196.795</v>
      </c>
      <c r="G18" s="12">
        <f t="shared" si="0"/>
        <v>109760.34073900001</v>
      </c>
      <c r="H18">
        <v>45</v>
      </c>
      <c r="I18" s="16">
        <v>0.95</v>
      </c>
      <c r="J18">
        <v>1400</v>
      </c>
      <c r="K18" s="17">
        <f t="shared" si="1"/>
        <v>153664477.03460002</v>
      </c>
      <c r="L18" s="18">
        <f t="shared" si="2"/>
        <v>61636529.121656224</v>
      </c>
      <c r="M18" s="14">
        <f t="shared" si="3"/>
        <v>92027947.912943795</v>
      </c>
    </row>
    <row r="19" spans="1:13" ht="28.5" x14ac:dyDescent="0.25">
      <c r="A19" s="6">
        <v>16</v>
      </c>
      <c r="B19" s="8" t="s">
        <v>24</v>
      </c>
      <c r="C19" s="6"/>
      <c r="D19" s="6">
        <v>2005</v>
      </c>
      <c r="E19" s="7" t="s">
        <v>3</v>
      </c>
      <c r="F19" s="12">
        <v>1023.125</v>
      </c>
      <c r="G19" s="12">
        <f t="shared" si="0"/>
        <v>11013.122125</v>
      </c>
      <c r="H19">
        <v>60</v>
      </c>
      <c r="I19" s="16">
        <v>0.95</v>
      </c>
      <c r="J19">
        <v>1200</v>
      </c>
      <c r="K19" s="17">
        <f t="shared" si="1"/>
        <v>13215746.550000001</v>
      </c>
      <c r="L19" s="18">
        <f t="shared" si="2"/>
        <v>3975737.0871250001</v>
      </c>
      <c r="M19" s="14">
        <f t="shared" si="3"/>
        <v>9240009.4628750011</v>
      </c>
    </row>
    <row r="20" spans="1:13" ht="28.5" x14ac:dyDescent="0.25">
      <c r="A20" s="6">
        <v>17</v>
      </c>
      <c r="B20" s="8" t="s">
        <v>25</v>
      </c>
      <c r="C20" s="6"/>
      <c r="D20" s="6">
        <v>2005</v>
      </c>
      <c r="E20" s="7" t="s">
        <v>3</v>
      </c>
      <c r="F20" s="12">
        <v>69.206000000000003</v>
      </c>
      <c r="G20" s="12">
        <f t="shared" si="0"/>
        <v>744.94722520000005</v>
      </c>
      <c r="H20">
        <v>60</v>
      </c>
      <c r="I20" s="16">
        <v>0.95</v>
      </c>
      <c r="J20">
        <v>1200</v>
      </c>
      <c r="K20" s="17">
        <f t="shared" si="1"/>
        <v>893936.67024000001</v>
      </c>
      <c r="L20" s="18">
        <f t="shared" si="2"/>
        <v>268925.94829720003</v>
      </c>
      <c r="M20" s="14">
        <f t="shared" si="3"/>
        <v>625010.72194279998</v>
      </c>
    </row>
    <row r="21" spans="1:13" ht="28.5" x14ac:dyDescent="0.25">
      <c r="A21" s="6">
        <v>18</v>
      </c>
      <c r="B21" s="8" t="s">
        <v>26</v>
      </c>
      <c r="C21" s="6"/>
      <c r="D21" s="6">
        <v>2005</v>
      </c>
      <c r="E21" s="7" t="s">
        <v>3</v>
      </c>
      <c r="F21" s="12">
        <v>241.37799999999999</v>
      </c>
      <c r="G21" s="12">
        <f t="shared" si="0"/>
        <v>2598.2410676</v>
      </c>
      <c r="H21">
        <v>60</v>
      </c>
      <c r="I21" s="16">
        <v>0.95</v>
      </c>
      <c r="J21">
        <v>1200</v>
      </c>
      <c r="K21" s="17">
        <f t="shared" si="1"/>
        <v>3117889.2811199999</v>
      </c>
      <c r="L21" s="18">
        <f t="shared" si="2"/>
        <v>937965.02540359995</v>
      </c>
      <c r="M21" s="14">
        <f t="shared" si="3"/>
        <v>2179924.2557164002</v>
      </c>
    </row>
    <row r="22" spans="1:13" ht="28.5" x14ac:dyDescent="0.25">
      <c r="A22" s="6">
        <v>19</v>
      </c>
      <c r="B22" s="9" t="s">
        <v>27</v>
      </c>
      <c r="C22" s="6"/>
      <c r="D22" s="6">
        <v>2005</v>
      </c>
      <c r="E22" s="7" t="s">
        <v>2</v>
      </c>
      <c r="F22" s="12">
        <v>94.248000000000005</v>
      </c>
      <c r="G22" s="12">
        <f t="shared" si="0"/>
        <v>1014.5043216000001</v>
      </c>
      <c r="H22">
        <v>45</v>
      </c>
      <c r="I22" s="16">
        <v>0.95</v>
      </c>
      <c r="J22">
        <v>1200</v>
      </c>
      <c r="K22" s="17">
        <f t="shared" si="1"/>
        <v>1217405.1859200001</v>
      </c>
      <c r="L22" s="18">
        <f t="shared" si="2"/>
        <v>488314.74679680006</v>
      </c>
      <c r="M22" s="14">
        <f t="shared" si="3"/>
        <v>729090.43912320002</v>
      </c>
    </row>
    <row r="23" spans="1:13" ht="28.5" x14ac:dyDescent="0.25">
      <c r="A23" s="6">
        <v>20</v>
      </c>
      <c r="B23" s="9" t="s">
        <v>28</v>
      </c>
      <c r="C23" s="6"/>
      <c r="D23" s="6">
        <v>2005</v>
      </c>
      <c r="E23" s="7" t="s">
        <v>2</v>
      </c>
      <c r="F23" s="12">
        <v>100.559</v>
      </c>
      <c r="G23" s="12">
        <f t="shared" si="0"/>
        <v>1082.4371877999999</v>
      </c>
      <c r="H23">
        <v>45</v>
      </c>
      <c r="I23" s="16">
        <v>0.95</v>
      </c>
      <c r="J23">
        <v>1200</v>
      </c>
      <c r="K23" s="17">
        <f t="shared" si="1"/>
        <v>1298924.6253599999</v>
      </c>
      <c r="L23" s="18">
        <f t="shared" si="2"/>
        <v>521013.09972773329</v>
      </c>
      <c r="M23" s="14">
        <f t="shared" si="3"/>
        <v>777911.52563226665</v>
      </c>
    </row>
    <row r="24" spans="1:13" ht="28.5" x14ac:dyDescent="0.25">
      <c r="A24" s="6">
        <v>21</v>
      </c>
      <c r="B24" s="9" t="s">
        <v>29</v>
      </c>
      <c r="C24" s="6"/>
      <c r="D24" s="6">
        <v>2005</v>
      </c>
      <c r="E24" s="7" t="s">
        <v>2</v>
      </c>
      <c r="F24" s="12">
        <v>72.373999999999995</v>
      </c>
      <c r="G24" s="12">
        <f t="shared" si="0"/>
        <v>779.04821079999999</v>
      </c>
      <c r="H24">
        <v>45</v>
      </c>
      <c r="I24" s="16">
        <v>0.95</v>
      </c>
      <c r="J24">
        <v>1200</v>
      </c>
      <c r="K24" s="17">
        <f t="shared" si="1"/>
        <v>934857.85296000005</v>
      </c>
      <c r="L24" s="18">
        <f t="shared" si="2"/>
        <v>374981.87213173334</v>
      </c>
      <c r="M24" s="14">
        <f t="shared" si="3"/>
        <v>559875.98082826671</v>
      </c>
    </row>
    <row r="25" spans="1:13" ht="28.5" x14ac:dyDescent="0.25">
      <c r="A25" s="6">
        <v>22</v>
      </c>
      <c r="B25" s="8" t="s">
        <v>30</v>
      </c>
      <c r="C25" s="6"/>
      <c r="D25" s="6">
        <v>2005</v>
      </c>
      <c r="E25" s="7" t="s">
        <v>3</v>
      </c>
      <c r="F25" s="12">
        <v>48.695999999999998</v>
      </c>
      <c r="G25" s="12">
        <f t="shared" si="0"/>
        <v>524.17348319999996</v>
      </c>
      <c r="H25">
        <v>60</v>
      </c>
      <c r="I25" s="16">
        <v>0.95</v>
      </c>
      <c r="J25">
        <v>1200</v>
      </c>
      <c r="K25" s="17">
        <f t="shared" si="1"/>
        <v>629008.17984</v>
      </c>
      <c r="L25" s="18">
        <f t="shared" si="2"/>
        <v>189226.62743519997</v>
      </c>
      <c r="M25" s="14">
        <f t="shared" si="3"/>
        <v>439781.55240480002</v>
      </c>
    </row>
    <row r="26" spans="1:13" ht="28.5" x14ac:dyDescent="0.25">
      <c r="A26" s="6">
        <v>23</v>
      </c>
      <c r="B26" s="8" t="s">
        <v>11</v>
      </c>
      <c r="C26" s="6">
        <v>15.4</v>
      </c>
      <c r="D26" s="6">
        <v>2005</v>
      </c>
      <c r="E26" s="7" t="s">
        <v>2</v>
      </c>
      <c r="F26" s="12">
        <v>4157.6379999999999</v>
      </c>
      <c r="G26" s="12">
        <f t="shared" si="0"/>
        <v>44753.646959600002</v>
      </c>
      <c r="H26">
        <v>45</v>
      </c>
      <c r="I26" s="16">
        <v>0.95</v>
      </c>
      <c r="J26">
        <v>1400</v>
      </c>
      <c r="K26" s="17">
        <f t="shared" si="1"/>
        <v>62655105.743440002</v>
      </c>
      <c r="L26" s="18">
        <f t="shared" si="2"/>
        <v>25131659.081535377</v>
      </c>
      <c r="M26" s="14">
        <f t="shared" si="3"/>
        <v>37523446.661904626</v>
      </c>
    </row>
    <row r="27" spans="1:13" ht="28.5" x14ac:dyDescent="0.25">
      <c r="A27" s="6">
        <v>24</v>
      </c>
      <c r="B27" s="8" t="s">
        <v>20</v>
      </c>
      <c r="C27" s="6"/>
      <c r="D27" s="6">
        <v>2005</v>
      </c>
      <c r="E27" s="7" t="s">
        <v>3</v>
      </c>
      <c r="F27" s="12">
        <v>9.3859999999999992</v>
      </c>
      <c r="G27" s="12">
        <f t="shared" ref="G27:G32" si="4">10.7642*F27</f>
        <v>101.0327812</v>
      </c>
      <c r="H27">
        <v>60</v>
      </c>
      <c r="I27" s="16">
        <v>0.95</v>
      </c>
      <c r="J27">
        <v>1200</v>
      </c>
      <c r="K27" s="17">
        <f t="shared" si="1"/>
        <v>121239.33744</v>
      </c>
      <c r="L27" s="18">
        <f t="shared" si="2"/>
        <v>36472.834013200001</v>
      </c>
      <c r="M27" s="14">
        <f t="shared" si="3"/>
        <v>84766.503426800002</v>
      </c>
    </row>
    <row r="28" spans="1:13" ht="28.5" x14ac:dyDescent="0.25">
      <c r="A28" s="6">
        <v>25</v>
      </c>
      <c r="B28" s="8" t="s">
        <v>21</v>
      </c>
      <c r="C28" s="6"/>
      <c r="D28" s="6">
        <v>2005</v>
      </c>
      <c r="E28" s="7" t="s">
        <v>3</v>
      </c>
      <c r="F28" s="12">
        <v>2.3530000000000002</v>
      </c>
      <c r="G28" s="12">
        <f t="shared" si="4"/>
        <v>25.328162600000002</v>
      </c>
      <c r="H28">
        <v>60</v>
      </c>
      <c r="I28" s="16">
        <v>0.95</v>
      </c>
      <c r="J28">
        <v>1200</v>
      </c>
      <c r="K28" s="17">
        <f t="shared" si="1"/>
        <v>30393.795120000002</v>
      </c>
      <c r="L28" s="18">
        <f t="shared" si="2"/>
        <v>9143.4666985999993</v>
      </c>
      <c r="M28" s="14">
        <f t="shared" si="3"/>
        <v>21250.328421400001</v>
      </c>
    </row>
    <row r="29" spans="1:13" ht="28.5" x14ac:dyDescent="0.25">
      <c r="A29" s="1">
        <f>A28+1</f>
        <v>26</v>
      </c>
      <c r="B29" s="3" t="s">
        <v>39</v>
      </c>
      <c r="C29" s="1">
        <v>13.13</v>
      </c>
      <c r="D29" s="1">
        <v>2024</v>
      </c>
      <c r="E29" s="7" t="s">
        <v>2</v>
      </c>
      <c r="F29" s="14">
        <v>4994.3100000000004</v>
      </c>
      <c r="G29" s="12">
        <f t="shared" si="4"/>
        <v>53759.751702000009</v>
      </c>
      <c r="H29">
        <v>45</v>
      </c>
      <c r="I29" s="16">
        <v>0.95</v>
      </c>
      <c r="J29">
        <v>1400</v>
      </c>
      <c r="K29" s="17">
        <f t="shared" si="1"/>
        <v>75263652.382800013</v>
      </c>
      <c r="L29" s="18">
        <f t="shared" si="2"/>
        <v>0</v>
      </c>
      <c r="M29" s="14">
        <f t="shared" si="3"/>
        <v>75263652.382800013</v>
      </c>
    </row>
    <row r="30" spans="1:13" ht="28.5" x14ac:dyDescent="0.25">
      <c r="A30" s="1">
        <f t="shared" ref="A30:A31" si="5">A29+1</f>
        <v>27</v>
      </c>
      <c r="B30" t="s">
        <v>40</v>
      </c>
      <c r="C30" s="1">
        <v>11.3</v>
      </c>
      <c r="D30" s="1">
        <v>2024</v>
      </c>
      <c r="E30" s="7" t="s">
        <v>2</v>
      </c>
      <c r="F30" s="13">
        <v>4416.5600000000004</v>
      </c>
      <c r="G30" s="12">
        <f t="shared" si="4"/>
        <v>47540.735152000008</v>
      </c>
      <c r="H30">
        <v>45</v>
      </c>
      <c r="I30" s="16">
        <v>0.95</v>
      </c>
      <c r="J30">
        <v>1400</v>
      </c>
      <c r="K30" s="17">
        <f t="shared" si="1"/>
        <v>66557029.212800011</v>
      </c>
      <c r="L30" s="18">
        <f t="shared" si="2"/>
        <v>0</v>
      </c>
      <c r="M30" s="14">
        <f t="shared" si="3"/>
        <v>66557029.212800011</v>
      </c>
    </row>
    <row r="31" spans="1:13" ht="28.5" x14ac:dyDescent="0.25">
      <c r="A31" s="1">
        <f t="shared" si="5"/>
        <v>28</v>
      </c>
      <c r="B31" s="3" t="s">
        <v>41</v>
      </c>
      <c r="D31" s="1">
        <v>2023</v>
      </c>
      <c r="E31" s="7" t="s">
        <v>2</v>
      </c>
      <c r="F31" s="13">
        <v>546.69000000000005</v>
      </c>
      <c r="G31" s="12">
        <f t="shared" si="4"/>
        <v>5884.6804980000006</v>
      </c>
      <c r="H31">
        <v>45</v>
      </c>
      <c r="I31" s="16">
        <v>0.95</v>
      </c>
      <c r="J31">
        <v>1400</v>
      </c>
      <c r="K31" s="17">
        <f t="shared" si="1"/>
        <v>8238552.6972000012</v>
      </c>
      <c r="L31" s="18">
        <f t="shared" si="2"/>
        <v>173925.00138533334</v>
      </c>
      <c r="M31" s="14">
        <f t="shared" si="3"/>
        <v>8064627.6958146682</v>
      </c>
    </row>
    <row r="32" spans="1:13" ht="28.5" x14ac:dyDescent="0.25">
      <c r="A32" s="1">
        <v>29</v>
      </c>
      <c r="B32" s="3" t="s">
        <v>42</v>
      </c>
      <c r="C32" s="1">
        <v>14.12</v>
      </c>
      <c r="D32" s="1">
        <v>2018</v>
      </c>
      <c r="E32" s="7" t="s">
        <v>2</v>
      </c>
      <c r="F32" s="13">
        <v>4219.29</v>
      </c>
      <c r="G32" s="12">
        <f t="shared" si="4"/>
        <v>45417.281418000006</v>
      </c>
      <c r="H32">
        <v>45</v>
      </c>
      <c r="I32" s="16">
        <v>0.95</v>
      </c>
      <c r="J32">
        <v>1400</v>
      </c>
      <c r="K32" s="17">
        <f t="shared" si="1"/>
        <v>63584193.98520001</v>
      </c>
      <c r="L32" s="18">
        <f t="shared" si="2"/>
        <v>8053997.9047920005</v>
      </c>
      <c r="M32" s="14">
        <f t="shared" si="3"/>
        <v>55530196.080408007</v>
      </c>
    </row>
  </sheetData>
  <autoFilter ref="A3:J32" xr:uid="{00000000-0001-0000-0000-000000000000}"/>
  <dataValidations count="1">
    <dataValidation type="list" allowBlank="1" showInputMessage="1" showErrorMessage="1" sqref="E4:E32" xr:uid="{00000000-0002-0000-00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8BFB2-FCF5-43A1-8B60-22B115E91965}">
  <dimension ref="C2:K18"/>
  <sheetViews>
    <sheetView tabSelected="1" workbookViewId="0">
      <selection activeCell="G13" sqref="G13"/>
    </sheetView>
  </sheetViews>
  <sheetFormatPr defaultRowHeight="15" x14ac:dyDescent="0.25"/>
  <cols>
    <col min="3" max="3" width="14" bestFit="1" customWidth="1"/>
    <col min="4" max="4" width="7.85546875" bestFit="1" customWidth="1"/>
    <col min="5" max="5" width="11.5703125" bestFit="1" customWidth="1"/>
    <col min="6" max="6" width="14.28515625" bestFit="1" customWidth="1"/>
    <col min="7" max="7" width="11.5703125" bestFit="1" customWidth="1"/>
    <col min="10" max="11" width="11.5703125" bestFit="1" customWidth="1"/>
  </cols>
  <sheetData>
    <row r="2" spans="3:11" x14ac:dyDescent="0.25">
      <c r="E2" s="1" t="s">
        <v>52</v>
      </c>
      <c r="F2" t="s">
        <v>53</v>
      </c>
      <c r="H2" t="s">
        <v>43</v>
      </c>
      <c r="I2" t="s">
        <v>44</v>
      </c>
      <c r="J2">
        <f>2024-2006</f>
        <v>18</v>
      </c>
    </row>
    <row r="3" spans="3:11" x14ac:dyDescent="0.25">
      <c r="C3" t="s">
        <v>49</v>
      </c>
      <c r="D3">
        <v>6</v>
      </c>
      <c r="E3">
        <v>4800</v>
      </c>
      <c r="F3">
        <v>2200</v>
      </c>
      <c r="G3" s="17">
        <f>F3*E3*D3</f>
        <v>63360000</v>
      </c>
      <c r="H3">
        <v>20</v>
      </c>
      <c r="I3" s="16">
        <v>0.95</v>
      </c>
      <c r="J3" s="17">
        <f>G3*(I3/H3)*J2</f>
        <v>54172800</v>
      </c>
      <c r="K3" s="17">
        <f>G3-J3</f>
        <v>9187200</v>
      </c>
    </row>
    <row r="4" spans="3:11" x14ac:dyDescent="0.25">
      <c r="C4" t="s">
        <v>50</v>
      </c>
      <c r="D4" t="s">
        <v>51</v>
      </c>
      <c r="E4" s="14">
        <f>2.86*1000</f>
        <v>2860</v>
      </c>
      <c r="F4">
        <v>7000</v>
      </c>
      <c r="G4" s="17">
        <f>F4*E4</f>
        <v>20020000</v>
      </c>
      <c r="H4">
        <v>20</v>
      </c>
      <c r="I4" s="16">
        <v>0.95</v>
      </c>
      <c r="J4" s="17">
        <f>G4*(I4/H4)*J2</f>
        <v>17117100</v>
      </c>
      <c r="K4" s="17">
        <f>G4-J4</f>
        <v>2902900</v>
      </c>
    </row>
    <row r="5" spans="3:11" x14ac:dyDescent="0.25">
      <c r="G5" s="17">
        <f>SUM(G3:G4)</f>
        <v>83380000</v>
      </c>
      <c r="J5" s="17">
        <f>SUM(J3:J4)</f>
        <v>71289900</v>
      </c>
      <c r="K5" s="17">
        <f>SUM(K3:K4)</f>
        <v>12090100</v>
      </c>
    </row>
    <row r="10" spans="3:11" x14ac:dyDescent="0.25">
      <c r="D10" s="22" t="s">
        <v>54</v>
      </c>
      <c r="E10" s="23" t="s">
        <v>53</v>
      </c>
      <c r="F10" s="22" t="s">
        <v>55</v>
      </c>
    </row>
    <row r="11" spans="3:11" x14ac:dyDescent="0.25">
      <c r="C11" t="s">
        <v>56</v>
      </c>
      <c r="D11" s="21">
        <v>90.66</v>
      </c>
      <c r="E11" s="14">
        <v>2350000</v>
      </c>
      <c r="F11" s="14">
        <f>E11*D11</f>
        <v>213051000</v>
      </c>
    </row>
    <row r="12" spans="3:11" x14ac:dyDescent="0.25">
      <c r="C12" t="s">
        <v>57</v>
      </c>
      <c r="D12" s="21">
        <v>90.66</v>
      </c>
      <c r="E12" s="14">
        <v>20000000</v>
      </c>
      <c r="F12" s="14">
        <f>E12*D12</f>
        <v>1813200000</v>
      </c>
    </row>
    <row r="13" spans="3:11" x14ac:dyDescent="0.25">
      <c r="C13" t="s">
        <v>58</v>
      </c>
      <c r="D13" s="14"/>
      <c r="F13" s="14">
        <f>'Building Sheet'!$M$2</f>
        <v>669574731.53820932</v>
      </c>
    </row>
    <row r="14" spans="3:11" x14ac:dyDescent="0.25">
      <c r="C14" t="s">
        <v>59</v>
      </c>
      <c r="D14" s="14"/>
      <c r="F14" s="14">
        <f>K5</f>
        <v>12090100</v>
      </c>
    </row>
    <row r="15" spans="3:11" x14ac:dyDescent="0.25">
      <c r="D15" s="14"/>
      <c r="F15" s="14">
        <f>F14+F13+F12</f>
        <v>2494864831.5382094</v>
      </c>
    </row>
    <row r="16" spans="3:11" x14ac:dyDescent="0.25">
      <c r="E16" s="23" t="s">
        <v>62</v>
      </c>
      <c r="F16" s="14">
        <f>250*10^7</f>
        <v>2500000000</v>
      </c>
    </row>
    <row r="17" spans="5:6" x14ac:dyDescent="0.25">
      <c r="E17" s="23" t="s">
        <v>60</v>
      </c>
      <c r="F17" s="14">
        <f>F16*0.85</f>
        <v>2125000000</v>
      </c>
    </row>
    <row r="18" spans="5:6" x14ac:dyDescent="0.25">
      <c r="E18" s="23" t="s">
        <v>61</v>
      </c>
      <c r="F18" s="14">
        <f>F16*0.75</f>
        <v>1875000000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Abhinav Chaturvedi</cp:lastModifiedBy>
  <dcterms:created xsi:type="dcterms:W3CDTF">2016-02-17T05:50:56Z</dcterms:created>
  <dcterms:modified xsi:type="dcterms:W3CDTF">2024-07-24T07:37:53Z</dcterms:modified>
</cp:coreProperties>
</file>