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Shivani\SFA\ACB India Ltd (Restructuring)\"/>
    </mc:Choice>
  </mc:AlternateContent>
  <bookViews>
    <workbookView xWindow="0" yWindow="0" windowWidth="20490" windowHeight="5955" tabRatio="969" firstSheet="4" activeTab="13"/>
  </bookViews>
  <sheets>
    <sheet name="IRL" sheetId="29" state="hidden" r:id="rId1"/>
    <sheet name="Summary" sheetId="3" r:id="rId2"/>
    <sheet name="Non-Current Investments - I" sheetId="6" r:id="rId3"/>
    <sheet name="ROUGH SHEET" sheetId="30" state="hidden" r:id="rId4"/>
    <sheet name="Other Non Current Inv II" sheetId="25" r:id="rId5"/>
    <sheet name="Other non-curr Financial assets" sheetId="11" state="hidden" r:id="rId6"/>
    <sheet name="Other Non-Curr asset" sheetId="13" state="hidden" r:id="rId7"/>
    <sheet name="Other Non-Current Assets - IV" sheetId="22" state="hidden" r:id="rId8"/>
    <sheet name="Non Current loans III" sheetId="21" r:id="rId9"/>
    <sheet name="Other Non Current FA IV" sheetId="32" r:id="rId10"/>
    <sheet name="Non Current TAx Assets V" sheetId="33" r:id="rId11"/>
    <sheet name="Other Non Current assets VI" sheetId="34" r:id="rId12"/>
    <sheet name="Inventory VII" sheetId="35" r:id="rId13"/>
    <sheet name="Trade Receiavble VIII" sheetId="1" r:id="rId14"/>
    <sheet name="C&amp;CE -IX" sheetId="9" r:id="rId15"/>
    <sheet name="Other Bank Balance X" sheetId="31" r:id="rId16"/>
    <sheet name="Short Term Loans &amp; Advances" sheetId="2" state="hidden" r:id="rId17"/>
    <sheet name="Bank Balance excluding cce-VI" sheetId="28" state="hidden" r:id="rId18"/>
    <sheet name="Short term loan Advance XI" sheetId="12" r:id="rId19"/>
    <sheet name="Other Current FA XII" sheetId="26" r:id="rId20"/>
    <sheet name="Income TAx Assets XIII" sheetId="14" r:id="rId21"/>
    <sheet name="Other Current assets XIV" sheetId="36" r:id="rId22"/>
    <sheet name="Security deposit XV" sheetId="37" r:id="rId23"/>
    <sheet name="Intangible Assets - XIII" sheetId="23" state="hidden" r:id="rId24"/>
    <sheet name="Trade Payable" sheetId="17" state="hidden" r:id="rId25"/>
    <sheet name="Statutory Dues" sheetId="18" state="hidden" r:id="rId26"/>
    <sheet name="Non Current Investment" sheetId="5" state="hidden" r:id="rId27"/>
  </sheets>
  <definedNames>
    <definedName name="_xlnm._FilterDatabase" localSheetId="24" hidden="1">'Trade Payable'!$A$3:$I$637</definedName>
    <definedName name="_GoBack" localSheetId="12">'Inventory VII'!$G$3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 l="1"/>
  <c r="G37" i="1"/>
  <c r="F37" i="1"/>
  <c r="E7" i="3"/>
  <c r="G11" i="12"/>
  <c r="G9" i="12"/>
  <c r="F11" i="12"/>
  <c r="F9" i="12"/>
  <c r="F22" i="3"/>
  <c r="F21" i="3"/>
  <c r="F20" i="3"/>
  <c r="F17" i="3"/>
  <c r="F16" i="3"/>
  <c r="F14" i="3"/>
  <c r="G8" i="12"/>
  <c r="F8" i="12"/>
  <c r="N22" i="3" l="1"/>
  <c r="N23" i="3" s="1"/>
  <c r="M25" i="3"/>
  <c r="M24" i="3"/>
  <c r="E13" i="25" l="1"/>
  <c r="D13" i="25"/>
  <c r="F13" i="25"/>
  <c r="D7" i="25"/>
  <c r="F7" i="3" l="1"/>
  <c r="G36" i="6"/>
  <c r="G32" i="6"/>
  <c r="F32" i="6"/>
  <c r="G29" i="6"/>
  <c r="G27" i="6"/>
  <c r="G26" i="6"/>
  <c r="G24" i="6"/>
  <c r="G22" i="6"/>
  <c r="G21" i="6"/>
  <c r="G19" i="6"/>
  <c r="G17" i="6"/>
  <c r="G15" i="6"/>
  <c r="G14" i="6"/>
  <c r="G13" i="6"/>
  <c r="G12" i="6"/>
  <c r="G11" i="6"/>
  <c r="G10" i="6"/>
  <c r="G8" i="6"/>
  <c r="G39" i="1"/>
  <c r="G38" i="1"/>
  <c r="G34" i="1"/>
  <c r="H33" i="1"/>
  <c r="G33" i="1"/>
  <c r="G31" i="1"/>
  <c r="G28" i="1"/>
  <c r="G27" i="1"/>
  <c r="G26" i="1"/>
  <c r="G25" i="1"/>
  <c r="G24" i="1"/>
  <c r="G23" i="1"/>
  <c r="G22" i="1"/>
  <c r="H22" i="1"/>
  <c r="G21" i="1"/>
  <c r="G16" i="1"/>
  <c r="H15" i="1"/>
  <c r="G15" i="1"/>
  <c r="G14" i="1"/>
  <c r="G8" i="1"/>
  <c r="G7" i="1"/>
  <c r="F5" i="36"/>
  <c r="E5" i="36"/>
  <c r="E8" i="35" l="1"/>
  <c r="E6" i="35"/>
  <c r="F6" i="35"/>
  <c r="F11" i="25"/>
  <c r="E11" i="25"/>
  <c r="H26" i="6"/>
  <c r="F7" i="25"/>
  <c r="E50" i="37"/>
  <c r="E7" i="37"/>
  <c r="E8" i="37"/>
  <c r="E9" i="37"/>
  <c r="E10" i="37"/>
  <c r="E11" i="37"/>
  <c r="E12" i="37"/>
  <c r="E13" i="37"/>
  <c r="E14" i="37"/>
  <c r="E15" i="37"/>
  <c r="E16" i="37"/>
  <c r="E17" i="37"/>
  <c r="E18" i="37"/>
  <c r="E19" i="37"/>
  <c r="E20" i="37"/>
  <c r="E21" i="37"/>
  <c r="E22" i="37"/>
  <c r="E23" i="37"/>
  <c r="E24" i="37"/>
  <c r="E25" i="37"/>
  <c r="E26" i="37"/>
  <c r="E27" i="37"/>
  <c r="E28" i="37"/>
  <c r="E29" i="37"/>
  <c r="E30" i="37"/>
  <c r="E31" i="37"/>
  <c r="E32" i="37"/>
  <c r="E33" i="37"/>
  <c r="E34" i="37"/>
  <c r="E35" i="37"/>
  <c r="E36" i="37"/>
  <c r="E37" i="37"/>
  <c r="E38" i="37"/>
  <c r="E39" i="37"/>
  <c r="E40" i="37"/>
  <c r="E41" i="37"/>
  <c r="E42" i="37"/>
  <c r="E43" i="37"/>
  <c r="E44" i="37"/>
  <c r="E45" i="37"/>
  <c r="E46" i="37"/>
  <c r="E47" i="37"/>
  <c r="E48" i="37"/>
  <c r="E49" i="37"/>
  <c r="E6" i="37"/>
  <c r="E11" i="36"/>
  <c r="E6" i="36"/>
  <c r="E8" i="36"/>
  <c r="E9" i="36"/>
  <c r="E10" i="36"/>
  <c r="F9" i="14"/>
  <c r="F8" i="14"/>
  <c r="E11" i="26"/>
  <c r="F19" i="3" s="1"/>
  <c r="E10" i="26"/>
  <c r="E9" i="26"/>
  <c r="E8" i="26"/>
  <c r="F12" i="12" l="1"/>
  <c r="F18" i="3" s="1"/>
  <c r="F23" i="3" s="1"/>
  <c r="F7" i="31"/>
  <c r="F6" i="31"/>
  <c r="F9" i="9"/>
  <c r="F8" i="9"/>
  <c r="F7" i="9"/>
  <c r="F6" i="9"/>
  <c r="G42" i="1"/>
  <c r="F15" i="3" s="1"/>
  <c r="E9" i="35"/>
  <c r="F12" i="3"/>
  <c r="E9" i="34"/>
  <c r="E6" i="34"/>
  <c r="E20" i="33"/>
  <c r="E18" i="33"/>
  <c r="E19" i="33"/>
  <c r="E17" i="33"/>
  <c r="E11" i="33"/>
  <c r="E12" i="33"/>
  <c r="E13" i="33"/>
  <c r="E14" i="33"/>
  <c r="E15" i="33"/>
  <c r="E10" i="33"/>
  <c r="F11" i="3"/>
  <c r="F8" i="3"/>
  <c r="F3" i="33"/>
  <c r="E7" i="32"/>
  <c r="F10" i="3" s="1"/>
  <c r="E5" i="32"/>
  <c r="E3" i="32"/>
  <c r="F9" i="21" l="1"/>
  <c r="F9" i="3" s="1"/>
  <c r="H14" i="6" l="1"/>
  <c r="J12" i="6"/>
  <c r="H29" i="6"/>
  <c r="J10" i="6" s="1"/>
  <c r="H27" i="6"/>
  <c r="H24" i="6"/>
  <c r="H22" i="6"/>
  <c r="H21" i="6"/>
  <c r="H19" i="6"/>
  <c r="H15" i="6"/>
  <c r="H13" i="6"/>
  <c r="H12" i="6"/>
  <c r="H11" i="6"/>
  <c r="H17" i="6"/>
  <c r="H10" i="6"/>
  <c r="H8" i="6"/>
  <c r="I7" i="3"/>
  <c r="I23" i="3"/>
  <c r="J13" i="3"/>
  <c r="J8" i="6" l="1"/>
  <c r="J9" i="6"/>
  <c r="J7" i="6"/>
  <c r="J11" i="6" s="1"/>
  <c r="J13" i="6" s="1"/>
  <c r="K33" i="3"/>
  <c r="J33" i="3"/>
  <c r="F49" i="37" l="1"/>
  <c r="F7" i="37"/>
  <c r="F8" i="37"/>
  <c r="F9" i="37"/>
  <c r="F10" i="37"/>
  <c r="F11" i="37"/>
  <c r="F12" i="37"/>
  <c r="F13" i="37"/>
  <c r="F14" i="37"/>
  <c r="F15" i="3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6" i="37" l="1"/>
  <c r="F50" i="37" s="1"/>
  <c r="G22" i="3" s="1"/>
  <c r="J22" i="3" s="1"/>
  <c r="G9" i="14"/>
  <c r="G20" i="3" s="1"/>
  <c r="J20" i="3" s="1"/>
  <c r="F11" i="26"/>
  <c r="G19" i="3" s="1"/>
  <c r="J19" i="3" s="1"/>
  <c r="G12" i="12"/>
  <c r="G18" i="3" s="1"/>
  <c r="J18" i="3" s="1"/>
  <c r="G8" i="9"/>
  <c r="G7" i="9"/>
  <c r="G6" i="9"/>
  <c r="G9" i="9" s="1"/>
  <c r="G16" i="3" s="1"/>
  <c r="J16" i="3" s="1"/>
  <c r="H39" i="1"/>
  <c r="F39" i="1"/>
  <c r="H38" i="1"/>
  <c r="F38" i="1"/>
  <c r="H34" i="1"/>
  <c r="H31" i="1"/>
  <c r="H23" i="1" l="1"/>
  <c r="H16" i="1"/>
  <c r="H8" i="1"/>
  <c r="H7" i="1"/>
  <c r="F7" i="1"/>
  <c r="F8" i="35" l="1"/>
  <c r="F9" i="35"/>
  <c r="G14" i="3" s="1"/>
  <c r="J14" i="3" s="1"/>
  <c r="F9" i="34"/>
  <c r="G12" i="3" s="1"/>
  <c r="J12" i="3" s="1"/>
  <c r="G11" i="3"/>
  <c r="F20" i="33"/>
  <c r="G9" i="21"/>
  <c r="G9" i="3" s="1"/>
  <c r="J9" i="3" s="1"/>
  <c r="G8" i="3"/>
  <c r="J8" i="3" s="1"/>
  <c r="H32" i="6"/>
  <c r="H37" i="6" s="1"/>
  <c r="H36" i="6"/>
  <c r="G7" i="3" s="1"/>
  <c r="F9" i="36"/>
  <c r="F11" i="36"/>
  <c r="G21" i="3" s="1"/>
  <c r="J21" i="3" s="1"/>
  <c r="F34" i="1" l="1"/>
  <c r="F33" i="1"/>
  <c r="J7" i="3" l="1"/>
  <c r="F31" i="1"/>
  <c r="F25" i="1"/>
  <c r="H25" i="1" s="1"/>
  <c r="F24" i="1"/>
  <c r="H24" i="1" s="1"/>
  <c r="F23" i="1"/>
  <c r="F22" i="1"/>
  <c r="F21" i="1"/>
  <c r="H21" i="1" s="1"/>
  <c r="F14" i="1"/>
  <c r="H14" i="1" s="1"/>
  <c r="H42" i="1" s="1"/>
  <c r="G15" i="3" s="1"/>
  <c r="J15" i="3" s="1"/>
  <c r="D9" i="35" l="1"/>
  <c r="C9" i="35"/>
  <c r="D50" i="37"/>
  <c r="E22" i="3" s="1"/>
  <c r="C50" i="37"/>
  <c r="D22" i="3" s="1"/>
  <c r="E21" i="3"/>
  <c r="D21" i="3"/>
  <c r="D11" i="36"/>
  <c r="C11" i="36"/>
  <c r="E9" i="14"/>
  <c r="E20" i="3" s="1"/>
  <c r="D9" i="14"/>
  <c r="D20" i="3" s="1"/>
  <c r="E19" i="3"/>
  <c r="D19" i="3"/>
  <c r="D11" i="26"/>
  <c r="C11" i="26"/>
  <c r="E12" i="12"/>
  <c r="E18" i="3" s="1"/>
  <c r="D12" i="12"/>
  <c r="D18" i="3" s="1"/>
  <c r="E6" i="31"/>
  <c r="G6" i="31" s="1"/>
  <c r="G7" i="31" s="1"/>
  <c r="G17" i="3" s="1"/>
  <c r="J17" i="3" s="1"/>
  <c r="E7" i="31"/>
  <c r="E17" i="3" s="1"/>
  <c r="D17" i="3"/>
  <c r="D7" i="31"/>
  <c r="E9" i="9"/>
  <c r="E16" i="3" s="1"/>
  <c r="D9" i="9"/>
  <c r="D16" i="3" s="1"/>
  <c r="E14" i="3"/>
  <c r="D14" i="3"/>
  <c r="D9" i="34"/>
  <c r="E12" i="3" s="1"/>
  <c r="C9" i="34"/>
  <c r="D12" i="3" s="1"/>
  <c r="D20" i="33" l="1"/>
  <c r="E11" i="3" s="1"/>
  <c r="C20" i="33"/>
  <c r="D11" i="3" s="1"/>
  <c r="D5" i="32"/>
  <c r="C7" i="32"/>
  <c r="D10" i="3" s="1"/>
  <c r="E9" i="3"/>
  <c r="D9" i="3"/>
  <c r="E9" i="21"/>
  <c r="D9" i="21"/>
  <c r="E8" i="3"/>
  <c r="C13" i="25"/>
  <c r="D8" i="3" s="1"/>
  <c r="D7" i="32" l="1"/>
  <c r="E10" i="3" s="1"/>
  <c r="F5" i="32"/>
  <c r="F7" i="32" s="1"/>
  <c r="G10" i="3" s="1"/>
  <c r="G23" i="3" s="1"/>
  <c r="J10" i="3" l="1"/>
  <c r="F11" i="1"/>
  <c r="F10" i="1"/>
  <c r="F16" i="1"/>
  <c r="F15" i="1"/>
  <c r="I100" i="6"/>
  <c r="I102" i="6" s="1"/>
  <c r="O99" i="6"/>
  <c r="K98" i="6"/>
  <c r="J98" i="6"/>
  <c r="F98" i="6"/>
  <c r="F95" i="6"/>
  <c r="O95" i="6" s="1"/>
  <c r="O94" i="6"/>
  <c r="O93" i="6"/>
  <c r="O92" i="6"/>
  <c r="K91" i="6"/>
  <c r="L91" i="6" s="1"/>
  <c r="M91" i="6" s="1"/>
  <c r="O91" i="6" s="1"/>
  <c r="O90" i="6"/>
  <c r="K89" i="6"/>
  <c r="L89" i="6" s="1"/>
  <c r="M89" i="6" s="1"/>
  <c r="F89" i="6"/>
  <c r="K88" i="6"/>
  <c r="L88" i="6" s="1"/>
  <c r="M88" i="6" s="1"/>
  <c r="F88" i="6"/>
  <c r="K87" i="6"/>
  <c r="L87" i="6" s="1"/>
  <c r="M87" i="6" s="1"/>
  <c r="F87" i="6"/>
  <c r="P86" i="6"/>
  <c r="F86" i="6"/>
  <c r="O86" i="6" s="1"/>
  <c r="K85" i="6"/>
  <c r="L85" i="6" s="1"/>
  <c r="M85" i="6" s="1"/>
  <c r="O85" i="6" s="1"/>
  <c r="D85" i="6"/>
  <c r="P85" i="6" s="1"/>
  <c r="L84" i="6"/>
  <c r="M84" i="6" s="1"/>
  <c r="O84" i="6" s="1"/>
  <c r="K83" i="6"/>
  <c r="L83" i="6" s="1"/>
  <c r="M83" i="6" s="1"/>
  <c r="F83" i="6"/>
  <c r="K82" i="6"/>
  <c r="L82" i="6" s="1"/>
  <c r="M82" i="6" s="1"/>
  <c r="F82" i="6"/>
  <c r="L81" i="6"/>
  <c r="M81" i="6" s="1"/>
  <c r="F81" i="6"/>
  <c r="K80" i="6"/>
  <c r="L80" i="6" s="1"/>
  <c r="M80" i="6" s="1"/>
  <c r="F80" i="6"/>
  <c r="F79" i="6"/>
  <c r="L78" i="6"/>
  <c r="M78" i="6" s="1"/>
  <c r="F78" i="6"/>
  <c r="K77" i="6"/>
  <c r="L77" i="6" s="1"/>
  <c r="M77" i="6" s="1"/>
  <c r="F77" i="6"/>
  <c r="K76" i="6"/>
  <c r="J76" i="6"/>
  <c r="L76" i="6" s="1"/>
  <c r="M76" i="6" s="1"/>
  <c r="F76" i="6"/>
  <c r="L75" i="6"/>
  <c r="M75" i="6" s="1"/>
  <c r="F75" i="6"/>
  <c r="L74" i="6"/>
  <c r="M74" i="6" s="1"/>
  <c r="F74" i="6"/>
  <c r="K73" i="6"/>
  <c r="L73" i="6" s="1"/>
  <c r="M73" i="6" s="1"/>
  <c r="F73" i="6"/>
  <c r="F36" i="6"/>
  <c r="E36" i="6"/>
  <c r="D7" i="3" s="1"/>
  <c r="E42" i="1"/>
  <c r="D15" i="3" s="1"/>
  <c r="F37" i="6" l="1"/>
  <c r="F38" i="6" s="1"/>
  <c r="F39" i="6" s="1"/>
  <c r="O76" i="6"/>
  <c r="O87" i="6"/>
  <c r="O80" i="6"/>
  <c r="P87" i="6"/>
  <c r="O83" i="6"/>
  <c r="O73" i="6"/>
  <c r="O74" i="6"/>
  <c r="O81" i="6"/>
  <c r="O89" i="6"/>
  <c r="O75" i="6"/>
  <c r="O82" i="6"/>
  <c r="L98" i="6"/>
  <c r="M98" i="6" s="1"/>
  <c r="O98" i="6" s="1"/>
  <c r="O88" i="6"/>
  <c r="O77" i="6"/>
  <c r="F42" i="1"/>
  <c r="E15" i="3" s="1"/>
  <c r="E23" i="3" s="1"/>
  <c r="D23" i="3"/>
  <c r="O78" i="6"/>
  <c r="O79" i="6"/>
  <c r="F85" i="6"/>
  <c r="O100" i="6" l="1"/>
  <c r="B3" i="31"/>
  <c r="C4" i="22" l="1"/>
  <c r="D4" i="28"/>
  <c r="E6" i="28"/>
  <c r="F6" i="28" s="1"/>
  <c r="D36" i="22" l="1"/>
  <c r="D37" i="22"/>
  <c r="D35" i="22" l="1"/>
  <c r="F24" i="29" l="1"/>
  <c r="F16" i="29"/>
  <c r="D34" i="28"/>
  <c r="D30" i="28"/>
  <c r="D37" i="28" l="1"/>
  <c r="C55" i="22" l="1"/>
  <c r="C11" i="22" s="1"/>
  <c r="D11" i="22" s="1"/>
  <c r="E11" i="22" s="1"/>
  <c r="C39" i="22"/>
  <c r="C7" i="22" s="1"/>
  <c r="D8" i="22"/>
  <c r="E8" i="22" s="1"/>
  <c r="D9" i="22"/>
  <c r="E9" i="22" s="1"/>
  <c r="D10" i="22"/>
  <c r="E10" i="22" s="1"/>
  <c r="D12" i="22"/>
  <c r="E12" i="22" s="1"/>
  <c r="C13" i="22" l="1"/>
  <c r="D7" i="22"/>
  <c r="E7" i="22" s="1"/>
  <c r="E8" i="23" l="1"/>
  <c r="F8" i="23"/>
  <c r="D8" i="23"/>
  <c r="B5" i="23"/>
  <c r="E7" i="28"/>
  <c r="F7" i="28"/>
  <c r="D7" i="28"/>
  <c r="B5" i="28"/>
  <c r="B3" i="28"/>
  <c r="B3" i="9"/>
  <c r="D13" i="22"/>
  <c r="E13" i="22"/>
  <c r="B3" i="26"/>
  <c r="B3" i="25"/>
  <c r="C3" i="1" l="1"/>
  <c r="B3" i="12"/>
  <c r="B3" i="14"/>
  <c r="B3" i="23"/>
  <c r="B3" i="22"/>
  <c r="B3" i="6"/>
  <c r="C637" i="17" l="1"/>
  <c r="A5" i="18" l="1"/>
  <c r="A6" i="18" s="1"/>
  <c r="A7" i="18" s="1"/>
  <c r="A8" i="18" s="1"/>
  <c r="A9" i="18" s="1"/>
  <c r="A10" i="18" s="1"/>
  <c r="A11" i="18" s="1"/>
  <c r="A12" i="18" s="1"/>
  <c r="A13" i="18" s="1"/>
  <c r="A6" i="17" l="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alcChain>
</file>

<file path=xl/comments1.xml><?xml version="1.0" encoding="utf-8"?>
<comments xmlns="http://schemas.openxmlformats.org/spreadsheetml/2006/main">
  <authors>
    <author>Author</author>
  </authors>
  <commentList>
    <comment ref="E82" authorId="0" shapeId="0">
      <text>
        <r>
          <rPr>
            <b/>
            <sz val="9"/>
            <color indexed="81"/>
            <rFont val="Tahoma"/>
            <family val="2"/>
          </rPr>
          <t>Author:</t>
        </r>
        <r>
          <rPr>
            <sz val="9"/>
            <color indexed="81"/>
            <rFont val="Tahoma"/>
            <family val="2"/>
          </rPr>
          <t xml:space="preserve">
In march 23 BS no share holding of ACB India</t>
        </r>
      </text>
    </comment>
    <comment ref="D83" authorId="0" shapeId="0">
      <text>
        <r>
          <rPr>
            <b/>
            <sz val="9"/>
            <color indexed="81"/>
            <rFont val="Tahoma"/>
            <family val="2"/>
          </rPr>
          <t>Author:</t>
        </r>
        <r>
          <rPr>
            <sz val="9"/>
            <color indexed="81"/>
            <rFont val="Tahoma"/>
            <family val="2"/>
          </rPr>
          <t xml:space="preserve">
In March 23 BS no holding of ACB india</t>
        </r>
      </text>
    </comment>
    <comment ref="E95" authorId="0" shapeId="0">
      <text>
        <r>
          <rPr>
            <b/>
            <sz val="9"/>
            <color indexed="81"/>
            <rFont val="Tahoma"/>
            <family val="2"/>
          </rPr>
          <t>Author:</t>
        </r>
        <r>
          <rPr>
            <sz val="9"/>
            <color indexed="81"/>
            <rFont val="Tahoma"/>
            <family val="2"/>
          </rPr>
          <t xml:space="preserve">
No holding of preferance share in balalnces heet of Spectrum power</t>
        </r>
      </text>
    </comment>
  </commentList>
</comments>
</file>

<file path=xl/comments2.xml><?xml version="1.0" encoding="utf-8"?>
<comments xmlns="http://schemas.openxmlformats.org/spreadsheetml/2006/main">
  <authors>
    <author>RKA-DNCR-03</author>
  </authors>
  <commentList>
    <comment ref="C3" authorId="0" shapeId="0">
      <text>
        <r>
          <rPr>
            <b/>
            <sz val="9"/>
            <color indexed="81"/>
            <rFont val="Tahoma"/>
            <family val="2"/>
          </rPr>
          <t>RKA-DNCR-03:</t>
        </r>
        <r>
          <rPr>
            <sz val="9"/>
            <color indexed="81"/>
            <rFont val="Tahoma"/>
            <family val="2"/>
          </rPr>
          <t xml:space="preserve">
Please select from drop down.</t>
        </r>
      </text>
    </comment>
  </commentList>
</comments>
</file>

<file path=xl/sharedStrings.xml><?xml version="1.0" encoding="utf-8"?>
<sst xmlns="http://schemas.openxmlformats.org/spreadsheetml/2006/main" count="1624" uniqueCount="1227">
  <si>
    <t>Party Name</t>
  </si>
  <si>
    <t>S.No.</t>
  </si>
  <si>
    <t>TRADE RECEIVABLES</t>
  </si>
  <si>
    <t>Reason of pendency</t>
  </si>
  <si>
    <t>Last communication held with the party for realization of payment on</t>
  </si>
  <si>
    <t>Status of Advance</t>
  </si>
  <si>
    <t>Items</t>
  </si>
  <si>
    <t>Particulars</t>
  </si>
  <si>
    <t>Remarks</t>
  </si>
  <si>
    <t>Payment pendency since or Invoice date</t>
  </si>
  <si>
    <t>INVENTORY</t>
  </si>
  <si>
    <t>Reason for pendency</t>
  </si>
  <si>
    <t>Nature of Investment</t>
  </si>
  <si>
    <t>Name of the company in which investment is made</t>
  </si>
  <si>
    <t>Date of investment</t>
  </si>
  <si>
    <t>Date/ Period of realization</t>
  </si>
  <si>
    <t>Current Market rate/ value</t>
  </si>
  <si>
    <t>Amount Invested</t>
  </si>
  <si>
    <t>Number of shares</t>
  </si>
  <si>
    <t>Type of Inventory</t>
  </si>
  <si>
    <t>SHORT TERM LOANS &amp; ADVANCES</t>
  </si>
  <si>
    <t>Advance/ Loan date</t>
  </si>
  <si>
    <t>Nature</t>
  </si>
  <si>
    <t>Total</t>
  </si>
  <si>
    <t>NON CURRENT INVESTMENT</t>
  </si>
  <si>
    <t>Amount pending as per latest Balance Sheet</t>
  </si>
  <si>
    <t>Other Non-current Financial Assets</t>
  </si>
  <si>
    <t>Nature/ Purpose of Asset</t>
  </si>
  <si>
    <t>Amount of Asset</t>
  </si>
  <si>
    <t>Other Non-Current Assets</t>
  </si>
  <si>
    <t>Other Current Assets</t>
  </si>
  <si>
    <t>Any Dispute</t>
  </si>
  <si>
    <t>Purpose of Loan/ Advance</t>
  </si>
  <si>
    <t>Advance/ Loan Amount as per Balance Sheet</t>
  </si>
  <si>
    <t>Comment on Expected Date of realization/ settlement from Company/ RP</t>
  </si>
  <si>
    <t>Period of pendency</t>
  </si>
  <si>
    <t>Company's comment on Expected Date of realization/ settlement</t>
  </si>
  <si>
    <t>Comment on Chances of Recovery as per Company's</t>
  </si>
  <si>
    <t>Nil</t>
  </si>
  <si>
    <t>NIL</t>
  </si>
  <si>
    <t>BHARTI AIRTEL LIMITED</t>
  </si>
  <si>
    <t>VISA MINMETAL LIMITED</t>
  </si>
  <si>
    <t>TRADE PAYABLES</t>
  </si>
  <si>
    <t>SHREE SHYAM SILICATE UDYOG</t>
  </si>
  <si>
    <t>LINGARAJ SUPPLY AGENCY</t>
  </si>
  <si>
    <t>SANMATI  LIME  PRODUCT</t>
  </si>
  <si>
    <t>SHREE JAGANNATH SUPPLY CO.</t>
  </si>
  <si>
    <t>SMS KHANIJA</t>
  </si>
  <si>
    <t>EXPRESS SHIPPING AGENCY</t>
  </si>
  <si>
    <t>BHANDARI TRADERS</t>
  </si>
  <si>
    <t>MINERALS AND REFRACTORIES</t>
  </si>
  <si>
    <t>SAIKRUTHI MINMET INDIA PRIVATE LIMI</t>
  </si>
  <si>
    <t>SINDHURA TRADERS</t>
  </si>
  <si>
    <t>MYSORE MINERALS LIMITED</t>
  </si>
  <si>
    <t>R G MINERALS</t>
  </si>
  <si>
    <t>MAA VAISHNO ENTERPRISES</t>
  </si>
  <si>
    <t>RAJASTHAN LIME COMPANY</t>
  </si>
  <si>
    <t>THE UNITED PROVINCES SUGAR COMPANY</t>
  </si>
  <si>
    <t>ALLIANCE INFRATECH PRIVATE LIMITED</t>
  </si>
  <si>
    <t>A K V ENTERPRISE</t>
  </si>
  <si>
    <t>METSA ENGINEERING COMPANY</t>
  </si>
  <si>
    <t>STEEL CRAFT OF INDIA</t>
  </si>
  <si>
    <t>METAL ENGINEERING &amp; TREATMENT CO.</t>
  </si>
  <si>
    <t>S.A. HARDWARE MART</t>
  </si>
  <si>
    <t>NAVIN KUMAR &amp; BROTHERS</t>
  </si>
  <si>
    <t>S.K. COMMUNICATIONS (P) LTD.</t>
  </si>
  <si>
    <t>SHREEJEE UDYOG</t>
  </si>
  <si>
    <t>NISHANT MARKETING &amp; MFG. CO.</t>
  </si>
  <si>
    <t>A.K. JAIN &amp; BROTHERS</t>
  </si>
  <si>
    <t>SARTORIUS MECHATRONICS (I) PVT. LTD</t>
  </si>
  <si>
    <t>TARINI BEARING CENTRE</t>
  </si>
  <si>
    <t>ARUDRA ENGINEERS PRIVATE LIMITED</t>
  </si>
  <si>
    <t>SHREE MAHABIR SERVICE STATION</t>
  </si>
  <si>
    <t>SYMBOISIS</t>
  </si>
  <si>
    <t>STUTI TECHNOLOGIES</t>
  </si>
  <si>
    <t>MANISH TRADING COMPANY</t>
  </si>
  <si>
    <t>HOWRAH WIRE NETTING CONCERN PVT.LTD</t>
  </si>
  <si>
    <t>MOHANTY &amp; SONS</t>
  </si>
  <si>
    <t>KAMALA BOOK STORE</t>
  </si>
  <si>
    <t>JAYASHREE ELECTRON PVT. LTD.</t>
  </si>
  <si>
    <t>ORISSA ELECTRIC CORPORATION</t>
  </si>
  <si>
    <t>SIGMA MINERALS LIMITED</t>
  </si>
  <si>
    <t>CHANDIKHOL HUME PIPE FACTORY</t>
  </si>
  <si>
    <t>OMEX INTERNATIONAL</t>
  </si>
  <si>
    <t>Shree Mahabir Associates</t>
  </si>
  <si>
    <t>VMS NIRMAN PRIVATE LIMITED</t>
  </si>
  <si>
    <t>Sibashakti Elastomer</t>
  </si>
  <si>
    <t>MAA BHAGABATEE PRINTERS</t>
  </si>
  <si>
    <t>TECHNICS</t>
  </si>
  <si>
    <t>Plastend</t>
  </si>
  <si>
    <t>RELIANCE COMMUNICATIONS</t>
  </si>
  <si>
    <t>SCIENCE CELL,</t>
  </si>
  <si>
    <t>RICE LAKE WEIGHING SYSTEMS INDIA</t>
  </si>
  <si>
    <t>AREVA T&amp; D INDIA LTD.,</t>
  </si>
  <si>
    <t>PREMIER INDUSTRIAL CORPORATION</t>
  </si>
  <si>
    <t>TEMPTECH</t>
  </si>
  <si>
    <t>SHANKAR ELECTRICALS STORE</t>
  </si>
  <si>
    <t>SACHIN ENTERPRISES</t>
  </si>
  <si>
    <t>PEST CONTROL INDIA PVT. LTD.,</t>
  </si>
  <si>
    <t>HBL POWER SYSTEMS LTD.</t>
  </si>
  <si>
    <t>AREN DAS &amp; SONS,</t>
  </si>
  <si>
    <t>TRISHUL TREAD PRIVATE LTD.</t>
  </si>
  <si>
    <t>ABB INDIA LIMITED</t>
  </si>
  <si>
    <t>ISHAANI ELECTRONICS PVT. LTD.,</t>
  </si>
  <si>
    <t>MAHABIR GAS SERVICE,</t>
  </si>
  <si>
    <t>BINORI SUPPLY AGENCY</t>
  </si>
  <si>
    <t>SCIENTIFIC TRADERS,</t>
  </si>
  <si>
    <t>UNIQUE FABRICATORS CORPORATIONS</t>
  </si>
  <si>
    <t>SEETA KISAN SEVA KENDRA</t>
  </si>
  <si>
    <t>RAJ ELECTRICALS</t>
  </si>
  <si>
    <t>PODDAR TYRE</t>
  </si>
  <si>
    <t>Shree Bimal Oxygen &amp; Minerals (P)</t>
  </si>
  <si>
    <t>MAXFLOW FANS MANUFACTURING PVT. LTD</t>
  </si>
  <si>
    <t>AUTO STORES</t>
  </si>
  <si>
    <t>UTKAL TARPAULIN INDUSTRIES</t>
  </si>
  <si>
    <t>DURGA MONOLITHICS (P) LTD</t>
  </si>
  <si>
    <t>ARCOLA AND HODGE</t>
  </si>
  <si>
    <t>SANDHYA ENGINEERING CONCERN</t>
  </si>
  <si>
    <t>HYDRAX INTERNATIONAL</t>
  </si>
  <si>
    <t>NAVIN ENGINEERING</t>
  </si>
  <si>
    <t>TRACK  PARTS CORPORATION</t>
  </si>
  <si>
    <t>S.B. AQUATECH</t>
  </si>
  <si>
    <t>R.G. ENTERPRISES</t>
  </si>
  <si>
    <t>K.P  ENGINEERING  WORKS</t>
  </si>
  <si>
    <t>JASUBHAI  ENGINEERING  PVT.  LTD</t>
  </si>
  <si>
    <t>WATER  TREAT  SUPPLY &amp;  SERVICES</t>
  </si>
  <si>
    <t>DAIKIN  AIRCONDITIONING INDIA PVT.</t>
  </si>
  <si>
    <t>ANNAPURNA  SUPPLIERS</t>
  </si>
  <si>
    <t>PREMUR  IMPEX  LIMITED</t>
  </si>
  <si>
    <t>SHREE GANESH MOTORS</t>
  </si>
  <si>
    <t>FAIR  DEAL</t>
  </si>
  <si>
    <t>LYKO ENGINEERING WORKS</t>
  </si>
  <si>
    <t>DALMIA CEMENT (BHARAT) LIMITED</t>
  </si>
  <si>
    <t>UNIVERSAL TRADING COMPANY</t>
  </si>
  <si>
    <t>SWAN ENVIRONMENTAL PVT. LTD.</t>
  </si>
  <si>
    <t>GUPTA POWER INFRASTRUCTURE LIMITED</t>
  </si>
  <si>
    <t>IRD MECHANALYSIS LIMITED</t>
  </si>
  <si>
    <t>MVS ACMEI TECHNOLOGIES</t>
  </si>
  <si>
    <t>UTKAL OXY ARC SERVICES</t>
  </si>
  <si>
    <t>KOHINOOR TEXTILE WASTE</t>
  </si>
  <si>
    <t>ISS SDB SECURITY SERVICES</t>
  </si>
  <si>
    <t>ABR SUPPLY SYNDICATE</t>
  </si>
  <si>
    <t>LAKSHYESHWAR MOTORS</t>
  </si>
  <si>
    <t>SARCO EQUIPMENTS PVT. LTD.</t>
  </si>
  <si>
    <t>FORWARD TRADERS</t>
  </si>
  <si>
    <t>SRI KRISHNA ASSOCIATE</t>
  </si>
  <si>
    <t>HINDUSTAN RUBBER INDUSTRIES</t>
  </si>
  <si>
    <t>GUPTA VARIETY STORES</t>
  </si>
  <si>
    <t>ORISSA DIESEL ENGINES (P) LTD</t>
  </si>
  <si>
    <t>B K DIESELS &amp; ENGINEERINGS</t>
  </si>
  <si>
    <t>MECH FAB INDUSTRIAL EQUIPMENTS</t>
  </si>
  <si>
    <t>RAJAT METAL INDUSTRIES</t>
  </si>
  <si>
    <t>SCRUM SYSTEM PVT LTD.</t>
  </si>
  <si>
    <t>INDIAN OIL CORPORATION LTD.</t>
  </si>
  <si>
    <t>A. M. TRADING CO</t>
  </si>
  <si>
    <t>AMASS INDIA</t>
  </si>
  <si>
    <t>JAIKAR TECHNO PVT LTD</t>
  </si>
  <si>
    <t>KESHAV ENTERPRISES</t>
  </si>
  <si>
    <t>SUNDARAM INDUSTRIES LIMITED</t>
  </si>
  <si>
    <t>MAHIMA GASES</t>
  </si>
  <si>
    <t>GRW PUMPS PVT LTD</t>
  </si>
  <si>
    <t>SUNANDA BEHERA</t>
  </si>
  <si>
    <t>RAJESH &amp; COMPANY</t>
  </si>
  <si>
    <t>SM AND COMPANY</t>
  </si>
  <si>
    <t>GE OIL &amp; GAS INDIA PRIVATE LIMITED</t>
  </si>
  <si>
    <t>BISWAL LIFTING AGENCY</t>
  </si>
  <si>
    <t>VAAYUSHANTI SOLUTIONS PVT LTD</t>
  </si>
  <si>
    <t>M. B. ASSOCIATES</t>
  </si>
  <si>
    <t>POWER SOLUTION</t>
  </si>
  <si>
    <t>COMPUTER PROFESSIONAL</t>
  </si>
  <si>
    <t>SHREE SAI ELECTRICALS</t>
  </si>
  <si>
    <t>STEAM EQUIPMENTS PVT LTD</t>
  </si>
  <si>
    <t>HEAVY METAL AND TUBES LTD</t>
  </si>
  <si>
    <t>UNIMAX TRADERS</t>
  </si>
  <si>
    <t>MOHAMMEDI HARDWARE MART</t>
  </si>
  <si>
    <t>LAKE ENGINEERING</t>
  </si>
  <si>
    <t>INDO CHEMICALS &amp; INSTRUMENTS</t>
  </si>
  <si>
    <t>JAIN AUTOMOTIVES</t>
  </si>
  <si>
    <t>HEMANTA KUMAR NAYAK</t>
  </si>
  <si>
    <t>KS EARTHMOVERS</t>
  </si>
  <si>
    <t>BALARKA FABRICON PVT LTD</t>
  </si>
  <si>
    <t>JECON INDIA</t>
  </si>
  <si>
    <t>GEETA   ASSOCIATES</t>
  </si>
  <si>
    <t>KRISHNA TRADERS</t>
  </si>
  <si>
    <t>GURUNANAK HYDRAULICS SERVICES PVT.</t>
  </si>
  <si>
    <t>ATLAS COPCO (INDIA) LIMITED</t>
  </si>
  <si>
    <t>GREEN ENVIRO INTERNATIONAL PVT.LTD.</t>
  </si>
  <si>
    <t>REXEL INDIA PRIVATE LIMITED</t>
  </si>
  <si>
    <t>ELEQUIP TOOLS PVT LTD</t>
  </si>
  <si>
    <t>ISGEC HEAVY ENGINEERING LIMITED</t>
  </si>
  <si>
    <t>SWARNALATA ENTERPRISES</t>
  </si>
  <si>
    <t>ONS ENGINEERING</t>
  </si>
  <si>
    <t>SAROJ IMPEX</t>
  </si>
  <si>
    <t>PURVA VASHI ELECTRICALS &amp; SERVICES</t>
  </si>
  <si>
    <t>INDUSTRIAL HYDRAULIC SPARES</t>
  </si>
  <si>
    <t>HINDUSTHAN COMMERCIAL AGENCY</t>
  </si>
  <si>
    <t>KMS EARTHMOVERS</t>
  </si>
  <si>
    <t>JAY JAGANNATH RE ROLLING AND STEEL</t>
  </si>
  <si>
    <t>KALPA ELECTRIKAL PRIVATE LIMITED</t>
  </si>
  <si>
    <t>FLSMIDTH PRIVATE LIMITED</t>
  </si>
  <si>
    <t>BLUE STAR LIMITED</t>
  </si>
  <si>
    <t>FESTO INDIA PRIVATE LIMITED</t>
  </si>
  <si>
    <t>DHABALESWAR INDUSTRIAL TRAINING</t>
  </si>
  <si>
    <t>Mitra S.K. Pvt. Ltd.</t>
  </si>
  <si>
    <t>PRASAD CONTRACTOR</t>
  </si>
  <si>
    <t>THEJO ENGINEERING LIMITED</t>
  </si>
  <si>
    <t>UNITED REFRACTORY SERVICES</t>
  </si>
  <si>
    <t>A.C. Sahoo</t>
  </si>
  <si>
    <t>A K Das Associates Ltd.</t>
  </si>
  <si>
    <t>Debadutta Ray</t>
  </si>
  <si>
    <t>Manas Engineering &amp; Construction</t>
  </si>
  <si>
    <t>SANS INTERNATIONAL</t>
  </si>
  <si>
    <t>Suravi Construction</t>
  </si>
  <si>
    <t>NEW COALFIELD CARRIERS</t>
  </si>
  <si>
    <t>Travel &amp; Rentals Pvt Ltd</t>
  </si>
  <si>
    <t>SUVENDU KUMAR SAHOO</t>
  </si>
  <si>
    <t>MILESTONES ENGINEERING PVT. LTD.,</t>
  </si>
  <si>
    <t>MAA NARAYANI FABRICATORS</t>
  </si>
  <si>
    <t>KALINGA AUTOMOBILES PVT. LTD.</t>
  </si>
  <si>
    <t>SUN CONSULTANCY AND SERVICES</t>
  </si>
  <si>
    <t>SHREE DURGA ELECTRICAL REPAIRING</t>
  </si>
  <si>
    <t>SR TRADING CO</t>
  </si>
  <si>
    <t>MAA ENTERPRISES</t>
  </si>
  <si>
    <t>ANIL KUMAR BARIK</t>
  </si>
  <si>
    <t>KALYANI LABORATORIES</t>
  </si>
  <si>
    <t>AKSHAYA KUMAR DHAL</t>
  </si>
  <si>
    <t>PARTHA SARATHI DALAI</t>
  </si>
  <si>
    <t>SAHU &amp; SONS</t>
  </si>
  <si>
    <t>TUFFLEAK  ENGINEERS</t>
  </si>
  <si>
    <t>BASANTI  ENGINEERING</t>
  </si>
  <si>
    <t>GAMMON  INDIA  LTD.</t>
  </si>
  <si>
    <t>APARNA   CONSTRUCTION</t>
  </si>
  <si>
    <t>ASUTOSA CONSTRUCTION</t>
  </si>
  <si>
    <t>RAJ KUMAR SHARMA</t>
  </si>
  <si>
    <t>JITENDRA KUMAR BRAHMA</t>
  </si>
  <si>
    <t>PRASANTA KUMAR DWIVEDY</t>
  </si>
  <si>
    <t>ODESSA GREEN DREAM</t>
  </si>
  <si>
    <t>G4S SECURE SOLUTIONS (INDIA)</t>
  </si>
  <si>
    <t>RABAN DAS</t>
  </si>
  <si>
    <t>BAGHA TRAVELS</t>
  </si>
  <si>
    <t>GEOCHEM LABORATORIES PVT. LTD.</t>
  </si>
  <si>
    <t>BHUBANESWAR TOURS &amp; TRAVELS</t>
  </si>
  <si>
    <t>SAHOO &amp; NAYAK ENGINEERING</t>
  </si>
  <si>
    <t>MB LOGISTICS AND CONSTRUCTION PVT.</t>
  </si>
  <si>
    <t>NEELCHAKARA WATER TANKER SERVICE</t>
  </si>
  <si>
    <t>TRILOCHAN DHAL</t>
  </si>
  <si>
    <t>METSAF ENGINEERING PVT LTD</t>
  </si>
  <si>
    <t>PRECISION CALIBRATION LABORATORY</t>
  </si>
  <si>
    <t>KANNELITE FACILITY MANAGEMENT</t>
  </si>
  <si>
    <t>SWAIN &amp; SONS POWER TECH PVT LTD</t>
  </si>
  <si>
    <t>MEGASEA SHIPPING &amp; LOGISTICS</t>
  </si>
  <si>
    <t>THERMO FISHER SCIENTIFIC INDIA PVT</t>
  </si>
  <si>
    <t>RSGM TECHNO SERVICES PVT LTD</t>
  </si>
  <si>
    <t>WEIGHMASS SYSTEMS INDIA PVT LTD</t>
  </si>
  <si>
    <t>BALAJI AUTO WORKS</t>
  </si>
  <si>
    <t>P.M.C. CONSTRUCTION</t>
  </si>
  <si>
    <t>STAR ENGINEERING WORKS</t>
  </si>
  <si>
    <t>SIBA PRASAD DAS</t>
  </si>
  <si>
    <t>SAS ASSOCIATES</t>
  </si>
  <si>
    <t>RELIABLE SECURITY AND INTELLIGENCE</t>
  </si>
  <si>
    <t>MITHILA</t>
  </si>
  <si>
    <t>SRI VENKATESWARA ENGINEERING WORKS</t>
  </si>
  <si>
    <t>SN FIRE TECHNOLOGIES</t>
  </si>
  <si>
    <t>NARENDRA KUMAR DHAL</t>
  </si>
  <si>
    <t>DD CONSTRUCTION</t>
  </si>
  <si>
    <t>WATENVA SOLUTION PRIVATE LIMITED</t>
  </si>
  <si>
    <t>TAJ HOOD WORKSHOP</t>
  </si>
  <si>
    <t>KANCHANJYOTI TRANSPORTING AND SUPPL</t>
  </si>
  <si>
    <t>CARE SECURITY &amp; ALLIED SERVICES</t>
  </si>
  <si>
    <t>SECURED SECURITY SOLUTIONS PVT LTD</t>
  </si>
  <si>
    <t>SECURITY SERVEYORS &amp; SEALING YARDS</t>
  </si>
  <si>
    <t>MAA HINGULA ENTERPRISES</t>
  </si>
  <si>
    <t>M H ASSOCIATES</t>
  </si>
  <si>
    <t>MADAN MOHAN SAMAL</t>
  </si>
  <si>
    <t>ORISSA TRADERS</t>
  </si>
  <si>
    <t>PRABHUDATTA PROJECTS</t>
  </si>
  <si>
    <t>UNICOM INFOTEL PRIVATE LIMITED</t>
  </si>
  <si>
    <t>NU TECH ENGINEERING</t>
  </si>
  <si>
    <t>RK ENGINEERING WORKS</t>
  </si>
  <si>
    <t>CHLORIDE  POWER  SYSTEM &amp; SOLUTIONS</t>
  </si>
  <si>
    <t>SHREERAM CONSTRUCTION</t>
  </si>
  <si>
    <t>SWAN TECHNICAL SERVICES PVT LTD</t>
  </si>
  <si>
    <t>S.L CONSTUCTION</t>
  </si>
  <si>
    <t>SHIVA SHAKTI CONSTRUCTION</t>
  </si>
  <si>
    <t>SOMDEV &amp; COMPANY</t>
  </si>
  <si>
    <t>SHREEHARI DIAGNOSTIC CENTRE</t>
  </si>
  <si>
    <t>TRULY PEST SOLUTION PVT. LTD.</t>
  </si>
  <si>
    <t>UPDATER SERVICE PRIVATE LIMITED</t>
  </si>
  <si>
    <t>SECURITY &amp; INTELLIGENCE SERVICES</t>
  </si>
  <si>
    <t>A B K CONSTRUCTION</t>
  </si>
  <si>
    <t>COMMANDO SECURITY FORCE</t>
  </si>
  <si>
    <t>NAIVEDYA POWER CONSTRUCTION PVT LTD</t>
  </si>
  <si>
    <t>EASTERN AUTOMATION SYSTEMS</t>
  </si>
  <si>
    <t>SRI JAGANNATH SAFETY AGENCY</t>
  </si>
  <si>
    <t>TERRIER SECURITY SERVICES INDIA PVT</t>
  </si>
  <si>
    <t>EARTH AND ENVIROMENT</t>
  </si>
  <si>
    <t>HARSCO INDIA PVT LTD</t>
  </si>
  <si>
    <t>O &amp; M SOLUTION PRIVATE LIMITED</t>
  </si>
  <si>
    <t>KALINGA HOSPITAL LIMITED</t>
  </si>
  <si>
    <t>FICASOFT SAFETY INSPECTION</t>
  </si>
  <si>
    <t>ROBOTICWARES PRIVATE LIMITED</t>
  </si>
  <si>
    <t>SAI SUPPLY AGENCY</t>
  </si>
  <si>
    <t>MIRZA ISPAT CONSTRUCTION</t>
  </si>
  <si>
    <t>SUBHAM ENGINEERING</t>
  </si>
  <si>
    <t>STARONE SECURITY SERVICES</t>
  </si>
  <si>
    <t>TECHNO FACILITY AND MANAGEMENT</t>
  </si>
  <si>
    <t>TURBO ENGINEERING SERVICES</t>
  </si>
  <si>
    <t>SUDARSAN MOHANTY,</t>
  </si>
  <si>
    <t>GALAXY HYDRAULICS,</t>
  </si>
  <si>
    <t>GLOBALTECH ENVIRO EXPERTS</t>
  </si>
  <si>
    <t>INDIAN INSTITUTE FOR PRODUCTION MGM</t>
  </si>
  <si>
    <t>CECON CONSULTANTS PRIVATE LIMITED</t>
  </si>
  <si>
    <t>POWER TECH CONSULTANTS</t>
  </si>
  <si>
    <t>B BHATTACHARJEE</t>
  </si>
  <si>
    <t>D. RAUT &amp; ASSOCIATES</t>
  </si>
  <si>
    <t>INFOCUS TECHNOLOGIES PRIVATE LIMITE</t>
  </si>
  <si>
    <t>BSR &amp;CO .LLP</t>
  </si>
  <si>
    <t>S K RAJPAL</t>
  </si>
  <si>
    <t>MEDICA TS HOSPITAL PVT LTD</t>
  </si>
  <si>
    <t>TRANSPORT CORP. OF INDIA LTD.</t>
  </si>
  <si>
    <t>FA &amp; CAO, East Coast Railway</t>
  </si>
  <si>
    <t>ASSOCIATED ROAD CARRIERS LTD</t>
  </si>
  <si>
    <t>KANDOI TRANSPORT LIMITED</t>
  </si>
  <si>
    <t>BHAGIRATHI ROAD LINKS</t>
  </si>
  <si>
    <t>PRAKASH TRANSPORT CORPORATION</t>
  </si>
  <si>
    <t>VINAYAK TRANSPORT COMPANY</t>
  </si>
  <si>
    <t>OM SHREE LOGISTICS PVT. LTD.</t>
  </si>
  <si>
    <t>SPEED INFRALOGISTICS LLP</t>
  </si>
  <si>
    <t>CHAND OIL CARRIERS</t>
  </si>
  <si>
    <t>GN ROADLINES</t>
  </si>
  <si>
    <t>DAS ROADWAYS</t>
  </si>
  <si>
    <t>SHIVA ROADLINES</t>
  </si>
  <si>
    <t>DEV CARRIER &amp; MINERALS PVT LTD</t>
  </si>
  <si>
    <t>BHANDARI CARGO MOVERS PVT LTD</t>
  </si>
  <si>
    <t>OM ROAD LINES</t>
  </si>
  <si>
    <t>NANDIGHOSA   TRANSPORT</t>
  </si>
  <si>
    <t>V. Saran</t>
  </si>
  <si>
    <t>Vishal Agarwal</t>
  </si>
  <si>
    <t>CHIEF ENGIEER CUM CHIEF ELECTRICAL</t>
  </si>
  <si>
    <t>BDO INDIA LLP</t>
  </si>
  <si>
    <t>EXECUTIVE ENGINEER, NESCO LTD.</t>
  </si>
  <si>
    <t>ORISSA INDUSTRIAL INFRASTRUCTURE</t>
  </si>
  <si>
    <t>SHREE DURGA TRAVELS</t>
  </si>
  <si>
    <t>Pawan Kumar Shukla</t>
  </si>
  <si>
    <t>SUMIT KUMAR JHA</t>
  </si>
  <si>
    <t>SRINIBAS SWAIN</t>
  </si>
  <si>
    <t>NEEL KAMAL CHATURVEDI</t>
  </si>
  <si>
    <t>ABHAYA LOCHAN NAYAK</t>
  </si>
  <si>
    <t>S R ENTERPRISE</t>
  </si>
  <si>
    <t>MINEX METALLURGICAL CO. L</t>
  </si>
  <si>
    <t>HEG - LIMITED</t>
  </si>
  <si>
    <t>ANAND CARBO PRIVATE LIMIT</t>
  </si>
  <si>
    <t>FUTURESCAPE STEEL PVT LTD</t>
  </si>
  <si>
    <t>ANK SEALS PVT. LTD.</t>
  </si>
  <si>
    <t>KONECRANES PVT LTD</t>
  </si>
  <si>
    <t>CROMPTON GREAVES LIMITED</t>
  </si>
  <si>
    <t>HYDROKRIMP A.C. PVT. LTD.</t>
  </si>
  <si>
    <t>PROWESS INTERNATIONAL (P)</t>
  </si>
  <si>
    <t>S. NOMI &amp; COMPANY</t>
  </si>
  <si>
    <t>TRANSTECHNOLOGIES THERMAL</t>
  </si>
  <si>
    <t>P.K.ENTERPRISES</t>
  </si>
  <si>
    <t>THE PROGRESSIVE ENTERPRIS</t>
  </si>
  <si>
    <t>VMS NIRMAN PRIVATE LIMITE</t>
  </si>
  <si>
    <t>SHANTI SUPPLIERS</t>
  </si>
  <si>
    <t>UNIMECH LIFTING EQUIPMENT</t>
  </si>
  <si>
    <t>MECHANO ENGINEERS</t>
  </si>
  <si>
    <t>MATHER &amp; PLATT PUMPS LTD.</t>
  </si>
  <si>
    <t>S.N.TRADING CO</t>
  </si>
  <si>
    <t>EASUN MR TAPCHANGERS PVT</t>
  </si>
  <si>
    <t>ABB AB FACTS</t>
  </si>
  <si>
    <t>FILTER AND PROTECT</t>
  </si>
  <si>
    <t>ANUPAM INDUSTRIES LIMITED</t>
  </si>
  <si>
    <t>WEIR BDK VALVES</t>
  </si>
  <si>
    <t>KHEMKA REFRACTORIES (P) L</t>
  </si>
  <si>
    <t>SAFE LIFTERS PVT LTD.</t>
  </si>
  <si>
    <t>WENDT INDIA LIMITED</t>
  </si>
  <si>
    <t>BIHAR TOOLS &amp; COMPONENTS</t>
  </si>
  <si>
    <t>ROYAL ENGINEERING CONCERN</t>
  </si>
  <si>
    <t>A ONE TOOLS &amp; EQUIPMENTS</t>
  </si>
  <si>
    <t>VELJAN HYDRAIR LIMITED</t>
  </si>
  <si>
    <t>RIGHT REFRACTORIES PRIVAT</t>
  </si>
  <si>
    <t>RAJ STEEL CORPORATION</t>
  </si>
  <si>
    <t>PREMIER (INDIA) BEARINGS</t>
  </si>
  <si>
    <t>ASHAMANI POLLYPRODUCTS PV</t>
  </si>
  <si>
    <t>SILVERLINE METAL ENGINEER</t>
  </si>
  <si>
    <t>ESSAR AUTOMATION</t>
  </si>
  <si>
    <t>KJ ENTERPRISES</t>
  </si>
  <si>
    <t>VISAKHA INDUSTRIAL GASES</t>
  </si>
  <si>
    <t>PELICAN RUBBER INDUSTRIES</t>
  </si>
  <si>
    <t>ALOK ENTERPRISES</t>
  </si>
  <si>
    <t>PRIME MACHINE TOOLS</t>
  </si>
  <si>
    <t>KONARK INDUSTRIES</t>
  </si>
  <si>
    <t>INDIAN RUBBER INDUSTRY</t>
  </si>
  <si>
    <t>MAKALI ENTERPRISE</t>
  </si>
  <si>
    <t>LEADING EDGE TECHNOCRAT</t>
  </si>
  <si>
    <t>SENLOGIC AUTOMATION PVT L</t>
  </si>
  <si>
    <t>ORTON ENGINEERING PVT.LTD</t>
  </si>
  <si>
    <t>INNOVATIVE TECHNOLOGIES</t>
  </si>
  <si>
    <t>ROLL-TEK ENGINEERING CO.</t>
  </si>
  <si>
    <t>KOHLI ENTERPRISES</t>
  </si>
  <si>
    <t>EFFWA  INFRA &amp; RESEARCH P</t>
  </si>
  <si>
    <t>WINDSTON SPRINGS PVTLTD</t>
  </si>
  <si>
    <t>ARATI ENTERPRISE</t>
  </si>
  <si>
    <t>CARBORUNDUM UNIVERSAL LIM</t>
  </si>
  <si>
    <t>ABHA POWER AND STEEL PRIV</t>
  </si>
  <si>
    <t>VALVE TECH INDUSTRIES</t>
  </si>
  <si>
    <t>EMTEX ENGINEERING PRIVATE</t>
  </si>
  <si>
    <t>TOOLS BEARING SYNDICATE</t>
  </si>
  <si>
    <t>BAUMER TECHNOLOGIES INDIA</t>
  </si>
  <si>
    <t>S M FLUID ENGINEERING PRI</t>
  </si>
  <si>
    <t>CMK ELECTRO POWER PVT.LTD</t>
  </si>
  <si>
    <t>R C TRADING CO</t>
  </si>
  <si>
    <t>TRANSDYNAMICS ENGINEERING</t>
  </si>
  <si>
    <t>INDUSTRIAL PRODUCTS &amp; SER</t>
  </si>
  <si>
    <t>BALAJI SALES CORPORATION</t>
  </si>
  <si>
    <t>DUNLOP TARPAULIN INDUSTRI</t>
  </si>
  <si>
    <t>FOX SOLUTIONS PVT LTD</t>
  </si>
  <si>
    <t>SIEMENS VAI METALS TECHNO</t>
  </si>
  <si>
    <t>TENOVA  HYPERTHERM  PRIVA</t>
  </si>
  <si>
    <t>AADESH INDUSTRIAL CORPORA</t>
  </si>
  <si>
    <t>PRIMETALS TECHNOLOGIES IN</t>
  </si>
  <si>
    <t>UNITED REFRACTORY SERVICE</t>
  </si>
  <si>
    <t>BISWAL CONSTRUCTION</t>
  </si>
  <si>
    <t>GLOBAL CONSTRUCTION</t>
  </si>
  <si>
    <t>MANAS ENGINEERING &amp; CONST</t>
  </si>
  <si>
    <t>MILESTONES ENGINEERING PV</t>
  </si>
  <si>
    <t>BIRAJA TRANSPORTERS AND D</t>
  </si>
  <si>
    <t>AKSHYA  KUMAR  BRAHMA</t>
  </si>
  <si>
    <t>BAJRANG ASSOCIATES</t>
  </si>
  <si>
    <t>RSGM TECHNO SERVICES PVT</t>
  </si>
  <si>
    <t>R&amp;S ENGINEERING SERVICES</t>
  </si>
  <si>
    <t>DHR HOLDING INDIA PRIVATE</t>
  </si>
  <si>
    <t>INNOVATIVE INDUSTRIES</t>
  </si>
  <si>
    <t>AKSHAYA KUMAR PAHI</t>
  </si>
  <si>
    <t>SADANANDA DEO</t>
  </si>
  <si>
    <t>ASHMITA ENGINEERING WORKS</t>
  </si>
  <si>
    <t>SINGH ENTERPRISES</t>
  </si>
  <si>
    <t>NATIONAL CONSTRUCTION CO.</t>
  </si>
  <si>
    <t>TARINI ENTERPRISES</t>
  </si>
  <si>
    <t>OMM SRIRAM CONSTRUCTION</t>
  </si>
  <si>
    <t>MATA ENTERPRISES</t>
  </si>
  <si>
    <t>RIPLEY &amp; CO STEVEDORING &amp;</t>
  </si>
  <si>
    <t>SHREE BALAJI ENTERPRISES</t>
  </si>
  <si>
    <t>MECON LTD.</t>
  </si>
  <si>
    <t>3I CONSULTANTS</t>
  </si>
  <si>
    <t>UNIVERSAL PLACEMENT SERVI</t>
  </si>
  <si>
    <t>UNION ROADWAYS LIMITED</t>
  </si>
  <si>
    <t>DPG LOGISTICS PVT . LTD</t>
  </si>
  <si>
    <t>DELHI MP ROADLINES</t>
  </si>
  <si>
    <t>K K ROADLINES</t>
  </si>
  <si>
    <t>MAAHINGULA TRANSPORT</t>
  </si>
  <si>
    <t>LALJEET YADAV</t>
  </si>
  <si>
    <t>SS EARTH MOVERS AND LOGIS</t>
  </si>
  <si>
    <t>BS MINING CORPORATION PVT</t>
  </si>
  <si>
    <t>BGT LOGISTICS</t>
  </si>
  <si>
    <t>GDC LTD. (SMS)</t>
  </si>
  <si>
    <t>Tata Steel Limited</t>
  </si>
  <si>
    <t>Employees Payables</t>
  </si>
  <si>
    <t>KAY BEE INDUSTRIAL  ALLOYS(P) LIMIT</t>
  </si>
  <si>
    <t>ARPEE ISPAT PVT LTD</t>
  </si>
  <si>
    <t>ALISHAN STEEL PVT LTD</t>
  </si>
  <si>
    <t>A R TRADERS</t>
  </si>
  <si>
    <t>BRGD INGOT PVT. LTD.</t>
  </si>
  <si>
    <t>CALCUTTA FERROUS LIMITED</t>
  </si>
  <si>
    <t>CHOWDHARY IRON CO(P) LTD</t>
  </si>
  <si>
    <t>HIMADRI STEEL PVT. LTD.</t>
  </si>
  <si>
    <t>JM STEEL TRADERS</t>
  </si>
  <si>
    <t>KONARK COKE</t>
  </si>
  <si>
    <t>MAHALAXMI TRADERS</t>
  </si>
  <si>
    <t>N.K COMPANY</t>
  </si>
  <si>
    <t>R.S.CONCAST LIMITED</t>
  </si>
  <si>
    <t>RAMSONS CASTING (P) LTD.</t>
  </si>
  <si>
    <t>SRJ PEETY STEELS PVT.LTD.</t>
  </si>
  <si>
    <t>SHARP FERRO ALLOYS LTD</t>
  </si>
  <si>
    <t>SARASWATI IRON PVT LTD</t>
  </si>
  <si>
    <t>SHIVAM METALLICS</t>
  </si>
  <si>
    <t>Statutory Due</t>
  </si>
  <si>
    <t>Employee Provident Fund</t>
  </si>
  <si>
    <t>Employee State Insurance</t>
  </si>
  <si>
    <t>Odissa Labour Welfare Fund</t>
  </si>
  <si>
    <t>Entry Tax (under Appeal)</t>
  </si>
  <si>
    <t>Professional Tax</t>
  </si>
  <si>
    <t>Goods and Service Tax</t>
  </si>
  <si>
    <t>TDS &amp; TCS</t>
  </si>
  <si>
    <t>Electricity Duty</t>
  </si>
  <si>
    <t>Gratuity</t>
  </si>
  <si>
    <t>SKYKING COURIER SERVICE</t>
  </si>
  <si>
    <t>GRN, Pending bill booking</t>
  </si>
  <si>
    <t>Liabilities for expenses</t>
  </si>
  <si>
    <t>RPO</t>
  </si>
  <si>
    <t>VISA COKE LIMITED</t>
  </si>
  <si>
    <t>SHIVA TRANSPORT</t>
  </si>
  <si>
    <t>EXCEL MINERALS</t>
  </si>
  <si>
    <t>LN TRANSPORT</t>
  </si>
  <si>
    <t>RIECO INDUSTRIES LTD.</t>
  </si>
  <si>
    <t>FREQUENCY</t>
  </si>
  <si>
    <t>KASI EQUIPMENTS</t>
  </si>
  <si>
    <t>REPUBLIC HARDWARE STORE</t>
  </si>
  <si>
    <t>KLEENAIR SYSTEMS PVT. LTD.,</t>
  </si>
  <si>
    <t>MACHINE TOOLS CENTRE,</t>
  </si>
  <si>
    <t>ENVIROTECH INSTRUMENTS PVT. LTD.</t>
  </si>
  <si>
    <t>VISAKHA ENGINEERING SERVICES</t>
  </si>
  <si>
    <t>STEFAB INDIA LIMITED</t>
  </si>
  <si>
    <t>MAX SPARE LIMITED</t>
  </si>
  <si>
    <t>BHARAT ENGINEERING WORKS</t>
  </si>
  <si>
    <t>SINGH TYRE RETREADING CO.</t>
  </si>
  <si>
    <t>SECURITY AND INTELLIGENCE SERVICES</t>
  </si>
  <si>
    <t>PACK SEALS INDUSTRIES</t>
  </si>
  <si>
    <t>SIDHARATH ENTERPRISES</t>
  </si>
  <si>
    <t>SUNJRAY INFOSYSTEM PVT. LTD.</t>
  </si>
  <si>
    <t>DAMAN POLYTHREAD LIMITED</t>
  </si>
  <si>
    <t>AK SAFETY POINT</t>
  </si>
  <si>
    <t>GODAVARI GAS</t>
  </si>
  <si>
    <t>MINIMAC SYSTEMS PVT LTD</t>
  </si>
  <si>
    <t>AB DRIVES AND AUTOMATION PVT LTD</t>
  </si>
  <si>
    <t>NATIONAL GLASS WORKS</t>
  </si>
  <si>
    <t>MAHIMA ENGINEERING</t>
  </si>
  <si>
    <t>HAVELLS INDIA LTD</t>
  </si>
  <si>
    <t>GLITTERSON INDIA</t>
  </si>
  <si>
    <t>SHEO KUMAR DUBEY</t>
  </si>
  <si>
    <t>ADIT ISPAAT</t>
  </si>
  <si>
    <t>SAP India Pvt. Ltd.</t>
  </si>
  <si>
    <t>BAGALAMUKHI ENGINEERING WORKS</t>
  </si>
  <si>
    <t>SKYKING</t>
  </si>
  <si>
    <t>HALADHAR NAYAK</t>
  </si>
  <si>
    <t>KARVY FINTECH PRIVATE LIMITED</t>
  </si>
  <si>
    <t>Canon India (P) Ltd</t>
  </si>
  <si>
    <t>THERMAL SYSTEMS (HYDERABAD) PVT.</t>
  </si>
  <si>
    <t>TILAK RAJ PUBLICATIONS PVT LTD</t>
  </si>
  <si>
    <t>Purna Chandra Biswal</t>
  </si>
  <si>
    <t>S.S.CONSTRUCTIONS</t>
  </si>
  <si>
    <t>Mechbrain India  (P) Ltd</t>
  </si>
  <si>
    <t>MAHAMAYA PRATAP SWAIN</t>
  </si>
  <si>
    <t>K.C.NATH RESOURCES &amp; CO</t>
  </si>
  <si>
    <t>TATA COMMUNICATIONS LIMITED</t>
  </si>
  <si>
    <t>BIRAJA TRANSPORTERS AND DEVELOPERS</t>
  </si>
  <si>
    <t>SNBD &amp; CONSTRUCTION</t>
  </si>
  <si>
    <t>PADMANAV  PAHI</t>
  </si>
  <si>
    <t>VEEKAY CRANES &amp; CABS PRIVATE LIMITE</t>
  </si>
  <si>
    <t>FIXORRA CHEMICAL INDIA PVT LIMITED</t>
  </si>
  <si>
    <t>VODAFONE EAST LIMITED</t>
  </si>
  <si>
    <t>TOPSEL PVT LTD</t>
  </si>
  <si>
    <t>TAJ BENGAL KOLKATA</t>
  </si>
  <si>
    <t>CITIZEN CAB CENTER</t>
  </si>
  <si>
    <t>BIJAY KUMAR SAMAL</t>
  </si>
  <si>
    <t>DUSTERS TOTAL SOLUTIONS SERVICES</t>
  </si>
  <si>
    <t>SADASIBA PADHIHARI</t>
  </si>
  <si>
    <t>TRISHAKTI CONSTRUCTION</t>
  </si>
  <si>
    <t>VODAFONE SPACETEL LIMITED</t>
  </si>
  <si>
    <t>TRILOCHAN PAHI</t>
  </si>
  <si>
    <t>G.S. ENTERPRISE</t>
  </si>
  <si>
    <t>SANZ PUBLISHERS</t>
  </si>
  <si>
    <t>RANJAN KARAN</t>
  </si>
  <si>
    <t>FIRE &amp;SAFETY TECHNOLOGY SERVICED PV</t>
  </si>
  <si>
    <t>ADOR FONTECH LIMITED</t>
  </si>
  <si>
    <t>WARY GROUP</t>
  </si>
  <si>
    <t>FLOWSAVE ENGINEERING PVT.LTD.(OPC)</t>
  </si>
  <si>
    <t>JITENDRA KUMAR PAL</t>
  </si>
  <si>
    <t>S P ENGINEERING</t>
  </si>
  <si>
    <t>ANA ENGINEERING CONSTRUCTION CO</t>
  </si>
  <si>
    <t>REM ELECTROMACH PVT LTD</t>
  </si>
  <si>
    <t>SIFY TECHNOLOGIES LTD</t>
  </si>
  <si>
    <t>TRANSCARE POWER SOLUTIONS PRIVATE</t>
  </si>
  <si>
    <t>CONFEDERATION OF INDIA INDUSTRY</t>
  </si>
  <si>
    <t>VRITTA SYSTEM SOLUTIONS PVT LTD</t>
  </si>
  <si>
    <t>NAVEEN THERAJA</t>
  </si>
  <si>
    <t>MCJ ENERGY ENGINEERS PVT LTD</t>
  </si>
  <si>
    <t>BISI ENGINEERING</t>
  </si>
  <si>
    <t>ELECTROTECH ENGINURS</t>
  </si>
  <si>
    <t>WALIA TRAVEL</t>
  </si>
  <si>
    <t>CUTTACK HOSPITALS PVT LTD</t>
  </si>
  <si>
    <t>PRICE WATER HOUSE COOPERS PVT LTD</t>
  </si>
  <si>
    <t>CHINMAY CHOUDHARY</t>
  </si>
  <si>
    <t>L.B.JHA &amp; CO.,</t>
  </si>
  <si>
    <t>MAMTA MISHRA</t>
  </si>
  <si>
    <t>MJUNCTION  SERVICES  LIMITED</t>
  </si>
  <si>
    <t>KETCHUM SAMPARK PVT. LTD.</t>
  </si>
  <si>
    <t>VISIONTEK CONSULTANCY SERVICES</t>
  </si>
  <si>
    <t>KHAITAN &amp; CO. LLP</t>
  </si>
  <si>
    <t>BSI GROUP INDIA PRIVATE LIMITED</t>
  </si>
  <si>
    <t>MKB &amp; ASSOCIATES</t>
  </si>
  <si>
    <t>HAMID KHAN</t>
  </si>
  <si>
    <t>GAUTAM MISRA</t>
  </si>
  <si>
    <t>INTEGRATED CAPITAL SERVICES LIMITED</t>
  </si>
  <si>
    <t>PRADIPTA KUMAR JENA</t>
  </si>
  <si>
    <t>SINGHI &amp; CO.</t>
  </si>
  <si>
    <t>ANURAG GOURISARIA</t>
  </si>
  <si>
    <t>CHANDAN SAMANTARAY</t>
  </si>
  <si>
    <t>VSA LEGAL</t>
  </si>
  <si>
    <t>BANSHIDHAR BAUG</t>
  </si>
  <si>
    <t>Bajaj Allianz General Ins. Co. Ltd.</t>
  </si>
  <si>
    <t>INSPECTORATE GRIFFITH INDIA P. LTD</t>
  </si>
  <si>
    <t>ACE COMMERCIAL COMPANY PVT. LTD</t>
  </si>
  <si>
    <t>SHREYAS RELAY SYSTEM LTD</t>
  </si>
  <si>
    <t>B K ENTERPRISES</t>
  </si>
  <si>
    <t>F C M TRAVEL SOLUTIONS (INDIA) PVT.</t>
  </si>
  <si>
    <t>KRISHNA SUPER BAZAAR</t>
  </si>
  <si>
    <t>IMPREST DELHI</t>
  </si>
  <si>
    <t>JAYAPRAKASH SAHOO</t>
  </si>
  <si>
    <t>ABHIJIT PUBLICATIONS PRIVATE</t>
  </si>
  <si>
    <t>Global Experts</t>
  </si>
  <si>
    <t>JAJPUR CLUSTER DEVELOPMENT</t>
  </si>
  <si>
    <t>SUNDARLAL</t>
  </si>
  <si>
    <t>THE OBEROI GRAND, KOLKATA</t>
  </si>
  <si>
    <t>HIMANSU SEKHAR  BEHERA</t>
  </si>
  <si>
    <t>PRAVAT KUMAR DAS</t>
  </si>
  <si>
    <t>JITENDRA SAHOO</t>
  </si>
  <si>
    <t>ABHIMANYU MOHANTA</t>
  </si>
  <si>
    <t>RAJENDRA KUMAR SAHOO</t>
  </si>
  <si>
    <t>PADMALOCHAN MAHALI</t>
  </si>
  <si>
    <t>KARTTIK KUMAR MALIK</t>
  </si>
  <si>
    <t>ASSOCIATED MINING CO.</t>
  </si>
  <si>
    <t>WHITE 'N' WHITE MINERALS</t>
  </si>
  <si>
    <t>SHUBH MINERALS PVT LTD</t>
  </si>
  <si>
    <t>TULASHI ELECTRICALS</t>
  </si>
  <si>
    <t>ARIHANT TUBE COMPANY</t>
  </si>
  <si>
    <t>KASI SALES &amp; SERVICES PVT</t>
  </si>
  <si>
    <t>PANJA INDUSTRIES</t>
  </si>
  <si>
    <t>SHREE BIMAL OXYGEN &amp; MINE</t>
  </si>
  <si>
    <t>THERMOTECH INSTRUMENTS PV</t>
  </si>
  <si>
    <t>VIJAY LAXMI UDYOG</t>
  </si>
  <si>
    <t>RLJ  WOVEN  SACKS  PVT.</t>
  </si>
  <si>
    <t>KALINGA ENGINEERING COMPA</t>
  </si>
  <si>
    <t>MISUS REFRACTORIES &amp; ALLI</t>
  </si>
  <si>
    <t>HINDUSTAN POLYTEX INDUSTR</t>
  </si>
  <si>
    <t>COOLTECH ENTERPRISE</t>
  </si>
  <si>
    <t>SIGMA METALTEK ENGINEERS</t>
  </si>
  <si>
    <t>SONEPAR INDIA PRIVATE LIM</t>
  </si>
  <si>
    <t>LINDE INDIA LIMITED</t>
  </si>
  <si>
    <t>WORKMAN ENGINEERING CO</t>
  </si>
  <si>
    <t>VISHWAKRIT ENGINEERING AN</t>
  </si>
  <si>
    <t>HINDUSTAN INDUSTRIES</t>
  </si>
  <si>
    <t>ADVANCE CARBON&amp; ROTARY CO</t>
  </si>
  <si>
    <t>HIND SCREENS</t>
  </si>
  <si>
    <t>SUTCO BEARINGS INDIA PVT</t>
  </si>
  <si>
    <t>I. R. TECHNOLOGY SERVICES</t>
  </si>
  <si>
    <t>GLOBAL ENGINEERING &amp; NDT</t>
  </si>
  <si>
    <t>PRECISION CALIBRATION LAB</t>
  </si>
  <si>
    <t>HITACHI HI-REL POWER ELEC</t>
  </si>
  <si>
    <t>SHIVAM ENGINEERING ENTERP</t>
  </si>
  <si>
    <t>MARUTI ENTERPRISES</t>
  </si>
  <si>
    <t>REFRACTORIES DYNAMICS</t>
  </si>
  <si>
    <t>HL SERVICES</t>
  </si>
  <si>
    <t>TNS TRAVEL</t>
  </si>
  <si>
    <t>KAYBEE FOUNDRY SERVICES PVT LTD</t>
  </si>
  <si>
    <t>MAALU FERRO ALLOYS PRIVATE LIMITED</t>
  </si>
  <si>
    <t>MONA ENTERPRISES</t>
  </si>
  <si>
    <t>RAHUL TRADERS</t>
  </si>
  <si>
    <t>GRIP STRAPPING TECHNOLOGI</t>
  </si>
  <si>
    <t>H.P. ISPAT PVT.LTD</t>
  </si>
  <si>
    <t>SAPNA STEELS</t>
  </si>
  <si>
    <t>SHREE UDYOG</t>
  </si>
  <si>
    <t>M/S HAQUE'S ENTERPRISES</t>
  </si>
  <si>
    <t>ARPEE METALIKS PVT. LTD.</t>
  </si>
  <si>
    <t>BALAJI MINERALS &amp; REFRACT</t>
  </si>
  <si>
    <t>D.D. IRON &amp; STEEL TRADERS</t>
  </si>
  <si>
    <t>DEBEANJANA HARD COKE PVT</t>
  </si>
  <si>
    <t>EXPANDABLE ENTERPRISES (P</t>
  </si>
  <si>
    <t>GOEL ALLOYS &amp; STEEL (P) L</t>
  </si>
  <si>
    <t>ISD INDUSTRIES PRIVATE LI</t>
  </si>
  <si>
    <t>JAYASWAL NECO INDUSTRIES</t>
  </si>
  <si>
    <t>JINDAL STEEL &amp; POWER LIMI</t>
  </si>
  <si>
    <t>KEITH CERAMIC INDIA PVT L</t>
  </si>
  <si>
    <t>KASHVI POWER &amp; STEEL PVT</t>
  </si>
  <si>
    <t>MAA MANI INDUSTRIES (P) L</t>
  </si>
  <si>
    <t>MEENAKSHI MULTIMETAL (P)</t>
  </si>
  <si>
    <t>MAA SHEETLA AUTO WHEELS P</t>
  </si>
  <si>
    <t>NECO HEAVY ENGINEERING &amp;</t>
  </si>
  <si>
    <t>N C OIL REFINERY PRIVATE</t>
  </si>
  <si>
    <t>PATRON COMMOTRADE PRIVATE</t>
  </si>
  <si>
    <t>RANI SATI SMELTERS PVT. L</t>
  </si>
  <si>
    <t>RAMSONS INDUSTRIES LIMITE</t>
  </si>
  <si>
    <t>SUKH SAGAR METALS (P) LIM</t>
  </si>
  <si>
    <t>SHIVA MINERALS AND CHEMIC</t>
  </si>
  <si>
    <t>STAN COMMODITIES PVT. LTD</t>
  </si>
  <si>
    <t>SHREE MONOLITHICS PRIVATE</t>
  </si>
  <si>
    <t>SHAH CONCAST PVT LTD</t>
  </si>
  <si>
    <t>SHREE UMA FOUNDERIES PVT.</t>
  </si>
  <si>
    <t>SHREESATYA STEEL &amp; POWER</t>
  </si>
  <si>
    <t>VANANCHAL STEEL ALLOYS PR</t>
  </si>
  <si>
    <t>VANANCHAL SMELTERS PRIVAT</t>
  </si>
  <si>
    <t>CUSTOMER FOR SALES DEFFERMENT</t>
  </si>
  <si>
    <t>INDCOM TRADE LINKS</t>
  </si>
  <si>
    <t>VISA RESOURCES INDIA LIMITED</t>
  </si>
  <si>
    <t>REMARKS &amp; NOTES:-</t>
  </si>
  <si>
    <t>S. No.</t>
  </si>
  <si>
    <t>Annexure</t>
  </si>
  <si>
    <t>Trade Receivables</t>
  </si>
  <si>
    <t>Inventories</t>
  </si>
  <si>
    <t>I</t>
  </si>
  <si>
    <t>II</t>
  </si>
  <si>
    <t>IV</t>
  </si>
  <si>
    <t>V</t>
  </si>
  <si>
    <t>VI</t>
  </si>
  <si>
    <t>Fair Value Assessment</t>
  </si>
  <si>
    <t>1. Assessment is done based on the discussions done with the company/ Banker and the details which they could provide to us on our queries.
2. This is just a general assessment on the basis of general Industry practice, based on the details which the company/ Banker provided to us as per our queries &amp; discussions with the company officials/ Banker.
3. No audit of any kind is performed by us for the books of account or ledger statements and all this data/ information/ input/ details provided to us by the company/ Banker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Banker. So our values should not be regarded as any judgment in regard to the recoverability of Current assets</t>
  </si>
  <si>
    <t>Figures in INR lakhs</t>
  </si>
  <si>
    <t>Other Financial Assets</t>
  </si>
  <si>
    <t xml:space="preserve">Cash &amp; Cash Equivalents </t>
  </si>
  <si>
    <t>VIII</t>
  </si>
  <si>
    <t>Asset Description</t>
  </si>
  <si>
    <t>OTHER NON-CURRENT ASSETS</t>
  </si>
  <si>
    <t>OTHER CURRENT FINANCIAL ASSETS</t>
  </si>
  <si>
    <t>OTHER CURRENT ASSETS</t>
  </si>
  <si>
    <t>INTANGIBLE ASSETS</t>
  </si>
  <si>
    <t>Intangible Asset</t>
  </si>
  <si>
    <t>1. Assessment is done based on the discussions done with the Company/ Banker and the details which they could provide to us on our queries.
2. The amount of advance was taken from the data provided by the Company/ Banker for 31st December 2020. Status &amp; Outstanding amount are provided by the Company officials/ Banker.
3. Basis of the assessment is mentioned against each line item based on the information provided to us by the company/ banker.
4. No audit of any kind is performed by us from the books of account or ledger statements and all the data/ information/ input/ details provided to us by the Company/ Banker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Banker. So our values should not be regarded as any judgment in regard to the recoverability of Current assets</t>
  </si>
  <si>
    <t>1. Assessment is done based on the Financial statement provided by the banker/company.
2. Basis of the assessment is mentioned against each line item.
3. We have considered the outstanding Balance as provided by the banker/company for 31st December 2020.
4. No audit of any kind is performed by us from the books of account or ledger statements and all this data/ information/ input/ details provided to us by the banker/company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Corporate Debtor/ Liquidator. So our values should not be regarded as any judgment in regard to the recoverability of Current Assets.</t>
  </si>
  <si>
    <t>SUMMARY OF VALUATION ASSESSMENT OF SECURITIES OR FINANCIAL ASSETS</t>
  </si>
  <si>
    <t>Liquidatione Value Assessment</t>
  </si>
  <si>
    <t>Trial Balance as on CIRP Commencement Date (9th May 2023)</t>
  </si>
  <si>
    <t>Deffered Tax Assets (Net)</t>
  </si>
  <si>
    <t>Income Tax Assets (Net)</t>
  </si>
  <si>
    <t>Bank balances other than cash and cash equivalents, above</t>
  </si>
  <si>
    <t>Intangible Asset Under Development</t>
  </si>
  <si>
    <t>Other Intangible Assets</t>
  </si>
  <si>
    <t>XIII</t>
  </si>
  <si>
    <t>A.</t>
  </si>
  <si>
    <t>INCOME TAX ASSETS, NET</t>
  </si>
  <si>
    <t>A. Considered good - Unsecured</t>
  </si>
  <si>
    <t>Capital Advances (Refer Note 8.1)</t>
  </si>
  <si>
    <t>Prepaid Maintenance Charges</t>
  </si>
  <si>
    <t>Prepaid Expenses</t>
  </si>
  <si>
    <t>Balances with Government Authorities</t>
  </si>
  <si>
    <t xml:space="preserve">   Less: Provision for Doubtful Advances</t>
  </si>
  <si>
    <t>Advances Other than Capital Advances</t>
  </si>
  <si>
    <t>Bank balances other than cash and cash equivalents</t>
  </si>
  <si>
    <t>'Fixed Deposits - lien with Banks (refer note 11a.1)</t>
  </si>
  <si>
    <t>Fair Value</t>
  </si>
  <si>
    <t>CURRENT ASSET SFIS</t>
  </si>
  <si>
    <t>DEPOSIT-ENGINE</t>
  </si>
  <si>
    <t>DOWN PYT TO VENDOR</t>
  </si>
  <si>
    <t>Advance for Aircraft</t>
  </si>
  <si>
    <t>DEPOSITS - AIRCRAFT</t>
  </si>
  <si>
    <t>DEPOST-AIRCRAFT(INT)</t>
  </si>
  <si>
    <t>DEPOST-AIRCRAFT(UTF)</t>
  </si>
  <si>
    <t>Capital Advances</t>
  </si>
  <si>
    <t>Balances with Government Authorities - Non Current</t>
  </si>
  <si>
    <t>Ser T. Under P FY 20</t>
  </si>
  <si>
    <t>Regrouping of debit balances in statutory dues</t>
  </si>
  <si>
    <t>ATF 01.04.08 to 30.0</t>
  </si>
  <si>
    <t>ATF 01.04.15 to 31</t>
  </si>
  <si>
    <t>Custom Duty – IGST - Engine under protest</t>
  </si>
  <si>
    <t>Custom Duty – IGST APU under protest</t>
  </si>
  <si>
    <t>Swachh Bharat Cess 0</t>
  </si>
  <si>
    <t>Swachh Bharat (PAX)</t>
  </si>
  <si>
    <t>Krishi Kalyan (Pax)</t>
  </si>
  <si>
    <t>S TAX PAYABLE-PAX</t>
  </si>
  <si>
    <t>Bank balances other than cash and cash equivalents*</t>
  </si>
  <si>
    <t xml:space="preserve">Margin Money </t>
  </si>
  <si>
    <t>Margin Money - Centr</t>
  </si>
  <si>
    <t>MARGIN MONEY - ICICI</t>
  </si>
  <si>
    <t>Margin Money – IDBI</t>
  </si>
  <si>
    <t>Margin Money – DB</t>
  </si>
  <si>
    <t>Margin Money – BOB</t>
  </si>
  <si>
    <t>Fixed Deposits</t>
  </si>
  <si>
    <t>FIXED DEP WITH BANK</t>
  </si>
  <si>
    <t>Grand Total</t>
  </si>
  <si>
    <t>Data Required for the Asset Valuation of M/s Go Airlines India Limited dated 02-08-2023</t>
  </si>
  <si>
    <t>Asset Type</t>
  </si>
  <si>
    <t>Data Required</t>
  </si>
  <si>
    <r>
      <t xml:space="preserve">Book Value as on May 9th 2023
</t>
    </r>
    <r>
      <rPr>
        <b/>
        <i/>
        <sz val="10"/>
        <color theme="0"/>
        <rFont val="Calibri"/>
        <family val="2"/>
        <scheme val="minor"/>
      </rPr>
      <t>(in crore)</t>
    </r>
  </si>
  <si>
    <t>Status</t>
  </si>
  <si>
    <t>RKA Remark</t>
  </si>
  <si>
    <t>GO Remark</t>
  </si>
  <si>
    <t>Non-Current Assets</t>
  </si>
  <si>
    <t>Property, Plant &amp; Equipments</t>
  </si>
  <si>
    <t>Fixed Asset Register (FAR) in xls format (Minimally should be having (Item Name, Item Description, Item Identification no., Location, Manufacturer name, Origin Country Name, Capacity, Capitalization Date, Capitalization Value, Block value)</t>
  </si>
  <si>
    <t>Received</t>
  </si>
  <si>
    <t>1) FAR of Book Value Rs.135.08 Crore as on 30.04.2023
(Latest FAR as on 9th May 2023 is yet to be received)
2) PP&amp;E Schedule for FY 2023, Notes to accounts (Note 3 a &amp; b, 4, 3 c,) for FY 2023.</t>
  </si>
  <si>
    <t>Details of the Softwares used (Proprietary or Licensed?, Which Version or update?, Latest ongoing version in the market, License period, Number of user license, Cost, Purchase Date, etc.)</t>
  </si>
  <si>
    <t>Pending</t>
  </si>
  <si>
    <t>PP&amp;E Schedule 2023</t>
  </si>
  <si>
    <t>Right of Use
(ROU Assets)</t>
  </si>
  <si>
    <t>Aircraft and Engines</t>
  </si>
  <si>
    <t>Detailed list of ROU assets (Name of the Asset, Nature of Asset, Desciption, Lease Period, Lease rental, Other conditions, etc.)</t>
  </si>
  <si>
    <t>Lease agreements of Right to Use (ROU) assets</t>
  </si>
  <si>
    <t>Leasehold Buildings</t>
  </si>
  <si>
    <t>Leasehold Building Sheet with specific details of lease and Building</t>
  </si>
  <si>
    <t>Lease Agreement of Delhi, Mumbai, Bangalore received</t>
  </si>
  <si>
    <t>Leasehold Building Agreements</t>
  </si>
  <si>
    <t>Intangible Assets Under Development</t>
  </si>
  <si>
    <t>Financial Assets (Investments)</t>
  </si>
  <si>
    <t>Copy of latest audited balance sheet of Investee Entity</t>
  </si>
  <si>
    <t>Any latest shares valuation report of GoGround and Go Singapore Airlines, If any
Percentage of holding (%) of Go Airlines in Go Airlines (Singapore) Pte. Ltd.</t>
  </si>
  <si>
    <t>Financial Assets (Other Financial assets)</t>
  </si>
  <si>
    <t>Detailed description of other financial assets and trial balance as on CIRP commencement date </t>
  </si>
  <si>
    <t>Details (Tenure, Terms &amp; Conditions, Interest applicable, if any, any legal dispute etc.) of Security Deposits (Unsecured, Considered Good), under the head of OTHER NON-CURRENT FINANCIAL ASSETS Notes to Accounts Note-5</t>
  </si>
  <si>
    <t>Detailed description of other non current financial assets and trial balance as on CIRP commencement date </t>
  </si>
  <si>
    <t>Accounts to Note 35 for FY 2023</t>
  </si>
  <si>
    <t>Details of Current tax assets (Net) as on CIRP commencement date</t>
  </si>
  <si>
    <t>Details for FY 2023</t>
  </si>
  <si>
    <t>Detailed description of other non-current assets and trial balance as on CIRP commencement date </t>
  </si>
  <si>
    <t>Accounts to Note 33 for FY 2023</t>
  </si>
  <si>
    <t>Sub-Total</t>
  </si>
  <si>
    <t>Current Assets</t>
  </si>
  <si>
    <t>Details along with Trial Balance of inventory as on CIRP commencement date</t>
  </si>
  <si>
    <t>Details (Items, Aging, Terms &amp; Conditions, legality etc.) of Consumables, Stores and Spares, under the head of Inventories Notes to Accounts Note-9</t>
  </si>
  <si>
    <t>Details along with Trial Balance of Trade and Account receivables about the aging &amp; setoff details as on CIRP commencement date and details of the last followup done. If possible please give the details as per the attached format.</t>
  </si>
  <si>
    <t>Details (Items, Aging, Terms &amp; Conditions, legality etc.) of Trade Receivables Notes to Accounts Note-10</t>
  </si>
  <si>
    <t>Cash &amp; Cash Equivalents</t>
  </si>
  <si>
    <t>Details of Cash in hand and Cash in bank with Cash certificate &amp; bank statement details as on CIRP commencement date</t>
  </si>
  <si>
    <t>Details of Bank balances other than cash and cash equivalents, above as on CIRP commencement date</t>
  </si>
  <si>
    <t>Detailed description with breakup of other financial assets and trial balance as on CIRP commencement date </t>
  </si>
  <si>
    <t>Details (Tenure, Terms &amp; Conditions, Interest applicable, if any, any legal dispute etc.) of Security Deposits (Unsecured, Considered Good), under this head of INR 40.28 Crore</t>
  </si>
  <si>
    <t>Detailed description with breakup of other current assets and trial balance as on CIRP commencement date </t>
  </si>
  <si>
    <t>details (Items, Aging, Terms &amp; Conditions, legality etc.) of Advance to Trade Payables, under the head of Other Current Assets Notes to Accounts Note-13</t>
  </si>
  <si>
    <t>General</t>
  </si>
  <si>
    <t>Other Details</t>
  </si>
  <si>
    <t>Statutory/ court orders in respect to company's operations after GoAir admitted into NCLT.</t>
  </si>
  <si>
    <t>Any fresh infusion of funds into the company by lenders to restart the operations of the company again.</t>
  </si>
  <si>
    <t>Future perspective and timeline to restart the operations.</t>
  </si>
  <si>
    <t>List of all Statutory licences and approvals taken by the company seperately for operating Airline and Aircrafts in a sheet with all the details like Licence Name, License Number, Date, Valid Upto, etc. Also attach copy of these licences and approvals.</t>
  </si>
  <si>
    <t>2 Nos. of DGCA Liscences received</t>
  </si>
  <si>
    <t xml:space="preserve">Any MRO (Maintenance, Repair &amp; Overhauling) arrangement/ agreement. </t>
  </si>
  <si>
    <t>Details of the locations where the survey (Site Inspection) has to be conducted including leasehold building for the purpose of asset valuation.</t>
  </si>
  <si>
    <t>As per discussion with company officials, kindly share the Financial Model (excel sheet) of TEV study</t>
  </si>
  <si>
    <t>Note to be provided</t>
  </si>
  <si>
    <t>CASH AND CASH EQUIVALENTS</t>
  </si>
  <si>
    <t>CASH &amp; CASH EQUIVALENTS</t>
  </si>
  <si>
    <t>Details as on 15th March 2022</t>
  </si>
  <si>
    <t xml:space="preserve">Sr. No. </t>
  </si>
  <si>
    <t>Item</t>
  </si>
  <si>
    <t>Trial Balance as on 15.03.2022</t>
  </si>
  <si>
    <t xml:space="preserve">Fair Market Value </t>
  </si>
  <si>
    <t xml:space="preserve">Realization Value </t>
  </si>
  <si>
    <t>Figures in INR</t>
  </si>
  <si>
    <t>Cash in hand</t>
  </si>
  <si>
    <t>We have not received the cash certificate for cash in hand and bank statement details for cash in bank.</t>
  </si>
  <si>
    <t xml:space="preserve">However as per account wise closing balance and closing balance of cash in hand shared by client RP/client/company as on 15th March 2022, the company has a cash &amp; cash equivalents of INR 20, 39,056 out of which cash in hand is INR 15, 86,185.                                                                                                                                                                                  </t>
  </si>
  <si>
    <t>Hence, we have considered the Fair market Value and Realizable Value (Going concern) to be equal to the outstanding amount as on 15th March 2022 considering the corporate debtor is under CIRP.</t>
  </si>
  <si>
    <t>Bank Accounts</t>
  </si>
  <si>
    <t>Total:</t>
  </si>
  <si>
    <r>
      <t>1.</t>
    </r>
    <r>
      <rPr>
        <b/>
        <i/>
        <sz val="7"/>
        <color rgb="FF000000"/>
        <rFont val="Times New Roman"/>
        <family val="1"/>
      </rPr>
      <t xml:space="preserve">       </t>
    </r>
    <r>
      <rPr>
        <i/>
        <sz val="11"/>
        <color rgb="FF000000"/>
        <rFont val="Calibri"/>
        <family val="2"/>
      </rPr>
      <t>Assessment is done based on the discussions done with the company/ RP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</si>
  <si>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company/ RP provided to me as per our queries &amp; discussions with the company officials/ RP.</t>
    </r>
  </si>
  <si>
    <t>3. No audit of any kind is performed by me for the books of account or ledger statements and all this data/ information/ input/ details provided to me by the company/ RP are taken as is it on good faith that these are factually correct information.</t>
  </si>
  <si>
    <r>
      <t>3.</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analyze in recoveries of outstanding dues. Ultimate recovery depends on efforts, extensive follow-ups and close scrutiny of individual case made by the company/ RP. So our values should not be regarded as any judgment in regard to the recoverability of Securities or Financial Assets.</t>
    </r>
  </si>
  <si>
    <t xml:space="preserve">INVENTORY </t>
  </si>
  <si>
    <t>Trial Balance as on 15th March 2022</t>
  </si>
  <si>
    <t xml:space="preserve">Realizable Value </t>
  </si>
  <si>
    <t>Raw Material (Iron Ore)</t>
  </si>
  <si>
    <t>As per information provided by the client/RP, trial balance is being calculated by multiplying the quantity of inventory with the applicable rates.</t>
  </si>
  <si>
    <t>These inventories are purchased during the FY 2021-22. Due to lack of information regarding the present condition of these inventories, we cannot comment on the recoverability of these amount.</t>
  </si>
  <si>
    <t>Hence after considering the degree of probability of recoverability and marketability of these inventory, we have considered the fair market value and Realizable value (going concern) equal to 90% and 75% respectively, of the trail balance as on 15th March 2022 considering the corporate debtor is under CIRP.</t>
  </si>
  <si>
    <t>Raw Material (Coal)</t>
  </si>
  <si>
    <t>Raw Material (Dolomite)</t>
  </si>
  <si>
    <t>Finished Goods (Sponge Iron - Fines)</t>
  </si>
  <si>
    <t>Finished Goods (Sponge Iron - Lumps)</t>
  </si>
  <si>
    <t xml:space="preserve">Stores and Spares </t>
  </si>
  <si>
    <r>
      <t>3.</t>
    </r>
    <r>
      <rPr>
        <b/>
        <i/>
        <sz val="7"/>
        <color rgb="FF000000"/>
        <rFont val="Times New Roman"/>
        <family val="1"/>
      </rPr>
      <t xml:space="preserve">       </t>
    </r>
    <r>
      <rPr>
        <i/>
        <sz val="11"/>
        <color rgb="FF000000"/>
        <rFont val="Calibri"/>
        <family val="2"/>
      </rPr>
      <t>No audit of any kind is performed by me for the books of account or ledger statements and all this data/ information/ input/ details provided to me by the company/ RP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</si>
  <si>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analyze in recoveries of outstanding dues. Ultimate recovery depends on efforts, extensive follow-ups and close scrutiny of individual case made by the company/ RP. So our values should not be regarded as any judgment in regard to the recoverability of Securities or Financial Assets.</t>
    </r>
  </si>
  <si>
    <t>Book Value as on 31st March 2023</t>
  </si>
  <si>
    <t>Fixed Deposits - lien with Banks (refer note 11a.1)
NOTE: NEED TO CONFIRM WITH RP TEAM</t>
  </si>
  <si>
    <t>Liquidatione Value Assessment (Going Concern)</t>
  </si>
  <si>
    <t>III</t>
  </si>
  <si>
    <t>IX</t>
  </si>
  <si>
    <t>As per Unaudited draft financial statement shared by the Corporate Debtor/RP, Balance with government authorities includes Ser T. Under P FY 20, Regrouping of debit balances in statutory dues, ATF 01.04.08 to 30.0, ATF 01.04.15 to 31, Custom Duty – IGST - Engine under protest, Custom Duty – IGST APU under protest, Swachh Bharat Cess 0, Swachh Bharat (PAX), Swachh Bharat (PAX), Krishi Kalyan (Pax), S TAX PAYABLE-PAX. Due to lack of data/information regarding the matter pending before statutory authorities, period of pendency, status of the proceedings etc. We have assumed that the amount has been deposited in accordance with the applicable tax laws and will be available for adjustment with output tax liability in the future. 
In this scenario, we have considered the Fair value and Liquidatione Value Assessment (Going Concern) to be equal to 100% of the book value as on CIRP date and thus the economic benifit of INR 231.36 Crore can be  utilized by the corporate debtor in future.</t>
  </si>
  <si>
    <t>TOTAL</t>
  </si>
  <si>
    <t xml:space="preserve">As per Unaudited draft financial statement shared by the Corporate Debtor/RP, Capital Advance Includes amount paid to Aircraft Manufacturer towards Purchase of aircraft. The Company has entered into agreement for purchase of 144 NEO aircraft, of which 52 have been delivered. It includes borrrowing cost (including  foreign exchange loss considered as borrowing cost) capitalised.  These Capital Advances are subject to the terms &amp; conditions, durability, legality, any dispute b/w the parties, any breach of contract, interest rate applicability and other such factors. 
Due to lack of data/information of such factors,  we have considered the fair market value and  Liquidation value (Going Cocern Basis) of these Capital Advances to be 100% of the book value as on CIRP date. As the Corpoarte Debtor will be getting monetry benifits of these Capital Advances either to setoff the outstanding liability with lessors, if any or to keep using the leased aircrafts.  </t>
  </si>
  <si>
    <t>As per data/information shared by the Corporate Debtor/RP, The company has shown a book value of INR 63.71 Crore in the form of "Fixed Deposit towards margin money for non-fund based facilities sanctioned to the Company" as on CIRP commencement date as per unaudited balancesheet/account to notes/data grouping shared to us against our IRL. 
However, we have not recieved any deposit certificates/ supporting documents to verify the same. In this scenario, we are relying on the information provided to us in good faith and considered the fair market value and Liquidation Value (Going Concern) has been considered as 100% of book value as on CIRP date, i.e., 9th May 2023.</t>
  </si>
  <si>
    <t>Stores &amp; Spares</t>
  </si>
  <si>
    <t xml:space="preserve">Bank Balances Other Than Cash &amp; Cash Equivalents </t>
  </si>
  <si>
    <t xml:space="preserve"> Amount as per Balance Sheet </t>
  </si>
  <si>
    <t xml:space="preserve">Amount as per Balance Sheet </t>
  </si>
  <si>
    <t>Amount as per Balance Sheet</t>
  </si>
  <si>
    <t>Details as on 31st March 2024</t>
  </si>
  <si>
    <t>Investment in subsidiaries, joint venture and associates (including investment in preference share of ACB (Power) India Limited</t>
  </si>
  <si>
    <t>Other investments</t>
  </si>
  <si>
    <t>Loans</t>
  </si>
  <si>
    <t>Other financial assets</t>
  </si>
  <si>
    <t>Income-tax assets (net)</t>
  </si>
  <si>
    <t>Other non-current assets</t>
  </si>
  <si>
    <t>Inventory</t>
  </si>
  <si>
    <t>Trade receivables</t>
  </si>
  <si>
    <t xml:space="preserve">Cash and cash equivalents </t>
  </si>
  <si>
    <t>Other bank balances</t>
  </si>
  <si>
    <t>Other current assets</t>
  </si>
  <si>
    <t>Security Deposits</t>
  </si>
  <si>
    <t>-</t>
  </si>
  <si>
    <t>X</t>
  </si>
  <si>
    <t>XI</t>
  </si>
  <si>
    <t>XII</t>
  </si>
  <si>
    <t>XIV</t>
  </si>
  <si>
    <t>XV</t>
  </si>
  <si>
    <t>Figures in INR in Lakhs</t>
  </si>
  <si>
    <t>REMARKS &amp; NOTES: -</t>
  </si>
  <si>
    <t xml:space="preserve">1. Assessment is done based on the discussions done with the Bank / Client and the details which they could provide to us on our queries.
2. We have asked the current status of the assets of the valuation with Bank / Client and requested them to provide detailed break up of Securities and Financial Assets data. All the detailed breakup of the information sought has been provided to us directly by the Company/Client. 
3. Majority of information regarding the current recovery given by Company /Client verbally/email which we have to rely upon in good faith. In case at any point of time it is found that false, incorrect or forged information is provided to us, then this report should become null &amp; void. 
4. For the basis of arriving at the Value of each Currents Assets, please refer to the specific annexure.
5. This is just a general assessment on the basis of general Industry practice based on the details which the Bank / Client provided to us as per our queries &amp; discussions held during the course of the assessment and further opinion made by us based on the available information and facts on record.
6. Valuation of Current Assets is more of a kind of an assessment based on the industry practice and an assumption based on the facts &amp; verbal discussion carried out with the lender that what is the minimum amount can be recovered out of the receivables &amp; advances, etc. 
7. No audit of any kind is performed by us from the books of account or ledger statements and all this data/ information/ input/ details provided to us by the lender and are taken as is it on good faith that these are factually correct information.
8.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</si>
  <si>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A</t>
  </si>
  <si>
    <t>Investments in equity (unquoted) instruments of subsidiaries</t>
  </si>
  <si>
    <t>ACB (India) Power Limited</t>
  </si>
  <si>
    <r>
      <t>·</t>
    </r>
    <r>
      <rPr>
        <sz val="7"/>
        <color rgb="FF000000"/>
        <rFont val="Times New Roman"/>
        <family val="1"/>
      </rPr>
      <t xml:space="preserve">    </t>
    </r>
    <r>
      <rPr>
        <sz val="11"/>
        <color rgb="FF000000"/>
        <rFont val="Calibri"/>
        <family val="2"/>
      </rPr>
      <t xml:space="preserve">The company's investment in ACB (India) Power Limited includes both equity and preference shares. </t>
    </r>
  </si>
  <si>
    <r>
      <t>·</t>
    </r>
    <r>
      <rPr>
        <sz val="7"/>
        <color rgb="FF000000"/>
        <rFont val="Times New Roman"/>
        <family val="1"/>
      </rPr>
      <t xml:space="preserve">    </t>
    </r>
    <r>
      <rPr>
        <sz val="11"/>
        <color rgb="FF000000"/>
        <rFont val="Calibri"/>
        <family val="2"/>
      </rPr>
      <t>After determining the net worth of ACB (India) Power Limited, we found it to be less than the total investment made.</t>
    </r>
  </si>
  <si>
    <r>
      <t>·</t>
    </r>
    <r>
      <rPr>
        <sz val="7"/>
        <color rgb="FF000000"/>
        <rFont val="Times New Roman"/>
        <family val="1"/>
      </rPr>
      <t xml:space="preserve">    </t>
    </r>
    <r>
      <rPr>
        <sz val="11"/>
        <color rgb="FF000000"/>
        <rFont val="Calibri"/>
        <family val="2"/>
      </rPr>
      <t>Consequently, the fair value of both the equity and preference share investments has valued at Rs.60,318.85 lakhs.</t>
    </r>
  </si>
  <si>
    <t>i.</t>
  </si>
  <si>
    <t>Equity shares (unquoted)</t>
  </si>
  <si>
    <t>ii.</t>
  </si>
  <si>
    <t>Preference shares unquoted</t>
  </si>
  <si>
    <t>Aryan Energy Private Limited</t>
  </si>
  <si>
    <r>
      <t>·</t>
    </r>
    <r>
      <rPr>
        <sz val="7"/>
        <color rgb="FF000000"/>
        <rFont val="Times New Roman"/>
        <family val="1"/>
      </rPr>
      <t xml:space="preserve">    </t>
    </r>
    <r>
      <rPr>
        <sz val="11"/>
        <color rgb="FF000000"/>
        <rFont val="Calibri"/>
        <family val="2"/>
      </rPr>
      <t>Since the company has not provided the financial statements of these investee companies as of 31st March, 2024, we have considered the financial statements of investee companies as on 31st March, 2023 which has been provided by the company.</t>
    </r>
  </si>
  <si>
    <r>
      <t>·</t>
    </r>
    <r>
      <rPr>
        <sz val="7"/>
        <color rgb="FF000000"/>
        <rFont val="Times New Roman"/>
        <family val="1"/>
      </rPr>
      <t xml:space="preserve">    </t>
    </r>
    <r>
      <rPr>
        <sz val="11"/>
        <color rgb="FF000000"/>
        <rFont val="Calibri"/>
        <family val="2"/>
      </rPr>
      <t>Based on the information provided by the company, we have calculated the net worth of these investee companies and determined the share in net worth according to the percentage of holdings in these investee companies.</t>
    </r>
  </si>
  <si>
    <t>Kartikay Coal Washeries Private Limited</t>
  </si>
  <si>
    <t>Aryan Clean Coal Technologies Private Limited</t>
  </si>
  <si>
    <t>ACB Mining Private Limited</t>
  </si>
  <si>
    <t>Aryan Chhattisgarh Power Generation Private Limited</t>
  </si>
  <si>
    <t>Connoiseur Resources Limited, BVI</t>
  </si>
  <si>
    <r>
      <t>·</t>
    </r>
    <r>
      <rPr>
        <sz val="7"/>
        <color rgb="FF000000"/>
        <rFont val="Times New Roman"/>
        <family val="1"/>
      </rPr>
      <t xml:space="preserve">    </t>
    </r>
    <r>
      <rPr>
        <sz val="11"/>
        <color rgb="FF000000"/>
        <rFont val="Calibri"/>
        <family val="2"/>
      </rPr>
      <t>As of March 31, 2023, the company's financial statements are presented in USD. We have calculated the net worth of the company to be USD 0.20 lakhs.</t>
    </r>
  </si>
  <si>
    <r>
      <t>·</t>
    </r>
    <r>
      <rPr>
        <sz val="7"/>
        <color rgb="FF000000"/>
        <rFont val="Times New Roman"/>
        <family val="1"/>
      </rPr>
      <t xml:space="preserve">    </t>
    </r>
    <r>
      <rPr>
        <sz val="11"/>
        <color rgb="FF000000"/>
        <rFont val="Calibri"/>
        <family val="2"/>
      </rPr>
      <t>Subsequently, we converted this amount to INR using the exchange rate of $1 = Rs.82.93 as of March 31, 2024. As a result, the current value of this investment is Rs.16.27 lakhs</t>
    </r>
  </si>
  <si>
    <t>ACB (India) Talcher Washery Private Limited</t>
  </si>
  <si>
    <r>
      <t>·</t>
    </r>
    <r>
      <rPr>
        <sz val="7"/>
        <color rgb="FF000000"/>
        <rFont val="Times New Roman"/>
        <family val="1"/>
      </rPr>
      <t xml:space="preserve">    </t>
    </r>
    <r>
      <rPr>
        <sz val="11"/>
        <color rgb="FF000000"/>
        <rFont val="Calibri"/>
        <family val="2"/>
      </rPr>
      <t>Company has not provided financial statement of ACB (India) Talcher washery Private limited. Therefore we have not assigned any value for the same.</t>
    </r>
  </si>
  <si>
    <t>B</t>
  </si>
  <si>
    <t>Investments in equity (unquoted) instruments of associates</t>
  </si>
  <si>
    <t>Spectrum Power Generation Limited</t>
  </si>
  <si>
    <r>
      <t>·</t>
    </r>
    <r>
      <rPr>
        <sz val="7"/>
        <color rgb="FF000000"/>
        <rFont val="Times New Roman"/>
        <family val="1"/>
      </rPr>
      <t xml:space="preserve">    </t>
    </r>
    <r>
      <rPr>
        <sz val="11"/>
        <color rgb="FF000000"/>
        <rFont val="Calibri"/>
        <family val="2"/>
      </rPr>
      <t xml:space="preserve">In case of Spectrum Power Generation Company, ACB has made investment in both fully paid up and partly paid-up share capital. </t>
    </r>
  </si>
  <si>
    <r>
      <t>·</t>
    </r>
    <r>
      <rPr>
        <sz val="7"/>
        <color rgb="FF000000"/>
        <rFont val="Times New Roman"/>
        <family val="1"/>
      </rPr>
      <t xml:space="preserve">    </t>
    </r>
    <r>
      <rPr>
        <sz val="11"/>
        <color rgb="FF000000"/>
        <rFont val="Calibri"/>
        <family val="2"/>
      </rPr>
      <t xml:space="preserve">We have determined the aggregate value of issued share capital and calculated the percentage of holding in net worth.  </t>
    </r>
  </si>
  <si>
    <t>Swastik Power and Mineral Resources Private Limited</t>
  </si>
  <si>
    <t>Chhattisgarh Katghora Dongargarh Railway Limited</t>
  </si>
  <si>
    <t>C</t>
  </si>
  <si>
    <t>Investments in equity (unquoted) instruments of Joint venture</t>
  </si>
  <si>
    <t>Cellcap Securities Limited, BVI</t>
  </si>
  <si>
    <r>
      <t>·</t>
    </r>
    <r>
      <rPr>
        <sz val="7"/>
        <color rgb="FF000000"/>
        <rFont val="Times New Roman"/>
        <family val="1"/>
      </rPr>
      <t xml:space="preserve">    </t>
    </r>
    <r>
      <rPr>
        <sz val="11"/>
        <color rgb="FF000000"/>
        <rFont val="Calibri"/>
        <family val="2"/>
      </rPr>
      <t>As of March 31, 2023, the company's financial statements are presented in USD. We have calculated the net worth of the company to be USD 339.21 lakhs.</t>
    </r>
  </si>
  <si>
    <r>
      <t>·</t>
    </r>
    <r>
      <rPr>
        <sz val="7"/>
        <color rgb="FF000000"/>
        <rFont val="Times New Roman"/>
        <family val="1"/>
      </rPr>
      <t xml:space="preserve">    </t>
    </r>
    <r>
      <rPr>
        <sz val="11"/>
        <color rgb="FF000000"/>
        <rFont val="Calibri"/>
        <family val="2"/>
      </rPr>
      <t>Subsequently, we converted the amount to INR using the exchange rate of $1 = Rs.82.93 as of March 31, 2024. As a result, the current value of the investment is Rs.14,065.14 lakhs.</t>
    </r>
  </si>
  <si>
    <t>Spectrum Coal and Power Ltd in Consortium with  Global Coal and Mining Pvt Ltd</t>
  </si>
  <si>
    <t>ACBIL-SIPS JV</t>
  </si>
  <si>
    <t>D</t>
  </si>
  <si>
    <t>Investment in preference shares (unquoted)- In associates</t>
  </si>
  <si>
    <t>Spectrum Power Generation Limited- 0.05% redeemable preference shares</t>
  </si>
  <si>
    <r>
      <t>·</t>
    </r>
    <r>
      <rPr>
        <sz val="7"/>
        <color rgb="FF000000"/>
        <rFont val="Times New Roman"/>
        <family val="1"/>
      </rPr>
      <t xml:space="preserve">    </t>
    </r>
    <r>
      <rPr>
        <sz val="11"/>
        <color rgb="FF000000"/>
        <rFont val="Calibri"/>
        <family val="2"/>
      </rPr>
      <t xml:space="preserve">Company has provided the financial statement of Investee Company as on 31.03.2023. </t>
    </r>
  </si>
  <si>
    <r>
      <t>·</t>
    </r>
    <r>
      <rPr>
        <sz val="7"/>
        <color rgb="FF000000"/>
        <rFont val="Times New Roman"/>
        <family val="1"/>
      </rPr>
      <t xml:space="preserve">    </t>
    </r>
    <r>
      <rPr>
        <sz val="11"/>
        <color rgb="FF000000"/>
        <rFont val="Calibri"/>
        <family val="2"/>
      </rPr>
      <t xml:space="preserve">The net worth of the company is INR 6,654.88 Lacs as on 31.03.2023. </t>
    </r>
  </si>
  <si>
    <r>
      <t>·</t>
    </r>
    <r>
      <rPr>
        <sz val="7"/>
        <color rgb="FF000000"/>
        <rFont val="Times New Roman"/>
        <family val="1"/>
      </rPr>
      <t xml:space="preserve">    </t>
    </r>
    <r>
      <rPr>
        <sz val="11"/>
        <color rgb="FF000000"/>
        <rFont val="Calibri"/>
        <family val="2"/>
      </rPr>
      <t>Hence, the fair value of the investment is considered as 100% of the book value as the net worth of the investee company is more than the invested value in the preference shares.</t>
    </r>
  </si>
  <si>
    <t>Less- Provision for impairment</t>
  </si>
  <si>
    <r>
      <t>·</t>
    </r>
    <r>
      <rPr>
        <sz val="7"/>
        <color rgb="FF000000"/>
        <rFont val="Times New Roman"/>
        <family val="1"/>
      </rPr>
      <t xml:space="preserve">    </t>
    </r>
    <r>
      <rPr>
        <sz val="11"/>
        <color rgb="FF000000"/>
        <rFont val="Calibri"/>
        <family val="2"/>
      </rPr>
      <t xml:space="preserve">The Company has carrying amounts of investments aggregating to Rs. 64,465.79 lakhs in its step down subsidiary TRN Energy Private Limited (“TRNEPL”) through its wholly-owned subsidiary (ACB (India) Power Limited), as at March 31, 2023. In FY 2021-22, TRNEPL was declared NPA by its lenders. </t>
    </r>
  </si>
  <si>
    <r>
      <t>·</t>
    </r>
    <r>
      <rPr>
        <sz val="7"/>
        <color rgb="FF000000"/>
        <rFont val="Times New Roman"/>
        <family val="1"/>
      </rPr>
      <t xml:space="preserve">    </t>
    </r>
    <r>
      <rPr>
        <sz val="11"/>
        <color rgb="FF000000"/>
        <rFont val="Calibri"/>
        <family val="2"/>
      </rPr>
      <t xml:space="preserve">Considering the indication of impairment in assets of TRNEPL, in FY 2021-22, management had performed an impairment assessment as required in terms of IND AS 36 in respect of the investment made in ACB (India) Power Limited by considering inter alia the valuation of this step-down subsidiary. </t>
    </r>
  </si>
  <si>
    <r>
      <t>·</t>
    </r>
    <r>
      <rPr>
        <sz val="7"/>
        <color rgb="FF000000"/>
        <rFont val="Times New Roman"/>
        <family val="1"/>
      </rPr>
      <t xml:space="preserve">    </t>
    </r>
    <r>
      <rPr>
        <sz val="11"/>
        <color rgb="FF000000"/>
        <rFont val="Calibri"/>
        <family val="2"/>
      </rPr>
      <t>Accordingly, in FY 2021-22, an amount of Rs. 64,465.79 lakhs have been provisioned for impairment of the investment made in ACB (India) Power Limited and the same has been considered for FY 2022-23 also.</t>
    </r>
  </si>
  <si>
    <r>
      <t>·</t>
    </r>
    <r>
      <rPr>
        <sz val="7"/>
        <color rgb="FF000000"/>
        <rFont val="Times New Roman"/>
        <family val="1"/>
      </rPr>
      <t xml:space="preserve">    </t>
    </r>
    <r>
      <rPr>
        <sz val="11"/>
        <color rgb="FF000000"/>
        <rFont val="Calibri"/>
        <family val="2"/>
      </rPr>
      <t>Hence, we have considered the fair value of provision for impairment to be 100% of the book value.</t>
    </r>
  </si>
  <si>
    <t>% of holding</t>
  </si>
  <si>
    <t>Book Value as on 31.03.2024</t>
  </si>
  <si>
    <t>Trade Receivables - Unsecured, Considered Goods</t>
  </si>
  <si>
    <t xml:space="preserve">C </t>
  </si>
  <si>
    <t>Trade Receivable- 181 to 365 days</t>
  </si>
  <si>
    <r>
      <t>1.</t>
    </r>
    <r>
      <rPr>
        <sz val="7"/>
        <color rgb="FF000000"/>
        <rFont val="Times New Roman"/>
        <family val="1"/>
      </rPr>
      <t xml:space="preserve">       </t>
    </r>
    <r>
      <rPr>
        <sz val="11"/>
        <color rgb="FF000000"/>
        <rFont val="Calibri"/>
        <family val="2"/>
      </rPr>
      <t> </t>
    </r>
  </si>
  <si>
    <t>Gandhinagar Thermal Power Station</t>
  </si>
  <si>
    <r>
      <t>2.</t>
    </r>
    <r>
      <rPr>
        <sz val="7"/>
        <color rgb="FF000000"/>
        <rFont val="Times New Roman"/>
        <family val="1"/>
      </rPr>
      <t xml:space="preserve">       </t>
    </r>
    <r>
      <rPr>
        <sz val="11"/>
        <color rgb="FF000000"/>
        <rFont val="Calibri"/>
        <family val="2"/>
      </rPr>
      <t> </t>
    </r>
  </si>
  <si>
    <t>Ukai Thermal Power Station</t>
  </si>
  <si>
    <t>Bharat Coking Coal Ltd-Jh</t>
  </si>
  <si>
    <t>Suratgarh Thermal Power Station</t>
  </si>
  <si>
    <t>Adani Electricity Mumbai Ltd</t>
  </si>
  <si>
    <t>Rattan India Power Ltd-Amrawati</t>
  </si>
  <si>
    <t>Andhra Pradesh Power Development</t>
  </si>
  <si>
    <t>Others</t>
  </si>
  <si>
    <t>The company has not provided any details regarding the remaining debtor’s amount to Rs. 481.30 lakhs and the same is outstanding for more than 180 days therefore the fair value of the debtor cannot be determined. Hence, same is valued at zero.</t>
  </si>
  <si>
    <t>TRN Energy Private Limited</t>
  </si>
  <si>
    <t>Millennium Suppliers P Ltd</t>
  </si>
  <si>
    <t>Andhra Pradesh Power Gen. Corp.</t>
  </si>
  <si>
    <t>Karnataka Power Corp. Ltd</t>
  </si>
  <si>
    <t>Mahavir Multirade Pvt Ltd-Bilaspur</t>
  </si>
  <si>
    <t>Chhattisgarh State Power</t>
  </si>
  <si>
    <t>Kota Thermal Power Station</t>
  </si>
  <si>
    <t>Mahavir Global Coal Ltd</t>
  </si>
  <si>
    <t>ACC Ltd - Kaymore</t>
  </si>
  <si>
    <t>Maharashtra State Power Gen. Corp.</t>
  </si>
  <si>
    <t>Aarti Logistic Private Limited</t>
  </si>
  <si>
    <t>GMR Warora Energy Limited</t>
  </si>
  <si>
    <t>Madhya Pradesh Power Generation Co</t>
  </si>
  <si>
    <t>Nuvoco Vistas Corp. Ltd-Lil-Sonadih</t>
  </si>
  <si>
    <t>Satpura Thermal Power Station</t>
  </si>
  <si>
    <t>Ambuja Cements Ltd-Rawan</t>
  </si>
  <si>
    <t>Reliance Infrastructure Ltd</t>
  </si>
  <si>
    <t>Other Debtors</t>
  </si>
  <si>
    <t>Company has not provide the details of other details and same is outstanding for more than 365 days. Therefore it is valued at zero.</t>
  </si>
  <si>
    <t>Company has not provided any details in respect of debtor’s amount to Rs.4681.48 lakhs. Therefore we have not assigned any value to the same.</t>
  </si>
  <si>
    <t>Trade Receivables-Up to 90 days</t>
  </si>
  <si>
    <t>Trade Receivable –91 to 180 days</t>
  </si>
  <si>
    <t>Trade Receivables-More than 365 days</t>
  </si>
  <si>
    <t>• As per information provided by company, “The receivables are towards coal sold to them in ordinary course of business. ACB has not undertaken any commercial transaction with TRN since last 3 years”. 
• Additionally the debtor is outstanding more than 365 days hence considering all information, it has valued at zero.</t>
  </si>
  <si>
    <t xml:space="preserve">• As per information provided by company, “Amount outstanding is towards ongoing washing contract. There is delay in payment from Gujarat on account of several issues such as cess, quality parameters and seizure of coal”. 
• Additionally debtor is outstanding for more than 365 days. 
• Considering all the information, the fair value of the debtor cannot be determined, therefore same is valued at zero. 
</t>
  </si>
  <si>
    <t>As per information provided by company, “Amount withheld due to liquidity constraints”. However amount is outstanding for more than 365 days therefore it has valued at zero.</t>
  </si>
  <si>
    <t xml:space="preserve">As per information provided by company, “The company has executed settlement agreement with KPCL and it has been agreed that overdue will be cleared within a period of 90 days from the date of signing of settlement agreement. Further the company has received Rs.19.20 Cr till 10.07.24”.
In this case, we have assigned the fair market value equal to its book value as the same is realisable in future.
</t>
  </si>
  <si>
    <t>• As per information provided by company, “There is no outstanding from CSPTCL beyond the defined credit period. Further, the amount of Rs. 1.38 Cr is due to non-appropriation of payment entries against the old bills in SAP”. 
• As there is no certainty about the appropriation of entries. Hence it is valued at Zero.</t>
  </si>
  <si>
    <t>As details provided by the company, “Amount hold by Kota TPS and the same will be released after dispatch of balance quantity, as same is due to be supplied to Kota TPS. Order of the same has been issued by RRVUNL and the same will be closed within 15-20 days”
However Kota Thermal Power station is a government organization. Therefore there might be probability for receiving the amount. But debtor is outstanding for more than 365 days.
Considering all the facts, the fair value is measured at 50% of the book value of debtor i.e.93.125 Lakhs.</t>
  </si>
  <si>
    <t xml:space="preserve">• As per information provided by company, “Amount is towards coal supplied and is pending due to liquidity constraints.” 
• Debtor is outstanding for more than 365 days. Hence, the fair value is measured at zero.
</t>
  </si>
  <si>
    <t>• As per information provided by company, “Debit Note Invoice received for pending coal quantity as deliverable after quantity reconciliation.” 
• Debtor is outstanding for more than 365 days, therefore its fair value measured at zero.</t>
  </si>
  <si>
    <t>running or not</t>
  </si>
  <si>
    <t>clarification</t>
  </si>
  <si>
    <t>Calculation</t>
  </si>
  <si>
    <t>Company Name</t>
  </si>
  <si>
    <t>Total No of shares</t>
  </si>
  <si>
    <t>No of shares hold</t>
  </si>
  <si>
    <t>Investment Amount in Lakhs</t>
  </si>
  <si>
    <t>Total Assets- Intangible assets</t>
  </si>
  <si>
    <t>Total Liab</t>
  </si>
  <si>
    <t>Net worth as on 31.03.2023</t>
  </si>
  <si>
    <t>Amount in Lakhs</t>
  </si>
  <si>
    <t>Current value of investment</t>
  </si>
  <si>
    <t>ACB India Power Ltd</t>
  </si>
  <si>
    <t>INR</t>
  </si>
  <si>
    <t>Aryan Chattisgarh Power Generation</t>
  </si>
  <si>
    <t>Aryan Clean Environment Technologies Private Limited</t>
  </si>
  <si>
    <t>Cellcap securities Limted- With Vaoting right- Class B</t>
  </si>
  <si>
    <t>USD</t>
  </si>
  <si>
    <t>Without Voting Right- Class A</t>
  </si>
  <si>
    <t>Chattisgarh Katghora Dongargarh Railway Limited</t>
  </si>
  <si>
    <t>Connoiseur Resources Limited</t>
  </si>
  <si>
    <t>Global Coal Mining</t>
  </si>
  <si>
    <t>Maruti Clean Coal &amp; Power Ltd (MCCPL)</t>
  </si>
  <si>
    <t>Spectrum Coal &amp; power in consortium with Global Coal &amp; mining</t>
  </si>
  <si>
    <t>Member capital= 8,22,14,424</t>
  </si>
  <si>
    <t>Spectrum Power Generation Limited (Fully paid up)</t>
  </si>
  <si>
    <t>Rs. 1.71 per share partly called and paid up</t>
  </si>
  <si>
    <t>Swastik Power &amp; Mineral Resources Private Limted</t>
  </si>
  <si>
    <t>In Preference Shares</t>
  </si>
  <si>
    <t>Spectrum Power Generation Limited (0.05% cumulative preference shares of Rs. 10 each fully paid up redeemable in November 2027)</t>
  </si>
  <si>
    <t>Investment in others (measeured at FVTPL)</t>
  </si>
  <si>
    <t>Sainik Mining and Allied Services Limited</t>
  </si>
  <si>
    <t>Indian Overseas Bank</t>
  </si>
  <si>
    <t>59.95 on 31.03.2024</t>
  </si>
  <si>
    <t>Less- Provision for impairement</t>
  </si>
  <si>
    <t>running</t>
  </si>
  <si>
    <t>same as rattan</t>
  </si>
  <si>
    <t>20.08.2024</t>
  </si>
  <si>
    <r>
      <t>·</t>
    </r>
    <r>
      <rPr>
        <sz val="7"/>
        <color theme="1"/>
        <rFont val="Times New Roman"/>
        <family val="1"/>
      </rPr>
      <t xml:space="preserve">         </t>
    </r>
    <r>
      <rPr>
        <sz val="11"/>
        <color theme="1"/>
        <rFont val="Calibri"/>
        <family val="2"/>
      </rPr>
      <t>As per the information provided by the company</t>
    </r>
    <r>
      <rPr>
        <i/>
        <sz val="11"/>
        <color theme="1"/>
        <rFont val="Calibri"/>
        <family val="2"/>
      </rPr>
      <t xml:space="preserve"> “The Contract is completed. Amount was pending for want of reconciliation on account of coal quantity and penalty/deductions with regard to GCV, Moisture etc. The reconciliation has been completed now and APPDCL has assured to release the payment at the earliest after taking necessary internal approvals.” </t>
    </r>
    <r>
      <rPr>
        <sz val="11"/>
        <color theme="1"/>
        <rFont val="Calibri"/>
        <family val="2"/>
      </rPr>
      <t xml:space="preserve"> 
·         As the contract is complete, only reconciliation is pending, therefore the fair value of the mentioned debtor is measured at 100% of book value amount.</t>
    </r>
  </si>
  <si>
    <t>• As per the information provided by the company, “Customer is releasing funds as per their cash flow availability.” Further the status of the comoany is operational
• Therefore the fair value of debtor is equal to 50% of the book amount.</t>
  </si>
  <si>
    <t xml:space="preserve">• Company has informed that “the Contract is completed. Amount was pending for want of reconciliation on account of coal quantity and penalty/deductions with regard to GCV, Moisture etc. The reconciliation has been completed now and APPDCL has assured to release the payment at the earliest after taking necessary internal approvals”. 
• Andhra Pradesh Power Development is a government Organization. Further amount is outstanding for more than 365 days. 
• Considering all the information we have measured fair value it at 75% of outstanding amount which is Rs.486.46 lakhs
</t>
  </si>
  <si>
    <t xml:space="preserve">• As per information provided by company, “The reconciliation has been completed now and APGENCO has assured to release the payment at the earliest after taking necessary internal approvals”. 
• As debtor is a government organization and outstanding for more than 365 days. 
• Considering all the information, the fair value is measured at 75% of the outstanding amount.
</t>
  </si>
  <si>
    <t xml:space="preserve">• As per information provided by company, “The Company has been taken over by Adani Group. Due to change in management, account is to be reconciled for which company is following up with theme”.
• Additionally Adani group is a well-known group but the debtor s outstanding for more than 365 days. 
• Therefore, considering all the facts, fair value is measured at 50% of the book value i.e. 55.56 lakhs.
</t>
  </si>
  <si>
    <t xml:space="preserve">• The amount is pending due to ongoing litigation and detail status of the same has been explained in litigation status report. The matter is next listed on 20.08.2024.
• Maharashtra State Power Generation Corporation is a government organization. 
• We are unable to assess the likelihood of a favorable decision in the litigation.
• Therefore, considering all the facts, it has valued at zero.
</t>
  </si>
  <si>
    <t>• As per information shared by company, “Amount is pending on account of non-conclusion of reconciliation of quality and quantity parameters”. As debtor is outstanding for more than 365 days. Therefore fair value of same is 50% of book value.</t>
  </si>
  <si>
    <t>As per the information provided by the company, the contract has been completed and while reconciling counterparty has issued the debit note to ACB (India) Limited on account of quantity and quality.
As debtor is outstanding for more than 365 days, therefore the fair value is measured at 50% of the book value.</t>
  </si>
  <si>
    <t xml:space="preserve">• As per details provided by company “The company has been taken over by Adani Group. Due to change in management, account is to be reconciled for which the company is following up with them.”
• As Adani group is a well-known group, there might be probability of recovering amount
• Hence, its fair value is measure at 50%% of the book value amount i.e. 99.05 lakhs
</t>
  </si>
  <si>
    <t xml:space="preserve">• As per information provided by company “The Company has been taken over by Adani Group. Due to change in management, account is to be reconciled for which the company is following up with them.”
• As Adani group is well known group. Therefore there might be probability of receiving payment. Hence its fair value is measured at 50% of its book amount i.e., 195.52 lakhs
</t>
  </si>
  <si>
    <t>Non current tax Assets</t>
  </si>
  <si>
    <t>Figures in INR Lakhs</t>
  </si>
  <si>
    <t>Investment in equity shares (unquoted)</t>
  </si>
  <si>
    <t>Sainik Mining &amp; Allied Services Limited</t>
  </si>
  <si>
    <r>
      <t>·</t>
    </r>
    <r>
      <rPr>
        <sz val="7"/>
        <color rgb="FF000000"/>
        <rFont val="Times New Roman"/>
        <family val="1"/>
      </rPr>
      <t xml:space="preserve">    </t>
    </r>
    <r>
      <rPr>
        <sz val="11"/>
        <color rgb="FF000000"/>
        <rFont val="Calibri"/>
        <family val="2"/>
      </rPr>
      <t>Since the company has not provided the financial statements of investee companies as of 31</t>
    </r>
    <r>
      <rPr>
        <vertAlign val="superscript"/>
        <sz val="11"/>
        <color rgb="FF000000"/>
        <rFont val="Calibri"/>
        <family val="2"/>
      </rPr>
      <t>st</t>
    </r>
    <r>
      <rPr>
        <sz val="11"/>
        <color rgb="FF000000"/>
        <rFont val="Calibri"/>
        <family val="2"/>
      </rPr>
      <t xml:space="preserve"> March, 2024, we have considered the financial statements of investee companies as on 31</t>
    </r>
    <r>
      <rPr>
        <vertAlign val="superscript"/>
        <sz val="11"/>
        <color rgb="FF000000"/>
        <rFont val="Calibri"/>
        <family val="2"/>
      </rPr>
      <t>st</t>
    </r>
    <r>
      <rPr>
        <sz val="11"/>
        <color rgb="FF000000"/>
        <rFont val="Calibri"/>
        <family val="2"/>
      </rPr>
      <t xml:space="preserve"> March, 2023 which has been provided by the company.</t>
    </r>
  </si>
  <si>
    <r>
      <t>·</t>
    </r>
    <r>
      <rPr>
        <sz val="7"/>
        <color rgb="FF000000"/>
        <rFont val="Times New Roman"/>
        <family val="1"/>
      </rPr>
      <t xml:space="preserve">    </t>
    </r>
    <r>
      <rPr>
        <sz val="11"/>
        <color rgb="FF000000"/>
        <rFont val="Calibri"/>
        <family val="2"/>
      </rPr>
      <t>Based on the information provided by the company, we have calculated the net worth of the investee companies and determined the share in net worth according to the percentage of holdings in these investee companies.</t>
    </r>
  </si>
  <si>
    <r>
      <t>·</t>
    </r>
    <r>
      <rPr>
        <sz val="7"/>
        <color rgb="FF000000"/>
        <rFont val="Times New Roman"/>
        <family val="1"/>
      </rPr>
      <t xml:space="preserve">    </t>
    </r>
    <r>
      <rPr>
        <sz val="11"/>
        <color rgb="FF000000"/>
        <rFont val="Calibri"/>
        <family val="2"/>
      </rPr>
      <t>As the company has 5.35% of the total holding of the investee company and net worth arrived at Rs.34,374.74 lakhs. Hence the current value of investment is Rs.1840.04 lakhs</t>
    </r>
  </si>
  <si>
    <t>Investment in equity shares (quoted)</t>
  </si>
  <si>
    <r>
      <t>·</t>
    </r>
    <r>
      <rPr>
        <sz val="7"/>
        <color rgb="FF000000"/>
        <rFont val="Times New Roman"/>
        <family val="1"/>
      </rPr>
      <t xml:space="preserve">    </t>
    </r>
    <r>
      <rPr>
        <sz val="11"/>
        <color rgb="FF000000"/>
        <rFont val="Calibri"/>
        <family val="2"/>
      </rPr>
      <t>As per the information provided by company, ACB (India) Limited has owned 13,700 number of shares in Indian overseas Bank.</t>
    </r>
  </si>
  <si>
    <r>
      <t>·</t>
    </r>
    <r>
      <rPr>
        <sz val="7"/>
        <color rgb="FF000000"/>
        <rFont val="Times New Roman"/>
        <family val="1"/>
      </rPr>
      <t xml:space="preserve">    </t>
    </r>
    <r>
      <rPr>
        <sz val="11"/>
        <color rgb="FF000000"/>
        <rFont val="Calibri"/>
        <family val="2"/>
      </rPr>
      <t>Indian Overseas Bank is listed on both the NSE and BSE. As of March 31, 2024, its share price on the NSE was Rs. 59.95 per share. Therefore, the investment is valued at the fair market price of the share.</t>
    </r>
  </si>
  <si>
    <r>
      <t>1.</t>
    </r>
    <r>
      <rPr>
        <i/>
        <sz val="7"/>
        <color rgb="FF000000"/>
        <rFont val="Times New Roman"/>
        <family val="1"/>
      </rPr>
      <t xml:space="preserve">       </t>
    </r>
    <r>
      <rPr>
        <i/>
        <sz val="11"/>
        <color rgb="FF000000"/>
        <rFont val="Calibri"/>
        <family val="2"/>
      </rPr>
      <t>**The audited financial statement of ACB (India) Limited as on 31.03.2024 was not available, therefore we have considered Provisional balance sheet as on 31.03.2024</t>
    </r>
  </si>
  <si>
    <r>
      <t>2.</t>
    </r>
    <r>
      <rPr>
        <i/>
        <sz val="7"/>
        <color rgb="FF000000"/>
        <rFont val="Times New Roman"/>
        <family val="1"/>
      </rPr>
      <t xml:space="preserve">       </t>
    </r>
    <r>
      <rPr>
        <i/>
        <sz val="11"/>
        <color rgb="FF000000"/>
        <rFont val="Calibri"/>
        <family val="2"/>
      </rPr>
      <t>Assessment is done based on the details which the lender could provide to us on our queries.</t>
    </r>
  </si>
  <si>
    <r>
      <t>3.</t>
    </r>
    <r>
      <rPr>
        <i/>
        <sz val="7"/>
        <color rgb="FF000000"/>
        <rFont val="Times New Roman"/>
        <family val="1"/>
      </rPr>
      <t xml:space="preserve">       </t>
    </r>
    <r>
      <rPr>
        <i/>
        <sz val="11"/>
        <color rgb="FF000000"/>
        <rFont val="Calibri"/>
        <family val="2"/>
      </rPr>
      <t>We have considered the outstanding Balance as per data provided by the company for 31st March 2024.</t>
    </r>
  </si>
  <si>
    <r>
      <t>4.</t>
    </r>
    <r>
      <rPr>
        <i/>
        <sz val="7"/>
        <color rgb="FF000000"/>
        <rFont val="Times New Roman"/>
        <family val="1"/>
      </rPr>
      <t xml:space="preserve">       </t>
    </r>
    <r>
      <rPr>
        <i/>
        <sz val="11"/>
        <color rgb="FF000000"/>
        <rFont val="Calibri"/>
        <family val="2"/>
      </rPr>
      <t>Basis of the assessment is mentioned against each line item based on the information provided to us by the client/company.</t>
    </r>
  </si>
  <si>
    <r>
      <t>5.</t>
    </r>
    <r>
      <rPr>
        <i/>
        <sz val="7"/>
        <color rgb="FF000000"/>
        <rFont val="Times New Roman"/>
        <family val="1"/>
      </rPr>
      <t xml:space="preserve">       </t>
    </r>
    <r>
      <rPr>
        <i/>
        <sz val="11"/>
        <color rgb="FF000000"/>
        <rFont val="Calibri"/>
        <family val="2"/>
      </rPr>
      <t>No audit of any kind is performed by us from the books of account or ledger statements and all the data/ information/ input/ details provided to us by the client/company/lender are taken as is it on good faith that these are factually correct information.</t>
    </r>
  </si>
  <si>
    <r>
      <t>6.</t>
    </r>
    <r>
      <rPr>
        <i/>
        <sz val="7"/>
        <color rgb="FF000000"/>
        <rFont val="Times New Roman"/>
        <family val="1"/>
      </rPr>
      <t xml:space="preserve">       </t>
    </r>
    <r>
      <rPr>
        <i/>
        <sz val="11"/>
        <color rgb="FF000000"/>
        <rFont val="Calibri"/>
        <family val="2"/>
      </rPr>
      <t>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Current Assets.</t>
    </r>
  </si>
  <si>
    <t>Name of the company in which inter corporate deposit is made</t>
  </si>
  <si>
    <t>Inter Corporate deposit (ICD) to Related parties</t>
  </si>
  <si>
    <r>
      <t>·</t>
    </r>
    <r>
      <rPr>
        <sz val="7"/>
        <color rgb="FF000000"/>
        <rFont val="Times New Roman"/>
        <family val="1"/>
      </rPr>
      <t xml:space="preserve">         </t>
    </r>
    <r>
      <rPr>
        <sz val="11"/>
        <color rgb="FF000000"/>
        <rFont val="Calibri"/>
        <family val="2"/>
      </rPr>
      <t>As per the information provided by company, TRN Energy Private Limited was declared NPA by its lenders. Accordingly, in FY 2021-22, amount of investment has been provisioned for impairment for FY 2022-23 also.</t>
    </r>
  </si>
  <si>
    <r>
      <t>·</t>
    </r>
    <r>
      <rPr>
        <sz val="7"/>
        <color rgb="FF000000"/>
        <rFont val="Times New Roman"/>
        <family val="1"/>
      </rPr>
      <t xml:space="preserve">         </t>
    </r>
    <r>
      <rPr>
        <sz val="11"/>
        <color rgb="FF000000"/>
        <rFont val="Calibri"/>
        <family val="2"/>
      </rPr>
      <t>Therefore, considering all the facts and information the likelihood of recovering the Inter Corporate deposit to TRN energy Private limited is almost negligible. Hence, it has been valued at NIL.</t>
    </r>
  </si>
  <si>
    <t xml:space="preserve">LOANS &amp; ADVANCES- NON-CURRENT </t>
  </si>
  <si>
    <t>OTHER FINNACIAL ASSETS</t>
  </si>
  <si>
    <t>Fair Value Assessment as per Supporting Documents Provided by the Client</t>
  </si>
  <si>
    <t>Deposits with banks maturing after 12 months</t>
  </si>
  <si>
    <t>Interest accrued but not due on inter corporate deposits</t>
  </si>
  <si>
    <r>
      <t>·</t>
    </r>
    <r>
      <rPr>
        <sz val="7"/>
        <color rgb="FF000000"/>
        <rFont val="Times New Roman"/>
        <family val="1"/>
      </rPr>
      <t xml:space="preserve">         </t>
    </r>
    <r>
      <rPr>
        <sz val="11"/>
        <color rgb="FF000000"/>
        <rFont val="Calibri"/>
        <family val="2"/>
      </rPr>
      <t>As company has provided the certificate of Inter corporate deposit. Therefore, we have assigned the fair value equal to book value in good faith.</t>
    </r>
  </si>
  <si>
    <r>
      <t>·</t>
    </r>
    <r>
      <rPr>
        <sz val="7"/>
        <color rgb="FF000000"/>
        <rFont val="Times New Roman"/>
        <family val="1"/>
      </rPr>
      <t xml:space="preserve">         </t>
    </r>
    <r>
      <rPr>
        <sz val="11"/>
        <color rgb="FF000000"/>
        <rFont val="Calibri"/>
        <family val="2"/>
      </rPr>
      <t>As per the provisional balance sheet as on 31.03.2024, balance of the fixed deposits whose maturity is more than one year is 1217.54 lakhs. 
·         In respect of the above, the company has provided the copies of FDR as on 31.03.2024.
·         Therefore, we have considered the fair value of these deposits to be equal to INR 1217.54 Lakhs in accordance with the documentary evidence available with us.
       For account wise details of FDs, please refer Annexure: IV-A</t>
    </r>
  </si>
  <si>
    <t xml:space="preserve">1. Assessment is done based on the details which the lender provided to us on our queries.
2. **The audited financial statement of ACB (India) Limited as on 31.03.2024 was not available, therefore we have considered Provisional balance sheet as on 31.03.2024
3. We have considered the outstanding Balance as per data provided by the company for 31st March 2024. Status &amp; Outstanding amount are provided by the client/company/lenders.
4. Basis of the assessment is mentioned against each line item based on the information provided to us by the company/ client.
5. No audit of any kind is performed by us from the books of account or ledger statements and all the data/ information/ input/ details provided to us by the client/company/lender are taken as is it on good faith that these are factually correct information.
6. 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Securities or Current Assets.
</t>
  </si>
  <si>
    <t>ANNEXURE-IV A: Summary of Non-Current Fixed Deposits</t>
  </si>
  <si>
    <t>Bank Name</t>
  </si>
  <si>
    <t>FD No</t>
  </si>
  <si>
    <t>Closing Amount</t>
  </si>
  <si>
    <t xml:space="preserve">(Rs in Lakhs) </t>
  </si>
  <si>
    <t>IndusInd Bank Limited</t>
  </si>
  <si>
    <t>Canara Bank Ltd</t>
  </si>
  <si>
    <t>140005544465/4</t>
  </si>
  <si>
    <t>State Bank of India</t>
  </si>
  <si>
    <t>NON-CURRENT TAX ASSETS (NET)</t>
  </si>
  <si>
    <r>
      <t>·</t>
    </r>
    <r>
      <rPr>
        <sz val="7"/>
        <color rgb="FF000000"/>
        <rFont val="Times New Roman"/>
        <family val="1"/>
      </rPr>
      <t xml:space="preserve">         </t>
    </r>
    <r>
      <rPr>
        <sz val="11"/>
        <color rgb="FF000000"/>
        <rFont val="Calibri"/>
        <family val="2"/>
      </rPr>
      <t xml:space="preserve">As the company has not provided any information in respect to the Income Tax Assets. Therefore, we are not able to assign any value to the same. </t>
    </r>
  </si>
  <si>
    <t>Deferred Tax Assets (Net)</t>
  </si>
  <si>
    <t xml:space="preserve">Provision for gratuity </t>
  </si>
  <si>
    <t xml:space="preserve">Provision for compensated absences </t>
  </si>
  <si>
    <t xml:space="preserve">Provision for doubtful advances </t>
  </si>
  <si>
    <t xml:space="preserve">Unabsorbed tax losses and depreciation </t>
  </si>
  <si>
    <t xml:space="preserve">Investment in equity shares at fair value </t>
  </si>
  <si>
    <t xml:space="preserve">Others </t>
  </si>
  <si>
    <t>Deferred tax liabilities arising on account of</t>
  </si>
  <si>
    <t xml:space="preserve">Property, plant and equipment </t>
  </si>
  <si>
    <t>NA</t>
  </si>
  <si>
    <t xml:space="preserve">Investment in preference shares at amortized cost </t>
  </si>
  <si>
    <t>Add:</t>
  </si>
  <si>
    <t>Minimum Alternate Tax Credit Entitlement</t>
  </si>
  <si>
    <t> TOTAL</t>
  </si>
  <si>
    <t xml:space="preserve">1. Assessment is done based on the details which the lender provided to us on our queries.
2. ****The audited financial statement of ACB (India) Limited as on 31.03.2024 was not available, therefore we have considered Provisional balance sheet as on 31.03.2024
3. We have considered the outstanding Balance as per data provided by the company for 31st March 2024. Status &amp; Outstanding amount are provided by the client/company/lenders.
4. Basis of the assessment is mentioned against each line item based on the information provided to us by the company/ client.
5. No audit of any kind is performed by us from the books of account or ledger statements and all the data/ information/ input/ details provided to us by the client/company/lender are taken as is it on good faith that these are factually correct information.
6. 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Securities or Current Assets.
</t>
  </si>
  <si>
    <r>
      <t>·</t>
    </r>
    <r>
      <rPr>
        <sz val="7"/>
        <color theme="1"/>
        <rFont val="Times New Roman"/>
        <family val="1"/>
      </rPr>
      <t>   </t>
    </r>
    <r>
      <rPr>
        <sz val="11"/>
        <color rgb="FF000000"/>
        <rFont val="Calibri"/>
        <family val="2"/>
      </rPr>
      <t>Deferred</t>
    </r>
    <r>
      <rPr>
        <sz val="11"/>
        <color theme="1"/>
        <rFont val="Calibri"/>
        <family val="2"/>
      </rPr>
      <t xml:space="preserve"> tax assets are the amounts of income taxes recoverable in future periods in respect of: 
(a) Deductible temporary differences; 
(b) Carry forward of unused tax losses; and 
(c) Carry forward of unused tax credits.
As the deferred tax assets will be recoverable in future and the company is running the business on going concern basis
Considering all the facts, we have assigned the fair value of deferred tax assets and liabilities equal to the book value.</t>
    </r>
  </si>
  <si>
    <r>
      <t>·</t>
    </r>
    <r>
      <rPr>
        <sz val="7"/>
        <color rgb="FF000000"/>
        <rFont val="Times New Roman"/>
        <family val="1"/>
      </rPr>
      <t> </t>
    </r>
    <r>
      <rPr>
        <sz val="11"/>
        <color rgb="FF000000"/>
        <rFont val="Calibri"/>
        <family val="2"/>
      </rPr>
      <t>As per the information provided by the company, in the previous financial year there was a loss before tax.  Further MAT credit can be carried forward for a period of 15 years from the year in which it is generated.
Therefore, considering all the information in this scenario, we have assigned the fair value equal to the book value as MAT credit will be utilised in future and adjusted against the normal tax liability.</t>
    </r>
  </si>
  <si>
    <t>Advances other than Capital Advances</t>
  </si>
  <si>
    <t>Prepaid expenses</t>
  </si>
  <si>
    <r>
      <t>·</t>
    </r>
    <r>
      <rPr>
        <sz val="7"/>
        <color rgb="FF000000"/>
        <rFont val="Times New Roman"/>
        <family val="1"/>
      </rPr>
      <t xml:space="preserve">         </t>
    </r>
    <r>
      <rPr>
        <sz val="11"/>
        <color rgb="FF000000"/>
        <rFont val="Calibri"/>
        <family val="2"/>
      </rPr>
      <t>As the company has not provided any information in respect to the prepaid expenses. Therefore, we are not able to assign any value to the same.</t>
    </r>
  </si>
  <si>
    <t>Raw Material/Coal Stock: Indigenous</t>
  </si>
  <si>
    <t>Stock of Coal</t>
  </si>
  <si>
    <t xml:space="preserve">1. Assessment is done based on the details which the lender provided to us on our queries.
2. **The audited financial statement of ACB (India) Limited as on 31.03.2024 was not available, therefore we have considered Provisional balance sheet as on 31.03.2024
3. We have considered the outstanding Balance as per data provided by the company for 31st March 2024. Status &amp; Outstanding amount are provided by the client/company/lenders.
4. The physical inspection could not be conducted for the purpose of Current Assets Valuation. For the purpose of the valuation of inventory, we have considered the stock audit report as on 31.12.2023
5. Basis of the assessment is mentioned against each line item based on the information provided to us by the company/ client.
6. No audit of any kind is performed by us from the books of account or ledger statements and all the data/ information/ input/ details provided to us by the client/company/lender are taken as is it on good faith that these are factually correct information.
7. 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Securities or Current Assets.
</t>
  </si>
  <si>
    <t>VII</t>
  </si>
  <si>
    <t>Balance with banks - Current Account</t>
  </si>
  <si>
    <t>Cash on Hand</t>
  </si>
  <si>
    <r>
      <t>·</t>
    </r>
    <r>
      <rPr>
        <sz val="7"/>
        <color theme="1"/>
        <rFont val="Times New Roman"/>
        <family val="1"/>
      </rPr>
      <t xml:space="preserve">         </t>
    </r>
    <r>
      <rPr>
        <sz val="11"/>
        <color theme="1"/>
        <rFont val="Calibri"/>
        <family val="2"/>
      </rPr>
      <t>The company has provided the management certificate for the cash in hand as on 31.03.2024. Hence, we have assigned the fair value equal to the book value.</t>
    </r>
  </si>
  <si>
    <t>Imprest Accounts</t>
  </si>
  <si>
    <r>
      <t>·</t>
    </r>
    <r>
      <rPr>
        <sz val="7"/>
        <color theme="1"/>
        <rFont val="Times New Roman"/>
        <family val="1"/>
      </rPr>
      <t xml:space="preserve">         </t>
    </r>
    <r>
      <rPr>
        <sz val="11"/>
        <color theme="1"/>
        <rFont val="Calibri"/>
        <family val="2"/>
      </rPr>
      <t>As per the provisional balance sheet as on 31.03.2024, balance of current account is 3954.35 lakhs.
·         Company has provided the bank statement as on 31.03.2024.
·         In this scenario, considering the details provided by company balance in current account as on is Rs.3883.96 lakhs
·         For account wise details of Bank Balance, please refer Annexure: IX-A</t>
    </r>
  </si>
  <si>
    <r>
      <t>·</t>
    </r>
    <r>
      <rPr>
        <sz val="7"/>
        <color theme="1"/>
        <rFont val="Times New Roman"/>
        <family val="1"/>
      </rPr>
      <t xml:space="preserve">         </t>
    </r>
    <r>
      <rPr>
        <sz val="11"/>
        <color theme="1"/>
        <rFont val="Calibri"/>
        <family val="2"/>
      </rPr>
      <t>Company has provided the details of the imprest account and same are with the employees of the company for day-to-day expenses. As there is no realizability for the same.
·         Therefore, we have assigned fair value as zero.</t>
    </r>
  </si>
  <si>
    <t xml:space="preserve">1. Assessment is done based on the details which the lender provided to us on our queries.
2. **The audited financial statement of ACB (India) Limited as on 31.03.2024 was not available, therefore we have considered Provisional balance sheet as on 31.03.2024
3. We have considered the outstanding Balance as per data provided by the company for 31st March 2023. Status &amp; Outstanding amount are provided by the client/company/lenders.
4. Basis of the assessment is mentioned against each line item based on the information provided to us by the company/ client.
5. No audit of any kind is performed by us from the books of account or ledger statements and all the data/ information/ input/ details provided to us by the client/company/lender are taken as is it on good faith that these are factually correct information.
6. 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Securities or Current Assets.
</t>
  </si>
  <si>
    <r>
      <t xml:space="preserve">Annexure IX-A: </t>
    </r>
    <r>
      <rPr>
        <b/>
        <sz val="11"/>
        <color rgb="FFFFFFFF"/>
        <rFont val="Calibri"/>
        <family val="2"/>
      </rPr>
      <t>Summary of Bank Balance</t>
    </r>
  </si>
  <si>
    <t>Account No.</t>
  </si>
  <si>
    <t>Axis Bank</t>
  </si>
  <si>
    <t>As per information shared by client and available Bank Statement.</t>
  </si>
  <si>
    <t>Canara Bank</t>
  </si>
  <si>
    <t>HDFC Bank</t>
  </si>
  <si>
    <t>ICICI Bank</t>
  </si>
  <si>
    <t>IndusInd Bank</t>
  </si>
  <si>
    <t>RBL Bank</t>
  </si>
  <si>
    <t>Fixed Deposit with Bank having maturity in less than one year</t>
  </si>
  <si>
    <r>
      <t>·</t>
    </r>
    <r>
      <rPr>
        <sz val="7"/>
        <color theme="1"/>
        <rFont val="Times New Roman"/>
        <family val="1"/>
      </rPr>
      <t xml:space="preserve">         </t>
    </r>
    <r>
      <rPr>
        <sz val="11"/>
        <color rgb="FF000000"/>
        <rFont val="Calibri"/>
        <family val="2"/>
      </rPr>
      <t>As per the notes to account of the financial statements shared with us, the company has INR 11,274.75 lakhs as Fixed Deposit.
·         Company has provided all the copies of FDR as on 31.03.2024 except FDs of Axis bank to INR 2,12,60,842.00 
·         In this scenario, we are relying on the information provided to us in good faith and considered the fair market value as INR 11,051.52 lakhs.
·         For account wise details of FDs, please refer Annexure: X-A</t>
    </r>
  </si>
  <si>
    <t>ANNEXURE-XA: Summary of Current Fixed Deposits</t>
  </si>
  <si>
    <t>Closing Balance</t>
  </si>
  <si>
    <t>(Amount in Lakhs)</t>
  </si>
  <si>
    <t>Axis Bank Ltd</t>
  </si>
  <si>
    <t>HDFC Bank Limited</t>
  </si>
  <si>
    <t>140039775102/1</t>
  </si>
  <si>
    <t>140006627130/2</t>
  </si>
  <si>
    <t>50300882458052/1</t>
  </si>
  <si>
    <t>ICICI Bank Limited</t>
  </si>
  <si>
    <t>RBL Bank Limited</t>
  </si>
  <si>
    <t>South Indian Bank Ltd</t>
  </si>
  <si>
    <t>Yes Bank Limited</t>
  </si>
  <si>
    <t>000340600411991/4</t>
  </si>
  <si>
    <r>
      <t>Loans &amp; advances to Related parties</t>
    </r>
    <r>
      <rPr>
        <sz val="11"/>
        <color rgb="FF000000"/>
        <rFont val="Calibri"/>
        <family val="2"/>
      </rPr>
      <t> </t>
    </r>
  </si>
  <si>
    <t>Maruti Clean Coal and Power Private Limited</t>
  </si>
  <si>
    <t>Cellcap Invofin India Private Limited</t>
  </si>
  <si>
    <r>
      <t>·</t>
    </r>
    <r>
      <rPr>
        <sz val="7"/>
        <color rgb="FF000000"/>
        <rFont val="Times New Roman"/>
        <family val="1"/>
      </rPr>
      <t xml:space="preserve">         </t>
    </r>
    <r>
      <rPr>
        <sz val="11"/>
        <color rgb="FF000000"/>
        <rFont val="Calibri"/>
        <family val="2"/>
      </rPr>
      <t>According to the provisional balance sheet of the company as of March 31, 2024, the book value of loans and advances to Maruti Clean Coal and Power Private Limited stands at Rs.29,076.56 lakhs. 
·         Additionally, the company has provided the Inter-Corporate Deposit (ICD) confirmation, and after considering all relevant information, the fair value has been assessed to be equal to its book value, i.e., Rs. 29,076.56 lakhs.</t>
    </r>
  </si>
  <si>
    <r>
      <t>·</t>
    </r>
    <r>
      <rPr>
        <sz val="7"/>
        <color rgb="FF000000"/>
        <rFont val="Times New Roman"/>
        <family val="1"/>
      </rPr>
      <t xml:space="preserve">         </t>
    </r>
    <r>
      <rPr>
        <sz val="11"/>
        <color rgb="FF000000"/>
        <rFont val="Calibri"/>
        <family val="2"/>
      </rPr>
      <t>According to the provisional balance sheet of the company as of March 31, 2024, the book value of loans and advances to ACB (India) Power Limited stands at Rs.516.00 lakhs. 
·         ACB (India) Power limited is a wholly owned subsidiary of ACB India Limited.
·         Additionally, the company has provided the Inter-Corporate Deposit (ICD) confirmation, and after considering all relevant information, the fair value has been assessed to be equal to its book value, i.e., Rs. 516.00 lakhs.</t>
    </r>
  </si>
  <si>
    <r>
      <t>·</t>
    </r>
    <r>
      <rPr>
        <sz val="7"/>
        <color rgb="FF000000"/>
        <rFont val="Times New Roman"/>
        <family val="1"/>
      </rPr>
      <t xml:space="preserve">         </t>
    </r>
    <r>
      <rPr>
        <sz val="11"/>
        <color rgb="FF000000"/>
        <rFont val="Calibri"/>
        <family val="2"/>
      </rPr>
      <t>According to the provisional balance sheet provided by company, loan and advances amount to Rs.550 lakh has been given to Cellcap Invofin India Private Limited.
·         As per the audited financial statement of Cellcap Invofin India Private Limited (CIIPL) dated 31.03.2023, CIIPL has acknowledged the debt of INR 550.00 Lakhs from ACB (India) Limited.
·         Therefore, considering all the information, we have assigned the full value to the same</t>
    </r>
  </si>
  <si>
    <t xml:space="preserve">1. Assessment is done based on the discussions done with the client/company and the details which they could provide to us on our queries.
2. **The audited financial statement of ACB (India) Limited as on 31.03.2024 was not available, therefore we have considered Provisional balance sheet as on 31.03.2024
3. The complete list of counter-parties are taken from the data provided by the client/company for 31st March 2024. Status &amp; Outstanding amount are provided by the officials of company.
4. Basis of the assessment is mentioned against each line item based on the information provided to us by the client/company.
5. No audit of any kind is performed by me from the books of account or ledger statements and all the data/ information/ input/ details provided to us by the client/company are taken as is it on good faith that these are factually correct information.
6. There is no fixed criteria, formula or norm for the Valuation of Securities or Financial Assets. It is purely based on the individual assessment and may differ from valuer to valuer based on the practicality he/ she analyse in recoveries of outstanding dues. Ultimate recovery depends on efforts, extensive follow-ups and close scrutiny of individual case made by the client/company. So, our values should not be regarded as any judgment in regard to the recoverability of Securities or Financial Assets.
</t>
  </si>
  <si>
    <t>Interest accrued but not due on inter corporate deposit</t>
  </si>
  <si>
    <r>
      <t>·</t>
    </r>
    <r>
      <rPr>
        <sz val="7"/>
        <color rgb="FF000000"/>
        <rFont val="Times New Roman"/>
        <family val="1"/>
      </rPr>
      <t xml:space="preserve">    </t>
    </r>
    <r>
      <rPr>
        <sz val="11"/>
        <color rgb="FF000000"/>
        <rFont val="Calibri"/>
        <family val="2"/>
      </rPr>
      <t>As company has provided the certificate of Inter corporate deposit. Therefore, we have assigned the fair value equal to book value in good faith.</t>
    </r>
  </si>
  <si>
    <t>Interest accrued but due</t>
  </si>
  <si>
    <r>
      <t>·</t>
    </r>
    <r>
      <rPr>
        <sz val="7"/>
        <color rgb="FF000000"/>
        <rFont val="Times New Roman"/>
        <family val="1"/>
      </rPr>
      <t xml:space="preserve">    </t>
    </r>
    <r>
      <rPr>
        <sz val="11"/>
        <color rgb="FF000000"/>
        <rFont val="Calibri"/>
        <family val="2"/>
      </rPr>
      <t>The company has not provided any details in respect of the interest accrued but due. Therefore, we have not assigned any value to the same.</t>
    </r>
  </si>
  <si>
    <t>Construction contract in process</t>
  </si>
  <si>
    <r>
      <t>·</t>
    </r>
    <r>
      <rPr>
        <sz val="7"/>
        <color rgb="FF000000"/>
        <rFont val="Times New Roman"/>
        <family val="1"/>
      </rPr>
      <t xml:space="preserve">    </t>
    </r>
    <r>
      <rPr>
        <sz val="11"/>
        <color rgb="FF000000"/>
        <rFont val="Calibri"/>
        <family val="2"/>
      </rPr>
      <t>The company has not provided any details in respect of the Construction contract in process. Therefore, we have not assigned any value to the same.</t>
    </r>
  </si>
  <si>
    <t>Advance to employees</t>
  </si>
  <si>
    <r>
      <t>·</t>
    </r>
    <r>
      <rPr>
        <sz val="7"/>
        <color rgb="FF000000"/>
        <rFont val="Times New Roman"/>
        <family val="1"/>
      </rPr>
      <t xml:space="preserve">    </t>
    </r>
    <r>
      <rPr>
        <sz val="11"/>
        <color rgb="FF000000"/>
        <rFont val="Calibri"/>
        <family val="2"/>
      </rPr>
      <t>The company has not provided any details in respect of the Advance to employees. Therefore, we have not assigned any value to the same.</t>
    </r>
  </si>
  <si>
    <t>Asset Details</t>
  </si>
  <si>
    <r>
      <t>·</t>
    </r>
    <r>
      <rPr>
        <sz val="7"/>
        <color rgb="FF000000"/>
        <rFont val="Times New Roman"/>
        <family val="1"/>
      </rPr>
      <t xml:space="preserve">         </t>
    </r>
    <r>
      <rPr>
        <sz val="11"/>
        <color rgb="FF000000"/>
        <rFont val="Calibri"/>
        <family val="2"/>
      </rPr>
      <t xml:space="preserve">The company has not provided any information/details in respect of Income Tax Assets. Therefore, we are unable to assign any value for the same. </t>
    </r>
  </si>
  <si>
    <t xml:space="preserve">1. Assessment is done based on the discussions done with the client/company and the details which they could provide to us on our queries.
2. **The audited financial statement of ACB (India) Limited as on 31.03.2024 was not available, therefore we have considered Provisional balance sheet as on 31.03.2024
3. We have considered the outstanding Balance as per data provided by the company for 31st March 2024. Status &amp; Outstanding amount are provided by the officials of client/company.
4. Basis of the assessment is mentioned against each line item based on the information provided to us by the client/company.
5. No audit of any kind is performed by me from the books of account or ledger statements and all the data/ information/ input/ details provided to us by the client/company are taken as is it on good faith that these are factually correct information.
6. There is no fixed criteria, formula or norm for the Valuation of Securities or Financial Assets. It is purely based on the individual assessment and may differ from valuer to valuer based on the practicality he analyses in recoveries of outstanding dues. Ultimate recovery depends on efforts, extensive follow-ups and close scrutiny of individual case made by the client/company. So, our values should not be regarded as any judgment in regard to the recoverability of Securities or Financial Assets.
</t>
  </si>
  <si>
    <t>Advance to suppliers</t>
  </si>
  <si>
    <t>Advance given to step down subsidiary</t>
  </si>
  <si>
    <r>
      <t>·</t>
    </r>
    <r>
      <rPr>
        <sz val="7"/>
        <color rgb="FF000000"/>
        <rFont val="Times New Roman"/>
        <family val="1"/>
      </rPr>
      <t xml:space="preserve">         </t>
    </r>
    <r>
      <rPr>
        <sz val="11"/>
        <color rgb="FF000000"/>
        <rFont val="Calibri"/>
        <family val="2"/>
      </rPr>
      <t xml:space="preserve">Company has not provided any information/details in respect of the advance given to step down subsidiary. </t>
    </r>
  </si>
  <si>
    <t>Advances other than capital advances</t>
  </si>
  <si>
    <t>Balances with tax authorities</t>
  </si>
  <si>
    <t xml:space="preserve">Contract fulfilment cost (Work-in-progress) </t>
  </si>
  <si>
    <r>
      <t>·</t>
    </r>
    <r>
      <rPr>
        <sz val="7"/>
        <color rgb="FF000000"/>
        <rFont val="Times New Roman"/>
        <family val="1"/>
      </rPr>
      <t xml:space="preserve">         </t>
    </r>
    <r>
      <rPr>
        <sz val="11"/>
        <color rgb="FF000000"/>
        <rFont val="Calibri"/>
        <family val="2"/>
      </rPr>
      <t>As per information provided by the client in respect of security deposits that these advances are provided for operational purpose. This indicates that the funds are intended to support the routine activities and functioning of business and functioning of the business. 
·         In the books the amount for advance to suppliers is Rs.4,433.94 lakhs, which include the following-
§  Advance to suppliers (Related Parties)- Rs.38.60 lakhs
§  Advance to suppliers (other than related parties)- 4,299.98 lakhs
§  Capital Advance- 95.36 lakhs
·         The advances have been given for the operational purposes. Therefore, its fair value is measured at 100% of book value, i.e., 4,433.94 lakhs.</t>
    </r>
  </si>
  <si>
    <r>
      <t>·</t>
    </r>
    <r>
      <rPr>
        <sz val="7"/>
        <color rgb="FF000000"/>
        <rFont val="Times New Roman"/>
        <family val="1"/>
      </rPr>
      <t xml:space="preserve">         </t>
    </r>
    <r>
      <rPr>
        <sz val="11"/>
        <color rgb="FF000000"/>
        <rFont val="Calibri"/>
        <family val="2"/>
      </rPr>
      <t>The company has not provided any information in respect of prepaid expenses. 
·         Therefore, in this scenario we are unable to measure the fair value. Hence, we cannot assign any value to it.</t>
    </r>
  </si>
  <si>
    <r>
      <t>·</t>
    </r>
    <r>
      <rPr>
        <sz val="7"/>
        <color rgb="FF000000"/>
        <rFont val="Times New Roman"/>
        <family val="1"/>
      </rPr>
      <t xml:space="preserve">         </t>
    </r>
    <r>
      <rPr>
        <sz val="11"/>
        <color rgb="FF000000"/>
        <rFont val="Calibri"/>
        <family val="2"/>
      </rPr>
      <t>As per the provisional balance sheet as on 31.03.2024, the balance with tax authority is 2,038.04 lakhs as Current Assets and 82.49 lakhs as Non-current.
·         The company has provided the GST ledger and the total amount mentioned in the document is Rs. 850.18 lakhs in respect of CGST Input, Comp Cess Input and SGST Input only. 
·         Further for the balance amount, details are not mentioned in the GST ledger.
·         As per discussion with company it was informed that the difference is due to GST input Credit has been recorded in the books of account but same is not shown in GSTR 2B.
·         Therefore, considering all the information, we have assigned the fair value for “Balances with Tax Authorities” as Rs. 850.18 lakhs.</t>
    </r>
  </si>
  <si>
    <r>
      <t>·</t>
    </r>
    <r>
      <rPr>
        <sz val="7"/>
        <color rgb="FF000000"/>
        <rFont val="Times New Roman"/>
        <family val="1"/>
      </rPr>
      <t xml:space="preserve">         </t>
    </r>
    <r>
      <rPr>
        <sz val="11"/>
        <color rgb="FF000000"/>
        <rFont val="Calibri"/>
        <family val="2"/>
      </rPr>
      <t>The company has not provided any information in respect of Contract fulfillment cost.
·         Therefore, in this scenario we are unable to measure the fair value. Hence, we cannot assign any value to it.</t>
    </r>
  </si>
  <si>
    <t>SECURITY DEPOSITS</t>
  </si>
  <si>
    <t>Security Deposits:</t>
  </si>
  <si>
    <t>South Eastern Coalfields Ltd</t>
  </si>
  <si>
    <t>Bharat Coking Coal Ltd-JH</t>
  </si>
  <si>
    <t>Rajasthan Vidyut Utpadan Nigam Ltd</t>
  </si>
  <si>
    <t>Nabha Power Ltd</t>
  </si>
  <si>
    <t>Sundry debtor-provision</t>
  </si>
  <si>
    <t>BHARAT COKING COAL LTD-WB</t>
  </si>
  <si>
    <t>Chhabra Thermal Power Station</t>
  </si>
  <si>
    <t>AMBIENCE FACILITIES MGT.(P).LT-HR</t>
  </si>
  <si>
    <t>MSTC LIMITED -WB</t>
  </si>
  <si>
    <t>Maharashtra State Electricity Distr</t>
  </si>
  <si>
    <t>Rake Indent Security Deposit</t>
  </si>
  <si>
    <t>Miscellaneous Security Deposit</t>
  </si>
  <si>
    <t>Central Electricity Supply</t>
  </si>
  <si>
    <t>Chhattisgarh State Power Distributi</t>
  </si>
  <si>
    <t>Aditya Air Products Pvt. Ltd.-MH</t>
  </si>
  <si>
    <t>Water Resource Department-Korba</t>
  </si>
  <si>
    <t>Orissa Power Transmission Corporati</t>
  </si>
  <si>
    <t>Chhattisgarh State Industrial</t>
  </si>
  <si>
    <t>Baby Gas Agency</t>
  </si>
  <si>
    <t>BSES Rajdhani Power Ltd</t>
  </si>
  <si>
    <t>Vodafone Essar Mobile Sevices Ltd</t>
  </si>
  <si>
    <t>Western Electricity Supply Co. of</t>
  </si>
  <si>
    <t>ITC Hotels Ltd-Maurya, New Delhi</t>
  </si>
  <si>
    <t>Ambience Developers &amp; Infrastructur</t>
  </si>
  <si>
    <t>South Eastern Coalfileds Ltd-CG</t>
  </si>
  <si>
    <t>FA &amp; CAO East Coast Railway Bhubane</t>
  </si>
  <si>
    <t>BIKASH GASES</t>
  </si>
  <si>
    <t>Bhagwati Indane</t>
  </si>
  <si>
    <t>South East Central Railway-CG</t>
  </si>
  <si>
    <t>Nisha Shukla-CG</t>
  </si>
  <si>
    <t>HEMGIR INDANE GRAMIN VITRAK-OD</t>
  </si>
  <si>
    <t>Vinay HP Gas Agency-JH</t>
  </si>
  <si>
    <t>Puja Traders-JH</t>
  </si>
  <si>
    <t>Vinod Gas Distribution-JH</t>
  </si>
  <si>
    <t>Manikaran Analytics Limited-WB</t>
  </si>
  <si>
    <t>Reliance Jio Infocom Ltd-MH</t>
  </si>
  <si>
    <t>WATER DEPARTMENT (SUNDERGARH)</t>
  </si>
  <si>
    <t>Uka Indane Gramin Vitrak</t>
  </si>
  <si>
    <t>UTKAL KUMAR SAHOO</t>
  </si>
  <si>
    <t>Chhattisgarh State Power Distri.ck</t>
  </si>
  <si>
    <r>
      <t>·</t>
    </r>
    <r>
      <rPr>
        <sz val="7"/>
        <color rgb="FF000000"/>
        <rFont val="Times New Roman"/>
        <family val="1"/>
      </rPr>
      <t xml:space="preserve">         </t>
    </r>
    <r>
      <rPr>
        <sz val="11"/>
        <color rgb="FF000000"/>
        <rFont val="Calibri"/>
        <family val="2"/>
      </rPr>
      <t xml:space="preserve">Based on the discussion and information provided by the company, the security deposit is ongoing, and ACB India Limited remains an active business. Additionally, counterparties mentioned are Undertaking of Government of India, Public Sector Undertaking or Government Companies. Considering all this information, the security deposit has been valued at fair market value as mentioned, as there are no concerns regarding its recoverability.
·         In respect to Miscellaneous Security Deposit, Sundry debtors- provision and Ambience Facilities Mgt.(P).LT-HR, we have not received any information/details from the company and the purpose of the deposit is not clear. Therefore, we have not assigned any value to the same.
        Further the company has not provided the details of current and non-current fixed deposit. Hence, we have valued the security deposits in aggregate for presentation purposes only. </t>
    </r>
  </si>
  <si>
    <t xml:space="preserve">1. **The audited financial statement of ACB (India) Limited as on 31.03.2024 was not available, therefore we have considered Provisional balance sheet as on 31.03.2024
2. Assessment is done based on the details which the lender could provide to us on our queries.
3. We have considered the outstanding Balance as per data provided by the company for 31st March 2024.
4. Basis of the assessment is mentioned against each line item based on the information provided to us by the client/company.
5. No audit of any kind is performed by us from the books of account or ledger statements and all the data/ information/ input/ details provided to us by the client/company/lender are taken as is it on good faith that these are factually correct information.
6. There is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and close scrutiny of individual case made by the company. So, our values should not be regarded as any judgment in regard to the recoverability of Current Assets.
</t>
  </si>
  <si>
    <t xml:space="preserve">As per information provided by company, “Amount is outstanding against ongoing contract. Adani release the payments as per credit terms agreed. However part of the payments are retained and released upon reconciliation of quality and quantity”. 
As debtor is outstanding for more than 365 days which indicates that there is low possibility for receipt of full payment, therefore same is valued at 75% of book amount.
</t>
  </si>
  <si>
    <r>
      <t>As informed by company</t>
    </r>
    <r>
      <rPr>
        <i/>
        <sz val="11"/>
        <color theme="1"/>
        <rFont val="Calibri"/>
        <family val="2"/>
      </rPr>
      <t xml:space="preserve">, “Customer is releasing funds as per their cash flow availability.” 
Further the status of the comoany is  operational. 
</t>
    </r>
    <r>
      <rPr>
        <sz val="11"/>
        <color theme="1"/>
        <rFont val="Calibri"/>
        <family val="2"/>
      </rPr>
      <t>As we cannot determine the position of cash availability of customer. Therefore the fair value of the mentioned debtor is 75% of book value.</t>
    </r>
  </si>
  <si>
    <t>• As per the information provided by the company, the contract has been completed and while reconciling counterparty has issued the debit note to ACB (India) Limited on account of quantity and quality.
• As debtor is outstanding for more than 365 days, therefore the fair value is measured at 50% of the book value.</t>
  </si>
  <si>
    <t>same as adani</t>
  </si>
  <si>
    <t>same as arti</t>
  </si>
  <si>
    <t>As per information provided by company, “Amount is pending due to seize of coal during the inspection carried out by Chhattisgarh Department in the month Jul'22 at ACB (India)Limited and the coal is lying at the site. Further authority has ordered not to dispatch the coal untill the order." 
Further discussion with the company it was informed that no order has peen received yet.
Considering all the information, we have assign the fair value of mentioned debtors is measure as zero.Comoany has not delivered any goods'</t>
  </si>
  <si>
    <t>Liquidation value</t>
  </si>
  <si>
    <r>
      <t>·</t>
    </r>
    <r>
      <rPr>
        <sz val="7"/>
        <color rgb="FF000000"/>
        <rFont val="Times New Roman"/>
        <family val="1"/>
      </rPr>
      <t xml:space="preserve">         </t>
    </r>
    <r>
      <rPr>
        <sz val="11"/>
        <color rgb="FF000000"/>
        <rFont val="Calibri"/>
        <family val="2"/>
      </rPr>
      <t>As the physical inspection is not possible, therefore we have considered the stock audit report provided by the company. The Stock audit report has been prepared by G. Jain &amp; Co.; Chartered Accountants dated 31.12.2023. Hence relying on the information provided by the company we have valued the stock on the basis of the stock audit report.
·         As per the stock audit report, the coal includes raw coal, Beneficiated coal, Rejected coal and blended coal. 
      In the stock audit report the value of the stock is Rs.9569.00 lakhs and as per the provisional balance sheet as on 31.03.2024 the value of the stock is Rs.9557.87 lakhs. Therefore, we have assigned the fair value of stock equal to the book value, as the value of stock in stock audit report is more than the book value as per provisional balance sheet as on 31.03.2024. 
In the context of liquidation, 20% discount has been applied to the book value.</t>
    </r>
  </si>
  <si>
    <r>
      <t>·</t>
    </r>
    <r>
      <rPr>
        <sz val="7"/>
        <color rgb="FF000000"/>
        <rFont val="Times New Roman"/>
        <family val="1"/>
      </rPr>
      <t xml:space="preserve">         </t>
    </r>
    <r>
      <rPr>
        <sz val="11"/>
        <color rgb="FF000000"/>
        <rFont val="Calibri"/>
        <family val="2"/>
      </rPr>
      <t>As the physical inspection is not possible, therefore we have considered the stock audit report provided by company as on 31.12.2023.
·         As per stock audit report the value of the stock and spares is amount to RS. 10,086.00 lakhs which is less than the Balance stated in provisional balance sheet as on 31.03.2024
      Hence, relying on the information provided by the company in good faith. We have assigned the fair value of stock &amp; spares as stated in Stock audit report as on 31.12.2023 
In the context of liquidation, 50% discount has applied to book value due to the nature of the assets.</t>
    </r>
  </si>
  <si>
    <t xml:space="preserve">
• As per the information shared by company the book value of debtors is 61,773.37 lakhs out of which 27,816.16 lakhs being outstanding for less than 90 days.
• Further as per details shared by the company, 70.86% of these debtors (27,815.54 lakhs) are government and Semi-government organizations which are outstanding up to 90 days. Therefore, we have valued the fair value of debtors which are outstanding up to 90 days at fair value i.e., 27,816.17 lakhs.
• For the purpose of determining the liquidation value, we have assigned 100% of the book value to debtors that are government or semi-government organizations and for all other debtors, a 20% discount has been applied to the book value
 Government and semi government Organization Debtors- Rs.19,578.34 lakhs
 Other Debtors- Rs.8,237.83 Lakhs
</t>
  </si>
  <si>
    <t xml:space="preserve">• As per the information shared by company the book value of debtors is 61,773.37 lakhs out of which 3965.13 lakhs being outstanding for more than 90 days but less than 180 days
• As per the information shared by the company, 71.90% of these debtors (3,965.13 lakhs) are government and Semi-government organizations. 
• As a result we have valued the debtors at fair value i.e. 3965.13 lakhs which are outstanding for more than 90 days but less than 180 days.
For the purpose of determining the liquidation value, we have assigned 100% of the book value to debtors that are government or semi-government organizations and for all other debtors, a 30% discount has been applied to the book value
 Government and semi government Organization Debtors- Rs.2851.64 lakhs
 Other Debtors- Rs.1114.04 Lakhs
</t>
  </si>
  <si>
    <r>
      <t>As per the information provided by the company</t>
    </r>
    <r>
      <rPr>
        <i/>
        <sz val="11"/>
        <color theme="1"/>
        <rFont val="Calibri"/>
        <family val="2"/>
      </rPr>
      <t>-“The customer is releasing the funds as per their cash flow availability”.</t>
    </r>
    <r>
      <rPr>
        <sz val="11"/>
        <color theme="1"/>
        <rFont val="Calibri"/>
        <family val="2"/>
      </rPr>
      <t xml:space="preserve"> 
The status of the company is running therefore, we have valued ta 100% of book value as amount is outstanding for more than 180 days </t>
    </r>
  </si>
  <si>
    <r>
      <t>As per information provided by company, “Amount outstanding is against ongoing contract. Adani release the payments as per credit terms agreed. However part of the payments are retained and released upon reconciliation of quality and quantity</t>
    </r>
    <r>
      <rPr>
        <sz val="11"/>
        <color theme="1"/>
        <rFont val="Calibri"/>
        <family val="2"/>
      </rPr>
      <t>” As it is ongoing project and the amount would be released after the reconciliation</t>
    </r>
    <r>
      <rPr>
        <i/>
        <sz val="11"/>
        <color theme="1"/>
        <rFont val="Calibri"/>
        <family val="2"/>
      </rPr>
      <t xml:space="preserve"> </t>
    </r>
    <r>
      <rPr>
        <sz val="11"/>
        <color theme="1"/>
        <rFont val="Calibri"/>
        <family val="2"/>
      </rPr>
      <t>therefore the fair value of debtor is measured as 90% of book value which is 887.29 lakhs because differences might be arise during reconciliation.
• For the purpose of assigning the liquidation value we have given 25% liquidation discount to book value.</t>
    </r>
  </si>
  <si>
    <r>
      <t xml:space="preserve">As per information provided by company, “Amount is pending due to seize of coal during the inspection carried out by Chhattisgarh Department in the month Jul'22 at ACB (India)Limited and the coal is lying at the site. Further authority has ordered not to dispatch the coal untill the order." 
</t>
    </r>
    <r>
      <rPr>
        <sz val="11"/>
        <color theme="1"/>
        <rFont val="Calibri"/>
        <family val="2"/>
      </rPr>
      <t>Further discussion with the company it was informed that no order has peen received yet.</t>
    </r>
    <r>
      <rPr>
        <i/>
        <sz val="11"/>
        <color theme="1"/>
        <rFont val="Calibri"/>
        <family val="2"/>
      </rPr>
      <t xml:space="preserve">
</t>
    </r>
    <r>
      <rPr>
        <sz val="11"/>
        <color theme="1"/>
        <rFont val="Calibri"/>
        <family val="2"/>
      </rPr>
      <t>Considering all the information, we have assign the fair value and liquidation value of mentioned debtors is measure as zero.</t>
    </r>
  </si>
  <si>
    <t>Liquidation Value</t>
  </si>
  <si>
    <t>including SD</t>
  </si>
  <si>
    <t>Realizable value</t>
  </si>
  <si>
    <t>Realization value</t>
  </si>
  <si>
    <t>Realization vlaue</t>
  </si>
  <si>
    <t>Relaisable value</t>
  </si>
  <si>
    <t>Realisation value</t>
  </si>
  <si>
    <t>Realizable Value</t>
  </si>
  <si>
    <t>realizable value</t>
  </si>
  <si>
    <t>Govt</t>
  </si>
  <si>
    <t xml:space="preserve"> Non Govt</t>
  </si>
  <si>
    <t>Fair</t>
  </si>
  <si>
    <t>Realisation</t>
  </si>
  <si>
    <t>Liquidation</t>
  </si>
  <si>
    <t>upto 90 days</t>
  </si>
  <si>
    <t>90- 180 days</t>
  </si>
  <si>
    <t>181 to 365 days</t>
  </si>
  <si>
    <t>More than 365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</si>
</sst>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0_);_(* \(#,##0\);_(* &quot;-&quot;??_);_(@_)"/>
    <numFmt numFmtId="166" formatCode="0.000"/>
  </numFmts>
  <fonts count="38" x14ac:knownFonts="1">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theme="1"/>
      <name val="Calibri"/>
      <family val="2"/>
      <scheme val="minor"/>
    </font>
    <font>
      <b/>
      <i/>
      <sz val="11"/>
      <color theme="1"/>
      <name val="Calibri"/>
      <family val="2"/>
      <scheme val="minor"/>
    </font>
    <font>
      <i/>
      <sz val="11"/>
      <color theme="1"/>
      <name val="Calibri"/>
      <family val="2"/>
      <scheme val="minor"/>
    </font>
    <font>
      <b/>
      <sz val="11"/>
      <name val="Calibri"/>
      <family val="2"/>
      <scheme val="minor"/>
    </font>
    <font>
      <sz val="11"/>
      <name val="Calibri"/>
      <family val="2"/>
      <scheme val="minor"/>
    </font>
    <font>
      <i/>
      <sz val="11"/>
      <name val="Calibri"/>
      <family val="2"/>
      <scheme val="minor"/>
    </font>
    <font>
      <b/>
      <sz val="11"/>
      <color rgb="FF000000"/>
      <name val="Calibri"/>
      <family val="2"/>
      <scheme val="minor"/>
    </font>
    <font>
      <sz val="11"/>
      <color theme="0"/>
      <name val="Calibri"/>
      <family val="2"/>
      <scheme val="minor"/>
    </font>
    <font>
      <sz val="16"/>
      <color theme="1"/>
      <name val="Calibri"/>
      <family val="2"/>
      <scheme val="minor"/>
    </font>
    <font>
      <b/>
      <sz val="16"/>
      <color theme="1"/>
      <name val="Calibri"/>
      <family val="2"/>
      <scheme val="minor"/>
    </font>
    <font>
      <b/>
      <i/>
      <sz val="10"/>
      <color theme="0"/>
      <name val="Calibri"/>
      <family val="2"/>
      <scheme val="minor"/>
    </font>
    <font>
      <b/>
      <sz val="12"/>
      <color theme="1"/>
      <name val="Calibri"/>
      <family val="2"/>
      <scheme val="minor"/>
    </font>
    <font>
      <b/>
      <sz val="11"/>
      <color rgb="FFFFFFFF"/>
      <name val="Calibri"/>
      <family val="2"/>
    </font>
    <font>
      <i/>
      <sz val="11"/>
      <color theme="1"/>
      <name val="Calibri"/>
      <family val="2"/>
    </font>
    <font>
      <b/>
      <sz val="11"/>
      <color rgb="FF000000"/>
      <name val="Calibri"/>
      <family val="2"/>
    </font>
    <font>
      <i/>
      <sz val="11"/>
      <color rgb="FF000000"/>
      <name val="Calibri"/>
      <family val="2"/>
    </font>
    <font>
      <sz val="11"/>
      <color rgb="FF000000"/>
      <name val="Calibri"/>
      <family val="2"/>
    </font>
    <font>
      <b/>
      <i/>
      <sz val="11"/>
      <color rgb="FF000000"/>
      <name val="Calibri"/>
      <family val="2"/>
    </font>
    <font>
      <b/>
      <i/>
      <sz val="11"/>
      <color rgb="FFFFFFFF"/>
      <name val="Calibri"/>
      <family val="2"/>
    </font>
    <font>
      <b/>
      <i/>
      <sz val="7"/>
      <color rgb="FF000000"/>
      <name val="Times New Roman"/>
      <family val="1"/>
    </font>
    <font>
      <sz val="11"/>
      <color theme="1"/>
      <name val="Calibri"/>
      <family val="2"/>
    </font>
    <font>
      <sz val="9"/>
      <name val="Times New Roman"/>
      <family val="1"/>
    </font>
    <font>
      <sz val="11"/>
      <color rgb="FF000000"/>
      <name val="Calibri"/>
      <family val="2"/>
      <scheme val="minor"/>
    </font>
    <font>
      <sz val="11"/>
      <color rgb="FF000000"/>
      <name val="Symbol"/>
      <family val="1"/>
      <charset val="2"/>
    </font>
    <font>
      <sz val="7"/>
      <color rgb="FF000000"/>
      <name val="Times New Roman"/>
      <family val="1"/>
    </font>
    <font>
      <b/>
      <sz val="11"/>
      <color theme="1"/>
      <name val="Calibri"/>
      <family val="2"/>
    </font>
    <font>
      <sz val="11"/>
      <color theme="1"/>
      <name val="Symbol"/>
      <family val="1"/>
      <charset val="2"/>
    </font>
    <font>
      <sz val="7"/>
      <color theme="1"/>
      <name val="Times New Roman"/>
      <family val="1"/>
    </font>
    <font>
      <vertAlign val="superscript"/>
      <sz val="11"/>
      <color rgb="FF000000"/>
      <name val="Calibri"/>
      <family val="2"/>
    </font>
    <font>
      <i/>
      <sz val="7"/>
      <color rgb="FF000000"/>
      <name val="Times New Roman"/>
      <family val="1"/>
    </font>
    <font>
      <b/>
      <i/>
      <sz val="11"/>
      <color theme="1"/>
      <name val="Calibri"/>
      <family val="2"/>
    </font>
    <font>
      <b/>
      <i/>
      <sz val="11"/>
      <color theme="0"/>
      <name val="Calibri"/>
      <family val="2"/>
    </font>
  </fonts>
  <fills count="15">
    <fill>
      <patternFill patternType="none"/>
    </fill>
    <fill>
      <patternFill patternType="gray125"/>
    </fill>
    <fill>
      <patternFill patternType="solid">
        <fgColor theme="3"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rgb="FF00206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5"/>
        <bgColor indexed="64"/>
      </patternFill>
    </fill>
    <fill>
      <patternFill patternType="solid">
        <fgColor rgb="FFC00000"/>
        <bgColor indexed="64"/>
      </patternFill>
    </fill>
    <fill>
      <patternFill patternType="solid">
        <fgColor rgb="FF8DB3E2"/>
        <bgColor indexed="64"/>
      </patternFill>
    </fill>
    <fill>
      <patternFill patternType="solid">
        <fgColor rgb="FFDEEAF6"/>
        <bgColor indexed="64"/>
      </patternFill>
    </fill>
    <fill>
      <patternFill patternType="solid">
        <fgColor rgb="FF16365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s>
  <cellStyleXfs count="6">
    <xf numFmtId="0" fontId="0" fillId="0" borderId="0"/>
    <xf numFmtId="0" fontId="5" fillId="0" borderId="0"/>
    <xf numFmtId="164" fontId="5"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62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center" vertical="center" wrapText="1"/>
    </xf>
    <xf numFmtId="0" fontId="7" fillId="0" borderId="1" xfId="0" applyFont="1" applyBorder="1" applyAlignment="1">
      <alignment horizontal="right" wrapText="1"/>
    </xf>
    <xf numFmtId="4" fontId="0" fillId="0" borderId="1" xfId="0" applyNumberFormat="1" applyBorder="1" applyAlignment="1">
      <alignment horizontal="left"/>
    </xf>
    <xf numFmtId="164" fontId="0" fillId="0" borderId="1" xfId="3" applyFont="1" applyBorder="1" applyAlignment="1">
      <alignment horizontal="left" wrapText="1"/>
    </xf>
    <xf numFmtId="0" fontId="2" fillId="3" borderId="1" xfId="0" applyFont="1" applyFill="1" applyBorder="1" applyAlignment="1">
      <alignment horizontal="center" vertical="center"/>
    </xf>
    <xf numFmtId="0" fontId="1" fillId="0" borderId="0" xfId="0" applyFont="1" applyAlignment="1">
      <alignment wrapText="1"/>
    </xf>
    <xf numFmtId="165" fontId="0" fillId="0" borderId="1" xfId="3" applyNumberFormat="1" applyFont="1" applyBorder="1" applyAlignment="1">
      <alignment horizontal="left" wrapText="1"/>
    </xf>
    <xf numFmtId="165" fontId="0" fillId="0" borderId="1" xfId="3" applyNumberFormat="1" applyFont="1" applyBorder="1" applyAlignment="1">
      <alignment horizontal="center" wrapText="1"/>
    </xf>
    <xf numFmtId="0" fontId="0" fillId="0" borderId="1" xfId="0" applyBorder="1" applyAlignment="1">
      <alignment horizontal="left" wrapText="1" indent="6"/>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165" fontId="0" fillId="0" borderId="1" xfId="0" applyNumberFormat="1" applyBorder="1" applyAlignment="1">
      <alignment horizontal="center" wrapText="1"/>
    </xf>
    <xf numFmtId="164" fontId="0" fillId="0" borderId="0" xfId="3" applyFont="1" applyAlignment="1">
      <alignment horizontal="center"/>
    </xf>
    <xf numFmtId="165" fontId="0" fillId="0" borderId="1" xfId="3" applyNumberFormat="1" applyFont="1" applyFill="1" applyBorder="1" applyAlignment="1">
      <alignment horizontal="center"/>
    </xf>
    <xf numFmtId="165" fontId="0" fillId="0" borderId="1" xfId="3" applyNumberFormat="1" applyFont="1" applyFill="1" applyBorder="1" applyAlignment="1"/>
    <xf numFmtId="164" fontId="2" fillId="0" borderId="0" xfId="3" applyFont="1" applyAlignment="1">
      <alignment horizontal="center"/>
    </xf>
    <xf numFmtId="0" fontId="0" fillId="0" borderId="0" xfId="0" applyAlignment="1">
      <alignment horizontal="center"/>
    </xf>
    <xf numFmtId="0" fontId="0" fillId="0" borderId="0" xfId="0" applyAlignment="1">
      <alignment horizontal="left"/>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0" borderId="12" xfId="0" applyBorder="1" applyAlignment="1">
      <alignment wrapText="1"/>
    </xf>
    <xf numFmtId="0" fontId="0" fillId="0" borderId="14" xfId="0" applyBorder="1" applyAlignment="1">
      <alignment horizontal="center" wrapText="1"/>
    </xf>
    <xf numFmtId="0" fontId="0" fillId="0" borderId="15" xfId="0" applyBorder="1" applyAlignment="1">
      <alignment wrapText="1"/>
    </xf>
    <xf numFmtId="165" fontId="0" fillId="0" borderId="14" xfId="3" applyNumberFormat="1"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23" xfId="0" applyBorder="1" applyAlignment="1">
      <alignment horizontal="center" wrapText="1"/>
    </xf>
    <xf numFmtId="0" fontId="0" fillId="0" borderId="24" xfId="0" applyBorder="1" applyAlignment="1">
      <alignment wrapText="1"/>
    </xf>
    <xf numFmtId="0" fontId="0" fillId="0" borderId="19" xfId="0" applyBorder="1" applyAlignment="1">
      <alignment horizontal="center" wrapText="1"/>
    </xf>
    <xf numFmtId="0" fontId="0" fillId="0" borderId="7" xfId="0" applyBorder="1" applyAlignment="1">
      <alignment horizontal="left" wrapText="1"/>
    </xf>
    <xf numFmtId="165" fontId="0" fillId="0" borderId="7" xfId="3" applyNumberFormat="1" applyFont="1" applyBorder="1" applyAlignment="1">
      <alignment horizontal="center" wrapText="1"/>
    </xf>
    <xf numFmtId="0" fontId="0" fillId="0" borderId="7" xfId="0" applyBorder="1" applyAlignment="1">
      <alignment horizontal="center" wrapText="1"/>
    </xf>
    <xf numFmtId="0" fontId="0" fillId="0" borderId="20" xfId="0" applyBorder="1" applyAlignment="1">
      <alignment wrapText="1"/>
    </xf>
    <xf numFmtId="0" fontId="2" fillId="0" borderId="23" xfId="0" applyFont="1" applyBorder="1" applyAlignment="1">
      <alignment horizontal="left" wrapText="1"/>
    </xf>
    <xf numFmtId="0" fontId="0" fillId="0" borderId="22" xfId="0" applyBorder="1" applyAlignment="1">
      <alignment wrapText="1"/>
    </xf>
    <xf numFmtId="165" fontId="2" fillId="0" borderId="23" xfId="3" applyNumberFormat="1" applyFont="1" applyBorder="1" applyAlignment="1">
      <alignment horizontal="center" wrapText="1"/>
    </xf>
    <xf numFmtId="164" fontId="0" fillId="0" borderId="14" xfId="0" applyNumberFormat="1" applyBorder="1" applyAlignment="1">
      <alignment horizontal="center" wrapText="1"/>
    </xf>
    <xf numFmtId="0" fontId="1" fillId="5" borderId="1" xfId="0" applyFont="1" applyFill="1" applyBorder="1" applyAlignment="1">
      <alignment horizontal="center" vertical="center" wrapText="1"/>
    </xf>
    <xf numFmtId="0" fontId="0" fillId="0" borderId="28" xfId="0" applyBorder="1"/>
    <xf numFmtId="0" fontId="0" fillId="0" borderId="0" xfId="0" applyAlignment="1">
      <alignment horizontal="center" vertical="top"/>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0" borderId="0" xfId="0" applyFont="1" applyAlignment="1">
      <alignment horizontal="center" vertical="top"/>
    </xf>
    <xf numFmtId="0" fontId="2" fillId="0" borderId="0" xfId="0" applyFont="1"/>
    <xf numFmtId="0" fontId="10" fillId="0" borderId="0" xfId="0" applyFont="1" applyAlignment="1">
      <alignment horizontal="left" vertical="top" wrapText="1"/>
    </xf>
    <xf numFmtId="0" fontId="0" fillId="0" borderId="1" xfId="0" applyBorder="1" applyAlignment="1">
      <alignment vertical="center" wrapText="1"/>
    </xf>
    <xf numFmtId="0" fontId="8" fillId="0" borderId="0" xfId="0" applyFont="1" applyAlignment="1">
      <alignment horizontal="left" vertical="top" wrapText="1"/>
    </xf>
    <xf numFmtId="0" fontId="8" fillId="0" borderId="0" xfId="0" applyFont="1" applyAlignment="1">
      <alignment horizontal="right" wrapText="1"/>
    </xf>
    <xf numFmtId="0" fontId="2" fillId="6" borderId="1" xfId="0" applyFont="1" applyFill="1" applyBorder="1" applyAlignment="1">
      <alignment horizontal="center" vertical="center" wrapText="1"/>
    </xf>
    <xf numFmtId="0" fontId="10" fillId="0" borderId="0" xfId="0" applyFont="1" applyAlignment="1">
      <alignment horizontal="right" vertical="center" wrapText="1"/>
    </xf>
    <xf numFmtId="0" fontId="2" fillId="0" borderId="0" xfId="0" applyFont="1" applyAlignment="1">
      <alignment wrapText="1"/>
    </xf>
    <xf numFmtId="2" fontId="0" fillId="0" borderId="0" xfId="0" applyNumberFormat="1"/>
    <xf numFmtId="0" fontId="2" fillId="3" borderId="2" xfId="0" applyFont="1" applyFill="1" applyBorder="1" applyAlignment="1">
      <alignment vertical="center"/>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10" fontId="0" fillId="0" borderId="0" xfId="0" applyNumberFormat="1"/>
    <xf numFmtId="2" fontId="0" fillId="0" borderId="1" xfId="3" applyNumberFormat="1" applyFont="1" applyBorder="1" applyAlignment="1">
      <alignment horizontal="center" vertical="center"/>
    </xf>
    <xf numFmtId="2" fontId="0" fillId="0" borderId="1" xfId="0" applyNumberFormat="1" applyBorder="1" applyAlignment="1">
      <alignment horizontal="center" vertical="center"/>
    </xf>
    <xf numFmtId="0" fontId="2" fillId="3" borderId="22" xfId="0" applyFont="1" applyFill="1" applyBorder="1" applyAlignment="1">
      <alignment horizontal="left"/>
    </xf>
    <xf numFmtId="2" fontId="2" fillId="3" borderId="23" xfId="3" applyNumberFormat="1" applyFont="1" applyFill="1" applyBorder="1" applyAlignment="1">
      <alignment horizontal="center" wrapText="1"/>
    </xf>
    <xf numFmtId="0" fontId="2" fillId="3" borderId="24" xfId="0" applyFont="1" applyFill="1" applyBorder="1" applyAlignment="1">
      <alignment wrapText="1"/>
    </xf>
    <xf numFmtId="0" fontId="0" fillId="0" borderId="0" xfId="0" applyAlignment="1">
      <alignment vertical="center"/>
    </xf>
    <xf numFmtId="0" fontId="2" fillId="3" borderId="1" xfId="0" applyFont="1" applyFill="1" applyBorder="1" applyAlignment="1">
      <alignment vertical="center" wrapText="1"/>
    </xf>
    <xf numFmtId="0" fontId="8" fillId="0" borderId="0" xfId="0" applyFont="1" applyAlignment="1">
      <alignment horizontal="right"/>
    </xf>
    <xf numFmtId="0" fontId="8" fillId="0" borderId="0" xfId="0" applyFont="1" applyAlignment="1">
      <alignment horizontal="right" vertical="center" wrapText="1"/>
    </xf>
    <xf numFmtId="2" fontId="2" fillId="3" borderId="9" xfId="3" applyNumberFormat="1" applyFont="1" applyFill="1" applyBorder="1" applyAlignment="1">
      <alignment horizontal="center" vertical="center"/>
    </xf>
    <xf numFmtId="2" fontId="2" fillId="3" borderId="10" xfId="3" applyNumberFormat="1" applyFont="1" applyFill="1" applyBorder="1" applyAlignment="1">
      <alignment horizontal="center" vertical="center"/>
    </xf>
    <xf numFmtId="0" fontId="7" fillId="3" borderId="1" xfId="0" applyFont="1" applyFill="1" applyBorder="1" applyAlignment="1">
      <alignment horizontal="left"/>
    </xf>
    <xf numFmtId="0" fontId="0" fillId="8" borderId="1" xfId="0" applyFill="1" applyBorder="1" applyAlignment="1">
      <alignment horizontal="center" vertical="center"/>
    </xf>
    <xf numFmtId="0" fontId="0" fillId="0" borderId="1" xfId="0" applyBorder="1" applyAlignment="1">
      <alignment horizontal="left" vertical="center" wrapText="1"/>
    </xf>
    <xf numFmtId="0" fontId="1" fillId="0" borderId="0" xfId="0" applyFont="1" applyAlignment="1">
      <alignment horizontal="center" wrapText="1"/>
    </xf>
    <xf numFmtId="0" fontId="0" fillId="0" borderId="0" xfId="0" applyAlignment="1">
      <alignment horizontal="right"/>
    </xf>
    <xf numFmtId="0" fontId="2" fillId="0" borderId="0" xfId="0" applyFont="1" applyAlignment="1">
      <alignment horizontal="left" vertical="center" wrapText="1"/>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2" fillId="3" borderId="1" xfId="0" applyFont="1" applyFill="1" applyBorder="1" applyAlignment="1">
      <alignment vertical="center"/>
    </xf>
    <xf numFmtId="165" fontId="2" fillId="3" borderId="1" xfId="3" applyNumberFormat="1" applyFont="1" applyFill="1" applyBorder="1" applyAlignment="1">
      <alignment vertical="center" wrapText="1"/>
    </xf>
    <xf numFmtId="0" fontId="0" fillId="3" borderId="30" xfId="0" applyFill="1" applyBorder="1" applyAlignment="1">
      <alignment horizontal="left"/>
    </xf>
    <xf numFmtId="0" fontId="0" fillId="3" borderId="1" xfId="0" applyFill="1" applyBorder="1" applyAlignment="1">
      <alignment horizontal="left"/>
    </xf>
    <xf numFmtId="0" fontId="0" fillId="8" borderId="1" xfId="0" applyFill="1" applyBorder="1" applyAlignment="1">
      <alignment horizontal="left" vertical="center"/>
    </xf>
    <xf numFmtId="0" fontId="8" fillId="8" borderId="1" xfId="0" applyFont="1" applyFill="1" applyBorder="1" applyAlignment="1">
      <alignment horizontal="right" vertical="center"/>
    </xf>
    <xf numFmtId="2" fontId="0" fillId="0" borderId="6" xfId="0" applyNumberFormat="1" applyBorder="1" applyAlignment="1">
      <alignment horizontal="center" vertical="center" wrapText="1"/>
    </xf>
    <xf numFmtId="164" fontId="0" fillId="0" borderId="0" xfId="3" applyFont="1" applyAlignment="1">
      <alignment horizontal="center" vertical="center" wrapText="1"/>
    </xf>
    <xf numFmtId="164" fontId="1" fillId="5" borderId="3" xfId="0" applyNumberFormat="1" applyFont="1" applyFill="1" applyBorder="1" applyAlignment="1">
      <alignment horizontal="center" wrapText="1"/>
    </xf>
    <xf numFmtId="0" fontId="1" fillId="5" borderId="3" xfId="0" applyFont="1" applyFill="1" applyBorder="1" applyAlignment="1">
      <alignment horizontal="left" wrapText="1"/>
    </xf>
    <xf numFmtId="0" fontId="13" fillId="5" borderId="0" xfId="0" applyFont="1" applyFill="1" applyAlignment="1">
      <alignment wrapText="1"/>
    </xf>
    <xf numFmtId="43" fontId="0" fillId="0" borderId="0" xfId="0" applyNumberFormat="1" applyAlignment="1">
      <alignment wrapText="1"/>
    </xf>
    <xf numFmtId="0" fontId="1" fillId="5" borderId="0" xfId="0" applyFont="1" applyFill="1" applyAlignment="1">
      <alignment vertical="center" wrapText="1"/>
    </xf>
    <xf numFmtId="9" fontId="0" fillId="0" borderId="0" xfId="0" applyNumberFormat="1" applyAlignment="1">
      <alignment horizontal="center" vertical="center"/>
    </xf>
    <xf numFmtId="164" fontId="0" fillId="0" borderId="0" xfId="3" applyFont="1" applyAlignment="1">
      <alignment wrapText="1"/>
    </xf>
    <xf numFmtId="164" fontId="0" fillId="0" borderId="0" xfId="3" applyFont="1" applyAlignment="1">
      <alignment horizontal="center" wrapText="1"/>
    </xf>
    <xf numFmtId="0" fontId="1" fillId="5" borderId="0" xfId="0" applyFont="1" applyFill="1" applyAlignment="1">
      <alignment vertical="center"/>
    </xf>
    <xf numFmtId="164" fontId="0" fillId="0" borderId="0" xfId="3" applyFont="1"/>
    <xf numFmtId="0" fontId="0" fillId="0" borderId="1" xfId="0" applyBorder="1" applyAlignment="1">
      <alignment horizontal="center" vertical="center"/>
    </xf>
    <xf numFmtId="0" fontId="1" fillId="5" borderId="0" xfId="0" quotePrefix="1" applyFont="1" applyFill="1" applyAlignment="1">
      <alignment vertical="center"/>
    </xf>
    <xf numFmtId="0" fontId="0" fillId="0" borderId="0" xfId="0" applyAlignment="1">
      <alignment vertical="center" wrapText="1"/>
    </xf>
    <xf numFmtId="164" fontId="1" fillId="5" borderId="0" xfId="3" quotePrefix="1" applyFont="1" applyFill="1" applyAlignment="1">
      <alignment vertical="center" wrapText="1"/>
    </xf>
    <xf numFmtId="164" fontId="1" fillId="5" borderId="0" xfId="3" applyFont="1" applyFill="1" applyAlignment="1">
      <alignment wrapText="1"/>
    </xf>
    <xf numFmtId="0" fontId="10" fillId="0" borderId="0" xfId="0" applyFont="1" applyAlignment="1">
      <alignment horizontal="left" vertical="top"/>
    </xf>
    <xf numFmtId="0" fontId="13" fillId="5" borderId="0" xfId="0" applyFont="1" applyFill="1"/>
    <xf numFmtId="164" fontId="0" fillId="10" borderId="0" xfId="3" applyFont="1" applyFill="1"/>
    <xf numFmtId="0" fontId="14" fillId="0" borderId="0" xfId="0" applyFont="1" applyAlignment="1">
      <alignment horizontal="center" vertical="center" wrapText="1"/>
    </xf>
    <xf numFmtId="0" fontId="14" fillId="0" borderId="0" xfId="0" applyFont="1" applyAlignment="1">
      <alignment horizontal="center" vertical="center"/>
    </xf>
    <xf numFmtId="0" fontId="1" fillId="5" borderId="1" xfId="0" applyFont="1" applyFill="1" applyBorder="1" applyAlignment="1">
      <alignment horizontal="center" vertical="center"/>
    </xf>
    <xf numFmtId="43" fontId="1" fillId="5" borderId="1" xfId="4" applyFont="1" applyFill="1" applyBorder="1" applyAlignment="1">
      <alignment horizontal="center" vertical="center" wrapText="1"/>
    </xf>
    <xf numFmtId="0" fontId="0" fillId="0" borderId="0" xfId="0" applyAlignment="1">
      <alignment horizontal="center" vertical="center"/>
    </xf>
    <xf numFmtId="0" fontId="10" fillId="0" borderId="1" xfId="0" applyFont="1" applyBorder="1" applyAlignment="1">
      <alignment horizontal="left" vertical="center" wrapText="1"/>
    </xf>
    <xf numFmtId="43" fontId="10" fillId="0" borderId="1" xfId="4" applyFont="1" applyFill="1" applyBorder="1" applyAlignment="1">
      <alignment horizontal="center" vertical="center" wrapText="1"/>
    </xf>
    <xf numFmtId="0" fontId="9" fillId="9" borderId="6" xfId="0" applyFont="1" applyFill="1" applyBorder="1" applyAlignment="1">
      <alignment horizontal="center" vertical="center" wrapText="1"/>
    </xf>
    <xf numFmtId="43" fontId="0" fillId="0" borderId="1" xfId="4"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0" fillId="0" borderId="1" xfId="0" applyBorder="1" applyAlignment="1">
      <alignment horizontal="left" vertical="center"/>
    </xf>
    <xf numFmtId="43" fontId="10" fillId="0" borderId="1" xfId="4" applyFont="1" applyFill="1" applyBorder="1" applyAlignment="1">
      <alignment horizontal="center" vertical="center"/>
    </xf>
    <xf numFmtId="43" fontId="0" fillId="0" borderId="1" xfId="4" applyFont="1" applyFill="1" applyBorder="1" applyAlignment="1">
      <alignment horizontal="center" vertical="center"/>
    </xf>
    <xf numFmtId="43" fontId="2" fillId="0" borderId="1" xfId="4" applyFont="1" applyBorder="1" applyAlignment="1">
      <alignment horizontal="center" vertical="center"/>
    </xf>
    <xf numFmtId="0" fontId="1" fillId="0" borderId="1" xfId="0" applyFont="1" applyBorder="1" applyAlignment="1">
      <alignment horizontal="center" vertical="center" wrapText="1"/>
    </xf>
    <xf numFmtId="43" fontId="0" fillId="0" borderId="1" xfId="4" applyFont="1" applyBorder="1" applyAlignment="1">
      <alignment horizontal="center" vertical="center"/>
    </xf>
    <xf numFmtId="0" fontId="17" fillId="0" borderId="1" xfId="0" applyFont="1" applyBorder="1" applyAlignment="1">
      <alignment horizontal="left" vertical="center" wrapText="1"/>
    </xf>
    <xf numFmtId="0" fontId="0" fillId="0" borderId="0" xfId="0" applyAlignment="1">
      <alignment horizontal="left" vertical="center" wrapText="1"/>
    </xf>
    <xf numFmtId="43" fontId="0" fillId="0" borderId="0" xfId="4" applyFont="1" applyAlignment="1">
      <alignment horizontal="center" vertical="center"/>
    </xf>
    <xf numFmtId="9" fontId="8" fillId="0" borderId="0" xfId="0" applyNumberFormat="1" applyFont="1" applyAlignment="1">
      <alignment horizontal="center" vertical="center" wrapText="1"/>
    </xf>
    <xf numFmtId="0" fontId="20" fillId="12" borderId="34" xfId="0" applyFont="1" applyFill="1" applyBorder="1" applyAlignment="1">
      <alignment horizontal="center" vertical="center"/>
    </xf>
    <xf numFmtId="0" fontId="20" fillId="12" borderId="36" xfId="0" applyFont="1" applyFill="1" applyBorder="1" applyAlignment="1">
      <alignment horizontal="center" vertical="center"/>
    </xf>
    <xf numFmtId="0" fontId="20" fillId="12" borderId="36" xfId="0" applyFont="1" applyFill="1" applyBorder="1" applyAlignment="1">
      <alignment horizontal="center" vertical="center" wrapText="1"/>
    </xf>
    <xf numFmtId="0" fontId="22" fillId="7" borderId="37" xfId="0" applyFont="1" applyFill="1" applyBorder="1" applyAlignment="1">
      <alignment horizontal="justify" vertical="center" wrapText="1"/>
    </xf>
    <xf numFmtId="0" fontId="22" fillId="7" borderId="36" xfId="0" applyFont="1" applyFill="1" applyBorder="1" applyAlignment="1">
      <alignment horizontal="justify" vertical="center" wrapText="1"/>
    </xf>
    <xf numFmtId="0" fontId="20" fillId="0" borderId="34" xfId="0" applyFont="1" applyBorder="1" applyAlignment="1">
      <alignment horizontal="center" vertical="center"/>
    </xf>
    <xf numFmtId="0" fontId="22" fillId="0" borderId="36" xfId="0" applyFont="1" applyBorder="1" applyAlignment="1">
      <alignment horizontal="center" vertical="center" wrapText="1"/>
    </xf>
    <xf numFmtId="4" fontId="22" fillId="7" borderId="36" xfId="0" applyNumberFormat="1" applyFont="1" applyFill="1" applyBorder="1" applyAlignment="1">
      <alignment horizontal="center" vertical="center"/>
    </xf>
    <xf numFmtId="4" fontId="22" fillId="0" borderId="36" xfId="0" applyNumberFormat="1" applyFont="1" applyBorder="1" applyAlignment="1">
      <alignment horizontal="center" vertical="center" wrapText="1"/>
    </xf>
    <xf numFmtId="0" fontId="23" fillId="12" borderId="34" xfId="0" applyFont="1" applyFill="1" applyBorder="1" applyAlignment="1">
      <alignment horizontal="right" vertical="center"/>
    </xf>
    <xf numFmtId="0" fontId="23" fillId="12" borderId="36" xfId="0" applyFont="1" applyFill="1" applyBorder="1" applyAlignment="1">
      <alignment horizontal="right" vertical="center"/>
    </xf>
    <xf numFmtId="4" fontId="20" fillId="12" borderId="36" xfId="0" applyNumberFormat="1" applyFont="1" applyFill="1" applyBorder="1" applyAlignment="1">
      <alignment horizontal="center" vertical="center"/>
    </xf>
    <xf numFmtId="0" fontId="20" fillId="12" borderId="36" xfId="0" applyFont="1" applyFill="1" applyBorder="1" applyAlignment="1">
      <alignment vertical="center"/>
    </xf>
    <xf numFmtId="0" fontId="20" fillId="12" borderId="34" xfId="0" applyFont="1" applyFill="1" applyBorder="1" applyAlignment="1">
      <alignment horizontal="center" vertical="center" wrapText="1"/>
    </xf>
    <xf numFmtId="0" fontId="20" fillId="0" borderId="34" xfId="0" applyFont="1" applyBorder="1" applyAlignment="1">
      <alignment horizontal="center" vertical="center" wrapText="1"/>
    </xf>
    <xf numFmtId="0" fontId="22" fillId="0" borderId="36" xfId="0" applyFont="1" applyBorder="1" applyAlignment="1">
      <alignment horizontal="center" vertical="center"/>
    </xf>
    <xf numFmtId="0" fontId="22" fillId="0" borderId="37" xfId="0" applyFont="1" applyBorder="1" applyAlignment="1">
      <alignment horizontal="justify" vertical="center" wrapText="1"/>
    </xf>
    <xf numFmtId="0" fontId="0" fillId="0" borderId="37" xfId="0" applyBorder="1" applyAlignment="1">
      <alignment vertical="top" wrapText="1"/>
    </xf>
    <xf numFmtId="0" fontId="0" fillId="0" borderId="36" xfId="0" applyBorder="1" applyAlignment="1">
      <alignment vertical="top" wrapText="1"/>
    </xf>
    <xf numFmtId="0" fontId="22" fillId="7" borderId="36" xfId="0" applyFont="1" applyFill="1" applyBorder="1" applyAlignment="1">
      <alignment horizontal="center" vertical="center" wrapText="1"/>
    </xf>
    <xf numFmtId="0" fontId="26" fillId="0" borderId="36" xfId="0" applyFont="1" applyBorder="1" applyAlignment="1">
      <alignment horizontal="center" vertical="center" wrapText="1"/>
    </xf>
    <xf numFmtId="0" fontId="22" fillId="12" borderId="34" xfId="0" applyFont="1" applyFill="1" applyBorder="1" applyAlignment="1">
      <alignment horizontal="center" vertical="center"/>
    </xf>
    <xf numFmtId="3" fontId="20" fillId="12" borderId="36" xfId="0" applyNumberFormat="1" applyFont="1" applyFill="1" applyBorder="1" applyAlignment="1">
      <alignment horizontal="center" vertical="center"/>
    </xf>
    <xf numFmtId="0" fontId="20" fillId="12" borderId="36" xfId="0" applyFont="1" applyFill="1" applyBorder="1" applyAlignment="1">
      <alignment vertical="center" wrapText="1"/>
    </xf>
    <xf numFmtId="0" fontId="2" fillId="6" borderId="2" xfId="0" applyFont="1" applyFill="1" applyBorder="1" applyAlignment="1">
      <alignment horizontal="center" vertical="center" wrapText="1"/>
    </xf>
    <xf numFmtId="0" fontId="27" fillId="0" borderId="0" xfId="0" applyFont="1" applyAlignment="1">
      <alignment horizontal="left" wrapText="1"/>
    </xf>
    <xf numFmtId="0" fontId="27" fillId="0" borderId="0" xfId="0" applyFont="1"/>
    <xf numFmtId="0" fontId="27" fillId="0" borderId="0" xfId="0" applyFont="1" applyAlignment="1">
      <alignment horizontal="left"/>
    </xf>
    <xf numFmtId="0" fontId="10" fillId="0" borderId="6" xfId="0" applyFont="1" applyBorder="1" applyAlignment="1">
      <alignment horizontal="left" vertical="center" wrapText="1"/>
    </xf>
    <xf numFmtId="0" fontId="2" fillId="0" borderId="2" xfId="0" applyFont="1" applyBorder="1" applyAlignment="1">
      <alignment vertical="center"/>
    </xf>
    <xf numFmtId="2" fontId="0" fillId="0" borderId="1" xfId="3" applyNumberFormat="1" applyFont="1" applyBorder="1" applyAlignment="1">
      <alignment horizontal="left" vertical="center"/>
    </xf>
    <xf numFmtId="0" fontId="22" fillId="0" borderId="1" xfId="0" applyFont="1" applyBorder="1" applyAlignment="1">
      <alignment horizontal="center" vertical="center"/>
    </xf>
    <xf numFmtId="0" fontId="22" fillId="0" borderId="36" xfId="0" applyFont="1" applyBorder="1" applyAlignment="1">
      <alignment vertical="center" wrapText="1"/>
    </xf>
    <xf numFmtId="0" fontId="22" fillId="0" borderId="0" xfId="0" applyFont="1" applyAlignment="1">
      <alignment horizontal="center" vertical="center"/>
    </xf>
    <xf numFmtId="0" fontId="20" fillId="0" borderId="1" xfId="0" applyFont="1" applyBorder="1" applyAlignment="1">
      <alignment vertical="center"/>
    </xf>
    <xf numFmtId="4" fontId="22" fillId="0" borderId="1" xfId="0" applyNumberFormat="1" applyFont="1" applyBorder="1" applyAlignment="1">
      <alignment horizontal="center" vertical="center"/>
    </xf>
    <xf numFmtId="0" fontId="22" fillId="0" borderId="1" xfId="0" applyFont="1" applyBorder="1" applyAlignment="1">
      <alignment horizontal="justify" vertical="center"/>
    </xf>
    <xf numFmtId="0" fontId="22" fillId="0" borderId="1" xfId="0" applyFont="1" applyBorder="1" applyAlignment="1">
      <alignment vertical="center"/>
    </xf>
    <xf numFmtId="4" fontId="26" fillId="0" borderId="1" xfId="0" applyNumberFormat="1" applyFont="1" applyBorder="1" applyAlignment="1">
      <alignment horizontal="center" vertical="center"/>
    </xf>
    <xf numFmtId="1" fontId="0" fillId="0" borderId="0" xfId="0" applyNumberFormat="1"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10" fontId="0" fillId="0" borderId="0" xfId="0" applyNumberFormat="1" applyAlignment="1">
      <alignment horizontal="center"/>
    </xf>
    <xf numFmtId="14" fontId="0" fillId="0" borderId="0" xfId="0" applyNumberFormat="1" applyAlignment="1">
      <alignment horizontal="center" vertical="center" wrapText="1"/>
    </xf>
    <xf numFmtId="165" fontId="6" fillId="0" borderId="0" xfId="3" applyNumberFormat="1" applyFont="1" applyBorder="1" applyAlignment="1">
      <alignment horizontal="center" vertical="center" wrapText="1"/>
    </xf>
    <xf numFmtId="0" fontId="29" fillId="0" borderId="37" xfId="0" applyFont="1" applyBorder="1" applyAlignment="1">
      <alignment horizontal="justify" vertical="center" wrapText="1"/>
    </xf>
    <xf numFmtId="0" fontId="29" fillId="0" borderId="36" xfId="0" applyFont="1" applyBorder="1" applyAlignment="1">
      <alignment horizontal="justify" vertical="center" wrapText="1"/>
    </xf>
    <xf numFmtId="4" fontId="26" fillId="0" borderId="36" xfId="0" applyNumberFormat="1" applyFont="1" applyBorder="1" applyAlignment="1">
      <alignment horizontal="center" vertical="center" wrapText="1"/>
    </xf>
    <xf numFmtId="0" fontId="29" fillId="0" borderId="1" xfId="0" applyFont="1" applyBorder="1" applyAlignment="1">
      <alignment horizontal="justify" vertical="center" wrapText="1"/>
    </xf>
    <xf numFmtId="4" fontId="2" fillId="0" borderId="1" xfId="0" applyNumberFormat="1" applyFont="1" applyBorder="1" applyAlignment="1">
      <alignment horizontal="left" vertical="center" wrapText="1"/>
    </xf>
    <xf numFmtId="165" fontId="2" fillId="0" borderId="1" xfId="3" applyNumberFormat="1" applyFont="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wrapText="1"/>
    </xf>
    <xf numFmtId="43" fontId="2" fillId="0" borderId="1" xfId="4" applyFont="1" applyFill="1" applyBorder="1" applyAlignment="1">
      <alignment wrapText="1"/>
    </xf>
    <xf numFmtId="43" fontId="2" fillId="0" borderId="1" xfId="4" applyFont="1" applyFill="1" applyBorder="1" applyAlignment="1">
      <alignment horizontal="center" wrapText="1"/>
    </xf>
    <xf numFmtId="0" fontId="2" fillId="0" borderId="1" xfId="0" applyFont="1" applyBorder="1" applyAlignment="1">
      <alignment horizontal="center"/>
    </xf>
    <xf numFmtId="43" fontId="0" fillId="0" borderId="1" xfId="4" applyFont="1" applyFill="1" applyBorder="1" applyAlignment="1">
      <alignment wrapText="1"/>
    </xf>
    <xf numFmtId="43" fontId="0" fillId="0" borderId="1" xfId="4" applyFont="1" applyFill="1" applyBorder="1"/>
    <xf numFmtId="9" fontId="0" fillId="0" borderId="1" xfId="4" applyNumberFormat="1" applyFont="1" applyFill="1" applyBorder="1" applyAlignment="1">
      <alignment wrapText="1"/>
    </xf>
    <xf numFmtId="43" fontId="0" fillId="0" borderId="0" xfId="0" applyNumberFormat="1"/>
    <xf numFmtId="0" fontId="6" fillId="0" borderId="1" xfId="0" applyFont="1" applyBorder="1" applyAlignment="1">
      <alignment horizontal="left" vertical="center" indent="1"/>
    </xf>
    <xf numFmtId="0" fontId="0" fillId="0" borderId="1" xfId="0" applyBorder="1" applyAlignment="1">
      <alignment horizontal="left" vertical="center" wrapText="1" indent="1"/>
    </xf>
    <xf numFmtId="2" fontId="0" fillId="0" borderId="1" xfId="0" applyNumberFormat="1" applyBorder="1" applyAlignment="1">
      <alignment wrapText="1"/>
    </xf>
    <xf numFmtId="0" fontId="2" fillId="0" borderId="0" xfId="0" applyFont="1" applyAlignment="1">
      <alignment horizontal="center" vertical="center" wrapText="1"/>
    </xf>
    <xf numFmtId="4" fontId="2" fillId="0" borderId="0" xfId="0" applyNumberFormat="1" applyFont="1" applyAlignment="1">
      <alignment horizontal="left" vertical="center" wrapText="1"/>
    </xf>
    <xf numFmtId="165" fontId="2" fillId="0" borderId="0" xfId="3" applyNumberFormat="1" applyFont="1" applyBorder="1" applyAlignment="1">
      <alignment horizontal="center" vertical="center" wrapText="1"/>
    </xf>
    <xf numFmtId="0" fontId="8" fillId="0" borderId="1" xfId="0" applyFont="1" applyBorder="1" applyAlignment="1">
      <alignment horizontal="left" vertical="top" wrapText="1"/>
    </xf>
    <xf numFmtId="0" fontId="1" fillId="0" borderId="0" xfId="0" applyFont="1" applyAlignment="1">
      <alignment horizontal="center" vertical="center" wrapText="1"/>
    </xf>
    <xf numFmtId="0" fontId="20" fillId="0" borderId="1" xfId="0" applyFont="1" applyBorder="1" applyAlignment="1">
      <alignment horizontal="center" vertical="center" wrapText="1"/>
    </xf>
    <xf numFmtId="0" fontId="8" fillId="0" borderId="1" xfId="0" applyFont="1" applyBorder="1" applyAlignment="1">
      <alignment horizontal="right"/>
    </xf>
    <xf numFmtId="0" fontId="20" fillId="0" borderId="1" xfId="0" applyFont="1" applyBorder="1" applyAlignment="1">
      <alignment horizontal="center" vertical="center"/>
    </xf>
    <xf numFmtId="0" fontId="31" fillId="0" borderId="1" xfId="0" applyFont="1" applyBorder="1" applyAlignment="1">
      <alignment vertical="center"/>
    </xf>
    <xf numFmtId="4" fontId="31" fillId="0" borderId="1" xfId="0" applyNumberFormat="1" applyFont="1" applyBorder="1" applyAlignment="1">
      <alignment horizontal="center" vertical="center"/>
    </xf>
    <xf numFmtId="0" fontId="8" fillId="0" borderId="1" xfId="0" applyFont="1" applyBorder="1" applyAlignment="1">
      <alignment wrapText="1"/>
    </xf>
    <xf numFmtId="0" fontId="8" fillId="0" borderId="1" xfId="0" applyFont="1" applyBorder="1" applyAlignment="1">
      <alignment horizontal="left" wrapText="1"/>
    </xf>
    <xf numFmtId="0" fontId="31" fillId="0" borderId="1" xfId="0" applyFont="1" applyBorder="1" applyAlignment="1">
      <alignment horizontal="center" vertical="center"/>
    </xf>
    <xf numFmtId="0" fontId="26" fillId="0" borderId="1" xfId="0" applyFont="1" applyBorder="1" applyAlignment="1">
      <alignment vertical="center"/>
    </xf>
    <xf numFmtId="0" fontId="26" fillId="0" borderId="1" xfId="0" applyFont="1" applyBorder="1" applyAlignment="1">
      <alignment horizontal="center" vertical="center"/>
    </xf>
    <xf numFmtId="9" fontId="8" fillId="0" borderId="0" xfId="0" applyNumberFormat="1" applyFont="1" applyAlignment="1">
      <alignment horizontal="right"/>
    </xf>
    <xf numFmtId="0" fontId="26" fillId="0" borderId="1" xfId="0" applyFont="1" applyBorder="1" applyAlignment="1">
      <alignment horizontal="justify" vertical="center" wrapText="1"/>
    </xf>
    <xf numFmtId="0" fontId="26" fillId="0" borderId="1" xfId="0" applyFont="1" applyBorder="1" applyAlignment="1">
      <alignment horizontal="center"/>
    </xf>
    <xf numFmtId="0" fontId="19"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8" fillId="0" borderId="1" xfId="0" applyFont="1" applyBorder="1" applyAlignment="1">
      <alignment horizontal="center" vertical="center"/>
    </xf>
    <xf numFmtId="0" fontId="26" fillId="0" borderId="1" xfId="0" applyFont="1" applyBorder="1" applyAlignment="1">
      <alignment vertical="center" wrapText="1"/>
    </xf>
    <xf numFmtId="0" fontId="26" fillId="0" borderId="1" xfId="0" applyFont="1" applyBorder="1" applyAlignment="1">
      <alignment horizontal="left" vertical="top" wrapText="1"/>
    </xf>
    <xf numFmtId="0" fontId="2" fillId="0" borderId="1" xfId="0" applyFont="1" applyBorder="1" applyAlignment="1">
      <alignment horizontal="right"/>
    </xf>
    <xf numFmtId="4" fontId="2" fillId="0" borderId="1" xfId="0" applyNumberFormat="1" applyFont="1" applyBorder="1" applyAlignment="1">
      <alignment horizontal="center"/>
    </xf>
    <xf numFmtId="0" fontId="22" fillId="0" borderId="39" xfId="0" applyFont="1" applyBorder="1" applyAlignment="1">
      <alignment horizontal="center" vertical="center" wrapText="1"/>
    </xf>
    <xf numFmtId="4" fontId="26" fillId="0" borderId="39" xfId="0" applyNumberFormat="1" applyFont="1" applyBorder="1" applyAlignment="1">
      <alignment horizontal="center" vertical="center" wrapText="1"/>
    </xf>
    <xf numFmtId="4" fontId="22" fillId="0" borderId="39" xfId="0" applyNumberFormat="1" applyFont="1" applyBorder="1" applyAlignment="1">
      <alignment horizontal="center" vertical="center" wrapText="1"/>
    </xf>
    <xf numFmtId="0" fontId="22" fillId="0" borderId="34" xfId="0" applyFont="1" applyBorder="1" applyAlignment="1">
      <alignment horizontal="center" vertical="center" wrapText="1"/>
    </xf>
    <xf numFmtId="164" fontId="9" fillId="3" borderId="1" xfId="3" applyFont="1" applyFill="1" applyBorder="1" applyAlignment="1">
      <alignment vertical="center"/>
    </xf>
    <xf numFmtId="4" fontId="22" fillId="0" borderId="30" xfId="0" applyNumberFormat="1" applyFont="1" applyBorder="1" applyAlignment="1">
      <alignment horizontal="center" vertical="center"/>
    </xf>
    <xf numFmtId="4" fontId="22" fillId="0" borderId="36" xfId="0" applyNumberFormat="1" applyFont="1" applyBorder="1" applyAlignment="1">
      <alignment horizontal="center" vertical="center"/>
    </xf>
    <xf numFmtId="4" fontId="26" fillId="0" borderId="36" xfId="0" applyNumberFormat="1" applyFont="1" applyBorder="1" applyAlignment="1">
      <alignment horizontal="center" vertical="center"/>
    </xf>
    <xf numFmtId="0" fontId="0" fillId="13" borderId="34" xfId="0" applyFill="1" applyBorder="1" applyAlignment="1">
      <alignment vertical="center" wrapText="1"/>
    </xf>
    <xf numFmtId="0" fontId="20" fillId="13" borderId="36" xfId="0" applyFont="1" applyFill="1" applyBorder="1" applyAlignment="1">
      <alignment horizontal="center" vertical="center"/>
    </xf>
    <xf numFmtId="4" fontId="20" fillId="13" borderId="36" xfId="0" applyNumberFormat="1" applyFont="1" applyFill="1" applyBorder="1" applyAlignment="1">
      <alignment horizontal="center" vertical="center"/>
    </xf>
    <xf numFmtId="0" fontId="0" fillId="13" borderId="36" xfId="0" applyFill="1" applyBorder="1" applyAlignment="1">
      <alignment vertical="center" wrapText="1"/>
    </xf>
    <xf numFmtId="0" fontId="26" fillId="0" borderId="34" xfId="0" applyFont="1" applyBorder="1" applyAlignment="1">
      <alignment horizontal="center" vertical="center"/>
    </xf>
    <xf numFmtId="0" fontId="22" fillId="0" borderId="39" xfId="0" applyFont="1" applyBorder="1" applyAlignment="1">
      <alignment horizontal="center" vertical="center"/>
    </xf>
    <xf numFmtId="0" fontId="22" fillId="0" borderId="34" xfId="0" applyFont="1" applyBorder="1" applyAlignment="1">
      <alignment horizontal="center" vertical="center"/>
    </xf>
    <xf numFmtId="0" fontId="22" fillId="0" borderId="39" xfId="0" applyFont="1" applyBorder="1" applyAlignment="1">
      <alignment vertical="center"/>
    </xf>
    <xf numFmtId="4" fontId="22" fillId="0" borderId="39" xfId="0" applyNumberFormat="1" applyFont="1" applyBorder="1" applyAlignment="1">
      <alignment horizontal="center" vertical="center"/>
    </xf>
    <xf numFmtId="0" fontId="20" fillId="13" borderId="34" xfId="0" applyFont="1" applyFill="1" applyBorder="1" applyAlignment="1">
      <alignment horizontal="center" vertical="center" wrapText="1"/>
    </xf>
    <xf numFmtId="0" fontId="20" fillId="13" borderId="36" xfId="0" applyFont="1" applyFill="1" applyBorder="1" applyAlignment="1">
      <alignment horizontal="center" vertical="center" wrapText="1"/>
    </xf>
    <xf numFmtId="0" fontId="22" fillId="13" borderId="34" xfId="0" applyFont="1" applyFill="1" applyBorder="1" applyAlignment="1">
      <alignment horizontal="center" vertical="center" wrapText="1"/>
    </xf>
    <xf numFmtId="0" fontId="20" fillId="13" borderId="36" xfId="0" applyFont="1" applyFill="1" applyBorder="1" applyAlignment="1">
      <alignment vertical="center"/>
    </xf>
    <xf numFmtId="0" fontId="31" fillId="13" borderId="36" xfId="0" applyFont="1" applyFill="1" applyBorder="1" applyAlignment="1">
      <alignment horizontal="center" vertical="center"/>
    </xf>
    <xf numFmtId="0" fontId="22" fillId="13" borderId="36" xfId="0" applyFont="1" applyFill="1" applyBorder="1" applyAlignment="1">
      <alignment vertical="center" wrapText="1"/>
    </xf>
    <xf numFmtId="0" fontId="31" fillId="13" borderId="36" xfId="0" applyFont="1" applyFill="1" applyBorder="1" applyAlignment="1">
      <alignment horizontal="center" vertical="center" wrapText="1"/>
    </xf>
    <xf numFmtId="0" fontId="36" fillId="13" borderId="34" xfId="0" applyFont="1" applyFill="1" applyBorder="1" applyAlignment="1">
      <alignment vertical="center" wrapText="1"/>
    </xf>
    <xf numFmtId="0" fontId="31" fillId="13" borderId="36" xfId="0" applyFont="1" applyFill="1" applyBorder="1" applyAlignment="1">
      <alignment vertical="center"/>
    </xf>
    <xf numFmtId="4" fontId="31" fillId="13" borderId="36" xfId="0" applyNumberFormat="1" applyFont="1" applyFill="1" applyBorder="1" applyAlignment="1">
      <alignment horizontal="center" vertical="center" wrapText="1"/>
    </xf>
    <xf numFmtId="0" fontId="31" fillId="13" borderId="36" xfId="0" applyFont="1" applyFill="1" applyBorder="1" applyAlignment="1">
      <alignment vertical="center" wrapText="1"/>
    </xf>
    <xf numFmtId="0" fontId="20" fillId="13" borderId="34" xfId="0" applyFont="1" applyFill="1" applyBorder="1" applyAlignment="1">
      <alignment horizontal="center" vertical="center"/>
    </xf>
    <xf numFmtId="0" fontId="29" fillId="0" borderId="37" xfId="0" applyFont="1" applyBorder="1" applyAlignment="1">
      <alignment horizontal="justify" vertical="center"/>
    </xf>
    <xf numFmtId="0" fontId="29" fillId="0" borderId="36" xfId="0" applyFont="1" applyBorder="1" applyAlignment="1">
      <alignment horizontal="justify" vertical="center"/>
    </xf>
    <xf numFmtId="0" fontId="36" fillId="13" borderId="34" xfId="0" applyFont="1" applyFill="1" applyBorder="1" applyAlignment="1">
      <alignment vertical="center"/>
    </xf>
    <xf numFmtId="4" fontId="31" fillId="13" borderId="36" xfId="0" applyNumberFormat="1" applyFont="1" applyFill="1" applyBorder="1" applyAlignment="1">
      <alignment horizontal="center" vertical="center"/>
    </xf>
    <xf numFmtId="0" fontId="22" fillId="0" borderId="36" xfId="0" applyFont="1" applyBorder="1" applyAlignment="1">
      <alignment horizontal="justify" vertical="center" wrapText="1"/>
    </xf>
    <xf numFmtId="0" fontId="18" fillId="5" borderId="29" xfId="0" applyFont="1" applyFill="1" applyBorder="1" applyAlignment="1">
      <alignment vertical="center"/>
    </xf>
    <xf numFmtId="0" fontId="18" fillId="5" borderId="33" xfId="0" applyFont="1" applyFill="1" applyBorder="1" applyAlignment="1">
      <alignment vertical="center"/>
    </xf>
    <xf numFmtId="0" fontId="18" fillId="5" borderId="30" xfId="0" applyFont="1" applyFill="1" applyBorder="1" applyAlignment="1">
      <alignment vertical="center"/>
    </xf>
    <xf numFmtId="0" fontId="36" fillId="5" borderId="16" xfId="0" applyFont="1" applyFill="1" applyBorder="1" applyAlignment="1">
      <alignment vertical="center"/>
    </xf>
    <xf numFmtId="0" fontId="36" fillId="5" borderId="17" xfId="0" applyFont="1" applyFill="1" applyBorder="1" applyAlignment="1">
      <alignment vertical="center"/>
    </xf>
    <xf numFmtId="0" fontId="36" fillId="5" borderId="18" xfId="0" applyFont="1" applyFill="1" applyBorder="1" applyAlignment="1">
      <alignment vertical="center"/>
    </xf>
    <xf numFmtId="0" fontId="20" fillId="13" borderId="37" xfId="0" applyFont="1" applyFill="1" applyBorder="1" applyAlignment="1">
      <alignment horizontal="center" vertical="center" wrapText="1"/>
    </xf>
    <xf numFmtId="0" fontId="26" fillId="0" borderId="36" xfId="0" applyFont="1" applyBorder="1" applyAlignment="1">
      <alignment vertical="center"/>
    </xf>
    <xf numFmtId="0" fontId="26" fillId="0" borderId="36" xfId="0" applyFont="1" applyBorder="1" applyAlignment="1">
      <alignment horizontal="center" vertical="center"/>
    </xf>
    <xf numFmtId="0" fontId="20" fillId="13" borderId="34" xfId="0" applyFont="1" applyFill="1" applyBorder="1" applyAlignment="1">
      <alignment vertical="center"/>
    </xf>
    <xf numFmtId="0" fontId="22" fillId="0" borderId="37" xfId="0" applyFont="1" applyBorder="1" applyAlignment="1">
      <alignment horizontal="center" vertical="center" wrapText="1"/>
    </xf>
    <xf numFmtId="0" fontId="32" fillId="0" borderId="37" xfId="0" applyFont="1" applyBorder="1" applyAlignment="1">
      <alignment horizontal="justify" vertical="center" wrapText="1"/>
    </xf>
    <xf numFmtId="0" fontId="20" fillId="13" borderId="36" xfId="0" applyFont="1" applyFill="1" applyBorder="1" applyAlignment="1">
      <alignment vertical="center" wrapText="1"/>
    </xf>
    <xf numFmtId="0" fontId="26" fillId="0" borderId="36" xfId="0" applyFont="1" applyBorder="1" applyAlignment="1">
      <alignment horizontal="justify" vertical="center" wrapText="1"/>
    </xf>
    <xf numFmtId="4" fontId="20" fillId="13" borderId="36" xfId="0" applyNumberFormat="1" applyFont="1" applyFill="1" applyBorder="1" applyAlignment="1">
      <alignment horizontal="center" vertical="center" wrapText="1"/>
    </xf>
    <xf numFmtId="0" fontId="26" fillId="0" borderId="39" xfId="0" applyFont="1" applyBorder="1" applyAlignment="1">
      <alignment horizontal="justify" vertical="center" wrapText="1"/>
    </xf>
    <xf numFmtId="0" fontId="0" fillId="0" borderId="38" xfId="0" applyBorder="1" applyAlignment="1">
      <alignment vertical="center" wrapText="1"/>
    </xf>
    <xf numFmtId="0" fontId="20" fillId="13" borderId="1" xfId="0" applyFont="1" applyFill="1" applyBorder="1" applyAlignment="1">
      <alignment horizontal="center" vertical="center" wrapText="1"/>
    </xf>
    <xf numFmtId="0" fontId="20" fillId="0" borderId="1" xfId="0" applyFont="1" applyBorder="1" applyAlignment="1">
      <alignment vertical="center" wrapText="1"/>
    </xf>
    <xf numFmtId="0" fontId="22" fillId="0" borderId="1" xfId="0" applyFont="1" applyBorder="1" applyAlignment="1">
      <alignment horizontal="center" vertical="center" wrapText="1"/>
    </xf>
    <xf numFmtId="4" fontId="26" fillId="7" borderId="1" xfId="0" applyNumberFormat="1" applyFont="1" applyFill="1" applyBorder="1" applyAlignment="1">
      <alignment horizontal="center" vertical="center" wrapText="1"/>
    </xf>
    <xf numFmtId="4" fontId="26" fillId="0" borderId="1" xfId="0" applyNumberFormat="1" applyFont="1" applyBorder="1" applyAlignment="1">
      <alignment horizontal="center" vertical="center" wrapText="1"/>
    </xf>
    <xf numFmtId="4" fontId="31" fillId="13" borderId="1" xfId="0" applyNumberFormat="1" applyFont="1" applyFill="1" applyBorder="1" applyAlignment="1">
      <alignment horizontal="center" vertical="center" wrapText="1"/>
    </xf>
    <xf numFmtId="0" fontId="20" fillId="13" borderId="1" xfId="0" applyFont="1" applyFill="1" applyBorder="1" applyAlignment="1">
      <alignment vertical="center" wrapText="1"/>
    </xf>
    <xf numFmtId="4" fontId="22" fillId="0" borderId="1" xfId="0" applyNumberFormat="1" applyFont="1" applyBorder="1" applyAlignment="1">
      <alignment horizontal="center" vertical="center" wrapText="1"/>
    </xf>
    <xf numFmtId="0" fontId="31" fillId="13" borderId="1" xfId="0" applyFont="1" applyFill="1" applyBorder="1" applyAlignment="1">
      <alignment vertical="center"/>
    </xf>
    <xf numFmtId="4" fontId="20" fillId="13" borderId="1" xfId="0" applyNumberFormat="1" applyFont="1" applyFill="1" applyBorder="1" applyAlignment="1">
      <alignment horizontal="center" vertical="center" wrapText="1"/>
    </xf>
    <xf numFmtId="0" fontId="31" fillId="13" borderId="34" xfId="0" applyFont="1" applyFill="1" applyBorder="1" applyAlignment="1">
      <alignment horizontal="center" vertical="center"/>
    </xf>
    <xf numFmtId="3" fontId="22" fillId="0" borderId="36" xfId="0" applyNumberFormat="1" applyFont="1" applyBorder="1" applyAlignment="1">
      <alignment horizontal="center" vertical="center"/>
    </xf>
    <xf numFmtId="3" fontId="20" fillId="13" borderId="36" xfId="0" applyNumberFormat="1" applyFont="1" applyFill="1" applyBorder="1" applyAlignment="1">
      <alignment horizontal="center" vertical="center"/>
    </xf>
    <xf numFmtId="0" fontId="22" fillId="13" borderId="36" xfId="0" applyFont="1" applyFill="1" applyBorder="1" applyAlignment="1">
      <alignment vertical="center"/>
    </xf>
    <xf numFmtId="1" fontId="22" fillId="0" borderId="36" xfId="0" applyNumberFormat="1" applyFont="1" applyBorder="1" applyAlignment="1">
      <alignment horizontal="center" vertical="center" wrapText="1"/>
    </xf>
    <xf numFmtId="1" fontId="22" fillId="0" borderId="36" xfId="0" applyNumberFormat="1" applyFont="1" applyBorder="1" applyAlignment="1">
      <alignment horizontal="center" vertical="center"/>
    </xf>
    <xf numFmtId="4" fontId="20" fillId="13" borderId="36" xfId="0" applyNumberFormat="1" applyFont="1" applyFill="1" applyBorder="1" applyAlignment="1">
      <alignment vertical="center"/>
    </xf>
    <xf numFmtId="1" fontId="26" fillId="0" borderId="36" xfId="0" applyNumberFormat="1" applyFont="1" applyBorder="1" applyAlignment="1">
      <alignment horizontal="center" vertical="center"/>
    </xf>
    <xf numFmtId="0" fontId="22" fillId="0" borderId="36" xfId="0" applyFont="1" applyBorder="1" applyAlignment="1">
      <alignment vertical="center"/>
    </xf>
    <xf numFmtId="0" fontId="20" fillId="13" borderId="1" xfId="0" applyFont="1" applyFill="1" applyBorder="1" applyAlignment="1">
      <alignment horizontal="center" vertical="center"/>
    </xf>
    <xf numFmtId="0" fontId="36" fillId="13" borderId="1" xfId="0" applyFont="1" applyFill="1" applyBorder="1" applyAlignment="1">
      <alignment horizontal="justify" vertical="center" wrapText="1"/>
    </xf>
    <xf numFmtId="4" fontId="20" fillId="13" borderId="1" xfId="0" applyNumberFormat="1" applyFont="1" applyFill="1" applyBorder="1" applyAlignment="1">
      <alignment horizontal="center" vertical="center"/>
    </xf>
    <xf numFmtId="4" fontId="22" fillId="0" borderId="37" xfId="0" applyNumberFormat="1" applyFont="1" applyBorder="1" applyAlignment="1">
      <alignment horizontal="center" vertical="center" wrapText="1"/>
    </xf>
    <xf numFmtId="9" fontId="9" fillId="3" borderId="1" xfId="0" applyNumberFormat="1" applyFont="1" applyFill="1" applyBorder="1" applyAlignment="1">
      <alignment horizontal="center" vertical="center" wrapText="1"/>
    </xf>
    <xf numFmtId="9" fontId="2" fillId="6" borderId="2" xfId="0" applyNumberFormat="1" applyFont="1" applyFill="1" applyBorder="1" applyAlignment="1">
      <alignment horizontal="center" vertical="center" wrapText="1"/>
    </xf>
    <xf numFmtId="0" fontId="18" fillId="5" borderId="0" xfId="0" applyFont="1" applyFill="1" applyAlignment="1">
      <alignment horizontal="center" vertical="center" wrapText="1"/>
    </xf>
    <xf numFmtId="0" fontId="20" fillId="13" borderId="0" xfId="0" applyFont="1" applyFill="1" applyAlignment="1">
      <alignment horizontal="center" vertical="center" wrapText="1"/>
    </xf>
    <xf numFmtId="0" fontId="26" fillId="0" borderId="0" xfId="0" applyFont="1" applyAlignment="1">
      <alignment horizontal="center" vertical="center"/>
    </xf>
    <xf numFmtId="4" fontId="20" fillId="13" borderId="0" xfId="0" applyNumberFormat="1" applyFont="1" applyFill="1" applyAlignment="1">
      <alignment horizontal="center" vertical="center"/>
    </xf>
    <xf numFmtId="9" fontId="31" fillId="13" borderId="36" xfId="0" applyNumberFormat="1" applyFont="1" applyFill="1" applyBorder="1" applyAlignment="1">
      <alignment horizontal="center" vertical="center"/>
    </xf>
    <xf numFmtId="0" fontId="26" fillId="0" borderId="6" xfId="0" applyFont="1" applyBorder="1" applyAlignment="1">
      <alignment horizontal="center" vertical="center"/>
    </xf>
    <xf numFmtId="2" fontId="26" fillId="9" borderId="1" xfId="0" applyNumberFormat="1" applyFont="1" applyFill="1" applyBorder="1" applyAlignment="1">
      <alignment horizontal="center" vertical="center"/>
    </xf>
    <xf numFmtId="0" fontId="26" fillId="9" borderId="1" xfId="0" applyFont="1" applyFill="1" applyBorder="1" applyAlignment="1">
      <alignment horizontal="center" vertical="center"/>
    </xf>
    <xf numFmtId="0" fontId="8" fillId="9" borderId="1" xfId="0" applyFont="1" applyFill="1" applyBorder="1" applyAlignment="1">
      <alignment horizontal="left" vertical="top" wrapText="1"/>
    </xf>
    <xf numFmtId="0" fontId="26" fillId="9" borderId="1" xfId="0" applyFont="1" applyFill="1" applyBorder="1" applyAlignment="1">
      <alignment vertical="center"/>
    </xf>
    <xf numFmtId="4" fontId="26" fillId="0" borderId="0" xfId="0" applyNumberFormat="1" applyFont="1" applyAlignment="1">
      <alignment horizontal="center" vertical="center"/>
    </xf>
    <xf numFmtId="4" fontId="20" fillId="13" borderId="0" xfId="0" applyNumberFormat="1" applyFont="1" applyFill="1" applyAlignment="1">
      <alignment vertical="center"/>
    </xf>
    <xf numFmtId="9" fontId="20" fillId="13" borderId="36" xfId="0" applyNumberFormat="1" applyFont="1" applyFill="1" applyBorder="1" applyAlignment="1">
      <alignment horizontal="center" vertical="center" wrapText="1"/>
    </xf>
    <xf numFmtId="0" fontId="22" fillId="0" borderId="1" xfId="0" applyFont="1" applyBorder="1" applyAlignment="1">
      <alignment vertical="center" wrapText="1"/>
    </xf>
    <xf numFmtId="9" fontId="22" fillId="0" borderId="1" xfId="0"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11" fillId="0" borderId="0" xfId="0" applyFont="1" applyAlignment="1">
      <alignment horizontal="left" vertical="center" wrapText="1"/>
    </xf>
    <xf numFmtId="0" fontId="1" fillId="0" borderId="3" xfId="0" applyFont="1" applyBorder="1" applyAlignment="1">
      <alignment horizontal="left" vertical="center" wrapText="1"/>
    </xf>
    <xf numFmtId="164" fontId="0" fillId="0" borderId="0" xfId="3" applyFont="1" applyFill="1" applyAlignment="1">
      <alignment horizontal="center" vertical="center" wrapText="1"/>
    </xf>
    <xf numFmtId="164" fontId="1" fillId="0" borderId="0" xfId="0" applyNumberFormat="1" applyFont="1" applyAlignment="1">
      <alignment horizontal="center" wrapText="1"/>
    </xf>
    <xf numFmtId="2" fontId="26" fillId="0" borderId="1" xfId="0" applyNumberFormat="1" applyFont="1" applyBorder="1" applyAlignment="1">
      <alignment horizontal="center" vertical="center"/>
    </xf>
    <xf numFmtId="164" fontId="1" fillId="0" borderId="0" xfId="3" applyFont="1" applyAlignment="1">
      <alignment horizontal="center"/>
    </xf>
    <xf numFmtId="164" fontId="0" fillId="0" borderId="0" xfId="3" applyFont="1" applyAlignment="1">
      <alignment vertical="center" wrapText="1"/>
    </xf>
    <xf numFmtId="43" fontId="2" fillId="0" borderId="0" xfId="0" applyNumberFormat="1" applyFont="1"/>
    <xf numFmtId="0" fontId="22" fillId="0" borderId="1" xfId="0" applyFont="1" applyBorder="1" applyAlignment="1">
      <alignment horizontal="center" vertical="center" wrapText="1"/>
    </xf>
    <xf numFmtId="4" fontId="26"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0" fillId="0" borderId="1" xfId="0" applyFont="1" applyBorder="1" applyAlignment="1">
      <alignment vertical="center" wrapText="1"/>
    </xf>
    <xf numFmtId="0" fontId="20" fillId="13" borderId="1" xfId="0" applyFont="1" applyFill="1" applyBorder="1" applyAlignment="1">
      <alignment horizontal="center" vertical="center" wrapText="1"/>
    </xf>
    <xf numFmtId="0" fontId="21" fillId="0" borderId="1" xfId="0" applyFont="1" applyBorder="1" applyAlignment="1">
      <alignment horizontal="right" vertical="center" wrapText="1"/>
    </xf>
    <xf numFmtId="0" fontId="2" fillId="3" borderId="1" xfId="0" applyFont="1" applyFill="1" applyBorder="1" applyAlignment="1">
      <alignment horizontal="center" vertical="center" wrapText="1"/>
    </xf>
    <xf numFmtId="4" fontId="0" fillId="0" borderId="0" xfId="0" applyNumberFormat="1" applyAlignment="1">
      <alignment wrapText="1"/>
    </xf>
    <xf numFmtId="0" fontId="26" fillId="0" borderId="6" xfId="0" applyFont="1" applyBorder="1" applyAlignment="1">
      <alignment vertical="center" wrapText="1"/>
    </xf>
    <xf numFmtId="0" fontId="26" fillId="0" borderId="28" xfId="0" applyFont="1" applyBorder="1" applyAlignment="1">
      <alignment vertical="center" wrapText="1"/>
    </xf>
    <xf numFmtId="0" fontId="26" fillId="0" borderId="7" xfId="0" applyFont="1" applyBorder="1" applyAlignment="1">
      <alignment vertical="center" wrapText="1"/>
    </xf>
    <xf numFmtId="0" fontId="18" fillId="5" borderId="0" xfId="0" applyFont="1" applyFill="1" applyBorder="1" applyAlignment="1">
      <alignment horizontal="center" vertical="center" wrapText="1"/>
    </xf>
    <xf numFmtId="0" fontId="20" fillId="13" borderId="0" xfId="0" applyFont="1" applyFill="1" applyBorder="1" applyAlignment="1">
      <alignment horizontal="center" vertical="center" wrapText="1"/>
    </xf>
    <xf numFmtId="0" fontId="26" fillId="0" borderId="0" xfId="0" applyFont="1" applyBorder="1" applyAlignment="1">
      <alignment horizontal="center" vertical="center"/>
    </xf>
    <xf numFmtId="4" fontId="20" fillId="13" borderId="0" xfId="0" applyNumberFormat="1" applyFont="1" applyFill="1" applyBorder="1" applyAlignment="1">
      <alignment horizontal="center" vertical="center"/>
    </xf>
    <xf numFmtId="164" fontId="26" fillId="0" borderId="36" xfId="3" applyFont="1" applyBorder="1" applyAlignment="1">
      <alignment horizontal="center" vertical="center" wrapText="1"/>
    </xf>
    <xf numFmtId="4" fontId="26" fillId="0" borderId="0" xfId="0" applyNumberFormat="1" applyFont="1" applyBorder="1" applyAlignment="1">
      <alignment horizontal="center" vertical="center"/>
    </xf>
    <xf numFmtId="4" fontId="20" fillId="13" borderId="0" xfId="0" applyNumberFormat="1" applyFont="1" applyFill="1" applyBorder="1" applyAlignment="1">
      <alignment vertical="center"/>
    </xf>
    <xf numFmtId="4" fontId="22" fillId="0" borderId="16" xfId="0" applyNumberFormat="1" applyFont="1" applyBorder="1" applyAlignment="1">
      <alignment horizontal="center" vertical="center"/>
    </xf>
    <xf numFmtId="0" fontId="7" fillId="0" borderId="1" xfId="0" applyFont="1" applyBorder="1" applyAlignment="1">
      <alignment horizontal="right"/>
    </xf>
    <xf numFmtId="0" fontId="2" fillId="0" borderId="1" xfId="0" applyFont="1" applyBorder="1" applyAlignment="1">
      <alignment horizontal="right" wrapText="1"/>
    </xf>
    <xf numFmtId="9" fontId="20" fillId="13" borderId="1" xfId="0" applyNumberFormat="1" applyFont="1" applyFill="1" applyBorder="1" applyAlignment="1">
      <alignment horizontal="center" vertical="center" wrapText="1"/>
    </xf>
    <xf numFmtId="0" fontId="22" fillId="7" borderId="1" xfId="0" applyFont="1" applyFill="1" applyBorder="1" applyAlignment="1">
      <alignment vertical="center"/>
    </xf>
    <xf numFmtId="0" fontId="0" fillId="13" borderId="1" xfId="0" applyFill="1" applyBorder="1" applyAlignment="1">
      <alignment wrapText="1"/>
    </xf>
    <xf numFmtId="0" fontId="8" fillId="0" borderId="1" xfId="0" applyFont="1" applyBorder="1" applyAlignment="1">
      <alignment horizontal="right"/>
    </xf>
    <xf numFmtId="0" fontId="8" fillId="0" borderId="1" xfId="0" applyFont="1" applyBorder="1" applyAlignment="1">
      <alignment horizontal="right"/>
    </xf>
    <xf numFmtId="0" fontId="9" fillId="3" borderId="1" xfId="0" applyFont="1" applyFill="1" applyBorder="1" applyAlignment="1">
      <alignment vertical="center"/>
    </xf>
    <xf numFmtId="4" fontId="28" fillId="0" borderId="1" xfId="0" applyNumberFormat="1" applyFont="1" applyBorder="1" applyAlignment="1">
      <alignment horizontal="center"/>
    </xf>
    <xf numFmtId="0" fontId="22" fillId="0" borderId="16" xfId="0" applyFont="1" applyBorder="1" applyAlignment="1">
      <alignment horizontal="left" vertical="center"/>
    </xf>
    <xf numFmtId="0" fontId="22" fillId="0" borderId="35" xfId="0" applyFont="1" applyBorder="1" applyAlignment="1">
      <alignment horizontal="justify" vertical="center"/>
    </xf>
    <xf numFmtId="2" fontId="22" fillId="0" borderId="39" xfId="0" applyNumberFormat="1"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horizontal="center" wrapText="1"/>
    </xf>
    <xf numFmtId="0" fontId="0" fillId="0" borderId="1" xfId="0" applyFont="1" applyBorder="1" applyAlignment="1">
      <alignment horizontal="right" wrapText="1"/>
    </xf>
    <xf numFmtId="0" fontId="0" fillId="0" borderId="0" xfId="0" applyFont="1" applyAlignment="1">
      <alignment horizontal="center" wrapText="1"/>
    </xf>
    <xf numFmtId="0" fontId="0" fillId="8" borderId="6" xfId="0" applyFill="1" applyBorder="1" applyAlignment="1">
      <alignment horizontal="center" vertical="center"/>
    </xf>
    <xf numFmtId="0" fontId="0" fillId="8" borderId="7" xfId="0" applyFill="1" applyBorder="1" applyAlignment="1">
      <alignment horizontal="center" vertical="center"/>
    </xf>
    <xf numFmtId="0" fontId="15" fillId="0" borderId="5" xfId="0" applyFont="1" applyBorder="1" applyAlignment="1">
      <alignment horizontal="center" vertical="center"/>
    </xf>
    <xf numFmtId="0" fontId="0" fillId="0" borderId="6" xfId="0" applyBorder="1" applyAlignment="1">
      <alignment horizontal="center" vertical="center" wrapText="1"/>
    </xf>
    <xf numFmtId="0" fontId="0" fillId="0" borderId="28"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3" fontId="0" fillId="0" borderId="6" xfId="4" applyFont="1" applyFill="1" applyBorder="1" applyAlignment="1">
      <alignment horizontal="center" vertical="center" wrapText="1"/>
    </xf>
    <xf numFmtId="43" fontId="0" fillId="0" borderId="28" xfId="4" applyFont="1" applyFill="1" applyBorder="1" applyAlignment="1">
      <alignment horizontal="center" vertical="center" wrapText="1"/>
    </xf>
    <xf numFmtId="43" fontId="0" fillId="0" borderId="7" xfId="4"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6" xfId="0" applyBorder="1" applyAlignment="1">
      <alignment horizontal="left" vertical="center"/>
    </xf>
    <xf numFmtId="0" fontId="0" fillId="0" borderId="28" xfId="0" applyBorder="1" applyAlignment="1">
      <alignment horizontal="left" vertical="center"/>
    </xf>
    <xf numFmtId="0" fontId="0" fillId="0" borderId="7" xfId="0" applyBorder="1" applyAlignment="1">
      <alignment horizontal="left" vertical="center"/>
    </xf>
    <xf numFmtId="0" fontId="8" fillId="0" borderId="1" xfId="0" applyFont="1" applyBorder="1" applyAlignment="1">
      <alignment horizontal="right" wrapText="1"/>
    </xf>
    <xf numFmtId="0" fontId="8" fillId="0" borderId="1" xfId="0" applyFont="1" applyBorder="1" applyAlignment="1">
      <alignment horizontal="right"/>
    </xf>
    <xf numFmtId="0" fontId="1" fillId="5" borderId="0" xfId="0" applyFont="1" applyFill="1" applyAlignment="1">
      <alignment horizontal="center" vertical="center"/>
    </xf>
    <xf numFmtId="0" fontId="18" fillId="5" borderId="38" xfId="0" applyFont="1" applyFill="1" applyBorder="1" applyAlignment="1">
      <alignment horizontal="left" vertical="center"/>
    </xf>
    <xf numFmtId="0" fontId="18" fillId="5" borderId="0" xfId="0" applyFont="1" applyFill="1" applyAlignment="1">
      <alignment horizontal="left" vertical="center"/>
    </xf>
    <xf numFmtId="0" fontId="0" fillId="0" borderId="1" xfId="0" applyBorder="1" applyAlignment="1">
      <alignment horizontal="left" wrapText="1"/>
    </xf>
    <xf numFmtId="0" fontId="0" fillId="0" borderId="1" xfId="0" applyBorder="1" applyAlignment="1">
      <alignment horizontal="left"/>
    </xf>
    <xf numFmtId="0" fontId="0" fillId="0" borderId="1" xfId="0" applyBorder="1" applyAlignment="1">
      <alignment horizontal="center" vertical="center"/>
    </xf>
    <xf numFmtId="43" fontId="0" fillId="0" borderId="1" xfId="4" applyFont="1" applyFill="1" applyBorder="1" applyAlignment="1">
      <alignment horizontal="left" vertical="center" wrapText="1"/>
    </xf>
    <xf numFmtId="43" fontId="0" fillId="0" borderId="1" xfId="4" applyFont="1" applyFill="1" applyBorder="1" applyAlignment="1">
      <alignment horizontal="center" vertical="center"/>
    </xf>
    <xf numFmtId="43" fontId="0" fillId="0" borderId="1" xfId="4" applyFont="1" applyFill="1" applyBorder="1" applyAlignment="1">
      <alignment horizontal="center" vertical="center" wrapText="1"/>
    </xf>
    <xf numFmtId="0" fontId="2" fillId="3" borderId="0" xfId="0" applyFont="1" applyFill="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4" fontId="26"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10" fontId="22" fillId="0" borderId="1" xfId="0" applyNumberFormat="1" applyFont="1" applyBorder="1" applyAlignment="1">
      <alignment horizontal="center" vertical="center" wrapText="1"/>
    </xf>
    <xf numFmtId="4" fontId="26" fillId="0" borderId="6" xfId="0" applyNumberFormat="1" applyFont="1" applyBorder="1" applyAlignment="1">
      <alignment horizontal="center" vertical="center" wrapText="1"/>
    </xf>
    <xf numFmtId="4" fontId="26" fillId="0" borderId="7"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1" fillId="0" borderId="1" xfId="0" applyFont="1" applyBorder="1" applyAlignment="1">
      <alignment horizontal="right" vertical="center" wrapText="1"/>
    </xf>
    <xf numFmtId="0" fontId="10" fillId="0" borderId="1" xfId="0" applyFont="1" applyBorder="1" applyAlignment="1">
      <alignment horizontal="right" vertical="center" wrapText="1"/>
    </xf>
    <xf numFmtId="0" fontId="20" fillId="0" borderId="1" xfId="0" applyFont="1" applyBorder="1" applyAlignment="1">
      <alignment vertical="center" wrapText="1"/>
    </xf>
    <xf numFmtId="9" fontId="22" fillId="0" borderId="1" xfId="0" applyNumberFormat="1" applyFont="1" applyBorder="1" applyAlignment="1">
      <alignment horizontal="center" vertical="center" wrapText="1"/>
    </xf>
    <xf numFmtId="4" fontId="26" fillId="0" borderId="1" xfId="0" applyNumberFormat="1" applyFont="1" applyBorder="1" applyAlignment="1">
      <alignment vertical="center" wrapText="1"/>
    </xf>
    <xf numFmtId="4" fontId="22" fillId="0" borderId="6" xfId="0" applyNumberFormat="1" applyFont="1" applyBorder="1" applyAlignment="1">
      <alignment horizontal="center" vertical="center" wrapText="1"/>
    </xf>
    <xf numFmtId="4" fontId="22" fillId="0" borderId="28" xfId="0" applyNumberFormat="1" applyFont="1" applyBorder="1" applyAlignment="1">
      <alignment horizontal="center" vertical="center" wrapText="1"/>
    </xf>
    <xf numFmtId="4" fontId="22" fillId="0" borderId="7"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8" xfId="0" applyFont="1" applyBorder="1" applyAlignment="1">
      <alignment horizontal="center" vertical="center" wrapText="1"/>
    </xf>
    <xf numFmtId="0" fontId="24" fillId="5" borderId="29" xfId="0" applyFont="1" applyFill="1" applyBorder="1" applyAlignment="1">
      <alignment vertical="center" wrapText="1"/>
    </xf>
    <xf numFmtId="0" fontId="24" fillId="5" borderId="33" xfId="0" applyFont="1" applyFill="1" applyBorder="1" applyAlignment="1">
      <alignment vertical="center" wrapText="1"/>
    </xf>
    <xf numFmtId="0" fontId="24" fillId="5" borderId="30" xfId="0" applyFont="1" applyFill="1" applyBorder="1" applyAlignment="1">
      <alignment vertical="center" wrapText="1"/>
    </xf>
    <xf numFmtId="0" fontId="23" fillId="0" borderId="16" xfId="0" applyFont="1" applyBorder="1" applyAlignment="1">
      <alignment horizontal="justify" vertical="center" wrapText="1"/>
    </xf>
    <xf numFmtId="0" fontId="23" fillId="0" borderId="17"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38" xfId="0" applyFont="1" applyBorder="1" applyAlignment="1">
      <alignment horizontal="justify" vertical="center" wrapText="1"/>
    </xf>
    <xf numFmtId="0" fontId="23" fillId="0" borderId="0" xfId="0" applyFont="1" applyAlignment="1">
      <alignment horizontal="justify" vertical="center" wrapText="1"/>
    </xf>
    <xf numFmtId="0" fontId="23" fillId="0" borderId="3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0" xfId="0" applyFont="1" applyAlignment="1">
      <alignment horizontal="justify" vertical="center" wrapText="1"/>
    </xf>
    <xf numFmtId="0" fontId="21" fillId="0" borderId="37" xfId="0" applyFont="1" applyBorder="1" applyAlignment="1">
      <alignment horizontal="justify" vertical="center" wrapText="1"/>
    </xf>
    <xf numFmtId="0" fontId="23" fillId="0" borderId="32" xfId="0" applyFont="1" applyBorder="1" applyAlignment="1">
      <alignment horizontal="justify" vertical="center" wrapText="1"/>
    </xf>
    <xf numFmtId="0" fontId="23" fillId="0" borderId="35" xfId="0" applyFont="1" applyBorder="1" applyAlignment="1">
      <alignment horizontal="justify" vertical="center" wrapText="1"/>
    </xf>
    <xf numFmtId="0" fontId="23" fillId="0" borderId="36" xfId="0" applyFont="1" applyBorder="1" applyAlignment="1">
      <alignment horizontal="justify" vertical="center" wrapText="1"/>
    </xf>
    <xf numFmtId="0" fontId="18" fillId="5" borderId="29"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30" xfId="0" applyFont="1" applyFill="1" applyBorder="1" applyAlignment="1">
      <alignment horizontal="center" vertical="center" wrapText="1"/>
    </xf>
    <xf numFmtId="0" fontId="19" fillId="0" borderId="29" xfId="0" applyFont="1" applyBorder="1" applyAlignment="1">
      <alignment horizontal="right" vertical="center" wrapText="1"/>
    </xf>
    <xf numFmtId="0" fontId="19" fillId="0" borderId="33" xfId="0" applyFont="1" applyBorder="1" applyAlignment="1">
      <alignment horizontal="right" vertical="center" wrapText="1"/>
    </xf>
    <xf numFmtId="0" fontId="19" fillId="0" borderId="30" xfId="0" applyFont="1" applyBorder="1" applyAlignment="1">
      <alignment horizontal="right" vertical="center" wrapText="1"/>
    </xf>
    <xf numFmtId="0" fontId="21" fillId="0" borderId="29" xfId="0" applyFont="1" applyBorder="1" applyAlignment="1">
      <alignment horizontal="right" vertical="center"/>
    </xf>
    <xf numFmtId="0" fontId="21" fillId="0" borderId="33" xfId="0" applyFont="1" applyBorder="1" applyAlignment="1">
      <alignment horizontal="right" vertical="center"/>
    </xf>
    <xf numFmtId="0" fontId="21" fillId="0" borderId="30" xfId="0" applyFont="1" applyBorder="1" applyAlignment="1">
      <alignment horizontal="right" vertical="center"/>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2" fillId="0" borderId="39" xfId="0" applyFont="1" applyBorder="1" applyAlignment="1">
      <alignment horizontal="center" vertical="center" wrapText="1"/>
    </xf>
    <xf numFmtId="0" fontId="22" fillId="0" borderId="34" xfId="0" applyFont="1" applyBorder="1" applyAlignment="1">
      <alignment horizontal="center" vertical="center" wrapText="1"/>
    </xf>
    <xf numFmtId="4" fontId="22" fillId="7" borderId="39" xfId="0" applyNumberFormat="1" applyFont="1" applyFill="1" applyBorder="1" applyAlignment="1">
      <alignment horizontal="center" vertical="center"/>
    </xf>
    <xf numFmtId="4" fontId="22" fillId="7" borderId="34" xfId="0" applyNumberFormat="1" applyFont="1" applyFill="1" applyBorder="1" applyAlignment="1">
      <alignment horizontal="center" vertical="center"/>
    </xf>
    <xf numFmtId="4" fontId="22" fillId="0" borderId="39" xfId="0" applyNumberFormat="1" applyFont="1" applyBorder="1" applyAlignment="1">
      <alignment horizontal="center" vertical="center" wrapText="1"/>
    </xf>
    <xf numFmtId="4" fontId="22" fillId="0" borderId="34" xfId="0" applyNumberFormat="1" applyFont="1" applyBorder="1" applyAlignment="1">
      <alignment horizontal="center" vertical="center" wrapText="1"/>
    </xf>
    <xf numFmtId="0" fontId="22" fillId="0" borderId="29" xfId="0" applyFont="1" applyBorder="1" applyAlignment="1">
      <alignment horizontal="right" vertical="center" wrapText="1"/>
    </xf>
    <xf numFmtId="0" fontId="22" fillId="0" borderId="33" xfId="0" applyFont="1" applyBorder="1" applyAlignment="1">
      <alignment horizontal="right" vertical="center" wrapText="1"/>
    </xf>
    <xf numFmtId="0" fontId="22" fillId="0" borderId="30" xfId="0" applyFont="1" applyBorder="1" applyAlignment="1">
      <alignment horizontal="right" vertical="center" wrapText="1"/>
    </xf>
    <xf numFmtId="0" fontId="24" fillId="5" borderId="29" xfId="0" applyFont="1" applyFill="1" applyBorder="1" applyAlignment="1">
      <alignment vertical="center"/>
    </xf>
    <xf numFmtId="0" fontId="24" fillId="5" borderId="33" xfId="0" applyFont="1" applyFill="1" applyBorder="1" applyAlignment="1">
      <alignment vertical="center"/>
    </xf>
    <xf numFmtId="0" fontId="24" fillId="5" borderId="30" xfId="0" applyFont="1" applyFill="1" applyBorder="1" applyAlignment="1">
      <alignment vertical="center"/>
    </xf>
    <xf numFmtId="0" fontId="20" fillId="0" borderId="29" xfId="0" applyFont="1" applyBorder="1" applyAlignment="1">
      <alignment horizontal="justify" vertical="center"/>
    </xf>
    <xf numFmtId="0" fontId="20" fillId="0" borderId="33" xfId="0" applyFont="1" applyBorder="1" applyAlignment="1">
      <alignment horizontal="justify" vertical="center"/>
    </xf>
    <xf numFmtId="0" fontId="20" fillId="0" borderId="30" xfId="0" applyFont="1" applyBorder="1" applyAlignment="1">
      <alignment horizontal="justify" vertical="center"/>
    </xf>
    <xf numFmtId="0" fontId="21" fillId="0" borderId="32"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36" xfId="0" applyFont="1" applyBorder="1" applyAlignment="1">
      <alignment horizontal="justify" vertical="center" wrapText="1"/>
    </xf>
    <xf numFmtId="0" fontId="22" fillId="0" borderId="39" xfId="0" applyFont="1" applyBorder="1" applyAlignment="1">
      <alignment vertical="center"/>
    </xf>
    <xf numFmtId="0" fontId="22" fillId="0" borderId="34" xfId="0" applyFont="1" applyBorder="1" applyAlignment="1">
      <alignment vertical="center"/>
    </xf>
    <xf numFmtId="0" fontId="22" fillId="0" borderId="39" xfId="0" applyFont="1" applyBorder="1" applyAlignment="1">
      <alignment horizontal="center" vertical="center"/>
    </xf>
    <xf numFmtId="0" fontId="22" fillId="0" borderId="34" xfId="0" applyFont="1" applyBorder="1" applyAlignment="1">
      <alignment horizontal="center" vertical="center"/>
    </xf>
    <xf numFmtId="0" fontId="26" fillId="0" borderId="39" xfId="0" applyFont="1" applyBorder="1" applyAlignment="1">
      <alignment horizontal="center" vertical="center"/>
    </xf>
    <xf numFmtId="0" fontId="26" fillId="0" borderId="34" xfId="0" applyFont="1" applyBorder="1" applyAlignment="1">
      <alignment horizontal="center"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1" fillId="2" borderId="25" xfId="0" applyFont="1" applyFill="1" applyBorder="1" applyAlignment="1">
      <alignment horizontal="center" wrapText="1"/>
    </xf>
    <xf numFmtId="0" fontId="1" fillId="2" borderId="0" xfId="0" applyFont="1" applyFill="1" applyAlignment="1">
      <alignment horizontal="center" wrapText="1"/>
    </xf>
    <xf numFmtId="0" fontId="22" fillId="0" borderId="40" xfId="0" applyFont="1" applyBorder="1" applyAlignment="1">
      <alignment vertical="center"/>
    </xf>
    <xf numFmtId="4" fontId="22" fillId="0" borderId="39" xfId="0" applyNumberFormat="1" applyFont="1" applyBorder="1" applyAlignment="1">
      <alignment horizontal="center" vertical="center"/>
    </xf>
    <xf numFmtId="4" fontId="22" fillId="0" borderId="40" xfId="0" applyNumberFormat="1" applyFont="1" applyBorder="1" applyAlignment="1">
      <alignment horizontal="center" vertical="center"/>
    </xf>
    <xf numFmtId="4" fontId="22" fillId="0" borderId="34" xfId="0" applyNumberFormat="1" applyFont="1" applyBorder="1" applyAlignment="1">
      <alignment horizontal="center" vertical="center"/>
    </xf>
    <xf numFmtId="4" fontId="26" fillId="0" borderId="39" xfId="0" applyNumberFormat="1" applyFont="1" applyBorder="1" applyAlignment="1">
      <alignment horizontal="center" vertical="center"/>
    </xf>
    <xf numFmtId="4" fontId="26" fillId="0" borderId="40" xfId="0" applyNumberFormat="1" applyFont="1" applyBorder="1" applyAlignment="1">
      <alignment horizontal="center" vertical="center"/>
    </xf>
    <xf numFmtId="4" fontId="26" fillId="0" borderId="34" xfId="0" applyNumberFormat="1" applyFont="1" applyBorder="1" applyAlignment="1">
      <alignment horizontal="center" vertical="center"/>
    </xf>
    <xf numFmtId="0" fontId="21" fillId="0" borderId="29" xfId="0" applyFont="1" applyBorder="1" applyAlignment="1">
      <alignment horizontal="right" vertical="center" wrapText="1"/>
    </xf>
    <xf numFmtId="0" fontId="21" fillId="0" borderId="33" xfId="0" applyFont="1" applyBorder="1" applyAlignment="1">
      <alignment horizontal="right" vertical="center" wrapText="1"/>
    </xf>
    <xf numFmtId="0" fontId="21" fillId="0" borderId="30" xfId="0" applyFont="1" applyBorder="1" applyAlignment="1">
      <alignment horizontal="right" vertical="center" wrapText="1"/>
    </xf>
    <xf numFmtId="0" fontId="20" fillId="0" borderId="29" xfId="0" applyFont="1" applyBorder="1" applyAlignment="1">
      <alignment vertical="center"/>
    </xf>
    <xf numFmtId="0" fontId="20" fillId="0" borderId="33" xfId="0" applyFont="1" applyBorder="1" applyAlignment="1">
      <alignment vertical="center"/>
    </xf>
    <xf numFmtId="0" fontId="20" fillId="0" borderId="30" xfId="0" applyFont="1" applyBorder="1" applyAlignment="1">
      <alignment vertical="center"/>
    </xf>
    <xf numFmtId="0" fontId="22" fillId="0" borderId="40" xfId="0" applyFont="1" applyBorder="1" applyAlignment="1">
      <alignment horizontal="center" vertical="center" wrapText="1"/>
    </xf>
    <xf numFmtId="4" fontId="0" fillId="0" borderId="39" xfId="0" applyNumberFormat="1" applyBorder="1" applyAlignment="1">
      <alignment horizontal="center" vertical="center" wrapText="1"/>
    </xf>
    <xf numFmtId="0" fontId="0" fillId="0" borderId="40" xfId="0" applyBorder="1" applyAlignment="1">
      <alignment horizontal="center" vertical="center" wrapText="1"/>
    </xf>
    <xf numFmtId="0" fontId="0" fillId="0" borderId="34" xfId="0"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7" fillId="3" borderId="1" xfId="0" applyFont="1" applyFill="1" applyBorder="1" applyAlignment="1">
      <alignment horizontal="left"/>
    </xf>
    <xf numFmtId="0" fontId="8"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19" fillId="0" borderId="29" xfId="0" applyFont="1" applyBorder="1" applyAlignment="1">
      <alignment horizontal="right" vertical="center"/>
    </xf>
    <xf numFmtId="0" fontId="19" fillId="0" borderId="33" xfId="0" applyFont="1" applyBorder="1" applyAlignment="1">
      <alignment horizontal="right" vertical="center"/>
    </xf>
    <xf numFmtId="0" fontId="19" fillId="0" borderId="17" xfId="0" applyFont="1" applyBorder="1" applyAlignment="1">
      <alignment horizontal="right" vertical="center"/>
    </xf>
    <xf numFmtId="0" fontId="19" fillId="0" borderId="30" xfId="0" applyFont="1" applyBorder="1" applyAlignment="1">
      <alignment horizontal="right" vertical="center"/>
    </xf>
    <xf numFmtId="0" fontId="20" fillId="13" borderId="32" xfId="0" applyFont="1" applyFill="1" applyBorder="1" applyAlignment="1">
      <alignment horizontal="center" vertical="center"/>
    </xf>
    <xf numFmtId="0" fontId="20" fillId="13" borderId="36" xfId="0" applyFont="1" applyFill="1" applyBorder="1" applyAlignment="1">
      <alignment horizontal="center" vertical="center"/>
    </xf>
    <xf numFmtId="0" fontId="20" fillId="13" borderId="39" xfId="0" applyFont="1" applyFill="1" applyBorder="1" applyAlignment="1">
      <alignment horizontal="center" vertical="center" wrapText="1"/>
    </xf>
    <xf numFmtId="0" fontId="20" fillId="13" borderId="34" xfId="0" applyFont="1" applyFill="1" applyBorder="1" applyAlignment="1">
      <alignment horizontal="center" vertical="center" wrapText="1"/>
    </xf>
    <xf numFmtId="0" fontId="20" fillId="13" borderId="39" xfId="0" applyFont="1" applyFill="1" applyBorder="1" applyAlignment="1">
      <alignment vertical="center" wrapText="1"/>
    </xf>
    <xf numFmtId="0" fontId="20" fillId="13" borderId="34" xfId="0" applyFont="1" applyFill="1" applyBorder="1" applyAlignment="1">
      <alignment vertical="center" wrapText="1"/>
    </xf>
    <xf numFmtId="0" fontId="26" fillId="0" borderId="39" xfId="0" applyFont="1" applyBorder="1" applyAlignment="1">
      <alignment vertical="center"/>
    </xf>
    <xf numFmtId="0" fontId="26" fillId="0" borderId="40" xfId="0" applyFont="1" applyBorder="1" applyAlignment="1">
      <alignment vertical="center"/>
    </xf>
    <xf numFmtId="0" fontId="26" fillId="0" borderId="41" xfId="0" applyFont="1" applyBorder="1" applyAlignment="1">
      <alignment vertical="center"/>
    </xf>
    <xf numFmtId="0" fontId="32" fillId="0" borderId="39" xfId="0" applyFont="1" applyBorder="1" applyAlignment="1">
      <alignment vertical="center" wrapText="1"/>
    </xf>
    <xf numFmtId="0" fontId="32" fillId="0" borderId="40" xfId="0" applyFont="1" applyBorder="1" applyAlignment="1">
      <alignment vertical="center" wrapText="1"/>
    </xf>
    <xf numFmtId="0" fontId="32" fillId="0" borderId="34" xfId="0" applyFont="1" applyBorder="1" applyAlignment="1">
      <alignment vertical="center" wrapText="1"/>
    </xf>
    <xf numFmtId="0" fontId="20" fillId="13" borderId="29" xfId="0" applyFont="1" applyFill="1" applyBorder="1" applyAlignment="1">
      <alignment horizontal="center" vertical="center" wrapText="1"/>
    </xf>
    <xf numFmtId="0" fontId="20" fillId="13" borderId="30" xfId="0" applyFont="1" applyFill="1" applyBorder="1" applyAlignment="1">
      <alignment horizontal="center" vertical="center"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0" fillId="0" borderId="38" xfId="0" applyBorder="1" applyAlignment="1">
      <alignment vertical="center" wrapText="1"/>
    </xf>
    <xf numFmtId="0" fontId="20" fillId="0" borderId="29"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center" wrapText="1"/>
    </xf>
    <xf numFmtId="0" fontId="31" fillId="0" borderId="29" xfId="0" applyFont="1" applyBorder="1" applyAlignment="1">
      <alignment horizontal="justify" vertical="center" wrapText="1"/>
    </xf>
    <xf numFmtId="0" fontId="31" fillId="0" borderId="33" xfId="0" applyFont="1" applyBorder="1" applyAlignment="1">
      <alignment horizontal="justify" vertical="center" wrapText="1"/>
    </xf>
    <xf numFmtId="0" fontId="31" fillId="0" borderId="30" xfId="0" applyFont="1" applyBorder="1" applyAlignment="1">
      <alignment horizontal="justify" vertical="center" wrapText="1"/>
    </xf>
    <xf numFmtId="0" fontId="26" fillId="0" borderId="39" xfId="0" applyFont="1" applyBorder="1" applyAlignment="1">
      <alignment vertical="center" wrapText="1"/>
    </xf>
    <xf numFmtId="0" fontId="26" fillId="0" borderId="40" xfId="0" applyFont="1" applyBorder="1" applyAlignment="1">
      <alignment vertical="center" wrapText="1"/>
    </xf>
    <xf numFmtId="0" fontId="26" fillId="0" borderId="34" xfId="0" applyFont="1" applyBorder="1" applyAlignment="1">
      <alignment vertical="center" wrapText="1"/>
    </xf>
    <xf numFmtId="0" fontId="26" fillId="7" borderId="39" xfId="0" applyFont="1" applyFill="1" applyBorder="1" applyAlignment="1">
      <alignment horizontal="center" vertical="center" wrapText="1"/>
    </xf>
    <xf numFmtId="0" fontId="26" fillId="7" borderId="40" xfId="0" applyFont="1" applyFill="1" applyBorder="1" applyAlignment="1">
      <alignment horizontal="center" vertical="center" wrapText="1"/>
    </xf>
    <xf numFmtId="0" fontId="26" fillId="7" borderId="34" xfId="0" applyFont="1" applyFill="1" applyBorder="1" applyAlignment="1">
      <alignment horizontal="center" vertical="center" wrapText="1"/>
    </xf>
    <xf numFmtId="0" fontId="29" fillId="0" borderId="39"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4" xfId="0" applyFont="1" applyBorder="1" applyAlignment="1">
      <alignment horizontal="justify" vertical="center" wrapText="1"/>
    </xf>
    <xf numFmtId="0" fontId="20" fillId="13" borderId="29" xfId="0" applyFont="1" applyFill="1" applyBorder="1" applyAlignment="1">
      <alignment horizontal="center" vertical="center"/>
    </xf>
    <xf numFmtId="0" fontId="20" fillId="13" borderId="30" xfId="0" applyFont="1" applyFill="1" applyBorder="1" applyAlignment="1">
      <alignment horizontal="center" vertical="center"/>
    </xf>
    <xf numFmtId="0" fontId="0" fillId="0" borderId="17" xfId="0" applyBorder="1" applyAlignment="1">
      <alignment horizontal="left" wrapText="1"/>
    </xf>
    <xf numFmtId="0" fontId="0" fillId="0" borderId="17" xfId="0" applyBorder="1" applyAlignment="1">
      <alignment horizontal="left"/>
    </xf>
    <xf numFmtId="0" fontId="18" fillId="14" borderId="29" xfId="0" applyFont="1" applyFill="1" applyBorder="1" applyAlignment="1">
      <alignment horizontal="center" vertical="center" wrapText="1"/>
    </xf>
    <xf numFmtId="0" fontId="18" fillId="14" borderId="33" xfId="0" applyFont="1" applyFill="1" applyBorder="1" applyAlignment="1">
      <alignment horizontal="center" vertical="center" wrapText="1"/>
    </xf>
    <xf numFmtId="0" fontId="18" fillId="14" borderId="30" xfId="0" applyFont="1" applyFill="1" applyBorder="1" applyAlignment="1">
      <alignment horizontal="center" vertical="center" wrapText="1"/>
    </xf>
    <xf numFmtId="0" fontId="20" fillId="0" borderId="29" xfId="0" applyFont="1" applyBorder="1" applyAlignment="1">
      <alignment vertical="center" wrapText="1"/>
    </xf>
    <xf numFmtId="0" fontId="20" fillId="0" borderId="33" xfId="0" applyFont="1" applyBorder="1" applyAlignment="1">
      <alignment vertical="center" wrapText="1"/>
    </xf>
    <xf numFmtId="0" fontId="20" fillId="0" borderId="30" xfId="0" applyFont="1" applyBorder="1" applyAlignment="1">
      <alignment vertical="center" wrapText="1"/>
    </xf>
    <xf numFmtId="0" fontId="26" fillId="0" borderId="34" xfId="0" applyFont="1" applyBorder="1" applyAlignment="1">
      <alignment vertical="center"/>
    </xf>
    <xf numFmtId="0" fontId="26" fillId="7" borderId="39" xfId="0" applyFont="1" applyFill="1" applyBorder="1" applyAlignment="1">
      <alignment horizontal="center" vertical="center"/>
    </xf>
    <xf numFmtId="0" fontId="26" fillId="7" borderId="40" xfId="0" applyFont="1" applyFill="1" applyBorder="1" applyAlignment="1">
      <alignment horizontal="center" vertical="center"/>
    </xf>
    <xf numFmtId="0" fontId="26" fillId="7" borderId="34" xfId="0" applyFont="1" applyFill="1" applyBorder="1" applyAlignment="1">
      <alignment horizontal="center" vertical="center"/>
    </xf>
    <xf numFmtId="0" fontId="31" fillId="0" borderId="1" xfId="0" applyFont="1" applyBorder="1" applyAlignment="1">
      <alignment horizontal="justify" vertical="center" wrapText="1"/>
    </xf>
    <xf numFmtId="0" fontId="20" fillId="13"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0" borderId="1" xfId="0" applyFont="1" applyBorder="1" applyAlignment="1">
      <alignment horizontal="right" vertical="center" wrapText="1"/>
    </xf>
    <xf numFmtId="0" fontId="22" fillId="0" borderId="1"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8" fillId="0" borderId="6" xfId="0" applyFont="1" applyBorder="1" applyAlignment="1">
      <alignment horizontal="right"/>
    </xf>
    <xf numFmtId="0" fontId="21" fillId="0" borderId="1" xfId="0" applyFont="1" applyBorder="1" applyAlignment="1">
      <alignment horizontal="right" vertical="center"/>
    </xf>
    <xf numFmtId="0" fontId="20" fillId="0" borderId="1" xfId="0" applyFont="1" applyBorder="1" applyAlignment="1">
      <alignment horizontal="left" vertical="center" wrapText="1"/>
    </xf>
    <xf numFmtId="0" fontId="19" fillId="0" borderId="6" xfId="0" applyFont="1" applyBorder="1" applyAlignment="1">
      <alignment horizontal="left" vertical="center" wrapText="1"/>
    </xf>
    <xf numFmtId="0" fontId="19" fillId="0" borderId="28"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right" vertical="center" wrapText="1"/>
    </xf>
    <xf numFmtId="0" fontId="0" fillId="0" borderId="21" xfId="0" applyBorder="1" applyAlignment="1">
      <alignment horizontal="left" wrapText="1"/>
    </xf>
    <xf numFmtId="0" fontId="0" fillId="0" borderId="21" xfId="0" applyBorder="1" applyAlignment="1">
      <alignment horizontal="left"/>
    </xf>
    <xf numFmtId="0" fontId="1" fillId="4" borderId="1" xfId="0" applyFont="1" applyFill="1" applyBorder="1" applyAlignment="1">
      <alignment horizontal="center"/>
    </xf>
    <xf numFmtId="0" fontId="20" fillId="13" borderId="33" xfId="0" applyFont="1" applyFill="1" applyBorder="1" applyAlignment="1">
      <alignment horizontal="center" vertical="center"/>
    </xf>
    <xf numFmtId="0" fontId="31" fillId="5" borderId="29"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31" fillId="5" borderId="30" xfId="0" applyFont="1" applyFill="1" applyBorder="1" applyAlignment="1">
      <alignment horizontal="center" vertical="center" wrapText="1"/>
    </xf>
    <xf numFmtId="0" fontId="22" fillId="0" borderId="39" xfId="0" applyFont="1" applyBorder="1" applyAlignment="1">
      <alignment vertical="center" wrapText="1"/>
    </xf>
    <xf numFmtId="0" fontId="22" fillId="0" borderId="40" xfId="0" applyFont="1" applyBorder="1" applyAlignment="1">
      <alignment vertical="center" wrapText="1"/>
    </xf>
    <xf numFmtId="0" fontId="22" fillId="0" borderId="34" xfId="0" applyFont="1" applyBorder="1" applyAlignment="1">
      <alignment vertical="center" wrapText="1"/>
    </xf>
    <xf numFmtId="0" fontId="20" fillId="13" borderId="29" xfId="0" applyFont="1" applyFill="1" applyBorder="1" applyAlignment="1">
      <alignment vertical="center"/>
    </xf>
    <xf numFmtId="0" fontId="20" fillId="13" borderId="30" xfId="0" applyFont="1" applyFill="1" applyBorder="1" applyAlignment="1">
      <alignment vertical="center"/>
    </xf>
    <xf numFmtId="0" fontId="1" fillId="4" borderId="16" xfId="0"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37" fillId="5" borderId="29" xfId="0" applyFont="1" applyFill="1" applyBorder="1" applyAlignment="1">
      <alignment vertical="center" wrapText="1"/>
    </xf>
    <xf numFmtId="0" fontId="37" fillId="5" borderId="33" xfId="0" applyFont="1" applyFill="1" applyBorder="1" applyAlignment="1">
      <alignment vertical="center" wrapText="1"/>
    </xf>
    <xf numFmtId="0" fontId="37" fillId="5" borderId="30" xfId="0" applyFont="1" applyFill="1" applyBorder="1" applyAlignment="1">
      <alignment vertical="center" wrapText="1"/>
    </xf>
    <xf numFmtId="0" fontId="1" fillId="2" borderId="1" xfId="0" applyFont="1" applyFill="1" applyBorder="1" applyAlignment="1">
      <alignment horizontal="center" wrapText="1"/>
    </xf>
    <xf numFmtId="0" fontId="8" fillId="0" borderId="6" xfId="0" applyFont="1" applyBorder="1" applyAlignment="1">
      <alignment horizontal="right" vertical="center" wrapText="1"/>
    </xf>
    <xf numFmtId="0" fontId="2" fillId="3" borderId="29" xfId="0" applyFont="1" applyFill="1" applyBorder="1" applyAlignment="1">
      <alignment horizontal="center" vertical="center"/>
    </xf>
    <xf numFmtId="0" fontId="2" fillId="3" borderId="31" xfId="0" applyFont="1" applyFill="1" applyBorder="1" applyAlignment="1">
      <alignment horizontal="center" vertical="center"/>
    </xf>
    <xf numFmtId="0" fontId="8" fillId="0" borderId="1" xfId="0" applyFont="1" applyBorder="1" applyAlignment="1">
      <alignment horizontal="right" vertical="center" wrapText="1"/>
    </xf>
    <xf numFmtId="0" fontId="31" fillId="5" borderId="29" xfId="0" applyFont="1" applyFill="1" applyBorder="1" applyAlignment="1">
      <alignment vertical="center" wrapText="1"/>
    </xf>
    <xf numFmtId="0" fontId="31" fillId="5" borderId="33" xfId="0" applyFont="1" applyFill="1" applyBorder="1" applyAlignment="1">
      <alignment vertical="center" wrapText="1"/>
    </xf>
    <xf numFmtId="0" fontId="31" fillId="5" borderId="30" xfId="0" applyFont="1" applyFill="1" applyBorder="1" applyAlignment="1">
      <alignment vertical="center" wrapText="1"/>
    </xf>
    <xf numFmtId="0" fontId="0" fillId="0" borderId="17" xfId="0" applyBorder="1" applyAlignment="1">
      <alignment horizontal="left" vertical="top" wrapText="1"/>
    </xf>
    <xf numFmtId="0" fontId="31" fillId="0" borderId="29" xfId="0" applyFont="1" applyBorder="1" applyAlignment="1">
      <alignment vertical="center"/>
    </xf>
    <xf numFmtId="0" fontId="31" fillId="0" borderId="33" xfId="0" applyFont="1" applyBorder="1" applyAlignment="1">
      <alignment vertical="center"/>
    </xf>
    <xf numFmtId="0" fontId="31" fillId="0" borderId="17" xfId="0" applyFont="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wrapText="1"/>
    </xf>
    <xf numFmtId="0" fontId="31" fillId="0" borderId="33" xfId="0" applyFont="1" applyBorder="1" applyAlignment="1">
      <alignment vertical="center" wrapText="1"/>
    </xf>
    <xf numFmtId="0" fontId="31" fillId="0" borderId="30" xfId="0" applyFont="1" applyBorder="1" applyAlignment="1">
      <alignment vertical="center" wrapText="1"/>
    </xf>
    <xf numFmtId="0" fontId="36" fillId="5" borderId="29" xfId="0" applyFont="1" applyFill="1" applyBorder="1" applyAlignment="1">
      <alignment vertical="center" wrapText="1"/>
    </xf>
    <xf numFmtId="0" fontId="36" fillId="5" borderId="33" xfId="0" applyFont="1" applyFill="1" applyBorder="1" applyAlignment="1">
      <alignment vertical="center" wrapText="1"/>
    </xf>
    <xf numFmtId="0" fontId="36" fillId="5" borderId="30" xfId="0" applyFont="1" applyFill="1" applyBorder="1" applyAlignment="1">
      <alignment vertical="center" wrapText="1"/>
    </xf>
    <xf numFmtId="0" fontId="37" fillId="5"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0" fillId="0" borderId="1" xfId="0" applyFont="1" applyBorder="1" applyAlignment="1">
      <alignment horizontal="justify" vertical="center"/>
    </xf>
    <xf numFmtId="0" fontId="29" fillId="0" borderId="1" xfId="0" applyFont="1" applyBorder="1" applyAlignment="1">
      <alignment horizontal="left" vertical="center" wrapText="1"/>
    </xf>
    <xf numFmtId="0" fontId="0" fillId="0" borderId="0" xfId="0" applyBorder="1" applyAlignment="1">
      <alignment horizontal="left" vertical="top" wrapText="1"/>
    </xf>
    <xf numFmtId="0" fontId="21" fillId="0" borderId="16" xfId="0" applyFont="1" applyBorder="1" applyAlignment="1">
      <alignment horizontal="right" vertical="center" wrapText="1"/>
    </xf>
    <xf numFmtId="0" fontId="21" fillId="0" borderId="17" xfId="0" applyFont="1" applyBorder="1" applyAlignment="1">
      <alignment horizontal="right" vertical="center" wrapText="1"/>
    </xf>
    <xf numFmtId="0" fontId="21" fillId="0" borderId="18" xfId="0" applyFont="1" applyBorder="1" applyAlignment="1">
      <alignment horizontal="right" vertical="center" wrapText="1"/>
    </xf>
    <xf numFmtId="0" fontId="24" fillId="5" borderId="1" xfId="0" applyFont="1" applyFill="1" applyBorder="1" applyAlignment="1">
      <alignment vertical="center" wrapText="1"/>
    </xf>
    <xf numFmtId="0" fontId="2" fillId="3" borderId="29" xfId="0" applyFont="1" applyFill="1" applyBorder="1" applyAlignment="1">
      <alignment horizontal="center"/>
    </xf>
    <xf numFmtId="0" fontId="2" fillId="3" borderId="33" xfId="0" applyFont="1" applyFill="1" applyBorder="1" applyAlignment="1">
      <alignment horizontal="center"/>
    </xf>
    <xf numFmtId="0" fontId="8" fillId="0" borderId="26" xfId="0" applyFont="1" applyBorder="1" applyAlignment="1">
      <alignment horizontal="right"/>
    </xf>
    <xf numFmtId="0" fontId="8" fillId="0" borderId="5" xfId="0" applyFont="1" applyBorder="1" applyAlignment="1">
      <alignment horizontal="right"/>
    </xf>
    <xf numFmtId="0" fontId="8" fillId="0" borderId="27" xfId="0" applyFont="1" applyBorder="1" applyAlignment="1">
      <alignment horizontal="right"/>
    </xf>
    <xf numFmtId="0" fontId="8" fillId="0" borderId="1" xfId="0" applyFont="1" applyBorder="1" applyAlignment="1">
      <alignment horizontal="righ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wrapText="1"/>
    </xf>
    <xf numFmtId="4"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4" fontId="26" fillId="0" borderId="1" xfId="0" applyNumberFormat="1" applyFont="1" applyFill="1" applyBorder="1" applyAlignment="1">
      <alignment horizontal="center" vertical="center"/>
    </xf>
    <xf numFmtId="0" fontId="2" fillId="9" borderId="0" xfId="0" applyFont="1" applyFill="1"/>
    <xf numFmtId="0" fontId="0" fillId="9" borderId="0" xfId="0" applyFill="1"/>
  </cellXfs>
  <cellStyles count="6">
    <cellStyle name="Comma" xfId="3" builtinId="3"/>
    <cellStyle name="Comma 2" xfId="2"/>
    <cellStyle name="Comma 3" xfId="4"/>
    <cellStyle name="Comma 4" xfId="5"/>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5"/>
  <sheetViews>
    <sheetView zoomScale="80" zoomScaleNormal="80" workbookViewId="0">
      <selection activeCell="H10" sqref="H10"/>
    </sheetView>
  </sheetViews>
  <sheetFormatPr defaultColWidth="9.140625" defaultRowHeight="15" x14ac:dyDescent="0.25"/>
  <cols>
    <col min="1" max="1" width="2.7109375" style="119" customWidth="1"/>
    <col min="2" max="2" width="12.140625" style="2" customWidth="1"/>
    <col min="3" max="3" width="30.85546875" style="119" customWidth="1"/>
    <col min="4" max="4" width="11.7109375" style="119" bestFit="1" customWidth="1"/>
    <col min="5" max="5" width="89.85546875" style="133" customWidth="1"/>
    <col min="6" max="6" width="16.5703125" style="134" bestFit="1" customWidth="1"/>
    <col min="7" max="7" width="12.42578125" style="119" bestFit="1" customWidth="1"/>
    <col min="8" max="8" width="32.140625" style="2" customWidth="1"/>
    <col min="9" max="9" width="12.5703125" style="119" bestFit="1" customWidth="1"/>
    <col min="10" max="16384" width="9.140625" style="119"/>
  </cols>
  <sheetData>
    <row r="2" spans="2:9" s="116" customFormat="1" ht="21" x14ac:dyDescent="0.25">
      <c r="B2" s="115"/>
      <c r="C2" s="363" t="s">
        <v>758</v>
      </c>
      <c r="D2" s="363"/>
      <c r="E2" s="363"/>
      <c r="F2" s="363"/>
      <c r="G2" s="363"/>
      <c r="H2" s="363"/>
      <c r="I2" s="363"/>
    </row>
    <row r="3" spans="2:9" ht="45" x14ac:dyDescent="0.25">
      <c r="B3" s="51"/>
      <c r="C3" s="117" t="s">
        <v>759</v>
      </c>
      <c r="D3" s="117"/>
      <c r="E3" s="51" t="s">
        <v>760</v>
      </c>
      <c r="F3" s="118" t="s">
        <v>761</v>
      </c>
      <c r="G3" s="117" t="s">
        <v>762</v>
      </c>
      <c r="H3" s="51" t="s">
        <v>763</v>
      </c>
      <c r="I3" s="117" t="s">
        <v>764</v>
      </c>
    </row>
    <row r="4" spans="2:9" s="2" customFormat="1" ht="154.5" customHeight="1" x14ac:dyDescent="0.25">
      <c r="B4" s="364" t="s">
        <v>765</v>
      </c>
      <c r="C4" s="83" t="s">
        <v>766</v>
      </c>
      <c r="D4" s="11"/>
      <c r="E4" s="120" t="s">
        <v>767</v>
      </c>
      <c r="F4" s="121">
        <v>195.06</v>
      </c>
      <c r="G4" s="122" t="s">
        <v>768</v>
      </c>
      <c r="H4" s="11" t="s">
        <v>769</v>
      </c>
      <c r="I4" s="11"/>
    </row>
    <row r="5" spans="2:9" s="2" customFormat="1" ht="48" customHeight="1" x14ac:dyDescent="0.25">
      <c r="B5" s="365"/>
      <c r="C5" s="83" t="s">
        <v>715</v>
      </c>
      <c r="D5" s="11"/>
      <c r="E5" s="120" t="s">
        <v>770</v>
      </c>
      <c r="F5" s="123">
        <v>3.26</v>
      </c>
      <c r="G5" s="124" t="s">
        <v>771</v>
      </c>
      <c r="H5" s="11" t="s">
        <v>772</v>
      </c>
      <c r="I5" s="11"/>
    </row>
    <row r="6" spans="2:9" s="2" customFormat="1" ht="38.25" customHeight="1" x14ac:dyDescent="0.25">
      <c r="B6" s="365"/>
      <c r="C6" s="367" t="s">
        <v>773</v>
      </c>
      <c r="D6" s="368" t="s">
        <v>774</v>
      </c>
      <c r="E6" s="120" t="s">
        <v>775</v>
      </c>
      <c r="F6" s="369">
        <v>8308.49</v>
      </c>
      <c r="G6" s="372" t="s">
        <v>771</v>
      </c>
      <c r="H6" s="364" t="s">
        <v>772</v>
      </c>
      <c r="I6" s="11"/>
    </row>
    <row r="7" spans="2:9" s="2" customFormat="1" x14ac:dyDescent="0.25">
      <c r="B7" s="365"/>
      <c r="C7" s="367"/>
      <c r="D7" s="368"/>
      <c r="E7" s="83" t="s">
        <v>776</v>
      </c>
      <c r="F7" s="370"/>
      <c r="G7" s="373"/>
      <c r="H7" s="366"/>
      <c r="I7" s="11"/>
    </row>
    <row r="8" spans="2:9" s="2" customFormat="1" ht="14.25" customHeight="1" x14ac:dyDescent="0.25">
      <c r="B8" s="365"/>
      <c r="C8" s="367"/>
      <c r="D8" s="368" t="s">
        <v>777</v>
      </c>
      <c r="E8" s="120" t="s">
        <v>778</v>
      </c>
      <c r="F8" s="370"/>
      <c r="G8" s="374" t="s">
        <v>768</v>
      </c>
      <c r="H8" s="364" t="s">
        <v>779</v>
      </c>
      <c r="I8" s="11"/>
    </row>
    <row r="9" spans="2:9" s="2" customFormat="1" x14ac:dyDescent="0.25">
      <c r="B9" s="365"/>
      <c r="C9" s="367"/>
      <c r="D9" s="368"/>
      <c r="E9" s="120" t="s">
        <v>780</v>
      </c>
      <c r="F9" s="371"/>
      <c r="G9" s="375"/>
      <c r="H9" s="366"/>
      <c r="I9" s="11"/>
    </row>
    <row r="10" spans="2:9" s="2" customFormat="1" ht="56.25" customHeight="1" x14ac:dyDescent="0.25">
      <c r="B10" s="365"/>
      <c r="C10" s="83" t="s">
        <v>781</v>
      </c>
      <c r="D10" s="11"/>
      <c r="E10" s="120" t="s">
        <v>770</v>
      </c>
      <c r="F10" s="123">
        <v>0.35</v>
      </c>
      <c r="G10" s="125" t="s">
        <v>771</v>
      </c>
      <c r="H10" s="11" t="s">
        <v>772</v>
      </c>
      <c r="I10" s="11"/>
    </row>
    <row r="11" spans="2:9" ht="105" x14ac:dyDescent="0.25">
      <c r="B11" s="365"/>
      <c r="C11" s="126" t="s">
        <v>782</v>
      </c>
      <c r="D11" s="107"/>
      <c r="E11" s="120" t="s">
        <v>783</v>
      </c>
      <c r="F11" s="127">
        <v>7.08</v>
      </c>
      <c r="G11" s="125" t="s">
        <v>771</v>
      </c>
      <c r="H11" s="11" t="s">
        <v>784</v>
      </c>
      <c r="I11" s="107"/>
    </row>
    <row r="12" spans="2:9" ht="120" x14ac:dyDescent="0.25">
      <c r="B12" s="365"/>
      <c r="C12" s="83" t="s">
        <v>785</v>
      </c>
      <c r="D12" s="107"/>
      <c r="E12" s="83" t="s">
        <v>786</v>
      </c>
      <c r="F12" s="128">
        <v>872.5</v>
      </c>
      <c r="G12" s="125" t="s">
        <v>771</v>
      </c>
      <c r="H12" s="11" t="s">
        <v>787</v>
      </c>
      <c r="I12" s="107"/>
    </row>
    <row r="13" spans="2:9" ht="38.25" customHeight="1" x14ac:dyDescent="0.25">
      <c r="B13" s="365"/>
      <c r="C13" s="126" t="s">
        <v>711</v>
      </c>
      <c r="D13" s="107"/>
      <c r="E13" s="83" t="s">
        <v>788</v>
      </c>
      <c r="F13" s="128">
        <v>1727.74</v>
      </c>
      <c r="G13" s="125" t="s">
        <v>771</v>
      </c>
      <c r="H13" s="2" t="s">
        <v>789</v>
      </c>
      <c r="I13" s="107"/>
    </row>
    <row r="14" spans="2:9" ht="38.25" customHeight="1" x14ac:dyDescent="0.25">
      <c r="B14" s="365"/>
      <c r="C14" s="126" t="s">
        <v>712</v>
      </c>
      <c r="D14" s="107"/>
      <c r="E14" s="83" t="s">
        <v>790</v>
      </c>
      <c r="F14" s="128">
        <v>84.03</v>
      </c>
      <c r="G14" s="125" t="s">
        <v>771</v>
      </c>
      <c r="H14" s="11" t="s">
        <v>791</v>
      </c>
      <c r="I14" s="107"/>
    </row>
    <row r="15" spans="2:9" ht="33" customHeight="1" x14ac:dyDescent="0.25">
      <c r="B15" s="366"/>
      <c r="C15" s="126" t="s">
        <v>29</v>
      </c>
      <c r="D15" s="107"/>
      <c r="E15" s="83" t="s">
        <v>792</v>
      </c>
      <c r="F15" s="128">
        <v>1758.07</v>
      </c>
      <c r="G15" s="125" t="s">
        <v>771</v>
      </c>
      <c r="H15" s="11" t="s">
        <v>793</v>
      </c>
      <c r="I15" s="107"/>
    </row>
    <row r="16" spans="2:9" x14ac:dyDescent="0.25">
      <c r="B16" s="376" t="s">
        <v>794</v>
      </c>
      <c r="C16" s="376"/>
      <c r="D16" s="376"/>
      <c r="E16" s="376"/>
      <c r="F16" s="129">
        <f>SUM(F4:F15)</f>
        <v>12956.58</v>
      </c>
      <c r="G16" s="130"/>
      <c r="H16" s="11"/>
      <c r="I16" s="107"/>
    </row>
    <row r="17" spans="2:9" x14ac:dyDescent="0.25">
      <c r="B17" s="11"/>
      <c r="C17" s="107"/>
      <c r="D17" s="107"/>
      <c r="E17" s="83"/>
      <c r="F17" s="131"/>
      <c r="G17" s="107"/>
      <c r="H17" s="11"/>
      <c r="I17" s="107"/>
    </row>
    <row r="18" spans="2:9" ht="75" x14ac:dyDescent="0.25">
      <c r="B18" s="364" t="s">
        <v>795</v>
      </c>
      <c r="C18" s="126" t="s">
        <v>688</v>
      </c>
      <c r="D18" s="107"/>
      <c r="E18" s="83" t="s">
        <v>796</v>
      </c>
      <c r="F18" s="128">
        <v>189</v>
      </c>
      <c r="G18" s="125" t="s">
        <v>771</v>
      </c>
      <c r="H18" s="11" t="s">
        <v>797</v>
      </c>
      <c r="I18" s="107"/>
    </row>
    <row r="19" spans="2:9" ht="63" customHeight="1" x14ac:dyDescent="0.25">
      <c r="B19" s="365"/>
      <c r="C19" s="126" t="s">
        <v>687</v>
      </c>
      <c r="D19" s="107"/>
      <c r="E19" s="83" t="s">
        <v>798</v>
      </c>
      <c r="F19" s="128">
        <v>53.4</v>
      </c>
      <c r="G19" s="125" t="s">
        <v>771</v>
      </c>
      <c r="H19" s="11" t="s">
        <v>799</v>
      </c>
      <c r="I19" s="107"/>
    </row>
    <row r="20" spans="2:9" ht="39.75" customHeight="1" x14ac:dyDescent="0.25">
      <c r="B20" s="365"/>
      <c r="C20" s="126" t="s">
        <v>800</v>
      </c>
      <c r="D20" s="107"/>
      <c r="E20" s="83" t="s">
        <v>801</v>
      </c>
      <c r="F20" s="128">
        <v>0.42</v>
      </c>
      <c r="G20" s="125" t="s">
        <v>771</v>
      </c>
      <c r="H20" s="11"/>
      <c r="I20" s="107"/>
    </row>
    <row r="21" spans="2:9" ht="43.5" customHeight="1" x14ac:dyDescent="0.25">
      <c r="B21" s="365"/>
      <c r="C21" s="83" t="s">
        <v>713</v>
      </c>
      <c r="D21" s="107"/>
      <c r="E21" s="83" t="s">
        <v>802</v>
      </c>
      <c r="F21" s="128">
        <v>53.53</v>
      </c>
      <c r="G21" s="125"/>
      <c r="H21" s="11"/>
      <c r="I21" s="107"/>
    </row>
    <row r="22" spans="2:9" ht="92.25" customHeight="1" x14ac:dyDescent="0.25">
      <c r="B22" s="365"/>
      <c r="C22" s="126" t="s">
        <v>697</v>
      </c>
      <c r="D22" s="107"/>
      <c r="E22" s="83" t="s">
        <v>803</v>
      </c>
      <c r="F22" s="128">
        <v>1583.35</v>
      </c>
      <c r="G22" s="125" t="s">
        <v>771</v>
      </c>
      <c r="H22" s="11" t="s">
        <v>804</v>
      </c>
      <c r="I22" s="11" t="s">
        <v>817</v>
      </c>
    </row>
    <row r="23" spans="2:9" ht="94.5" customHeight="1" x14ac:dyDescent="0.25">
      <c r="B23" s="366"/>
      <c r="C23" s="126" t="s">
        <v>30</v>
      </c>
      <c r="D23" s="107"/>
      <c r="E23" s="83" t="s">
        <v>805</v>
      </c>
      <c r="F23" s="128">
        <v>694.04</v>
      </c>
      <c r="G23" s="125" t="s">
        <v>771</v>
      </c>
      <c r="H23" s="11" t="s">
        <v>806</v>
      </c>
      <c r="I23" s="107"/>
    </row>
    <row r="24" spans="2:9" x14ac:dyDescent="0.25">
      <c r="B24" s="376" t="s">
        <v>794</v>
      </c>
      <c r="C24" s="376"/>
      <c r="D24" s="376"/>
      <c r="E24" s="376"/>
      <c r="F24" s="129">
        <f>SUM(F18:F23)</f>
        <v>2573.7399999999998</v>
      </c>
      <c r="G24" s="107"/>
      <c r="H24" s="11"/>
      <c r="I24" s="107"/>
    </row>
    <row r="26" spans="2:9" x14ac:dyDescent="0.25">
      <c r="B26" s="368" t="s">
        <v>807</v>
      </c>
      <c r="C26" s="377" t="s">
        <v>808</v>
      </c>
      <c r="D26" s="107"/>
      <c r="E26" s="83" t="s">
        <v>809</v>
      </c>
      <c r="F26" s="131"/>
      <c r="G26" s="125" t="s">
        <v>771</v>
      </c>
      <c r="H26" s="11"/>
      <c r="I26" s="107"/>
    </row>
    <row r="27" spans="2:9" ht="30" x14ac:dyDescent="0.25">
      <c r="B27" s="368"/>
      <c r="C27" s="378"/>
      <c r="D27" s="107"/>
      <c r="E27" s="83" t="s">
        <v>810</v>
      </c>
      <c r="F27" s="131"/>
      <c r="G27" s="125" t="s">
        <v>771</v>
      </c>
      <c r="H27" s="11"/>
      <c r="I27" s="107"/>
    </row>
    <row r="28" spans="2:9" x14ac:dyDescent="0.25">
      <c r="B28" s="368"/>
      <c r="C28" s="378"/>
      <c r="D28" s="107"/>
      <c r="E28" s="83" t="s">
        <v>811</v>
      </c>
      <c r="F28" s="131"/>
      <c r="G28" s="125" t="s">
        <v>771</v>
      </c>
      <c r="H28" s="11"/>
      <c r="I28" s="107"/>
    </row>
    <row r="29" spans="2:9" ht="45" x14ac:dyDescent="0.25">
      <c r="B29" s="368"/>
      <c r="C29" s="378"/>
      <c r="D29" s="107"/>
      <c r="E29" s="83" t="s">
        <v>812</v>
      </c>
      <c r="F29" s="131"/>
      <c r="G29" s="361" t="s">
        <v>768</v>
      </c>
      <c r="H29" s="11" t="s">
        <v>813</v>
      </c>
      <c r="I29" s="107"/>
    </row>
    <row r="30" spans="2:9" x14ac:dyDescent="0.25">
      <c r="B30" s="368"/>
      <c r="C30" s="378"/>
      <c r="D30" s="107"/>
      <c r="E30" s="83" t="s">
        <v>814</v>
      </c>
      <c r="F30" s="131"/>
      <c r="G30" s="362"/>
      <c r="H30" s="11"/>
      <c r="I30" s="107"/>
    </row>
    <row r="31" spans="2:9" ht="31.5" x14ac:dyDescent="0.25">
      <c r="B31" s="368"/>
      <c r="C31" s="378"/>
      <c r="D31" s="107"/>
      <c r="E31" s="132" t="s">
        <v>815</v>
      </c>
      <c r="F31" s="131"/>
      <c r="G31" s="125" t="s">
        <v>771</v>
      </c>
      <c r="H31" s="11"/>
      <c r="I31" s="107"/>
    </row>
    <row r="32" spans="2:9" ht="39" customHeight="1" x14ac:dyDescent="0.25">
      <c r="B32" s="368"/>
      <c r="C32" s="378"/>
      <c r="D32" s="107"/>
      <c r="E32" s="83" t="s">
        <v>816</v>
      </c>
      <c r="F32" s="131"/>
      <c r="G32" s="125" t="s">
        <v>771</v>
      </c>
      <c r="H32" s="11"/>
      <c r="I32" s="107"/>
    </row>
    <row r="33" spans="2:9" ht="15.75" x14ac:dyDescent="0.25">
      <c r="B33" s="368"/>
      <c r="C33" s="379"/>
      <c r="D33" s="107"/>
      <c r="E33" s="132"/>
      <c r="F33" s="131"/>
      <c r="G33" s="131"/>
      <c r="H33" s="11"/>
      <c r="I33" s="107"/>
    </row>
    <row r="34" spans="2:9" x14ac:dyDescent="0.25">
      <c r="B34" s="109"/>
    </row>
    <row r="35" spans="2:9" x14ac:dyDescent="0.25">
      <c r="B35" s="109"/>
    </row>
  </sheetData>
  <mergeCells count="16">
    <mergeCell ref="G29:G30"/>
    <mergeCell ref="C2:I2"/>
    <mergeCell ref="B4:B15"/>
    <mergeCell ref="C6:C9"/>
    <mergeCell ref="D6:D7"/>
    <mergeCell ref="F6:F9"/>
    <mergeCell ref="G6:G7"/>
    <mergeCell ref="H6:H7"/>
    <mergeCell ref="D8:D9"/>
    <mergeCell ref="G8:G9"/>
    <mergeCell ref="H8:H9"/>
    <mergeCell ref="B16:E16"/>
    <mergeCell ref="B18:B23"/>
    <mergeCell ref="B24:E24"/>
    <mergeCell ref="B26:B33"/>
    <mergeCell ref="C26:C3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4" zoomScale="90" zoomScaleNormal="90" workbookViewId="0">
      <selection activeCell="E6" sqref="E6"/>
    </sheetView>
  </sheetViews>
  <sheetFormatPr defaultRowHeight="15" x14ac:dyDescent="0.25"/>
  <cols>
    <col min="2" max="2" width="42.5703125" bestFit="1" customWidth="1"/>
    <col min="3" max="3" width="26.140625" bestFit="1" customWidth="1"/>
    <col min="4" max="6" width="23.140625" customWidth="1"/>
    <col min="7" max="7" width="52.42578125" customWidth="1"/>
  </cols>
  <sheetData>
    <row r="1" spans="1:7" ht="15.75" thickBot="1" x14ac:dyDescent="0.3">
      <c r="A1" s="258" t="s">
        <v>1050</v>
      </c>
      <c r="B1" s="259"/>
      <c r="C1" s="259"/>
      <c r="D1" s="259"/>
      <c r="E1" s="259"/>
      <c r="F1" s="259"/>
      <c r="G1" s="260"/>
    </row>
    <row r="2" spans="1:7" ht="15.75" thickBot="1" x14ac:dyDescent="0.3">
      <c r="A2" s="433" t="s">
        <v>865</v>
      </c>
      <c r="B2" s="434"/>
      <c r="C2" s="434"/>
      <c r="D2" s="434"/>
      <c r="E2" s="434"/>
      <c r="F2" s="434"/>
      <c r="G2" s="435"/>
    </row>
    <row r="3" spans="1:7" ht="60.75" thickBot="1" x14ac:dyDescent="0.3">
      <c r="A3" s="252" t="s">
        <v>685</v>
      </c>
      <c r="B3" s="233" t="s">
        <v>7</v>
      </c>
      <c r="C3" s="233" t="s">
        <v>935</v>
      </c>
      <c r="D3" s="247" t="s">
        <v>1051</v>
      </c>
      <c r="E3" s="245" t="str">
        <f>'Non Current loans III'!F4</f>
        <v>Realizable value</v>
      </c>
      <c r="F3" s="304" t="s">
        <v>1201</v>
      </c>
      <c r="G3" s="233" t="s">
        <v>8</v>
      </c>
    </row>
    <row r="4" spans="1:7" ht="15.75" thickBot="1" x14ac:dyDescent="0.3">
      <c r="A4" s="493" t="s">
        <v>1030</v>
      </c>
      <c r="B4" s="494"/>
      <c r="C4" s="495"/>
      <c r="D4" s="495"/>
      <c r="E4" s="495"/>
      <c r="F4" s="495"/>
      <c r="G4" s="496"/>
    </row>
    <row r="5" spans="1:7" ht="165" x14ac:dyDescent="0.25">
      <c r="A5" s="239">
        <v>1</v>
      </c>
      <c r="B5" s="354" t="s">
        <v>1052</v>
      </c>
      <c r="C5" s="171">
        <v>1216.55</v>
      </c>
      <c r="D5" s="171">
        <f>D27</f>
        <v>1217.54</v>
      </c>
      <c r="E5" s="171">
        <f>D5*100%</f>
        <v>1217.54</v>
      </c>
      <c r="F5" s="171">
        <f>D5</f>
        <v>1217.54</v>
      </c>
      <c r="G5" s="181" t="s">
        <v>1055</v>
      </c>
    </row>
    <row r="6" spans="1:7" ht="45.75" thickBot="1" x14ac:dyDescent="0.3">
      <c r="A6" s="238">
        <v>2</v>
      </c>
      <c r="B6" s="355" t="s">
        <v>1053</v>
      </c>
      <c r="C6" s="171">
        <v>6373.38</v>
      </c>
      <c r="D6" s="171">
        <v>6373.38</v>
      </c>
      <c r="E6" s="171">
        <v>0</v>
      </c>
      <c r="F6" s="171">
        <v>0</v>
      </c>
      <c r="G6" s="254" t="s">
        <v>1054</v>
      </c>
    </row>
    <row r="7" spans="1:7" ht="15.75" thickBot="1" x14ac:dyDescent="0.3">
      <c r="A7" s="255"/>
      <c r="B7" s="249" t="s">
        <v>857</v>
      </c>
      <c r="C7" s="256">
        <f>SUM(C5:C6)</f>
        <v>7589.93</v>
      </c>
      <c r="D7" s="256">
        <f>SUM(D5:D6)</f>
        <v>7590.92</v>
      </c>
      <c r="E7" s="256">
        <f>E5+E6</f>
        <v>1217.54</v>
      </c>
      <c r="F7" s="256">
        <f>F5+F6</f>
        <v>1217.54</v>
      </c>
      <c r="G7" s="249"/>
    </row>
    <row r="8" spans="1:7" x14ac:dyDescent="0.25">
      <c r="A8" s="261" t="s">
        <v>885</v>
      </c>
      <c r="B8" s="262"/>
      <c r="C8" s="262"/>
      <c r="D8" s="262"/>
      <c r="E8" s="262"/>
      <c r="F8" s="262"/>
      <c r="G8" s="263"/>
    </row>
    <row r="9" spans="1:7" ht="181.5" customHeight="1" x14ac:dyDescent="0.25">
      <c r="A9" s="491" t="s">
        <v>1056</v>
      </c>
      <c r="B9" s="492"/>
      <c r="C9" s="492"/>
      <c r="D9" s="492"/>
      <c r="E9" s="492"/>
      <c r="F9" s="492"/>
      <c r="G9" s="492"/>
    </row>
    <row r="11" spans="1:7" ht="15.75" thickBot="1" x14ac:dyDescent="0.3"/>
    <row r="12" spans="1:7" ht="15.75" thickBot="1" x14ac:dyDescent="0.3">
      <c r="A12" s="427" t="s">
        <v>1057</v>
      </c>
      <c r="B12" s="428"/>
      <c r="C12" s="428"/>
      <c r="D12" s="429"/>
      <c r="E12" s="337"/>
      <c r="F12" s="300"/>
    </row>
    <row r="13" spans="1:7" x14ac:dyDescent="0.25">
      <c r="A13" s="499" t="s">
        <v>685</v>
      </c>
      <c r="B13" s="501" t="s">
        <v>1058</v>
      </c>
      <c r="C13" s="499" t="s">
        <v>1059</v>
      </c>
      <c r="D13" s="264" t="s">
        <v>1060</v>
      </c>
      <c r="E13" s="338"/>
      <c r="F13" s="301"/>
    </row>
    <row r="14" spans="1:7" ht="15.75" thickBot="1" x14ac:dyDescent="0.3">
      <c r="A14" s="500"/>
      <c r="B14" s="502"/>
      <c r="C14" s="500"/>
      <c r="D14" s="242" t="s">
        <v>1061</v>
      </c>
      <c r="E14" s="338"/>
      <c r="F14" s="301"/>
    </row>
    <row r="15" spans="1:7" ht="15.75" thickBot="1" x14ac:dyDescent="0.3">
      <c r="A15" s="236">
        <v>1</v>
      </c>
      <c r="B15" s="265" t="s">
        <v>1062</v>
      </c>
      <c r="C15" s="266">
        <v>300767455915</v>
      </c>
      <c r="D15" s="266">
        <v>3.91</v>
      </c>
      <c r="E15" s="339"/>
      <c r="F15" s="302"/>
    </row>
    <row r="16" spans="1:7" ht="15.75" thickBot="1" x14ac:dyDescent="0.3">
      <c r="A16" s="236">
        <v>2</v>
      </c>
      <c r="B16" s="265" t="s">
        <v>1063</v>
      </c>
      <c r="C16" s="266" t="s">
        <v>1064</v>
      </c>
      <c r="D16" s="266">
        <v>8.92</v>
      </c>
      <c r="E16" s="339"/>
      <c r="F16" s="302"/>
    </row>
    <row r="17" spans="1:6" ht="15.75" thickBot="1" x14ac:dyDescent="0.3">
      <c r="A17" s="236">
        <v>3</v>
      </c>
      <c r="B17" s="503" t="s">
        <v>1065</v>
      </c>
      <c r="C17" s="266">
        <v>38933076728</v>
      </c>
      <c r="D17" s="266">
        <v>431.27</v>
      </c>
      <c r="E17" s="339"/>
      <c r="F17" s="302"/>
    </row>
    <row r="18" spans="1:6" ht="15.75" thickBot="1" x14ac:dyDescent="0.3">
      <c r="A18" s="236">
        <v>4</v>
      </c>
      <c r="B18" s="504"/>
      <c r="C18" s="266">
        <v>39439916404</v>
      </c>
      <c r="D18" s="266">
        <v>0.5</v>
      </c>
      <c r="E18" s="339"/>
      <c r="F18" s="302"/>
    </row>
    <row r="19" spans="1:6" ht="15.75" thickBot="1" x14ac:dyDescent="0.3">
      <c r="A19" s="236">
        <v>5</v>
      </c>
      <c r="B19" s="504"/>
      <c r="C19" s="266">
        <v>39392222133</v>
      </c>
      <c r="D19" s="266">
        <v>0.5</v>
      </c>
      <c r="E19" s="339"/>
      <c r="F19" s="302"/>
    </row>
    <row r="20" spans="1:6" ht="15.75" thickBot="1" x14ac:dyDescent="0.3">
      <c r="A20" s="236">
        <v>6</v>
      </c>
      <c r="B20" s="504"/>
      <c r="C20" s="266">
        <v>39392221311</v>
      </c>
      <c r="D20" s="266">
        <v>0.5</v>
      </c>
      <c r="E20" s="339"/>
      <c r="F20" s="302"/>
    </row>
    <row r="21" spans="1:6" ht="15.75" thickBot="1" x14ac:dyDescent="0.3">
      <c r="A21" s="236">
        <v>7</v>
      </c>
      <c r="B21" s="504"/>
      <c r="C21" s="266">
        <v>40106333421</v>
      </c>
      <c r="D21" s="266">
        <v>334.94</v>
      </c>
      <c r="E21" s="339"/>
      <c r="F21" s="302"/>
    </row>
    <row r="22" spans="1:6" ht="15.75" thickBot="1" x14ac:dyDescent="0.3">
      <c r="A22" s="236">
        <v>8</v>
      </c>
      <c r="B22" s="504"/>
      <c r="C22" s="266">
        <v>41110037394</v>
      </c>
      <c r="D22" s="266">
        <v>0.5</v>
      </c>
      <c r="E22" s="339"/>
      <c r="F22" s="302"/>
    </row>
    <row r="23" spans="1:6" ht="15.75" thickBot="1" x14ac:dyDescent="0.3">
      <c r="A23" s="236">
        <v>9</v>
      </c>
      <c r="B23" s="504"/>
      <c r="C23" s="266">
        <v>41110038659</v>
      </c>
      <c r="D23" s="266">
        <v>0.5</v>
      </c>
      <c r="E23" s="339"/>
      <c r="F23" s="302"/>
    </row>
    <row r="24" spans="1:6" ht="15.75" thickBot="1" x14ac:dyDescent="0.3">
      <c r="A24" s="236">
        <v>10</v>
      </c>
      <c r="B24" s="504"/>
      <c r="C24" s="266">
        <v>41613696552</v>
      </c>
      <c r="D24" s="266">
        <v>46</v>
      </c>
      <c r="E24" s="339"/>
      <c r="F24" s="302"/>
    </row>
    <row r="25" spans="1:6" ht="15.75" thickBot="1" x14ac:dyDescent="0.3">
      <c r="A25" s="236">
        <v>11</v>
      </c>
      <c r="B25" s="504"/>
      <c r="C25" s="266">
        <v>41613695253</v>
      </c>
      <c r="D25" s="266">
        <v>50</v>
      </c>
      <c r="E25" s="339"/>
      <c r="F25" s="302"/>
    </row>
    <row r="26" spans="1:6" ht="15.75" thickBot="1" x14ac:dyDescent="0.3">
      <c r="A26" s="236">
        <v>12</v>
      </c>
      <c r="B26" s="505"/>
      <c r="C26" s="266">
        <v>42247031843</v>
      </c>
      <c r="D26" s="266">
        <v>340</v>
      </c>
      <c r="E26" s="339"/>
      <c r="F26" s="302"/>
    </row>
    <row r="27" spans="1:6" ht="15.75" thickBot="1" x14ac:dyDescent="0.3">
      <c r="A27" s="267"/>
      <c r="B27" s="497" t="s">
        <v>857</v>
      </c>
      <c r="C27" s="498"/>
      <c r="D27" s="234">
        <v>1217.54</v>
      </c>
      <c r="E27" s="340"/>
      <c r="F27" s="303"/>
    </row>
  </sheetData>
  <mergeCells count="9">
    <mergeCell ref="A9:G9"/>
    <mergeCell ref="A2:G2"/>
    <mergeCell ref="A4:G4"/>
    <mergeCell ref="B27:C27"/>
    <mergeCell ref="A12:D12"/>
    <mergeCell ref="A13:A14"/>
    <mergeCell ref="B13:B14"/>
    <mergeCell ref="C13:C14"/>
    <mergeCell ref="B17:B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opLeftCell="A16" zoomScaleNormal="100" workbookViewId="0">
      <selection activeCell="C20" sqref="C20"/>
    </sheetView>
  </sheetViews>
  <sheetFormatPr defaultRowHeight="15" x14ac:dyDescent="0.25"/>
  <cols>
    <col min="2" max="2" width="30.7109375" customWidth="1"/>
    <col min="3" max="3" width="11" bestFit="1" customWidth="1"/>
    <col min="4" max="4" width="9.85546875" bestFit="1" customWidth="1"/>
    <col min="5" max="6" width="9.85546875" customWidth="1"/>
    <col min="7" max="7" width="61.28515625" customWidth="1"/>
  </cols>
  <sheetData>
    <row r="1" spans="1:8" ht="15.75" thickBot="1" x14ac:dyDescent="0.3">
      <c r="A1" s="427" t="s">
        <v>1066</v>
      </c>
      <c r="B1" s="428"/>
      <c r="C1" s="428"/>
      <c r="D1" s="428"/>
      <c r="E1" s="428"/>
      <c r="F1" s="428"/>
      <c r="G1" s="429"/>
      <c r="H1" s="109"/>
    </row>
    <row r="2" spans="1:8" ht="15.75" thickBot="1" x14ac:dyDescent="0.3">
      <c r="A2" s="474" t="s">
        <v>865</v>
      </c>
      <c r="B2" s="475"/>
      <c r="C2" s="475"/>
      <c r="D2" s="475"/>
      <c r="E2" s="475"/>
      <c r="F2" s="475"/>
      <c r="G2" s="476"/>
      <c r="H2" s="109"/>
    </row>
    <row r="3" spans="1:8" ht="45.75" thickBot="1" x14ac:dyDescent="0.3">
      <c r="A3" s="241" t="s">
        <v>685</v>
      </c>
      <c r="B3" s="242" t="s">
        <v>7</v>
      </c>
      <c r="C3" s="242" t="s">
        <v>935</v>
      </c>
      <c r="D3" s="242" t="s">
        <v>694</v>
      </c>
      <c r="E3" s="242" t="s">
        <v>1211</v>
      </c>
      <c r="F3" s="312" t="str">
        <f>'Other Non Current FA IV'!F3</f>
        <v>Liquidation value</v>
      </c>
      <c r="G3" s="242" t="s">
        <v>8</v>
      </c>
      <c r="H3" s="109"/>
    </row>
    <row r="4" spans="1:8" ht="15.75" thickBot="1" x14ac:dyDescent="0.3">
      <c r="A4" s="444" t="s">
        <v>884</v>
      </c>
      <c r="B4" s="445"/>
      <c r="C4" s="445"/>
      <c r="D4" s="445"/>
      <c r="E4" s="445"/>
      <c r="F4" s="445"/>
      <c r="G4" s="446"/>
      <c r="H4" s="109"/>
    </row>
    <row r="5" spans="1:8" ht="15.75" thickBot="1" x14ac:dyDescent="0.3">
      <c r="A5" s="150" t="s">
        <v>887</v>
      </c>
      <c r="B5" s="518" t="s">
        <v>712</v>
      </c>
      <c r="C5" s="519"/>
      <c r="D5" s="519"/>
      <c r="E5" s="519"/>
      <c r="F5" s="519"/>
      <c r="G5" s="520"/>
      <c r="H5" s="109"/>
    </row>
    <row r="6" spans="1:8" x14ac:dyDescent="0.25">
      <c r="A6" s="438">
        <v>1</v>
      </c>
      <c r="B6" s="521" t="s">
        <v>712</v>
      </c>
      <c r="C6" s="524">
        <v>398.23</v>
      </c>
      <c r="D6" s="268"/>
      <c r="E6" s="268"/>
      <c r="F6" s="268"/>
      <c r="G6" s="527" t="s">
        <v>1067</v>
      </c>
      <c r="H6" s="514"/>
    </row>
    <row r="7" spans="1:8" x14ac:dyDescent="0.25">
      <c r="A7" s="480"/>
      <c r="B7" s="522"/>
      <c r="C7" s="525"/>
      <c r="D7" s="268">
        <v>0</v>
      </c>
      <c r="E7" s="268">
        <v>0</v>
      </c>
      <c r="F7" s="268">
        <v>0</v>
      </c>
      <c r="G7" s="528"/>
      <c r="H7" s="514"/>
    </row>
    <row r="8" spans="1:8" ht="15.75" thickBot="1" x14ac:dyDescent="0.3">
      <c r="A8" s="439"/>
      <c r="B8" s="523"/>
      <c r="C8" s="526"/>
      <c r="D8" s="142"/>
      <c r="E8" s="142"/>
      <c r="F8" s="142"/>
      <c r="G8" s="529"/>
      <c r="H8" s="514"/>
    </row>
    <row r="9" spans="1:8" ht="15.75" thickBot="1" x14ac:dyDescent="0.3">
      <c r="A9" s="150" t="s">
        <v>909</v>
      </c>
      <c r="B9" s="515" t="s">
        <v>1068</v>
      </c>
      <c r="C9" s="516"/>
      <c r="D9" s="516"/>
      <c r="E9" s="516"/>
      <c r="F9" s="516"/>
      <c r="G9" s="517"/>
      <c r="H9" s="109"/>
    </row>
    <row r="10" spans="1:8" ht="135.75" customHeight="1" thickBot="1" x14ac:dyDescent="0.3">
      <c r="A10" s="227">
        <v>1</v>
      </c>
      <c r="B10" s="257" t="s">
        <v>1069</v>
      </c>
      <c r="C10" s="156">
        <v>703.45</v>
      </c>
      <c r="D10" s="156">
        <v>703.45</v>
      </c>
      <c r="E10" s="341">
        <f>D10</f>
        <v>703.45</v>
      </c>
      <c r="F10" s="156">
        <v>703.45</v>
      </c>
      <c r="G10" s="506" t="s">
        <v>1083</v>
      </c>
      <c r="H10" s="109"/>
    </row>
    <row r="11" spans="1:8" ht="30.75" thickBot="1" x14ac:dyDescent="0.3">
      <c r="A11" s="227">
        <v>2</v>
      </c>
      <c r="B11" s="257" t="s">
        <v>1070</v>
      </c>
      <c r="C11" s="156">
        <v>295.23</v>
      </c>
      <c r="D11" s="156">
        <v>295.23</v>
      </c>
      <c r="E11" s="341">
        <f t="shared" ref="E11:E15" si="0">D11</f>
        <v>295.23</v>
      </c>
      <c r="F11" s="156">
        <v>295.23</v>
      </c>
      <c r="G11" s="507"/>
      <c r="H11" s="109"/>
    </row>
    <row r="12" spans="1:8" ht="15.75" thickBot="1" x14ac:dyDescent="0.3">
      <c r="A12" s="227">
        <v>3</v>
      </c>
      <c r="B12" s="257" t="s">
        <v>1071</v>
      </c>
      <c r="C12" s="183">
        <v>1102.3599999999999</v>
      </c>
      <c r="D12" s="183">
        <v>1102.3599999999999</v>
      </c>
      <c r="E12" s="341">
        <f t="shared" si="0"/>
        <v>1102.3599999999999</v>
      </c>
      <c r="F12" s="183">
        <v>1102.3599999999999</v>
      </c>
      <c r="G12" s="507"/>
      <c r="H12" s="109"/>
    </row>
    <row r="13" spans="1:8" ht="30.75" thickBot="1" x14ac:dyDescent="0.3">
      <c r="A13" s="227">
        <v>4</v>
      </c>
      <c r="B13" s="257" t="s">
        <v>1072</v>
      </c>
      <c r="C13" s="183">
        <v>12958.34</v>
      </c>
      <c r="D13" s="183">
        <v>12958.34</v>
      </c>
      <c r="E13" s="341">
        <f t="shared" si="0"/>
        <v>12958.34</v>
      </c>
      <c r="F13" s="183">
        <v>12958.34</v>
      </c>
      <c r="G13" s="507"/>
      <c r="H13" s="109"/>
    </row>
    <row r="14" spans="1:8" ht="30.75" thickBot="1" x14ac:dyDescent="0.3">
      <c r="A14" s="227">
        <v>5</v>
      </c>
      <c r="B14" s="257" t="s">
        <v>1073</v>
      </c>
      <c r="C14" s="183">
        <v>23559</v>
      </c>
      <c r="D14" s="183">
        <v>23559</v>
      </c>
      <c r="E14" s="341">
        <f t="shared" si="0"/>
        <v>23559</v>
      </c>
      <c r="F14" s="183">
        <v>23559</v>
      </c>
      <c r="G14" s="507"/>
      <c r="H14" s="109"/>
    </row>
    <row r="15" spans="1:8" ht="15.75" thickBot="1" x14ac:dyDescent="0.3">
      <c r="A15" s="227">
        <v>6</v>
      </c>
      <c r="B15" s="257" t="s">
        <v>1074</v>
      </c>
      <c r="C15" s="183">
        <v>13270</v>
      </c>
      <c r="D15" s="156">
        <v>13270</v>
      </c>
      <c r="E15" s="341">
        <f t="shared" si="0"/>
        <v>13270</v>
      </c>
      <c r="F15" s="156">
        <v>13270</v>
      </c>
      <c r="G15" s="508"/>
      <c r="H15" s="109"/>
    </row>
    <row r="16" spans="1:8" ht="15.75" thickBot="1" x14ac:dyDescent="0.3">
      <c r="A16" s="150"/>
      <c r="B16" s="515" t="s">
        <v>1075</v>
      </c>
      <c r="C16" s="516"/>
      <c r="D16" s="516"/>
      <c r="E16" s="516"/>
      <c r="F16" s="516"/>
      <c r="G16" s="517"/>
      <c r="H16" s="109"/>
    </row>
    <row r="17" spans="1:8" ht="15.75" thickBot="1" x14ac:dyDescent="0.3">
      <c r="A17" s="227">
        <v>1</v>
      </c>
      <c r="B17" s="271" t="s">
        <v>1076</v>
      </c>
      <c r="C17" s="183">
        <v>-47536.85</v>
      </c>
      <c r="D17" s="183">
        <v>-47536.85</v>
      </c>
      <c r="E17" s="183">
        <f>D17</f>
        <v>-47536.85</v>
      </c>
      <c r="F17" s="183">
        <v>-47536.85</v>
      </c>
      <c r="G17" s="142" t="s">
        <v>1077</v>
      </c>
      <c r="H17" s="109"/>
    </row>
    <row r="18" spans="1:8" ht="30.75" thickBot="1" x14ac:dyDescent="0.3">
      <c r="A18" s="227">
        <v>2</v>
      </c>
      <c r="B18" s="271" t="s">
        <v>1078</v>
      </c>
      <c r="C18" s="156">
        <v>-309.44</v>
      </c>
      <c r="D18" s="156">
        <v>-309.44</v>
      </c>
      <c r="E18" s="183">
        <f t="shared" ref="E18:E19" si="1">D18</f>
        <v>-309.44</v>
      </c>
      <c r="F18" s="156">
        <v>-309.44</v>
      </c>
      <c r="G18" s="142" t="s">
        <v>1077</v>
      </c>
      <c r="H18" s="109"/>
    </row>
    <row r="19" spans="1:8" ht="120.75" thickBot="1" x14ac:dyDescent="0.3">
      <c r="A19" s="224" t="s">
        <v>1079</v>
      </c>
      <c r="B19" s="273" t="s">
        <v>1080</v>
      </c>
      <c r="C19" s="225">
        <v>10468.35</v>
      </c>
      <c r="D19" s="225">
        <v>10468.35</v>
      </c>
      <c r="E19" s="183">
        <f t="shared" si="1"/>
        <v>10468.35</v>
      </c>
      <c r="F19" s="225">
        <v>10468.35</v>
      </c>
      <c r="G19" s="181" t="s">
        <v>1084</v>
      </c>
      <c r="H19" s="274"/>
    </row>
    <row r="20" spans="1:8" ht="15.75" thickBot="1" x14ac:dyDescent="0.3">
      <c r="A20" s="509" t="s">
        <v>1081</v>
      </c>
      <c r="B20" s="510"/>
      <c r="C20" s="250">
        <f>C6+C10+C11+C12+C13+C14+C15++C17+C18+C19</f>
        <v>14908.670000000002</v>
      </c>
      <c r="D20" s="250">
        <f>D10+D11+D12+D13+D14+D15+D17+D18+D19</f>
        <v>14510.440000000006</v>
      </c>
      <c r="E20" s="250">
        <f>E10+E11+E12+E13+E14+E15+E17+E18+E19</f>
        <v>14510.440000000006</v>
      </c>
      <c r="F20" s="250">
        <f>F10+F11+F12+F13+F14+F15+F17+F18+F19</f>
        <v>14510.440000000006</v>
      </c>
      <c r="G20" s="270"/>
      <c r="H20" s="109"/>
    </row>
    <row r="21" spans="1:8" ht="15.75" thickBot="1" x14ac:dyDescent="0.3">
      <c r="A21" s="412" t="s">
        <v>885</v>
      </c>
      <c r="B21" s="413"/>
      <c r="C21" s="413"/>
      <c r="D21" s="413"/>
      <c r="E21" s="413"/>
      <c r="F21" s="413"/>
      <c r="G21" s="414"/>
      <c r="H21" s="109"/>
    </row>
    <row r="22" spans="1:8" ht="222.75" customHeight="1" x14ac:dyDescent="0.25">
      <c r="A22" s="511" t="s">
        <v>1082</v>
      </c>
      <c r="B22" s="512"/>
      <c r="C22" s="512"/>
      <c r="D22" s="512"/>
      <c r="E22" s="512"/>
      <c r="F22" s="512"/>
      <c r="G22" s="513"/>
      <c r="H22" s="109"/>
    </row>
  </sheetData>
  <mergeCells count="15">
    <mergeCell ref="A1:G1"/>
    <mergeCell ref="A2:G2"/>
    <mergeCell ref="A4:G4"/>
    <mergeCell ref="B5:G5"/>
    <mergeCell ref="A6:A8"/>
    <mergeCell ref="B6:B8"/>
    <mergeCell ref="C6:C8"/>
    <mergeCell ref="G6:G8"/>
    <mergeCell ref="G10:G15"/>
    <mergeCell ref="A20:B20"/>
    <mergeCell ref="A21:G21"/>
    <mergeCell ref="A22:G22"/>
    <mergeCell ref="H6:H8"/>
    <mergeCell ref="B9:G9"/>
    <mergeCell ref="B16:G1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77" zoomScaleNormal="77" workbookViewId="0">
      <selection activeCell="A11" sqref="A11:G11"/>
    </sheetView>
  </sheetViews>
  <sheetFormatPr defaultRowHeight="15" x14ac:dyDescent="0.25"/>
  <cols>
    <col min="2" max="2" width="16.7109375" customWidth="1"/>
    <col min="3" max="3" width="15.5703125" customWidth="1"/>
    <col min="4" max="6" width="16" customWidth="1"/>
    <col min="7" max="7" width="52.5703125" customWidth="1"/>
  </cols>
  <sheetData>
    <row r="1" spans="1:7" ht="15.75" thickBot="1" x14ac:dyDescent="0.3">
      <c r="A1" s="534" t="s">
        <v>701</v>
      </c>
      <c r="B1" s="535"/>
      <c r="C1" s="535"/>
      <c r="D1" s="535"/>
      <c r="E1" s="535"/>
      <c r="F1" s="535"/>
      <c r="G1" s="536"/>
    </row>
    <row r="2" spans="1:7" ht="15.75" thickBot="1" x14ac:dyDescent="0.3">
      <c r="A2" s="474" t="s">
        <v>865</v>
      </c>
      <c r="B2" s="475"/>
      <c r="C2" s="475"/>
      <c r="D2" s="475"/>
      <c r="E2" s="475"/>
      <c r="F2" s="475"/>
      <c r="G2" s="476"/>
    </row>
    <row r="3" spans="1:7" ht="30.75" thickBot="1" x14ac:dyDescent="0.3">
      <c r="A3" s="241" t="s">
        <v>685</v>
      </c>
      <c r="B3" s="242" t="s">
        <v>7</v>
      </c>
      <c r="C3" s="242" t="s">
        <v>935</v>
      </c>
      <c r="D3" s="242" t="s">
        <v>694</v>
      </c>
      <c r="E3" s="242" t="s">
        <v>1213</v>
      </c>
      <c r="F3" s="242" t="s">
        <v>1201</v>
      </c>
      <c r="G3" s="242" t="s">
        <v>8</v>
      </c>
    </row>
    <row r="4" spans="1:7" ht="15.75" thickBot="1" x14ac:dyDescent="0.3">
      <c r="A4" s="444" t="s">
        <v>884</v>
      </c>
      <c r="B4" s="445"/>
      <c r="C4" s="445"/>
      <c r="D4" s="445"/>
      <c r="E4" s="445"/>
      <c r="F4" s="445"/>
      <c r="G4" s="446"/>
    </row>
    <row r="5" spans="1:7" ht="15.75" thickBot="1" x14ac:dyDescent="0.3">
      <c r="A5" s="150" t="s">
        <v>887</v>
      </c>
      <c r="B5" s="537" t="s">
        <v>1085</v>
      </c>
      <c r="C5" s="538"/>
      <c r="D5" s="538"/>
      <c r="E5" s="538"/>
      <c r="F5" s="538"/>
      <c r="G5" s="539"/>
    </row>
    <row r="6" spans="1:7" x14ac:dyDescent="0.25">
      <c r="A6" s="438">
        <v>1</v>
      </c>
      <c r="B6" s="503" t="s">
        <v>1086</v>
      </c>
      <c r="C6" s="541">
        <v>700.48</v>
      </c>
      <c r="D6" s="438" t="s">
        <v>878</v>
      </c>
      <c r="E6" s="438" t="str">
        <f>D6</f>
        <v>-</v>
      </c>
      <c r="F6" s="438">
        <v>0</v>
      </c>
      <c r="G6" s="527" t="s">
        <v>1087</v>
      </c>
    </row>
    <row r="7" spans="1:7" x14ac:dyDescent="0.25">
      <c r="A7" s="480"/>
      <c r="B7" s="504"/>
      <c r="C7" s="542"/>
      <c r="D7" s="480"/>
      <c r="E7" s="480"/>
      <c r="F7" s="480"/>
      <c r="G7" s="528"/>
    </row>
    <row r="8" spans="1:7" ht="21.75" customHeight="1" thickBot="1" x14ac:dyDescent="0.3">
      <c r="A8" s="439"/>
      <c r="B8" s="540"/>
      <c r="C8" s="543"/>
      <c r="D8" s="439"/>
      <c r="E8" s="439"/>
      <c r="F8" s="439"/>
      <c r="G8" s="529"/>
    </row>
    <row r="9" spans="1:7" ht="15.75" thickBot="1" x14ac:dyDescent="0.3">
      <c r="A9" s="530" t="s">
        <v>1081</v>
      </c>
      <c r="B9" s="531"/>
      <c r="C9" s="245">
        <f>C6</f>
        <v>700.48</v>
      </c>
      <c r="D9" s="245" t="str">
        <f>D6</f>
        <v>-</v>
      </c>
      <c r="E9" s="245" t="str">
        <f>E6</f>
        <v>-</v>
      </c>
      <c r="F9" s="245">
        <f>F6</f>
        <v>0</v>
      </c>
      <c r="G9" s="270"/>
    </row>
    <row r="10" spans="1:7" ht="15.75" thickBot="1" x14ac:dyDescent="0.3">
      <c r="A10" s="447" t="s">
        <v>885</v>
      </c>
      <c r="B10" s="448"/>
      <c r="C10" s="448"/>
      <c r="D10" s="448"/>
      <c r="E10" s="448"/>
      <c r="F10" s="448"/>
      <c r="G10" s="449"/>
    </row>
    <row r="11" spans="1:7" ht="225" customHeight="1" x14ac:dyDescent="0.25">
      <c r="A11" s="532" t="s">
        <v>1056</v>
      </c>
      <c r="B11" s="533"/>
      <c r="C11" s="533"/>
      <c r="D11" s="533"/>
      <c r="E11" s="533"/>
      <c r="F11" s="533"/>
      <c r="G11" s="533"/>
    </row>
  </sheetData>
  <mergeCells count="14">
    <mergeCell ref="D6:D8"/>
    <mergeCell ref="A9:B9"/>
    <mergeCell ref="A10:G10"/>
    <mergeCell ref="A11:G11"/>
    <mergeCell ref="A1:G1"/>
    <mergeCell ref="A2:G2"/>
    <mergeCell ref="A4:G4"/>
    <mergeCell ref="B5:G5"/>
    <mergeCell ref="A6:A8"/>
    <mergeCell ref="B6:B8"/>
    <mergeCell ref="C6:C8"/>
    <mergeCell ref="G6:G8"/>
    <mergeCell ref="E6:E8"/>
    <mergeCell ref="F6:F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7" zoomScale="90" zoomScaleNormal="90" workbookViewId="0">
      <selection activeCell="E8" sqref="E8"/>
    </sheetView>
  </sheetViews>
  <sheetFormatPr defaultRowHeight="15" x14ac:dyDescent="0.25"/>
  <cols>
    <col min="2" max="2" width="15.42578125" customWidth="1"/>
    <col min="3" max="3" width="16" customWidth="1"/>
    <col min="4" max="6" width="17.28515625" customWidth="1"/>
    <col min="7" max="7" width="55.7109375" customWidth="1"/>
  </cols>
  <sheetData>
    <row r="1" spans="1:7" x14ac:dyDescent="0.25">
      <c r="A1" s="546" t="s">
        <v>10</v>
      </c>
      <c r="B1" s="546"/>
      <c r="C1" s="546"/>
      <c r="D1" s="546"/>
      <c r="E1" s="546"/>
      <c r="F1" s="546"/>
      <c r="G1" s="546"/>
    </row>
    <row r="2" spans="1:7" x14ac:dyDescent="0.25">
      <c r="A2" s="547" t="s">
        <v>865</v>
      </c>
      <c r="B2" s="547"/>
      <c r="C2" s="547"/>
      <c r="D2" s="547"/>
      <c r="E2" s="547"/>
      <c r="F2" s="547"/>
      <c r="G2" s="547"/>
    </row>
    <row r="3" spans="1:7" ht="30" x14ac:dyDescent="0.25">
      <c r="A3" s="275" t="s">
        <v>685</v>
      </c>
      <c r="B3" s="275" t="s">
        <v>7</v>
      </c>
      <c r="C3" s="275" t="s">
        <v>935</v>
      </c>
      <c r="D3" s="275" t="s">
        <v>694</v>
      </c>
      <c r="E3" s="330" t="s">
        <v>1214</v>
      </c>
      <c r="F3" s="275" t="s">
        <v>1201</v>
      </c>
      <c r="G3" s="275" t="s">
        <v>8</v>
      </c>
    </row>
    <row r="4" spans="1:7" x14ac:dyDescent="0.25">
      <c r="A4" s="548" t="s">
        <v>884</v>
      </c>
      <c r="B4" s="548"/>
      <c r="C4" s="548"/>
      <c r="D4" s="548"/>
      <c r="E4" s="548"/>
      <c r="F4" s="548"/>
      <c r="G4" s="548"/>
    </row>
    <row r="5" spans="1:7" x14ac:dyDescent="0.25">
      <c r="A5" s="204" t="s">
        <v>887</v>
      </c>
      <c r="B5" s="403" t="s">
        <v>1088</v>
      </c>
      <c r="C5" s="403"/>
      <c r="D5" s="403"/>
      <c r="E5" s="403"/>
      <c r="F5" s="403"/>
      <c r="G5" s="403"/>
    </row>
    <row r="6" spans="1:7" ht="270" customHeight="1" x14ac:dyDescent="0.25">
      <c r="A6" s="277">
        <v>1</v>
      </c>
      <c r="B6" s="220" t="s">
        <v>1089</v>
      </c>
      <c r="C6" s="278">
        <v>9557.8700000000008</v>
      </c>
      <c r="D6" s="279">
        <v>9557.8700000000008</v>
      </c>
      <c r="E6" s="326">
        <f>D6*90%</f>
        <v>8602.0830000000005</v>
      </c>
      <c r="F6" s="279">
        <f>C6*75%</f>
        <v>7168.4025000000001</v>
      </c>
      <c r="G6" s="184" t="s">
        <v>1202</v>
      </c>
    </row>
    <row r="7" spans="1:7" x14ac:dyDescent="0.25">
      <c r="A7" s="204" t="s">
        <v>909</v>
      </c>
      <c r="B7" s="544" t="s">
        <v>860</v>
      </c>
      <c r="C7" s="544"/>
      <c r="D7" s="544"/>
      <c r="E7" s="544"/>
      <c r="F7" s="544"/>
      <c r="G7" s="544"/>
    </row>
    <row r="8" spans="1:7" ht="165" customHeight="1" x14ac:dyDescent="0.25">
      <c r="A8" s="204">
        <v>1</v>
      </c>
      <c r="B8" s="220" t="s">
        <v>860</v>
      </c>
      <c r="C8" s="278">
        <v>10167.26</v>
      </c>
      <c r="D8" s="279">
        <v>10086</v>
      </c>
      <c r="E8" s="326">
        <f>D8*75%</f>
        <v>7564.5</v>
      </c>
      <c r="F8" s="279">
        <f>C8*50%</f>
        <v>5083.63</v>
      </c>
      <c r="G8" s="184" t="s">
        <v>1203</v>
      </c>
    </row>
    <row r="9" spans="1:7" x14ac:dyDescent="0.25">
      <c r="A9" s="545" t="s">
        <v>1081</v>
      </c>
      <c r="B9" s="545"/>
      <c r="C9" s="280">
        <f>C6+C8</f>
        <v>19725.13</v>
      </c>
      <c r="D9" s="280">
        <f>D6+D8</f>
        <v>19643.870000000003</v>
      </c>
      <c r="E9" s="280">
        <f>E6+E8</f>
        <v>16166.583000000001</v>
      </c>
      <c r="F9" s="280">
        <f>F6+F8</f>
        <v>12252.032500000001</v>
      </c>
      <c r="G9" s="281"/>
    </row>
    <row r="10" spans="1:7" ht="267" customHeight="1" x14ac:dyDescent="0.25">
      <c r="A10" s="385" t="s">
        <v>1090</v>
      </c>
      <c r="B10" s="386"/>
      <c r="C10" s="386"/>
      <c r="D10" s="386"/>
      <c r="E10" s="386"/>
      <c r="F10" s="386"/>
      <c r="G10" s="386"/>
    </row>
  </sheetData>
  <mergeCells count="7">
    <mergeCell ref="A10:G10"/>
    <mergeCell ref="B7:G7"/>
    <mergeCell ref="A9:B9"/>
    <mergeCell ref="A1:G1"/>
    <mergeCell ref="A2:G2"/>
    <mergeCell ref="A4:G4"/>
    <mergeCell ref="B5: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78"/>
  <sheetViews>
    <sheetView showGridLines="0" tabSelected="1" topLeftCell="A33" zoomScale="70" zoomScaleNormal="70" workbookViewId="0">
      <selection activeCell="E34" sqref="E34"/>
    </sheetView>
  </sheetViews>
  <sheetFormatPr defaultColWidth="8.85546875" defaultRowHeight="15" x14ac:dyDescent="0.25"/>
  <cols>
    <col min="1" max="1" width="8.85546875" style="1"/>
    <col min="2" max="2" width="3.140625" style="1" customWidth="1"/>
    <col min="3" max="3" width="14.28515625" style="2" customWidth="1"/>
    <col min="4" max="4" width="30.140625" style="3" bestFit="1" customWidth="1"/>
    <col min="5" max="5" width="31.7109375" style="3" customWidth="1"/>
    <col min="6" max="8" width="21.5703125" style="3" customWidth="1"/>
    <col min="9" max="9" width="44" style="3" customWidth="1"/>
    <col min="10" max="10" width="16" style="1" customWidth="1"/>
    <col min="11" max="11" width="16.28515625" style="1" bestFit="1" customWidth="1"/>
    <col min="12" max="12" width="15" style="1" customWidth="1"/>
    <col min="13" max="13" width="15.28515625" style="1" bestFit="1" customWidth="1"/>
    <col min="14" max="14" width="15.7109375" style="1" bestFit="1" customWidth="1"/>
    <col min="15" max="16384" width="8.85546875" style="1"/>
  </cols>
  <sheetData>
    <row r="2" spans="3:11" x14ac:dyDescent="0.25">
      <c r="C2" s="549" t="s">
        <v>2</v>
      </c>
      <c r="D2" s="550"/>
      <c r="E2" s="550"/>
      <c r="F2" s="550"/>
      <c r="G2" s="550"/>
      <c r="H2" s="550"/>
      <c r="I2" s="551"/>
      <c r="J2" s="203"/>
    </row>
    <row r="3" spans="3:11" ht="16.899999999999999" customHeight="1" x14ac:dyDescent="0.25">
      <c r="C3" s="552" t="str">
        <f>Summary!B3</f>
        <v>Details as on 31st March 2024</v>
      </c>
      <c r="D3" s="552"/>
      <c r="E3" s="552"/>
      <c r="F3" s="552"/>
      <c r="G3" s="552"/>
      <c r="H3" s="552"/>
      <c r="I3" s="552"/>
      <c r="J3" s="77"/>
    </row>
    <row r="4" spans="3:11" ht="16.899999999999999" customHeight="1" x14ac:dyDescent="0.25">
      <c r="C4" s="204" t="s">
        <v>685</v>
      </c>
      <c r="D4" s="204" t="s">
        <v>7</v>
      </c>
      <c r="E4" s="204" t="s">
        <v>935</v>
      </c>
      <c r="F4" s="204" t="s">
        <v>694</v>
      </c>
      <c r="G4" s="204" t="s">
        <v>1215</v>
      </c>
      <c r="H4" s="204" t="s">
        <v>1201</v>
      </c>
      <c r="I4" s="204" t="s">
        <v>8</v>
      </c>
      <c r="J4" s="77"/>
    </row>
    <row r="5" spans="3:11" ht="16.899999999999999" customHeight="1" x14ac:dyDescent="0.25">
      <c r="C5" s="553" t="s">
        <v>884</v>
      </c>
      <c r="D5" s="553"/>
      <c r="E5" s="553"/>
      <c r="F5" s="553"/>
      <c r="G5" s="553"/>
      <c r="H5" s="553"/>
      <c r="I5" s="553"/>
      <c r="J5" s="77"/>
    </row>
    <row r="6" spans="3:11" ht="16.899999999999999" customHeight="1" x14ac:dyDescent="0.25">
      <c r="C6" s="87"/>
      <c r="D6" s="554" t="s">
        <v>936</v>
      </c>
      <c r="E6" s="554"/>
      <c r="F6" s="554"/>
      <c r="G6" s="554"/>
      <c r="H6" s="554"/>
      <c r="I6" s="554"/>
      <c r="J6" s="77"/>
    </row>
    <row r="7" spans="3:11" ht="306" customHeight="1" x14ac:dyDescent="0.25">
      <c r="C7" s="206" t="s">
        <v>887</v>
      </c>
      <c r="D7" s="207" t="s">
        <v>970</v>
      </c>
      <c r="E7" s="208">
        <v>27816.17</v>
      </c>
      <c r="F7" s="208">
        <f>E7</f>
        <v>27816.17</v>
      </c>
      <c r="G7" s="208">
        <f>(19578.34*100%)+(8237.83*90%)</f>
        <v>26992.387000000002</v>
      </c>
      <c r="H7" s="208">
        <f>(19578.34*100%)+(8237.83*80%)</f>
        <v>26168.603999999999</v>
      </c>
      <c r="I7" s="209" t="s">
        <v>1204</v>
      </c>
      <c r="J7" s="77"/>
      <c r="K7" s="77"/>
    </row>
    <row r="8" spans="3:11" ht="204.75" customHeight="1" x14ac:dyDescent="0.25">
      <c r="C8" s="206" t="s">
        <v>909</v>
      </c>
      <c r="D8" s="207" t="s">
        <v>971</v>
      </c>
      <c r="E8" s="208">
        <v>3965.68</v>
      </c>
      <c r="F8" s="208">
        <v>3965.68</v>
      </c>
      <c r="G8" s="208">
        <f>(2851.64*100%)+(1114.04*80%)</f>
        <v>3742.8719999999998</v>
      </c>
      <c r="H8" s="208">
        <f>(2851.64*100%)+(1114.04*70%)</f>
        <v>3631.4679999999998</v>
      </c>
      <c r="I8" s="210" t="s">
        <v>1205</v>
      </c>
      <c r="J8" s="77"/>
      <c r="K8" s="77"/>
    </row>
    <row r="9" spans="3:11" x14ac:dyDescent="0.25">
      <c r="C9" s="206" t="s">
        <v>937</v>
      </c>
      <c r="D9" s="207" t="s">
        <v>938</v>
      </c>
      <c r="E9" s="208"/>
      <c r="F9" s="211"/>
      <c r="G9" s="211"/>
      <c r="H9" s="211"/>
      <c r="I9" s="205"/>
      <c r="J9" s="77"/>
      <c r="K9" s="77"/>
    </row>
    <row r="10" spans="3:11" ht="95.25" customHeight="1" x14ac:dyDescent="0.25">
      <c r="C10" s="167" t="s">
        <v>939</v>
      </c>
      <c r="D10" s="212" t="s">
        <v>940</v>
      </c>
      <c r="E10" s="174">
        <v>1555.36</v>
      </c>
      <c r="F10" s="213">
        <f>E10*0%</f>
        <v>0</v>
      </c>
      <c r="G10" s="305">
        <v>0</v>
      </c>
      <c r="H10" s="305">
        <v>0</v>
      </c>
      <c r="I10" s="555" t="s">
        <v>1208</v>
      </c>
      <c r="J10" s="214">
        <v>0</v>
      </c>
      <c r="K10" s="77"/>
    </row>
    <row r="11" spans="3:11" ht="67.5" customHeight="1" x14ac:dyDescent="0.25">
      <c r="C11" s="167" t="s">
        <v>941</v>
      </c>
      <c r="D11" s="212" t="s">
        <v>942</v>
      </c>
      <c r="E11" s="174">
        <v>2447.25</v>
      </c>
      <c r="F11" s="213">
        <f>E11*0%</f>
        <v>0</v>
      </c>
      <c r="G11" s="213">
        <v>0</v>
      </c>
      <c r="H11" s="213">
        <v>0</v>
      </c>
      <c r="I11" s="556"/>
      <c r="J11" s="214">
        <v>0</v>
      </c>
      <c r="K11" s="77"/>
    </row>
    <row r="12" spans="3:11" ht="71.25" customHeight="1" x14ac:dyDescent="0.25">
      <c r="C12" s="167">
        <v>3</v>
      </c>
      <c r="D12" s="212" t="s">
        <v>944</v>
      </c>
      <c r="E12" s="213">
        <v>963.98</v>
      </c>
      <c r="F12" s="216">
        <v>0</v>
      </c>
      <c r="G12" s="216">
        <v>0</v>
      </c>
      <c r="H12" s="216">
        <v>0</v>
      </c>
      <c r="I12" s="556"/>
      <c r="J12" s="77"/>
      <c r="K12" s="77" t="s">
        <v>982</v>
      </c>
    </row>
    <row r="13" spans="3:11" ht="116.25" customHeight="1" x14ac:dyDescent="0.25">
      <c r="C13" s="167">
        <v>4</v>
      </c>
      <c r="D13" s="212" t="s">
        <v>946</v>
      </c>
      <c r="E13" s="174">
        <v>1760.49</v>
      </c>
      <c r="F13" s="213">
        <v>0</v>
      </c>
      <c r="G13" s="213">
        <v>0</v>
      </c>
      <c r="H13" s="213">
        <v>0</v>
      </c>
      <c r="I13" s="557"/>
      <c r="J13" s="77"/>
      <c r="K13" s="77"/>
    </row>
    <row r="14" spans="3:11" ht="116.25" customHeight="1" x14ac:dyDescent="0.25">
      <c r="C14" s="167">
        <v>5</v>
      </c>
      <c r="D14" s="212" t="s">
        <v>943</v>
      </c>
      <c r="E14" s="213">
        <v>526.42999999999995</v>
      </c>
      <c r="F14" s="321">
        <f>E14*100%</f>
        <v>526.42999999999995</v>
      </c>
      <c r="G14" s="321">
        <f>F14</f>
        <v>526.42999999999995</v>
      </c>
      <c r="H14" s="321">
        <f>F14*100%</f>
        <v>526.42999999999995</v>
      </c>
      <c r="I14" s="215" t="s">
        <v>1206</v>
      </c>
      <c r="J14" s="77"/>
      <c r="K14" s="77"/>
    </row>
    <row r="15" spans="3:11" ht="186.75" customHeight="1" x14ac:dyDescent="0.25">
      <c r="C15" s="167">
        <v>6</v>
      </c>
      <c r="D15" s="212" t="s">
        <v>945</v>
      </c>
      <c r="E15" s="213">
        <v>985.88</v>
      </c>
      <c r="F15" s="213">
        <f>E15*90%</f>
        <v>887.29200000000003</v>
      </c>
      <c r="G15" s="213">
        <f>F15*75%</f>
        <v>665.46900000000005</v>
      </c>
      <c r="H15" s="321">
        <f>E15*60%</f>
        <v>591.52800000000002</v>
      </c>
      <c r="I15" s="217" t="s">
        <v>1207</v>
      </c>
      <c r="J15" s="77"/>
      <c r="K15" s="214">
        <v>0.9</v>
      </c>
    </row>
    <row r="16" spans="3:11" ht="213.75" customHeight="1" x14ac:dyDescent="0.25">
      <c r="C16" s="167">
        <v>7</v>
      </c>
      <c r="D16" s="212" t="s">
        <v>947</v>
      </c>
      <c r="E16" s="213">
        <v>882.04</v>
      </c>
      <c r="F16" s="213">
        <f>E16*100%</f>
        <v>882.04</v>
      </c>
      <c r="G16" s="213">
        <f>F16</f>
        <v>882.04</v>
      </c>
      <c r="H16" s="321">
        <f>E16*100%</f>
        <v>882.04</v>
      </c>
      <c r="I16" s="218" t="s">
        <v>1019</v>
      </c>
      <c r="J16" s="214">
        <v>1</v>
      </c>
      <c r="K16" s="77"/>
    </row>
    <row r="17" spans="3:11" ht="139.5" customHeight="1" x14ac:dyDescent="0.25">
      <c r="C17" s="167">
        <v>8</v>
      </c>
      <c r="D17" s="212" t="s">
        <v>948</v>
      </c>
      <c r="E17" s="213">
        <v>481.3</v>
      </c>
      <c r="F17" s="213">
        <v>0</v>
      </c>
      <c r="G17" s="213">
        <v>0</v>
      </c>
      <c r="H17" s="213">
        <v>0</v>
      </c>
      <c r="I17" s="215" t="s">
        <v>949</v>
      </c>
      <c r="J17" s="77"/>
      <c r="K17" s="77"/>
    </row>
    <row r="18" spans="3:11" ht="16.899999999999999" customHeight="1" x14ac:dyDescent="0.25">
      <c r="C18" s="206" t="s">
        <v>923</v>
      </c>
      <c r="D18" s="207" t="s">
        <v>972</v>
      </c>
      <c r="E18" s="208"/>
      <c r="F18" s="208"/>
      <c r="G18" s="208"/>
      <c r="H18" s="208"/>
      <c r="I18" s="205"/>
      <c r="J18" s="77"/>
      <c r="K18" s="77"/>
    </row>
    <row r="19" spans="3:11" ht="120" x14ac:dyDescent="0.25">
      <c r="C19" s="87">
        <v>1</v>
      </c>
      <c r="D19" s="212" t="s">
        <v>950</v>
      </c>
      <c r="E19" s="213">
        <v>7488.36</v>
      </c>
      <c r="F19" s="213">
        <v>0</v>
      </c>
      <c r="G19" s="213">
        <v>0</v>
      </c>
      <c r="H19" s="213">
        <v>0</v>
      </c>
      <c r="I19" s="210" t="s">
        <v>973</v>
      </c>
      <c r="J19" s="77"/>
      <c r="K19" s="77"/>
    </row>
    <row r="20" spans="3:11" ht="168.75" customHeight="1" x14ac:dyDescent="0.25">
      <c r="C20" s="87">
        <v>2</v>
      </c>
      <c r="D20" s="212" t="s">
        <v>942</v>
      </c>
      <c r="E20" s="213">
        <v>614.46</v>
      </c>
      <c r="F20" s="213">
        <v>0</v>
      </c>
      <c r="G20" s="213">
        <v>0</v>
      </c>
      <c r="H20" s="213"/>
      <c r="I20" s="210" t="s">
        <v>974</v>
      </c>
      <c r="J20" s="214">
        <v>0</v>
      </c>
      <c r="K20" s="77"/>
    </row>
    <row r="21" spans="3:11" ht="90" x14ac:dyDescent="0.25">
      <c r="C21" s="219">
        <v>3</v>
      </c>
      <c r="D21" s="212" t="s">
        <v>943</v>
      </c>
      <c r="E21" s="213">
        <v>140.69</v>
      </c>
      <c r="F21" s="213">
        <f>E21*100%</f>
        <v>140.69</v>
      </c>
      <c r="G21" s="213">
        <f>F21</f>
        <v>140.69</v>
      </c>
      <c r="H21" s="213">
        <f>F21*100%</f>
        <v>140.69</v>
      </c>
      <c r="I21" s="210" t="s">
        <v>1020</v>
      </c>
      <c r="J21" s="77" t="s">
        <v>1016</v>
      </c>
      <c r="K21" s="77" t="s">
        <v>981</v>
      </c>
    </row>
    <row r="22" spans="3:11" ht="165" x14ac:dyDescent="0.25">
      <c r="C22" s="219">
        <v>4</v>
      </c>
      <c r="D22" s="212" t="s">
        <v>945</v>
      </c>
      <c r="E22" s="174">
        <v>2147.6799999999998</v>
      </c>
      <c r="F22" s="213">
        <f>E22*75%</f>
        <v>1610.7599999999998</v>
      </c>
      <c r="G22" s="213">
        <f>E22*60%</f>
        <v>1288.6079999999999</v>
      </c>
      <c r="H22" s="213">
        <f>E22*50%</f>
        <v>1073.8399999999999</v>
      </c>
      <c r="I22" s="210" t="s">
        <v>1195</v>
      </c>
      <c r="J22" s="214">
        <v>0.5</v>
      </c>
      <c r="K22" s="77"/>
    </row>
    <row r="23" spans="3:11" ht="135" x14ac:dyDescent="0.25">
      <c r="C23" s="219">
        <v>5</v>
      </c>
      <c r="D23" s="212" t="s">
        <v>951</v>
      </c>
      <c r="E23" s="213">
        <v>230.63</v>
      </c>
      <c r="F23" s="321">
        <f>E23*75%</f>
        <v>172.9725</v>
      </c>
      <c r="G23" s="321">
        <f>E23*60%</f>
        <v>138.37799999999999</v>
      </c>
      <c r="H23" s="321">
        <f>E23*50%</f>
        <v>115.315</v>
      </c>
      <c r="I23" s="215" t="s">
        <v>1196</v>
      </c>
      <c r="J23" s="77" t="s">
        <v>1016</v>
      </c>
      <c r="K23" s="77" t="s">
        <v>981</v>
      </c>
    </row>
    <row r="24" spans="3:11" ht="225" x14ac:dyDescent="0.25">
      <c r="C24" s="219">
        <v>6</v>
      </c>
      <c r="D24" s="212" t="s">
        <v>947</v>
      </c>
      <c r="E24" s="213">
        <v>648.61</v>
      </c>
      <c r="F24" s="213">
        <f>E24*100%</f>
        <v>648.61</v>
      </c>
      <c r="G24" s="213">
        <f>F24</f>
        <v>648.61</v>
      </c>
      <c r="H24" s="213">
        <f>F24*100%</f>
        <v>648.61</v>
      </c>
      <c r="I24" s="210" t="s">
        <v>1021</v>
      </c>
      <c r="J24" s="214"/>
      <c r="K24" s="77"/>
    </row>
    <row r="25" spans="3:11" ht="150" x14ac:dyDescent="0.25">
      <c r="C25" s="219">
        <v>7</v>
      </c>
      <c r="D25" s="212" t="s">
        <v>952</v>
      </c>
      <c r="E25" s="213">
        <v>833.84</v>
      </c>
      <c r="F25" s="213">
        <f>E25*100%</f>
        <v>833.84</v>
      </c>
      <c r="G25" s="213">
        <f>F25</f>
        <v>833.84</v>
      </c>
      <c r="H25" s="213">
        <f>F25*100%</f>
        <v>833.84</v>
      </c>
      <c r="I25" s="210" t="s">
        <v>1022</v>
      </c>
      <c r="J25" s="214">
        <v>0.75</v>
      </c>
      <c r="K25" s="77"/>
    </row>
    <row r="26" spans="3:11" ht="165" x14ac:dyDescent="0.25">
      <c r="C26" s="219">
        <v>8</v>
      </c>
      <c r="D26" s="212" t="s">
        <v>953</v>
      </c>
      <c r="E26" s="174">
        <v>1817.01</v>
      </c>
      <c r="F26" s="174">
        <v>1817.01</v>
      </c>
      <c r="G26" s="174">
        <f>F26</f>
        <v>1817.01</v>
      </c>
      <c r="H26" s="174">
        <v>1817.01</v>
      </c>
      <c r="I26" s="210" t="s">
        <v>976</v>
      </c>
      <c r="J26" s="77"/>
      <c r="K26" s="77"/>
    </row>
    <row r="27" spans="3:11" ht="60" x14ac:dyDescent="0.25">
      <c r="C27" s="219">
        <v>9</v>
      </c>
      <c r="D27" s="212" t="s">
        <v>954</v>
      </c>
      <c r="E27" s="213">
        <v>121.07</v>
      </c>
      <c r="F27" s="213">
        <v>0</v>
      </c>
      <c r="G27" s="213">
        <f>F27</f>
        <v>0</v>
      </c>
      <c r="H27" s="213">
        <v>0</v>
      </c>
      <c r="I27" s="210" t="s">
        <v>975</v>
      </c>
      <c r="J27" s="77"/>
      <c r="K27" s="77"/>
    </row>
    <row r="28" spans="3:11" ht="120" x14ac:dyDescent="0.25">
      <c r="C28" s="219">
        <v>10</v>
      </c>
      <c r="D28" s="212" t="s">
        <v>955</v>
      </c>
      <c r="E28" s="213">
        <v>137.97</v>
      </c>
      <c r="F28" s="213">
        <v>0</v>
      </c>
      <c r="G28" s="213">
        <f>F28</f>
        <v>0</v>
      </c>
      <c r="H28" s="213">
        <v>0</v>
      </c>
      <c r="I28" s="210" t="s">
        <v>977</v>
      </c>
      <c r="J28" s="77"/>
      <c r="K28" s="77"/>
    </row>
    <row r="29" spans="3:11" ht="196.5" customHeight="1" x14ac:dyDescent="0.25">
      <c r="C29" s="219">
        <v>11</v>
      </c>
      <c r="D29" s="212" t="s">
        <v>956</v>
      </c>
      <c r="E29" s="213">
        <v>186.25</v>
      </c>
      <c r="F29" s="213">
        <v>0</v>
      </c>
      <c r="G29" s="213">
        <v>0</v>
      </c>
      <c r="H29" s="213">
        <v>0</v>
      </c>
      <c r="I29" s="202" t="s">
        <v>978</v>
      </c>
      <c r="J29" s="77"/>
      <c r="K29" s="77"/>
    </row>
    <row r="30" spans="3:11" ht="90" x14ac:dyDescent="0.25">
      <c r="C30" s="219">
        <v>12</v>
      </c>
      <c r="D30" s="212" t="s">
        <v>957</v>
      </c>
      <c r="E30" s="213">
        <v>655.59</v>
      </c>
      <c r="F30" s="213">
        <v>0</v>
      </c>
      <c r="G30" s="213">
        <v>0</v>
      </c>
      <c r="H30" s="213">
        <v>0</v>
      </c>
      <c r="I30" s="202" t="s">
        <v>979</v>
      </c>
      <c r="J30" s="77"/>
      <c r="K30" s="77"/>
    </row>
    <row r="31" spans="3:11" ht="180" x14ac:dyDescent="0.25">
      <c r="C31" s="219">
        <v>13</v>
      </c>
      <c r="D31" s="212" t="s">
        <v>958</v>
      </c>
      <c r="E31" s="213">
        <v>111.15</v>
      </c>
      <c r="F31" s="321">
        <f>E31*75%</f>
        <v>83.362500000000011</v>
      </c>
      <c r="G31" s="321">
        <f>E31*60%</f>
        <v>66.69</v>
      </c>
      <c r="H31" s="321">
        <f>E31*50%</f>
        <v>55.575000000000003</v>
      </c>
      <c r="I31" s="202" t="s">
        <v>1023</v>
      </c>
      <c r="J31" s="214">
        <v>0.5</v>
      </c>
      <c r="K31" s="77"/>
    </row>
    <row r="32" spans="3:11" ht="165" x14ac:dyDescent="0.25">
      <c r="C32" s="219">
        <v>14</v>
      </c>
      <c r="D32" s="220" t="s">
        <v>959</v>
      </c>
      <c r="E32" s="174">
        <v>2040.86</v>
      </c>
      <c r="F32" s="213">
        <v>0</v>
      </c>
      <c r="G32" s="213">
        <v>0</v>
      </c>
      <c r="H32" s="213">
        <v>0</v>
      </c>
      <c r="I32" s="202" t="s">
        <v>1024</v>
      </c>
      <c r="J32" s="77" t="s">
        <v>1018</v>
      </c>
      <c r="K32" s="77" t="s">
        <v>982</v>
      </c>
    </row>
    <row r="33" spans="3:11" ht="99" customHeight="1" x14ac:dyDescent="0.25">
      <c r="C33" s="219">
        <v>15</v>
      </c>
      <c r="D33" s="212" t="s">
        <v>960</v>
      </c>
      <c r="E33" s="213">
        <v>333.08</v>
      </c>
      <c r="F33" s="306">
        <f>(E33-120)</f>
        <v>213.07999999999998</v>
      </c>
      <c r="G33" s="306">
        <f>(E33-120)*60%</f>
        <v>127.84799999999998</v>
      </c>
      <c r="H33" s="306">
        <f>(E33-120)*50%</f>
        <v>106.53999999999999</v>
      </c>
      <c r="I33" s="308" t="s">
        <v>1197</v>
      </c>
      <c r="J33" s="77"/>
      <c r="K33" s="77"/>
    </row>
    <row r="34" spans="3:11" ht="90" x14ac:dyDescent="0.25">
      <c r="C34" s="219">
        <v>16</v>
      </c>
      <c r="D34" s="309" t="s">
        <v>961</v>
      </c>
      <c r="E34" s="213">
        <v>516.80999999999995</v>
      </c>
      <c r="F34" s="306">
        <f>E34*75%</f>
        <v>387.60749999999996</v>
      </c>
      <c r="G34" s="306">
        <f>E34*60%</f>
        <v>310.08599999999996</v>
      </c>
      <c r="H34" s="306">
        <f>E34*0.5</f>
        <v>258.40499999999997</v>
      </c>
      <c r="I34" s="202" t="s">
        <v>1025</v>
      </c>
      <c r="J34" s="214" t="s">
        <v>1198</v>
      </c>
      <c r="K34" s="77"/>
    </row>
    <row r="35" spans="3:11" ht="120" x14ac:dyDescent="0.25">
      <c r="C35" s="219">
        <v>17</v>
      </c>
      <c r="D35" s="212" t="s">
        <v>962</v>
      </c>
      <c r="E35" s="213">
        <v>120.81</v>
      </c>
      <c r="F35" s="307">
        <v>0</v>
      </c>
      <c r="G35" s="307">
        <v>0</v>
      </c>
      <c r="H35" s="307">
        <v>0</v>
      </c>
      <c r="I35" s="221" t="s">
        <v>1026</v>
      </c>
      <c r="J35" s="77" t="s">
        <v>1199</v>
      </c>
      <c r="K35" s="77" t="s">
        <v>982</v>
      </c>
    </row>
    <row r="36" spans="3:11" ht="180" x14ac:dyDescent="0.25">
      <c r="C36" s="219">
        <v>18</v>
      </c>
      <c r="D36" s="212" t="s">
        <v>963</v>
      </c>
      <c r="E36" s="213">
        <v>158.9</v>
      </c>
      <c r="F36" s="213">
        <v>0</v>
      </c>
      <c r="G36" s="213">
        <v>0</v>
      </c>
      <c r="H36" s="213">
        <v>0</v>
      </c>
      <c r="I36" s="308" t="s">
        <v>1200</v>
      </c>
      <c r="J36" s="77" t="s">
        <v>1017</v>
      </c>
      <c r="K36" s="77" t="s">
        <v>982</v>
      </c>
    </row>
    <row r="37" spans="3:11" ht="90" x14ac:dyDescent="0.25">
      <c r="C37" s="219">
        <v>19</v>
      </c>
      <c r="D37" s="212" t="s">
        <v>964</v>
      </c>
      <c r="E37" s="213">
        <v>138.63</v>
      </c>
      <c r="F37" s="306">
        <f>E37*0.75</f>
        <v>103.9725</v>
      </c>
      <c r="G37" s="306">
        <f>E37*0.6</f>
        <v>83.177999999999997</v>
      </c>
      <c r="H37" s="306">
        <f>E37*0.5</f>
        <v>69.314999999999998</v>
      </c>
      <c r="I37" s="308" t="s">
        <v>980</v>
      </c>
      <c r="J37" s="77"/>
      <c r="K37" s="77"/>
    </row>
    <row r="38" spans="3:11" ht="150" x14ac:dyDescent="0.25">
      <c r="C38" s="219">
        <v>21</v>
      </c>
      <c r="D38" s="212" t="s">
        <v>965</v>
      </c>
      <c r="E38" s="213">
        <v>198.09</v>
      </c>
      <c r="F38" s="306">
        <f>E38*0.75</f>
        <v>148.5675</v>
      </c>
      <c r="G38" s="306">
        <f>E38*60%</f>
        <v>118.854</v>
      </c>
      <c r="H38" s="306">
        <f>E38*0.5</f>
        <v>99.045000000000002</v>
      </c>
      <c r="I38" s="308" t="s">
        <v>1027</v>
      </c>
      <c r="J38" s="214" t="s">
        <v>1198</v>
      </c>
      <c r="K38" s="77"/>
    </row>
    <row r="39" spans="3:11" ht="145.5" customHeight="1" x14ac:dyDescent="0.25">
      <c r="C39" s="219">
        <v>22</v>
      </c>
      <c r="D39" s="212" t="s">
        <v>966</v>
      </c>
      <c r="E39" s="213">
        <v>391.04</v>
      </c>
      <c r="F39" s="306">
        <f>E39*0.75</f>
        <v>293.28000000000003</v>
      </c>
      <c r="G39" s="306">
        <f>E39*60%</f>
        <v>234.624</v>
      </c>
      <c r="H39" s="306">
        <f>E39*0.5</f>
        <v>195.52</v>
      </c>
      <c r="I39" s="202" t="s">
        <v>1028</v>
      </c>
      <c r="J39" s="214" t="s">
        <v>1198</v>
      </c>
      <c r="K39" s="77"/>
    </row>
    <row r="40" spans="3:11" ht="54" customHeight="1" x14ac:dyDescent="0.25">
      <c r="C40" s="219">
        <v>23</v>
      </c>
      <c r="D40" s="212" t="s">
        <v>967</v>
      </c>
      <c r="E40" s="174">
        <v>1357.27</v>
      </c>
      <c r="F40" s="213">
        <v>0</v>
      </c>
      <c r="G40" s="213">
        <v>0</v>
      </c>
      <c r="H40" s="213">
        <v>0</v>
      </c>
      <c r="I40" s="202" t="s">
        <v>968</v>
      </c>
      <c r="J40" s="77"/>
      <c r="K40" s="77"/>
    </row>
    <row r="41" spans="3:11" ht="60" x14ac:dyDescent="0.25">
      <c r="C41" s="219">
        <v>24</v>
      </c>
      <c r="D41" s="212" t="s">
        <v>967</v>
      </c>
      <c r="E41" s="174">
        <v>4681.4799999999996</v>
      </c>
      <c r="F41" s="213">
        <v>0</v>
      </c>
      <c r="G41" s="213">
        <v>0</v>
      </c>
      <c r="H41" s="213">
        <v>0</v>
      </c>
      <c r="I41" s="202" t="s">
        <v>969</v>
      </c>
      <c r="J41" s="77"/>
      <c r="K41" s="77"/>
    </row>
    <row r="42" spans="3:11" ht="16.899999999999999" customHeight="1" x14ac:dyDescent="0.25">
      <c r="C42" s="87"/>
      <c r="D42" s="222" t="s">
        <v>857</v>
      </c>
      <c r="E42" s="223">
        <f>SUM(E7:E41)</f>
        <v>66454.859999999986</v>
      </c>
      <c r="F42" s="223">
        <f>SUM(F7:F41)</f>
        <v>40531.364500000011</v>
      </c>
      <c r="G42" s="223">
        <f>SUM(G7:G41)</f>
        <v>38617.614000000009</v>
      </c>
      <c r="H42" s="223">
        <f>SUM(H7:H41)</f>
        <v>37213.774999999994</v>
      </c>
      <c r="I42" s="205"/>
      <c r="J42" s="77"/>
      <c r="K42" s="77"/>
    </row>
    <row r="43" spans="3:11" x14ac:dyDescent="0.25">
      <c r="D43" s="1"/>
      <c r="E43" s="1"/>
      <c r="F43" s="1"/>
      <c r="G43" s="1"/>
      <c r="H43" s="1"/>
      <c r="I43" s="1"/>
    </row>
    <row r="44" spans="3:11" x14ac:dyDescent="0.25">
      <c r="D44" s="1"/>
      <c r="E44" s="1"/>
      <c r="F44" s="1"/>
      <c r="G44" s="1"/>
      <c r="H44" s="1"/>
      <c r="I44" s="1"/>
    </row>
    <row r="45" spans="3:11" x14ac:dyDescent="0.25">
      <c r="C45" s="317"/>
      <c r="D45" s="1"/>
      <c r="E45" s="1"/>
      <c r="F45" s="1"/>
      <c r="G45" s="1"/>
      <c r="H45" s="1"/>
      <c r="I45" s="1"/>
    </row>
    <row r="46" spans="3:11" x14ac:dyDescent="0.25">
      <c r="D46" s="1"/>
      <c r="E46" s="1"/>
      <c r="F46" s="1"/>
      <c r="G46" s="1"/>
      <c r="H46" s="1"/>
      <c r="I46" s="1"/>
    </row>
    <row r="47" spans="3:11" x14ac:dyDescent="0.25">
      <c r="D47" s="1"/>
      <c r="I47" s="1"/>
    </row>
    <row r="48" spans="3:11" x14ac:dyDescent="0.25">
      <c r="C48" s="318"/>
      <c r="D48" s="1"/>
    </row>
    <row r="49" spans="4:4" x14ac:dyDescent="0.25">
      <c r="D49" s="1"/>
    </row>
    <row r="50" spans="4:4" x14ac:dyDescent="0.25">
      <c r="D50" s="319"/>
    </row>
    <row r="51" spans="4:4" x14ac:dyDescent="0.25">
      <c r="D51" s="320"/>
    </row>
    <row r="65" spans="4:7" x14ac:dyDescent="0.25">
      <c r="D65" s="77"/>
    </row>
    <row r="66" spans="4:7" x14ac:dyDescent="0.25">
      <c r="D66" s="345" t="s">
        <v>1223</v>
      </c>
      <c r="E66" s="346" t="s">
        <v>1220</v>
      </c>
      <c r="F66" s="346" t="s">
        <v>1221</v>
      </c>
      <c r="G66" s="346" t="s">
        <v>1222</v>
      </c>
    </row>
    <row r="67" spans="4:7" x14ac:dyDescent="0.25">
      <c r="D67" s="350" t="s">
        <v>1218</v>
      </c>
      <c r="E67" s="357">
        <v>100</v>
      </c>
      <c r="F67" s="357">
        <v>100</v>
      </c>
      <c r="G67" s="357">
        <v>100</v>
      </c>
    </row>
    <row r="68" spans="4:7" x14ac:dyDescent="0.25">
      <c r="D68" s="350" t="s">
        <v>1219</v>
      </c>
      <c r="E68" s="357">
        <v>100</v>
      </c>
      <c r="F68" s="357">
        <v>90</v>
      </c>
      <c r="G68" s="357">
        <v>80</v>
      </c>
    </row>
    <row r="69" spans="4:7" x14ac:dyDescent="0.25">
      <c r="D69" s="346" t="s">
        <v>1224</v>
      </c>
      <c r="E69" s="358"/>
      <c r="F69" s="358"/>
      <c r="G69" s="358"/>
    </row>
    <row r="70" spans="4:7" x14ac:dyDescent="0.25">
      <c r="D70" s="350" t="s">
        <v>1218</v>
      </c>
      <c r="E70" s="357">
        <v>100</v>
      </c>
      <c r="F70" s="357">
        <v>100</v>
      </c>
      <c r="G70" s="357">
        <v>100</v>
      </c>
    </row>
    <row r="71" spans="4:7" x14ac:dyDescent="0.25">
      <c r="D71" s="350" t="s">
        <v>1219</v>
      </c>
      <c r="E71" s="359">
        <v>100</v>
      </c>
      <c r="F71" s="359">
        <v>80</v>
      </c>
      <c r="G71" s="359">
        <v>70</v>
      </c>
    </row>
    <row r="72" spans="4:7" x14ac:dyDescent="0.25">
      <c r="D72" s="346" t="s">
        <v>1225</v>
      </c>
      <c r="E72" s="358"/>
      <c r="F72" s="358"/>
      <c r="G72" s="358"/>
    </row>
    <row r="73" spans="4:7" x14ac:dyDescent="0.25">
      <c r="D73" s="350" t="s">
        <v>1218</v>
      </c>
      <c r="E73" s="359">
        <v>100</v>
      </c>
      <c r="F73" s="359">
        <v>100</v>
      </c>
      <c r="G73" s="359">
        <v>100</v>
      </c>
    </row>
    <row r="74" spans="4:7" x14ac:dyDescent="0.25">
      <c r="D74" s="350" t="s">
        <v>1219</v>
      </c>
      <c r="E74" s="359">
        <v>90</v>
      </c>
      <c r="F74" s="359">
        <v>75</v>
      </c>
      <c r="G74" s="359">
        <v>60</v>
      </c>
    </row>
    <row r="75" spans="4:7" x14ac:dyDescent="0.25">
      <c r="D75" s="346" t="s">
        <v>1226</v>
      </c>
      <c r="E75" s="359"/>
      <c r="F75" s="359"/>
      <c r="G75" s="359"/>
    </row>
    <row r="76" spans="4:7" x14ac:dyDescent="0.25">
      <c r="D76" s="350" t="s">
        <v>1218</v>
      </c>
      <c r="E76" s="359">
        <v>100</v>
      </c>
      <c r="F76" s="359">
        <v>100</v>
      </c>
      <c r="G76" s="359">
        <v>100</v>
      </c>
    </row>
    <row r="77" spans="4:7" x14ac:dyDescent="0.25">
      <c r="D77" s="350" t="s">
        <v>1219</v>
      </c>
      <c r="E77" s="359">
        <v>75</v>
      </c>
      <c r="F77" s="359">
        <v>60</v>
      </c>
      <c r="G77" s="359">
        <v>50</v>
      </c>
    </row>
    <row r="78" spans="4:7" x14ac:dyDescent="0.25">
      <c r="D78" s="360"/>
      <c r="E78" s="360"/>
      <c r="F78" s="360"/>
      <c r="G78" s="360"/>
    </row>
  </sheetData>
  <mergeCells count="5">
    <mergeCell ref="C2:I2"/>
    <mergeCell ref="C3:I3"/>
    <mergeCell ref="C5:I5"/>
    <mergeCell ref="D6:I6"/>
    <mergeCell ref="I10:I13"/>
  </mergeCells>
  <pageMargins left="0.3" right="0.7" top="0.75" bottom="0.75" header="0.3" footer="0.3"/>
  <pageSetup paperSize="9" scale="78" fitToHeight="0" orientation="landscape" r:id="rId1"/>
  <ignoredErrors>
    <ignoredError sqref="F3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showGridLines="0" zoomScale="80" zoomScaleNormal="80" workbookViewId="0">
      <pane ySplit="4" topLeftCell="A7" activePane="bottomLeft" state="frozen"/>
      <selection activeCell="E4" sqref="B4:F5"/>
      <selection pane="bottomLeft" activeCell="F7" sqref="F7"/>
    </sheetView>
  </sheetViews>
  <sheetFormatPr defaultColWidth="8.85546875" defaultRowHeight="15" x14ac:dyDescent="0.25"/>
  <cols>
    <col min="1" max="1" width="3.7109375" customWidth="1"/>
    <col min="2" max="2" width="5.7109375" bestFit="1" customWidth="1"/>
    <col min="3" max="3" width="37.42578125" customWidth="1"/>
    <col min="4" max="4" width="21.5703125" bestFit="1" customWidth="1"/>
    <col min="5" max="7" width="15.140625" customWidth="1"/>
    <col min="8" max="8" width="49" customWidth="1"/>
    <col min="9" max="9" width="16.7109375" customWidth="1"/>
  </cols>
  <sheetData>
    <row r="2" spans="2:9" x14ac:dyDescent="0.25">
      <c r="B2" s="561" t="s">
        <v>698</v>
      </c>
      <c r="C2" s="561"/>
      <c r="D2" s="561"/>
      <c r="E2" s="561"/>
      <c r="F2" s="561"/>
      <c r="G2" s="561"/>
      <c r="H2" s="561"/>
    </row>
    <row r="3" spans="2:9" ht="15" customHeight="1" x14ac:dyDescent="0.25">
      <c r="B3" s="380" t="str">
        <f>Summary!B3</f>
        <v>Details as on 31st March 2024</v>
      </c>
      <c r="C3" s="380"/>
      <c r="D3" s="380"/>
      <c r="E3" s="380"/>
      <c r="F3" s="380"/>
      <c r="G3" s="380"/>
      <c r="H3" s="380"/>
    </row>
    <row r="4" spans="2:9" ht="73.5" customHeight="1" x14ac:dyDescent="0.25">
      <c r="B4" s="89" t="s">
        <v>1</v>
      </c>
      <c r="C4" s="89" t="s">
        <v>6</v>
      </c>
      <c r="D4" s="67" t="s">
        <v>863</v>
      </c>
      <c r="E4" s="67" t="s">
        <v>694</v>
      </c>
      <c r="F4" s="67" t="s">
        <v>1215</v>
      </c>
      <c r="G4" s="67" t="s">
        <v>1201</v>
      </c>
      <c r="H4" s="5" t="s">
        <v>8</v>
      </c>
      <c r="I4" s="2" t="s">
        <v>853</v>
      </c>
    </row>
    <row r="5" spans="2:9" x14ac:dyDescent="0.25">
      <c r="B5" s="6"/>
      <c r="C5" s="558" t="s">
        <v>884</v>
      </c>
      <c r="D5" s="558"/>
      <c r="E5" s="558"/>
      <c r="F5" s="558"/>
      <c r="G5" s="558"/>
      <c r="H5" s="558"/>
    </row>
    <row r="6" spans="2:9" ht="150" x14ac:dyDescent="0.25">
      <c r="B6" s="6">
        <v>1</v>
      </c>
      <c r="C6" s="173" t="s">
        <v>1092</v>
      </c>
      <c r="D6" s="282">
        <v>3954.35</v>
      </c>
      <c r="E6" s="282">
        <v>3883.96</v>
      </c>
      <c r="F6" s="327">
        <f>E6*100%</f>
        <v>3883.96</v>
      </c>
      <c r="G6" s="282">
        <f>E6*100%</f>
        <v>3883.96</v>
      </c>
      <c r="H6" s="218" t="s">
        <v>1096</v>
      </c>
    </row>
    <row r="7" spans="2:9" ht="60" x14ac:dyDescent="0.25">
      <c r="B7" s="6">
        <v>2</v>
      </c>
      <c r="C7" s="173" t="s">
        <v>1093</v>
      </c>
      <c r="D7" s="277">
        <v>9.16</v>
      </c>
      <c r="E7" s="277">
        <v>9.16</v>
      </c>
      <c r="F7" s="325">
        <f>E7</f>
        <v>9.16</v>
      </c>
      <c r="G7" s="282">
        <f t="shared" ref="G7:G8" si="0">E7*100%</f>
        <v>9.16</v>
      </c>
      <c r="H7" s="218" t="s">
        <v>1094</v>
      </c>
    </row>
    <row r="8" spans="2:9" ht="75" x14ac:dyDescent="0.25">
      <c r="B8" s="6">
        <v>3</v>
      </c>
      <c r="C8" s="173" t="s">
        <v>1095</v>
      </c>
      <c r="D8" s="277">
        <v>17.16</v>
      </c>
      <c r="E8" s="277">
        <v>0</v>
      </c>
      <c r="F8" s="325">
        <f>E8</f>
        <v>0</v>
      </c>
      <c r="G8" s="282">
        <f t="shared" si="0"/>
        <v>0</v>
      </c>
      <c r="H8" s="218" t="s">
        <v>1097</v>
      </c>
    </row>
    <row r="9" spans="2:9" x14ac:dyDescent="0.25">
      <c r="B9" s="6"/>
      <c r="C9" s="283" t="s">
        <v>857</v>
      </c>
      <c r="D9" s="284">
        <f>SUM(D6:D8)</f>
        <v>3980.6699999999996</v>
      </c>
      <c r="E9" s="284">
        <f>SUM(E6:E8)</f>
        <v>3893.12</v>
      </c>
      <c r="F9" s="284">
        <f>SUM(F6:F8)</f>
        <v>3893.12</v>
      </c>
      <c r="G9" s="284">
        <f>SUM(G6:G8)</f>
        <v>3893.12</v>
      </c>
      <c r="H9" s="281"/>
    </row>
    <row r="10" spans="2:9" ht="143.25" customHeight="1" x14ac:dyDescent="0.25">
      <c r="C10" s="559" t="s">
        <v>1098</v>
      </c>
      <c r="D10" s="560"/>
      <c r="E10" s="560"/>
      <c r="F10" s="560"/>
      <c r="G10" s="560"/>
      <c r="H10" s="560"/>
    </row>
    <row r="13" spans="2:9" ht="15.75" thickBot="1" x14ac:dyDescent="0.3"/>
    <row r="14" spans="2:9" ht="15.75" thickBot="1" x14ac:dyDescent="0.3">
      <c r="B14" s="563" t="s">
        <v>1099</v>
      </c>
      <c r="C14" s="564"/>
      <c r="D14" s="564"/>
      <c r="E14" s="564"/>
      <c r="F14" s="564"/>
      <c r="G14" s="564"/>
      <c r="H14" s="565"/>
    </row>
    <row r="15" spans="2:9" ht="15.75" thickBot="1" x14ac:dyDescent="0.3">
      <c r="B15" s="430" t="s">
        <v>865</v>
      </c>
      <c r="C15" s="431"/>
      <c r="D15" s="431"/>
      <c r="E15" s="431"/>
      <c r="F15" s="431"/>
      <c r="G15" s="431"/>
      <c r="H15" s="432"/>
    </row>
    <row r="16" spans="2:9" ht="90.75" thickBot="1" x14ac:dyDescent="0.3">
      <c r="B16" s="285" t="s">
        <v>685</v>
      </c>
      <c r="C16" s="245" t="s">
        <v>1058</v>
      </c>
      <c r="D16" s="245" t="s">
        <v>1100</v>
      </c>
      <c r="E16" s="247" t="s">
        <v>1051</v>
      </c>
      <c r="F16" s="247"/>
      <c r="G16" s="247"/>
      <c r="H16" s="247" t="s">
        <v>8</v>
      </c>
    </row>
    <row r="17" spans="2:8" ht="15.75" thickBot="1" x14ac:dyDescent="0.3">
      <c r="B17" s="433" t="s">
        <v>826</v>
      </c>
      <c r="C17" s="434"/>
      <c r="D17" s="434"/>
      <c r="E17" s="434"/>
      <c r="F17" s="434"/>
      <c r="G17" s="434"/>
      <c r="H17" s="435"/>
    </row>
    <row r="18" spans="2:8" ht="30.75" thickBot="1" x14ac:dyDescent="0.3">
      <c r="B18" s="238">
        <v>1</v>
      </c>
      <c r="C18" s="566" t="s">
        <v>1101</v>
      </c>
      <c r="D18" s="289">
        <v>914020055959641</v>
      </c>
      <c r="E18" s="286">
        <v>94980</v>
      </c>
      <c r="F18" s="286"/>
      <c r="G18" s="286"/>
      <c r="H18" s="257" t="s">
        <v>1102</v>
      </c>
    </row>
    <row r="19" spans="2:8" ht="30.75" thickBot="1" x14ac:dyDescent="0.3">
      <c r="B19" s="238">
        <v>2</v>
      </c>
      <c r="C19" s="567"/>
      <c r="D19" s="290">
        <v>307010200002516</v>
      </c>
      <c r="E19" s="286">
        <v>79977</v>
      </c>
      <c r="F19" s="286"/>
      <c r="G19" s="286"/>
      <c r="H19" s="257" t="s">
        <v>1102</v>
      </c>
    </row>
    <row r="20" spans="2:8" ht="30.75" thickBot="1" x14ac:dyDescent="0.3">
      <c r="B20" s="238">
        <v>3</v>
      </c>
      <c r="C20" s="567"/>
      <c r="D20" s="290">
        <v>915020012607221</v>
      </c>
      <c r="E20" s="286">
        <v>2298095</v>
      </c>
      <c r="F20" s="286"/>
      <c r="G20" s="286"/>
      <c r="H20" s="257" t="s">
        <v>1102</v>
      </c>
    </row>
    <row r="21" spans="2:8" ht="30.75" thickBot="1" x14ac:dyDescent="0.3">
      <c r="B21" s="238">
        <v>4</v>
      </c>
      <c r="C21" s="567"/>
      <c r="D21" s="290">
        <v>307010100004411</v>
      </c>
      <c r="E21" s="286">
        <v>50129</v>
      </c>
      <c r="F21" s="286"/>
      <c r="G21" s="286"/>
      <c r="H21" s="257" t="s">
        <v>1102</v>
      </c>
    </row>
    <row r="22" spans="2:8" ht="30.75" thickBot="1" x14ac:dyDescent="0.3">
      <c r="B22" s="238">
        <v>5</v>
      </c>
      <c r="C22" s="567"/>
      <c r="D22" s="290">
        <v>918020096264898</v>
      </c>
      <c r="E22" s="286">
        <v>1312000</v>
      </c>
      <c r="F22" s="286"/>
      <c r="G22" s="286"/>
      <c r="H22" s="257" t="s">
        <v>1102</v>
      </c>
    </row>
    <row r="23" spans="2:8" ht="30.75" thickBot="1" x14ac:dyDescent="0.3">
      <c r="B23" s="238">
        <v>6</v>
      </c>
      <c r="C23" s="567"/>
      <c r="D23" s="290">
        <v>493010200005548</v>
      </c>
      <c r="E23" s="286">
        <v>56383</v>
      </c>
      <c r="F23" s="286"/>
      <c r="G23" s="286"/>
      <c r="H23" s="257" t="s">
        <v>1102</v>
      </c>
    </row>
    <row r="24" spans="2:8" ht="30.75" thickBot="1" x14ac:dyDescent="0.3">
      <c r="B24" s="238">
        <v>7</v>
      </c>
      <c r="C24" s="568"/>
      <c r="D24" s="290">
        <v>7010200038164</v>
      </c>
      <c r="E24" s="286">
        <v>6975648</v>
      </c>
      <c r="F24" s="286"/>
      <c r="G24" s="286"/>
      <c r="H24" s="257" t="s">
        <v>1102</v>
      </c>
    </row>
    <row r="25" spans="2:8" ht="30.75" thickBot="1" x14ac:dyDescent="0.3">
      <c r="B25" s="238">
        <v>8</v>
      </c>
      <c r="C25" s="566" t="s">
        <v>1103</v>
      </c>
      <c r="D25" s="290">
        <v>90951250000687</v>
      </c>
      <c r="E25" s="286">
        <v>352771</v>
      </c>
      <c r="F25" s="286"/>
      <c r="G25" s="286"/>
      <c r="H25" s="257" t="s">
        <v>1102</v>
      </c>
    </row>
    <row r="26" spans="2:8" ht="30.75" thickBot="1" x14ac:dyDescent="0.3">
      <c r="B26" s="238">
        <v>9</v>
      </c>
      <c r="C26" s="568"/>
      <c r="D26" s="290">
        <v>90551010002497</v>
      </c>
      <c r="E26" s="286">
        <v>102953</v>
      </c>
      <c r="F26" s="286"/>
      <c r="G26" s="286"/>
      <c r="H26" s="257" t="s">
        <v>1102</v>
      </c>
    </row>
    <row r="27" spans="2:8" ht="30.75" thickBot="1" x14ac:dyDescent="0.3">
      <c r="B27" s="238">
        <v>10</v>
      </c>
      <c r="C27" s="566" t="s">
        <v>1104</v>
      </c>
      <c r="D27" s="290">
        <v>50200026722096</v>
      </c>
      <c r="E27" s="286">
        <v>164577</v>
      </c>
      <c r="F27" s="286"/>
      <c r="G27" s="286"/>
      <c r="H27" s="257" t="s">
        <v>1102</v>
      </c>
    </row>
    <row r="28" spans="2:8" ht="30.75" thickBot="1" x14ac:dyDescent="0.3">
      <c r="B28" s="238">
        <v>11</v>
      </c>
      <c r="C28" s="568"/>
      <c r="D28" s="290">
        <v>57500000036335</v>
      </c>
      <c r="E28" s="286">
        <v>942120</v>
      </c>
      <c r="F28" s="286"/>
      <c r="G28" s="286"/>
      <c r="H28" s="257" t="s">
        <v>1102</v>
      </c>
    </row>
    <row r="29" spans="2:8" ht="30.75" thickBot="1" x14ac:dyDescent="0.3">
      <c r="B29" s="238">
        <v>12</v>
      </c>
      <c r="C29" s="566" t="s">
        <v>1105</v>
      </c>
      <c r="D29" s="290">
        <v>87051000002</v>
      </c>
      <c r="E29" s="286">
        <v>11231</v>
      </c>
      <c r="F29" s="286"/>
      <c r="G29" s="286"/>
      <c r="H29" s="257" t="s">
        <v>1102</v>
      </c>
    </row>
    <row r="30" spans="2:8" ht="30.75" thickBot="1" x14ac:dyDescent="0.3">
      <c r="B30" s="238">
        <v>13</v>
      </c>
      <c r="C30" s="567"/>
      <c r="D30" s="290">
        <v>35351000004</v>
      </c>
      <c r="E30" s="286">
        <v>3224254</v>
      </c>
      <c r="F30" s="286"/>
      <c r="G30" s="286"/>
      <c r="H30" s="257" t="s">
        <v>1102</v>
      </c>
    </row>
    <row r="31" spans="2:8" ht="30.75" thickBot="1" x14ac:dyDescent="0.3">
      <c r="B31" s="238">
        <v>14</v>
      </c>
      <c r="C31" s="567"/>
      <c r="D31" s="290">
        <v>751000380</v>
      </c>
      <c r="E31" s="151" t="s">
        <v>878</v>
      </c>
      <c r="F31" s="151"/>
      <c r="G31" s="151"/>
      <c r="H31" s="257" t="s">
        <v>1102</v>
      </c>
    </row>
    <row r="32" spans="2:8" ht="30.75" thickBot="1" x14ac:dyDescent="0.3">
      <c r="B32" s="238">
        <v>15</v>
      </c>
      <c r="C32" s="567"/>
      <c r="D32" s="290">
        <v>141105000491</v>
      </c>
      <c r="E32" s="286">
        <v>3573</v>
      </c>
      <c r="F32" s="286"/>
      <c r="G32" s="286"/>
      <c r="H32" s="257" t="s">
        <v>1102</v>
      </c>
    </row>
    <row r="33" spans="2:8" ht="30.75" thickBot="1" x14ac:dyDescent="0.3">
      <c r="B33" s="238">
        <v>16</v>
      </c>
      <c r="C33" s="567"/>
      <c r="D33" s="290">
        <v>705051961</v>
      </c>
      <c r="E33" s="286">
        <v>793643</v>
      </c>
      <c r="F33" s="286"/>
      <c r="G33" s="286"/>
      <c r="H33" s="257" t="s">
        <v>1102</v>
      </c>
    </row>
    <row r="34" spans="2:8" ht="30.75" thickBot="1" x14ac:dyDescent="0.3">
      <c r="B34" s="238">
        <v>17</v>
      </c>
      <c r="C34" s="567"/>
      <c r="D34" s="290">
        <v>6505003056</v>
      </c>
      <c r="E34" s="286">
        <v>720115</v>
      </c>
      <c r="F34" s="286"/>
      <c r="G34" s="286"/>
      <c r="H34" s="257" t="s">
        <v>1102</v>
      </c>
    </row>
    <row r="35" spans="2:8" ht="30.75" thickBot="1" x14ac:dyDescent="0.3">
      <c r="B35" s="238">
        <v>18</v>
      </c>
      <c r="C35" s="567"/>
      <c r="D35" s="290">
        <v>705053535</v>
      </c>
      <c r="E35" s="151" t="s">
        <v>878</v>
      </c>
      <c r="F35" s="151"/>
      <c r="G35" s="151"/>
      <c r="H35" s="257" t="s">
        <v>1102</v>
      </c>
    </row>
    <row r="36" spans="2:8" ht="30.75" thickBot="1" x14ac:dyDescent="0.3">
      <c r="B36" s="238">
        <v>19</v>
      </c>
      <c r="C36" s="568"/>
      <c r="D36" s="290">
        <v>705055513</v>
      </c>
      <c r="E36" s="151" t="s">
        <v>878</v>
      </c>
      <c r="F36" s="151"/>
      <c r="G36" s="151"/>
      <c r="H36" s="257" t="s">
        <v>1102</v>
      </c>
    </row>
    <row r="37" spans="2:8" ht="30.75" thickBot="1" x14ac:dyDescent="0.3">
      <c r="B37" s="238">
        <v>20</v>
      </c>
      <c r="C37" s="168" t="s">
        <v>1106</v>
      </c>
      <c r="D37" s="290">
        <v>201003118741</v>
      </c>
      <c r="E37" s="286">
        <v>95168</v>
      </c>
      <c r="F37" s="286"/>
      <c r="G37" s="286"/>
      <c r="H37" s="257" t="s">
        <v>1102</v>
      </c>
    </row>
    <row r="38" spans="2:8" ht="30.75" thickBot="1" x14ac:dyDescent="0.3">
      <c r="B38" s="238">
        <v>21</v>
      </c>
      <c r="C38" s="168" t="s">
        <v>1107</v>
      </c>
      <c r="D38" s="290">
        <v>409000149735</v>
      </c>
      <c r="E38" s="286">
        <v>249484553</v>
      </c>
      <c r="F38" s="286"/>
      <c r="G38" s="286"/>
      <c r="H38" s="257" t="s">
        <v>1102</v>
      </c>
    </row>
    <row r="39" spans="2:8" ht="30.75" thickBot="1" x14ac:dyDescent="0.3">
      <c r="B39" s="238">
        <v>22</v>
      </c>
      <c r="C39" s="566" t="s">
        <v>1065</v>
      </c>
      <c r="D39" s="290">
        <v>35690471881</v>
      </c>
      <c r="E39" s="286">
        <v>121594042</v>
      </c>
      <c r="F39" s="286"/>
      <c r="G39" s="286"/>
      <c r="H39" s="257" t="s">
        <v>1102</v>
      </c>
    </row>
    <row r="40" spans="2:8" ht="30.75" thickBot="1" x14ac:dyDescent="0.3">
      <c r="B40" s="238">
        <v>23</v>
      </c>
      <c r="C40" s="567"/>
      <c r="D40" s="290">
        <v>36336206743</v>
      </c>
      <c r="E40" s="286">
        <v>34537</v>
      </c>
      <c r="F40" s="286"/>
      <c r="G40" s="286"/>
      <c r="H40" s="257" t="s">
        <v>1102</v>
      </c>
    </row>
    <row r="41" spans="2:8" ht="30.75" thickBot="1" x14ac:dyDescent="0.3">
      <c r="B41" s="238">
        <v>24</v>
      </c>
      <c r="C41" s="567"/>
      <c r="D41" s="290">
        <v>34120077860</v>
      </c>
      <c r="E41" s="151" t="s">
        <v>878</v>
      </c>
      <c r="F41" s="151"/>
      <c r="G41" s="151"/>
      <c r="H41" s="257" t="s">
        <v>1102</v>
      </c>
    </row>
    <row r="42" spans="2:8" ht="30.75" thickBot="1" x14ac:dyDescent="0.3">
      <c r="B42" s="238">
        <v>25</v>
      </c>
      <c r="C42" s="568"/>
      <c r="D42" s="290">
        <v>36132328649</v>
      </c>
      <c r="E42" s="286">
        <v>6132</v>
      </c>
      <c r="F42" s="286"/>
      <c r="G42" s="286"/>
      <c r="H42" s="257" t="s">
        <v>1102</v>
      </c>
    </row>
    <row r="43" spans="2:8" ht="15.75" thickBot="1" x14ac:dyDescent="0.3">
      <c r="B43" s="530" t="s">
        <v>857</v>
      </c>
      <c r="C43" s="562"/>
      <c r="D43" s="531"/>
      <c r="E43" s="287">
        <v>388396881</v>
      </c>
      <c r="F43" s="287"/>
      <c r="G43" s="287"/>
      <c r="H43" s="288"/>
    </row>
  </sheetData>
  <mergeCells count="13">
    <mergeCell ref="C5:H5"/>
    <mergeCell ref="C10:H10"/>
    <mergeCell ref="B2:H2"/>
    <mergeCell ref="B3:H3"/>
    <mergeCell ref="B43:D43"/>
    <mergeCell ref="B14:H14"/>
    <mergeCell ref="B15:H15"/>
    <mergeCell ref="B17:H17"/>
    <mergeCell ref="C18:C24"/>
    <mergeCell ref="C25:C26"/>
    <mergeCell ref="C27:C28"/>
    <mergeCell ref="C29:C36"/>
    <mergeCell ref="C39:C42"/>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9"/>
  <sheetViews>
    <sheetView zoomScale="80" zoomScaleNormal="80" workbookViewId="0">
      <selection activeCell="E6" sqref="E6"/>
    </sheetView>
  </sheetViews>
  <sheetFormatPr defaultColWidth="8.85546875" defaultRowHeight="15" x14ac:dyDescent="0.25"/>
  <cols>
    <col min="1" max="1" width="3.7109375" customWidth="1"/>
    <col min="2" max="2" width="5.7109375" bestFit="1" customWidth="1"/>
    <col min="3" max="3" width="58.7109375" customWidth="1"/>
    <col min="4" max="4" width="35.5703125" customWidth="1"/>
    <col min="5" max="7" width="20.7109375" customWidth="1"/>
    <col min="8" max="8" width="57.28515625" customWidth="1"/>
    <col min="9" max="9" width="9" bestFit="1" customWidth="1"/>
    <col min="10" max="10" width="16.7109375" customWidth="1"/>
  </cols>
  <sheetData>
    <row r="1" spans="2:10" ht="15.75" thickBot="1" x14ac:dyDescent="0.3"/>
    <row r="2" spans="2:10" x14ac:dyDescent="0.25">
      <c r="B2" s="571" t="s">
        <v>861</v>
      </c>
      <c r="C2" s="572"/>
      <c r="D2" s="572"/>
      <c r="E2" s="572"/>
      <c r="F2" s="572"/>
      <c r="G2" s="572"/>
      <c r="H2" s="573"/>
    </row>
    <row r="3" spans="2:10" ht="15" customHeight="1" x14ac:dyDescent="0.25">
      <c r="B3" s="380" t="str">
        <f>Summary!B3</f>
        <v>Details as on 31st March 2024</v>
      </c>
      <c r="C3" s="380"/>
      <c r="D3" s="380"/>
      <c r="E3" s="380"/>
      <c r="F3" s="380"/>
      <c r="G3" s="380"/>
      <c r="H3" s="380"/>
      <c r="I3" s="77"/>
    </row>
    <row r="4" spans="2:10" ht="73.5" customHeight="1" thickBot="1" x14ac:dyDescent="0.3">
      <c r="B4" s="66" t="s">
        <v>1</v>
      </c>
      <c r="C4" s="66" t="s">
        <v>6</v>
      </c>
      <c r="D4" s="67" t="s">
        <v>864</v>
      </c>
      <c r="E4" s="67" t="s">
        <v>694</v>
      </c>
      <c r="F4" s="67" t="s">
        <v>1215</v>
      </c>
      <c r="G4" s="67" t="s">
        <v>1201</v>
      </c>
      <c r="H4" s="5" t="s">
        <v>8</v>
      </c>
      <c r="I4" s="2" t="s">
        <v>728</v>
      </c>
      <c r="J4" s="2" t="s">
        <v>853</v>
      </c>
    </row>
    <row r="5" spans="2:10" ht="15.75" customHeight="1" thickBot="1" x14ac:dyDescent="0.3">
      <c r="B5" s="430" t="s">
        <v>826</v>
      </c>
      <c r="C5" s="431"/>
      <c r="D5" s="431"/>
      <c r="E5" s="431"/>
      <c r="F5" s="431"/>
      <c r="G5" s="431"/>
      <c r="H5" s="432"/>
    </row>
    <row r="6" spans="2:10" ht="150" x14ac:dyDescent="0.25">
      <c r="B6" s="224">
        <v>1</v>
      </c>
      <c r="C6" s="239" t="s">
        <v>1108</v>
      </c>
      <c r="D6" s="226">
        <v>11274.75</v>
      </c>
      <c r="E6" s="226">
        <f>E69</f>
        <v>11059.46</v>
      </c>
      <c r="F6" s="297">
        <f>E6</f>
        <v>11059.46</v>
      </c>
      <c r="G6" s="297">
        <f>E6</f>
        <v>11059.46</v>
      </c>
      <c r="H6" s="269" t="s">
        <v>1109</v>
      </c>
    </row>
    <row r="7" spans="2:10" ht="15.75" thickBot="1" x14ac:dyDescent="0.3">
      <c r="B7" s="248"/>
      <c r="C7" s="249" t="s">
        <v>857</v>
      </c>
      <c r="D7" s="272">
        <f>D6</f>
        <v>11274.75</v>
      </c>
      <c r="E7" s="272">
        <f>E6</f>
        <v>11059.46</v>
      </c>
      <c r="F7" s="272">
        <f>F6</f>
        <v>11059.46</v>
      </c>
      <c r="G7" s="272">
        <f>G6</f>
        <v>11059.46</v>
      </c>
      <c r="H7" s="251"/>
    </row>
    <row r="8" spans="2:10" ht="15.75" thickBot="1" x14ac:dyDescent="0.3">
      <c r="B8" s="574" t="s">
        <v>885</v>
      </c>
      <c r="C8" s="575"/>
      <c r="D8" s="575"/>
      <c r="E8" s="575"/>
      <c r="F8" s="575"/>
      <c r="G8" s="575"/>
      <c r="H8" s="576"/>
    </row>
    <row r="9" spans="2:10" ht="156.75" customHeight="1" x14ac:dyDescent="0.25">
      <c r="B9" s="532" t="s">
        <v>1056</v>
      </c>
      <c r="C9" s="533"/>
      <c r="D9" s="533"/>
      <c r="E9" s="533"/>
      <c r="F9" s="533"/>
      <c r="G9" s="533"/>
      <c r="H9" s="533"/>
    </row>
    <row r="11" spans="2:10" ht="15.75" thickBot="1" x14ac:dyDescent="0.3"/>
    <row r="12" spans="2:10" ht="15.75" thickBot="1" x14ac:dyDescent="0.3">
      <c r="B12" s="427" t="s">
        <v>1110</v>
      </c>
      <c r="C12" s="428"/>
      <c r="D12" s="428"/>
      <c r="E12" s="429"/>
      <c r="F12" s="337"/>
      <c r="G12" s="300"/>
    </row>
    <row r="13" spans="2:10" x14ac:dyDescent="0.25">
      <c r="B13" s="499" t="s">
        <v>685</v>
      </c>
      <c r="C13" s="499" t="s">
        <v>1058</v>
      </c>
      <c r="D13" s="499" t="s">
        <v>1059</v>
      </c>
      <c r="E13" s="264" t="s">
        <v>1111</v>
      </c>
      <c r="F13" s="338"/>
      <c r="G13" s="301"/>
    </row>
    <row r="14" spans="2:10" ht="15.75" thickBot="1" x14ac:dyDescent="0.3">
      <c r="B14" s="500"/>
      <c r="C14" s="500"/>
      <c r="D14" s="500"/>
      <c r="E14" s="242" t="s">
        <v>1112</v>
      </c>
      <c r="F14" s="338"/>
      <c r="G14" s="301"/>
    </row>
    <row r="15" spans="2:10" ht="15.75" thickBot="1" x14ac:dyDescent="0.3">
      <c r="B15" s="236">
        <v>1</v>
      </c>
      <c r="C15" s="503" t="s">
        <v>1113</v>
      </c>
      <c r="D15" s="292">
        <v>915040035502651</v>
      </c>
      <c r="E15" s="266">
        <v>4.7300000000000004</v>
      </c>
      <c r="F15" s="339"/>
      <c r="G15" s="302"/>
    </row>
    <row r="16" spans="2:10" ht="15.75" thickBot="1" x14ac:dyDescent="0.3">
      <c r="B16" s="236">
        <v>2</v>
      </c>
      <c r="C16" s="540"/>
      <c r="D16" s="292">
        <v>915040029177881</v>
      </c>
      <c r="E16" s="266">
        <v>1.59</v>
      </c>
      <c r="F16" s="339"/>
      <c r="G16" s="302"/>
    </row>
    <row r="17" spans="2:7" ht="15.75" thickBot="1" x14ac:dyDescent="0.3">
      <c r="B17" s="236">
        <v>4</v>
      </c>
      <c r="C17" s="503" t="s">
        <v>1114</v>
      </c>
      <c r="D17" s="292" t="s">
        <v>1115</v>
      </c>
      <c r="E17" s="266">
        <v>29.88</v>
      </c>
      <c r="F17" s="339"/>
      <c r="G17" s="302"/>
    </row>
    <row r="18" spans="2:7" ht="15.75" thickBot="1" x14ac:dyDescent="0.3">
      <c r="B18" s="236">
        <v>5</v>
      </c>
      <c r="C18" s="504"/>
      <c r="D18" s="292">
        <v>140005544465</v>
      </c>
      <c r="E18" s="266">
        <v>29.62</v>
      </c>
      <c r="F18" s="339"/>
      <c r="G18" s="302"/>
    </row>
    <row r="19" spans="2:7" ht="15.75" thickBot="1" x14ac:dyDescent="0.3">
      <c r="B19" s="236">
        <v>6</v>
      </c>
      <c r="C19" s="504"/>
      <c r="D19" s="292">
        <v>130000295722</v>
      </c>
      <c r="E19" s="266">
        <v>296.94</v>
      </c>
      <c r="F19" s="339"/>
      <c r="G19" s="302"/>
    </row>
    <row r="20" spans="2:7" ht="15.75" thickBot="1" x14ac:dyDescent="0.3">
      <c r="B20" s="236">
        <v>7</v>
      </c>
      <c r="C20" s="504"/>
      <c r="D20" s="292">
        <v>130002491514</v>
      </c>
      <c r="E20" s="266">
        <v>166.93</v>
      </c>
      <c r="F20" s="339"/>
      <c r="G20" s="302"/>
    </row>
    <row r="21" spans="2:7" ht="15.75" thickBot="1" x14ac:dyDescent="0.3">
      <c r="B21" s="236">
        <v>8</v>
      </c>
      <c r="C21" s="504"/>
      <c r="D21" s="292" t="s">
        <v>1116</v>
      </c>
      <c r="E21" s="266">
        <v>36.68</v>
      </c>
      <c r="F21" s="339"/>
      <c r="G21" s="302"/>
    </row>
    <row r="22" spans="2:7" ht="15.75" thickBot="1" x14ac:dyDescent="0.3">
      <c r="B22" s="236">
        <v>9</v>
      </c>
      <c r="C22" s="504"/>
      <c r="D22" s="292">
        <v>140014789093</v>
      </c>
      <c r="E22" s="266">
        <v>122.18</v>
      </c>
      <c r="F22" s="339"/>
      <c r="G22" s="302"/>
    </row>
    <row r="23" spans="2:7" ht="15.75" thickBot="1" x14ac:dyDescent="0.3">
      <c r="B23" s="236">
        <v>10</v>
      </c>
      <c r="C23" s="504"/>
      <c r="D23" s="292">
        <v>140019416959</v>
      </c>
      <c r="E23" s="266">
        <v>19.14</v>
      </c>
      <c r="F23" s="339"/>
      <c r="G23" s="302"/>
    </row>
    <row r="24" spans="2:7" ht="15.75" thickBot="1" x14ac:dyDescent="0.3">
      <c r="B24" s="236">
        <v>11</v>
      </c>
      <c r="C24" s="504"/>
      <c r="D24" s="292">
        <v>140029117151</v>
      </c>
      <c r="E24" s="266">
        <v>50.97</v>
      </c>
      <c r="F24" s="339"/>
      <c r="G24" s="302"/>
    </row>
    <row r="25" spans="2:7" ht="15.75" thickBot="1" x14ac:dyDescent="0.3">
      <c r="B25" s="236">
        <v>12</v>
      </c>
      <c r="C25" s="504"/>
      <c r="D25" s="292">
        <v>140032247840</v>
      </c>
      <c r="E25" s="266">
        <v>15.72</v>
      </c>
      <c r="F25" s="339"/>
      <c r="G25" s="302"/>
    </row>
    <row r="26" spans="2:7" ht="15.75" thickBot="1" x14ac:dyDescent="0.3">
      <c r="B26" s="236">
        <v>13</v>
      </c>
      <c r="C26" s="540"/>
      <c r="D26" s="292" t="s">
        <v>1117</v>
      </c>
      <c r="E26" s="266">
        <v>493.45</v>
      </c>
      <c r="F26" s="339"/>
      <c r="G26" s="302"/>
    </row>
    <row r="27" spans="2:7" ht="15.75" thickBot="1" x14ac:dyDescent="0.3">
      <c r="B27" s="236">
        <v>14</v>
      </c>
      <c r="C27" s="503" t="s">
        <v>1118</v>
      </c>
      <c r="D27" s="292">
        <v>713050598</v>
      </c>
      <c r="E27" s="231">
        <v>1914.21</v>
      </c>
      <c r="F27" s="342"/>
      <c r="G27" s="310"/>
    </row>
    <row r="28" spans="2:7" ht="15.75" thickBot="1" x14ac:dyDescent="0.3">
      <c r="B28" s="236">
        <v>15</v>
      </c>
      <c r="C28" s="504"/>
      <c r="D28" s="292">
        <v>710207816</v>
      </c>
      <c r="E28" s="231">
        <v>3500</v>
      </c>
      <c r="F28" s="342"/>
      <c r="G28" s="310"/>
    </row>
    <row r="29" spans="2:7" ht="15.75" thickBot="1" x14ac:dyDescent="0.3">
      <c r="B29" s="236">
        <v>16</v>
      </c>
      <c r="C29" s="540"/>
      <c r="D29" s="292">
        <v>6513078860</v>
      </c>
      <c r="E29" s="266">
        <v>5.0999999999999996</v>
      </c>
      <c r="F29" s="339"/>
      <c r="G29" s="302"/>
    </row>
    <row r="30" spans="2:7" ht="15.75" thickBot="1" x14ac:dyDescent="0.3">
      <c r="B30" s="236">
        <v>17</v>
      </c>
      <c r="C30" s="503" t="s">
        <v>1062</v>
      </c>
      <c r="D30" s="292">
        <v>300709505692</v>
      </c>
      <c r="E30" s="266">
        <v>0.83</v>
      </c>
      <c r="F30" s="339"/>
      <c r="G30" s="302"/>
    </row>
    <row r="31" spans="2:7" ht="15.75" thickBot="1" x14ac:dyDescent="0.3">
      <c r="B31" s="236">
        <v>18</v>
      </c>
      <c r="C31" s="504"/>
      <c r="D31" s="292">
        <v>300839562114</v>
      </c>
      <c r="E31" s="266">
        <v>765.07</v>
      </c>
      <c r="F31" s="339"/>
      <c r="G31" s="302"/>
    </row>
    <row r="32" spans="2:7" ht="15.75" thickBot="1" x14ac:dyDescent="0.3">
      <c r="B32" s="236">
        <v>19</v>
      </c>
      <c r="C32" s="504"/>
      <c r="D32" s="292">
        <v>300818019011</v>
      </c>
      <c r="E32" s="266">
        <v>1.67</v>
      </c>
      <c r="F32" s="339"/>
      <c r="G32" s="302"/>
    </row>
    <row r="33" spans="2:7" ht="15.75" thickBot="1" x14ac:dyDescent="0.3">
      <c r="B33" s="236">
        <v>20</v>
      </c>
      <c r="C33" s="504"/>
      <c r="D33" s="292">
        <v>300935988221</v>
      </c>
      <c r="E33" s="266">
        <v>61.63</v>
      </c>
      <c r="F33" s="339"/>
      <c r="G33" s="302"/>
    </row>
    <row r="34" spans="2:7" ht="15.75" thickBot="1" x14ac:dyDescent="0.3">
      <c r="B34" s="236">
        <v>21</v>
      </c>
      <c r="C34" s="540"/>
      <c r="D34" s="292">
        <v>300936561300</v>
      </c>
      <c r="E34" s="266">
        <v>61.64</v>
      </c>
      <c r="F34" s="339"/>
      <c r="G34" s="302"/>
    </row>
    <row r="35" spans="2:7" ht="15.75" thickBot="1" x14ac:dyDescent="0.3">
      <c r="B35" s="236">
        <v>22</v>
      </c>
      <c r="C35" s="265" t="s">
        <v>1119</v>
      </c>
      <c r="D35" s="292">
        <v>709004324173</v>
      </c>
      <c r="E35" s="266">
        <v>378.11</v>
      </c>
      <c r="F35" s="339"/>
      <c r="G35" s="302"/>
    </row>
    <row r="36" spans="2:7" ht="15.75" thickBot="1" x14ac:dyDescent="0.3">
      <c r="B36" s="236">
        <v>23</v>
      </c>
      <c r="C36" s="503" t="s">
        <v>1120</v>
      </c>
      <c r="D36" s="292">
        <v>744101000000401</v>
      </c>
      <c r="E36" s="266">
        <v>143.63</v>
      </c>
      <c r="F36" s="339"/>
      <c r="G36" s="302"/>
    </row>
    <row r="37" spans="2:7" ht="15.75" thickBot="1" x14ac:dyDescent="0.3">
      <c r="B37" s="236">
        <v>24</v>
      </c>
      <c r="C37" s="540"/>
      <c r="D37" s="292">
        <v>744101000000478</v>
      </c>
      <c r="E37" s="266">
        <v>32.76</v>
      </c>
      <c r="F37" s="339"/>
      <c r="G37" s="302"/>
    </row>
    <row r="38" spans="2:7" ht="15.75" thickBot="1" x14ac:dyDescent="0.3">
      <c r="B38" s="236">
        <v>25</v>
      </c>
      <c r="C38" s="503" t="s">
        <v>1065</v>
      </c>
      <c r="D38" s="292">
        <v>37470592609</v>
      </c>
      <c r="E38" s="266">
        <v>38.21</v>
      </c>
      <c r="F38" s="339"/>
      <c r="G38" s="302"/>
    </row>
    <row r="39" spans="2:7" ht="15.75" thickBot="1" x14ac:dyDescent="0.3">
      <c r="B39" s="236">
        <v>26</v>
      </c>
      <c r="C39" s="504"/>
      <c r="D39" s="292">
        <v>38068511369</v>
      </c>
      <c r="E39" s="266">
        <v>6.42</v>
      </c>
      <c r="F39" s="339"/>
      <c r="G39" s="302"/>
    </row>
    <row r="40" spans="2:7" ht="15.75" thickBot="1" x14ac:dyDescent="0.3">
      <c r="B40" s="236">
        <v>27</v>
      </c>
      <c r="C40" s="504"/>
      <c r="D40" s="292">
        <v>38695991474</v>
      </c>
      <c r="E40" s="266">
        <v>4.08</v>
      </c>
      <c r="F40" s="339"/>
      <c r="G40" s="302"/>
    </row>
    <row r="41" spans="2:7" ht="15.75" thickBot="1" x14ac:dyDescent="0.3">
      <c r="B41" s="236">
        <v>28</v>
      </c>
      <c r="C41" s="504"/>
      <c r="D41" s="292">
        <v>39287686300</v>
      </c>
      <c r="E41" s="266">
        <v>171.36</v>
      </c>
      <c r="F41" s="339"/>
      <c r="G41" s="302"/>
    </row>
    <row r="42" spans="2:7" ht="15.75" thickBot="1" x14ac:dyDescent="0.3">
      <c r="B42" s="236">
        <v>29</v>
      </c>
      <c r="C42" s="504"/>
      <c r="D42" s="292">
        <v>37742308745</v>
      </c>
      <c r="E42" s="266">
        <v>223.53</v>
      </c>
      <c r="F42" s="339"/>
      <c r="G42" s="302"/>
    </row>
    <row r="43" spans="2:7" ht="15.75" thickBot="1" x14ac:dyDescent="0.3">
      <c r="B43" s="236">
        <v>30</v>
      </c>
      <c r="C43" s="504"/>
      <c r="D43" s="292">
        <v>37868268550</v>
      </c>
      <c r="E43" s="266">
        <v>4.4000000000000004</v>
      </c>
      <c r="F43" s="339"/>
      <c r="G43" s="302"/>
    </row>
    <row r="44" spans="2:7" ht="15.75" thickBot="1" x14ac:dyDescent="0.3">
      <c r="B44" s="236">
        <v>31</v>
      </c>
      <c r="C44" s="504"/>
      <c r="D44" s="292">
        <v>37868268708</v>
      </c>
      <c r="E44" s="266">
        <v>1.37</v>
      </c>
      <c r="F44" s="339"/>
      <c r="G44" s="302"/>
    </row>
    <row r="45" spans="2:7" ht="15.75" thickBot="1" x14ac:dyDescent="0.3">
      <c r="B45" s="236">
        <v>32</v>
      </c>
      <c r="C45" s="504"/>
      <c r="D45" s="292">
        <v>37974546935</v>
      </c>
      <c r="E45" s="266">
        <v>34.58</v>
      </c>
      <c r="F45" s="339"/>
      <c r="G45" s="302"/>
    </row>
    <row r="46" spans="2:7" ht="15.75" thickBot="1" x14ac:dyDescent="0.3">
      <c r="B46" s="236">
        <v>33</v>
      </c>
      <c r="C46" s="504"/>
      <c r="D46" s="292">
        <v>39348761097</v>
      </c>
      <c r="E46" s="266">
        <v>1.38</v>
      </c>
      <c r="F46" s="339"/>
      <c r="G46" s="302"/>
    </row>
    <row r="47" spans="2:7" ht="15.75" thickBot="1" x14ac:dyDescent="0.3">
      <c r="B47" s="236">
        <v>34</v>
      </c>
      <c r="C47" s="504"/>
      <c r="D47" s="292">
        <v>39896718295</v>
      </c>
      <c r="E47" s="266">
        <v>335.72</v>
      </c>
      <c r="F47" s="339"/>
      <c r="G47" s="302"/>
    </row>
    <row r="48" spans="2:7" ht="15.75" thickBot="1" x14ac:dyDescent="0.3">
      <c r="B48" s="236">
        <v>35</v>
      </c>
      <c r="C48" s="504"/>
      <c r="D48" s="292">
        <v>39903634922</v>
      </c>
      <c r="E48" s="266">
        <v>92.92</v>
      </c>
      <c r="F48" s="339"/>
      <c r="G48" s="302"/>
    </row>
    <row r="49" spans="2:7" ht="15.75" thickBot="1" x14ac:dyDescent="0.3">
      <c r="B49" s="236">
        <v>36</v>
      </c>
      <c r="C49" s="504"/>
      <c r="D49" s="292">
        <v>39745923660</v>
      </c>
      <c r="E49" s="266">
        <v>4.37</v>
      </c>
      <c r="F49" s="339"/>
      <c r="G49" s="302"/>
    </row>
    <row r="50" spans="2:7" ht="15.75" thickBot="1" x14ac:dyDescent="0.3">
      <c r="B50" s="236">
        <v>37</v>
      </c>
      <c r="C50" s="504"/>
      <c r="D50" s="292">
        <v>39312977870</v>
      </c>
      <c r="E50" s="266">
        <v>79.47</v>
      </c>
      <c r="F50" s="339"/>
      <c r="G50" s="302"/>
    </row>
    <row r="51" spans="2:7" ht="15.75" thickBot="1" x14ac:dyDescent="0.3">
      <c r="B51" s="236">
        <v>38</v>
      </c>
      <c r="C51" s="504"/>
      <c r="D51" s="292">
        <v>39971765671</v>
      </c>
      <c r="E51" s="266">
        <v>116.36</v>
      </c>
      <c r="F51" s="339"/>
      <c r="G51" s="302"/>
    </row>
    <row r="52" spans="2:7" ht="15.75" thickBot="1" x14ac:dyDescent="0.3">
      <c r="B52" s="236">
        <v>39</v>
      </c>
      <c r="C52" s="504"/>
      <c r="D52" s="292">
        <v>40010468355</v>
      </c>
      <c r="E52" s="266">
        <v>74.400000000000006</v>
      </c>
      <c r="F52" s="339"/>
      <c r="G52" s="302"/>
    </row>
    <row r="53" spans="2:7" ht="15.75" thickBot="1" x14ac:dyDescent="0.3">
      <c r="B53" s="236">
        <v>40</v>
      </c>
      <c r="C53" s="504"/>
      <c r="D53" s="292">
        <v>39302387599</v>
      </c>
      <c r="E53" s="266">
        <v>12.23</v>
      </c>
      <c r="F53" s="339"/>
      <c r="G53" s="302"/>
    </row>
    <row r="54" spans="2:7" ht="15.75" thickBot="1" x14ac:dyDescent="0.3">
      <c r="B54" s="236">
        <v>41</v>
      </c>
      <c r="C54" s="504"/>
      <c r="D54" s="292">
        <v>40140790373</v>
      </c>
      <c r="E54" s="266">
        <v>385.16</v>
      </c>
      <c r="F54" s="339"/>
      <c r="G54" s="302"/>
    </row>
    <row r="55" spans="2:7" ht="15.75" thickBot="1" x14ac:dyDescent="0.3">
      <c r="B55" s="236">
        <v>42</v>
      </c>
      <c r="C55" s="504"/>
      <c r="D55" s="292">
        <v>40218869726</v>
      </c>
      <c r="E55" s="266">
        <v>6.08</v>
      </c>
      <c r="F55" s="339"/>
      <c r="G55" s="302"/>
    </row>
    <row r="56" spans="2:7" ht="15.75" thickBot="1" x14ac:dyDescent="0.3">
      <c r="B56" s="236">
        <v>43</v>
      </c>
      <c r="C56" s="504"/>
      <c r="D56" s="292">
        <v>40846722324</v>
      </c>
      <c r="E56" s="266">
        <v>46.78</v>
      </c>
      <c r="F56" s="339"/>
      <c r="G56" s="302"/>
    </row>
    <row r="57" spans="2:7" ht="15.75" thickBot="1" x14ac:dyDescent="0.3">
      <c r="B57" s="236">
        <v>44</v>
      </c>
      <c r="C57" s="504"/>
      <c r="D57" s="292">
        <v>41052337369</v>
      </c>
      <c r="E57" s="266">
        <v>16.46</v>
      </c>
      <c r="F57" s="339"/>
      <c r="G57" s="302"/>
    </row>
    <row r="58" spans="2:7" ht="15.75" thickBot="1" x14ac:dyDescent="0.3">
      <c r="B58" s="236">
        <v>45</v>
      </c>
      <c r="C58" s="504"/>
      <c r="D58" s="292">
        <v>42449472007</v>
      </c>
      <c r="E58" s="266">
        <v>525</v>
      </c>
      <c r="F58" s="339"/>
      <c r="G58" s="302"/>
    </row>
    <row r="59" spans="2:7" ht="15.75" thickBot="1" x14ac:dyDescent="0.3">
      <c r="B59" s="236">
        <v>46</v>
      </c>
      <c r="C59" s="504"/>
      <c r="D59" s="292">
        <v>42214837772</v>
      </c>
      <c r="E59" s="266">
        <v>33.630000000000003</v>
      </c>
      <c r="F59" s="339"/>
      <c r="G59" s="302"/>
    </row>
    <row r="60" spans="2:7" ht="15.75" thickBot="1" x14ac:dyDescent="0.3">
      <c r="B60" s="236">
        <v>47</v>
      </c>
      <c r="C60" s="504"/>
      <c r="D60" s="292">
        <v>39874154833</v>
      </c>
      <c r="E60" s="266">
        <v>186.05</v>
      </c>
      <c r="F60" s="339"/>
      <c r="G60" s="302"/>
    </row>
    <row r="61" spans="2:7" ht="15.75" thickBot="1" x14ac:dyDescent="0.3">
      <c r="B61" s="236">
        <v>48</v>
      </c>
      <c r="C61" s="504"/>
      <c r="D61" s="292">
        <v>42035479818</v>
      </c>
      <c r="E61" s="266">
        <v>22</v>
      </c>
      <c r="F61" s="339"/>
      <c r="G61" s="302"/>
    </row>
    <row r="62" spans="2:7" ht="15.75" thickBot="1" x14ac:dyDescent="0.3">
      <c r="B62" s="236">
        <v>49</v>
      </c>
      <c r="C62" s="504"/>
      <c r="D62" s="292">
        <v>41181346876</v>
      </c>
      <c r="E62" s="266">
        <v>33.08</v>
      </c>
      <c r="F62" s="339"/>
      <c r="G62" s="302"/>
    </row>
    <row r="63" spans="2:7" ht="15.75" thickBot="1" x14ac:dyDescent="0.3">
      <c r="B63" s="236">
        <v>50</v>
      </c>
      <c r="C63" s="540"/>
      <c r="D63" s="292">
        <v>42839146706</v>
      </c>
      <c r="E63" s="266">
        <v>184</v>
      </c>
      <c r="F63" s="339"/>
      <c r="G63" s="302"/>
    </row>
    <row r="64" spans="2:7" ht="15.75" thickBot="1" x14ac:dyDescent="0.3">
      <c r="B64" s="236">
        <v>51</v>
      </c>
      <c r="C64" s="503" t="s">
        <v>1121</v>
      </c>
      <c r="D64" s="292">
        <v>340600371412</v>
      </c>
      <c r="E64" s="266">
        <v>50.93</v>
      </c>
      <c r="F64" s="339"/>
      <c r="G64" s="302"/>
    </row>
    <row r="65" spans="2:7" ht="15.75" thickBot="1" x14ac:dyDescent="0.3">
      <c r="B65" s="236">
        <v>52</v>
      </c>
      <c r="C65" s="504"/>
      <c r="D65" s="292">
        <v>340600371971</v>
      </c>
      <c r="E65" s="266">
        <v>150.74</v>
      </c>
      <c r="F65" s="339"/>
      <c r="G65" s="302"/>
    </row>
    <row r="66" spans="2:7" ht="15.75" thickBot="1" x14ac:dyDescent="0.3">
      <c r="B66" s="236">
        <v>53</v>
      </c>
      <c r="C66" s="504"/>
      <c r="D66" s="292">
        <v>340600371951</v>
      </c>
      <c r="E66" s="266">
        <v>17.149999999999999</v>
      </c>
      <c r="F66" s="339"/>
      <c r="G66" s="302"/>
    </row>
    <row r="67" spans="2:7" ht="15.75" thickBot="1" x14ac:dyDescent="0.3">
      <c r="B67" s="236">
        <v>54</v>
      </c>
      <c r="C67" s="504"/>
      <c r="D67" s="292" t="s">
        <v>1122</v>
      </c>
      <c r="E67" s="266">
        <v>2.06</v>
      </c>
      <c r="F67" s="339"/>
      <c r="G67" s="302"/>
    </row>
    <row r="68" spans="2:7" ht="15.75" thickBot="1" x14ac:dyDescent="0.3">
      <c r="B68" s="236">
        <v>55</v>
      </c>
      <c r="C68" s="540"/>
      <c r="D68" s="292">
        <v>340600460522</v>
      </c>
      <c r="E68" s="266">
        <v>67.06</v>
      </c>
      <c r="F68" s="339"/>
      <c r="G68" s="302"/>
    </row>
    <row r="69" spans="2:7" ht="15.75" thickBot="1" x14ac:dyDescent="0.3">
      <c r="B69" s="267"/>
      <c r="C69" s="569" t="s">
        <v>857</v>
      </c>
      <c r="D69" s="570"/>
      <c r="E69" s="291">
        <v>11059.46</v>
      </c>
      <c r="F69" s="343"/>
      <c r="G69" s="311"/>
    </row>
  </sheetData>
  <mergeCells count="17">
    <mergeCell ref="B12:E12"/>
    <mergeCell ref="B13:B14"/>
    <mergeCell ref="C13:C14"/>
    <mergeCell ref="B2:H2"/>
    <mergeCell ref="B3:H3"/>
    <mergeCell ref="B5:H5"/>
    <mergeCell ref="B8:H8"/>
    <mergeCell ref="B9:H9"/>
    <mergeCell ref="C36:C37"/>
    <mergeCell ref="C38:C63"/>
    <mergeCell ref="C64:C68"/>
    <mergeCell ref="C69:D69"/>
    <mergeCell ref="D13:D14"/>
    <mergeCell ref="C15:C16"/>
    <mergeCell ref="C17:C26"/>
    <mergeCell ref="C27:C29"/>
    <mergeCell ref="C30:C3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zoomScale="90" zoomScaleNormal="90" workbookViewId="0">
      <selection activeCell="A3" sqref="A3:K3"/>
    </sheetView>
  </sheetViews>
  <sheetFormatPr defaultColWidth="8.85546875" defaultRowHeight="15" x14ac:dyDescent="0.25"/>
  <cols>
    <col min="1" max="1" width="5.7109375" style="3" customWidth="1"/>
    <col min="2" max="2" width="11.42578125" style="4" customWidth="1"/>
    <col min="3" max="3" width="7.28515625" style="4" customWidth="1"/>
    <col min="4" max="4" width="24.42578125" style="4" customWidth="1"/>
    <col min="5" max="5" width="14.140625" style="3" customWidth="1"/>
    <col min="6" max="6" width="18.7109375" style="3" customWidth="1"/>
    <col min="7" max="7" width="39.5703125" style="3" customWidth="1"/>
    <col min="8" max="8" width="26.7109375" style="3" bestFit="1" customWidth="1"/>
    <col min="9" max="9" width="19.85546875" style="3" customWidth="1"/>
    <col min="10" max="10" width="16.85546875" style="3" customWidth="1"/>
    <col min="11" max="11" width="8.5703125" style="1" customWidth="1"/>
    <col min="12" max="16384" width="8.85546875" style="1"/>
  </cols>
  <sheetData>
    <row r="1" spans="1:11" x14ac:dyDescent="0.25">
      <c r="A1" s="577" t="s">
        <v>20</v>
      </c>
      <c r="B1" s="577"/>
      <c r="C1" s="577"/>
      <c r="D1" s="577"/>
      <c r="E1" s="577"/>
      <c r="F1" s="577"/>
      <c r="G1" s="577"/>
      <c r="H1" s="577"/>
      <c r="I1" s="577"/>
      <c r="J1" s="577"/>
      <c r="K1" s="577"/>
    </row>
    <row r="2" spans="1:11" x14ac:dyDescent="0.25">
      <c r="A2" s="7"/>
      <c r="B2" s="8"/>
      <c r="C2" s="8"/>
      <c r="D2" s="8"/>
      <c r="E2" s="7"/>
      <c r="F2" s="7"/>
      <c r="G2" s="7"/>
      <c r="H2" s="7"/>
      <c r="I2" s="7"/>
      <c r="J2" s="7"/>
      <c r="K2" s="9"/>
    </row>
    <row r="3" spans="1:11" ht="45" x14ac:dyDescent="0.25">
      <c r="A3" s="51" t="s">
        <v>1</v>
      </c>
      <c r="B3" s="51" t="s">
        <v>0</v>
      </c>
      <c r="C3" s="51" t="s">
        <v>22</v>
      </c>
      <c r="D3" s="51" t="s">
        <v>32</v>
      </c>
      <c r="E3" s="51" t="s">
        <v>33</v>
      </c>
      <c r="F3" s="51" t="s">
        <v>21</v>
      </c>
      <c r="G3" s="51" t="s">
        <v>34</v>
      </c>
      <c r="H3" s="51" t="s">
        <v>4</v>
      </c>
      <c r="I3" s="51" t="s">
        <v>11</v>
      </c>
      <c r="J3" s="51" t="s">
        <v>5</v>
      </c>
      <c r="K3" s="51" t="s">
        <v>8</v>
      </c>
    </row>
    <row r="4" spans="1:11" x14ac:dyDescent="0.25">
      <c r="A4" s="10"/>
      <c r="B4" s="10" t="s">
        <v>39</v>
      </c>
      <c r="C4" s="8"/>
      <c r="D4" s="8"/>
      <c r="E4" s="14"/>
      <c r="F4" s="13"/>
      <c r="G4" s="8"/>
      <c r="H4" s="7"/>
      <c r="I4" s="8"/>
      <c r="J4" s="8"/>
      <c r="K4" s="8"/>
    </row>
    <row r="5" spans="1:11" x14ac:dyDescent="0.25">
      <c r="A5" s="10"/>
      <c r="B5" s="10"/>
      <c r="C5" s="8"/>
      <c r="D5" s="8"/>
      <c r="E5" s="14"/>
      <c r="F5" s="13"/>
      <c r="G5" s="8"/>
      <c r="H5" s="7"/>
      <c r="I5" s="8"/>
      <c r="J5" s="8"/>
      <c r="K5" s="8"/>
    </row>
    <row r="6" spans="1:11" x14ac:dyDescent="0.25">
      <c r="A6" s="10"/>
      <c r="B6" s="10"/>
      <c r="C6" s="8"/>
      <c r="D6" s="8"/>
      <c r="E6" s="14"/>
      <c r="F6" s="13"/>
      <c r="G6" s="8"/>
      <c r="H6" s="7"/>
      <c r="I6" s="8"/>
      <c r="J6" s="8"/>
      <c r="K6" s="8"/>
    </row>
    <row r="7" spans="1:11" x14ac:dyDescent="0.25">
      <c r="A7" s="10"/>
      <c r="B7" s="10"/>
      <c r="C7" s="8"/>
      <c r="D7" s="8"/>
      <c r="E7" s="14"/>
      <c r="F7" s="13"/>
      <c r="G7" s="8"/>
      <c r="H7" s="7"/>
      <c r="I7" s="8"/>
      <c r="J7" s="8"/>
      <c r="K7" s="8"/>
    </row>
    <row r="8" spans="1:11" x14ac:dyDescent="0.25">
      <c r="A8" s="10"/>
      <c r="B8" s="10"/>
      <c r="C8" s="8"/>
      <c r="D8" s="8"/>
      <c r="E8" s="14"/>
      <c r="F8" s="13"/>
      <c r="G8" s="8"/>
      <c r="H8" s="7"/>
      <c r="I8" s="8"/>
      <c r="J8" s="8"/>
      <c r="K8" s="8"/>
    </row>
    <row r="9" spans="1:11" x14ac:dyDescent="0.25">
      <c r="A9" s="10"/>
      <c r="B9" s="10"/>
      <c r="C9" s="8"/>
      <c r="D9" s="8"/>
      <c r="E9" s="14"/>
      <c r="F9" s="13"/>
      <c r="G9" s="8"/>
      <c r="H9" s="7"/>
      <c r="I9" s="8"/>
      <c r="J9" s="8"/>
      <c r="K9" s="8"/>
    </row>
    <row r="10" spans="1:11" x14ac:dyDescent="0.25">
      <c r="A10" s="10"/>
      <c r="B10" s="10"/>
      <c r="C10" s="8"/>
      <c r="D10" s="8"/>
      <c r="E10" s="14"/>
      <c r="F10" s="13"/>
      <c r="G10" s="8"/>
      <c r="H10" s="7"/>
      <c r="I10" s="8"/>
      <c r="J10" s="8"/>
      <c r="K10" s="8"/>
    </row>
    <row r="11" spans="1:11" x14ac:dyDescent="0.25">
      <c r="A11" s="6"/>
      <c r="B11" s="6"/>
      <c r="C11" s="8"/>
      <c r="D11" s="12"/>
      <c r="E11" s="14"/>
      <c r="F11" s="7"/>
      <c r="G11" s="7"/>
      <c r="H11" s="7"/>
      <c r="I11" s="7"/>
      <c r="J11" s="7"/>
      <c r="K11" s="9"/>
    </row>
    <row r="12" spans="1:11" x14ac:dyDescent="0.25">
      <c r="B12"/>
      <c r="C12"/>
      <c r="D12"/>
      <c r="H12" s="1"/>
    </row>
    <row r="13" spans="1:11" x14ac:dyDescent="0.25">
      <c r="B13"/>
      <c r="C13"/>
      <c r="D13"/>
      <c r="H13" s="1"/>
    </row>
    <row r="14" spans="1:11" x14ac:dyDescent="0.25">
      <c r="B14"/>
      <c r="C14"/>
      <c r="D14"/>
      <c r="H14" s="1"/>
    </row>
    <row r="15" spans="1:11" x14ac:dyDescent="0.25">
      <c r="B15"/>
      <c r="C15"/>
      <c r="D15"/>
      <c r="H15" s="1"/>
    </row>
    <row r="16" spans="1:11" x14ac:dyDescent="0.25">
      <c r="B16"/>
      <c r="C16"/>
      <c r="D16"/>
      <c r="H16" s="2"/>
    </row>
    <row r="17" spans="2:8" s="1" customFormat="1" x14ac:dyDescent="0.25">
      <c r="B17"/>
      <c r="C17"/>
      <c r="D17"/>
      <c r="H17" s="2"/>
    </row>
    <row r="18" spans="2:8" s="1" customFormat="1" x14ac:dyDescent="0.25">
      <c r="H18" s="2"/>
    </row>
    <row r="19" spans="2:8" s="1" customFormat="1" x14ac:dyDescent="0.25">
      <c r="H19" s="2"/>
    </row>
    <row r="20" spans="2:8" s="1" customFormat="1" x14ac:dyDescent="0.25">
      <c r="H20" s="2"/>
    </row>
    <row r="21" spans="2:8" s="1" customFormat="1" x14ac:dyDescent="0.25">
      <c r="H21" s="2"/>
    </row>
    <row r="22" spans="2:8" s="1" customFormat="1" x14ac:dyDescent="0.25">
      <c r="H22" s="2"/>
    </row>
    <row r="23" spans="2:8" s="1" customFormat="1" x14ac:dyDescent="0.25">
      <c r="H23" s="2"/>
    </row>
    <row r="24" spans="2:8" s="1" customFormat="1" x14ac:dyDescent="0.25">
      <c r="H24" s="2"/>
    </row>
    <row r="25" spans="2:8" s="1" customFormat="1" x14ac:dyDescent="0.25">
      <c r="H25" s="2"/>
    </row>
    <row r="26" spans="2:8" s="1" customFormat="1" x14ac:dyDescent="0.25">
      <c r="H26" s="2"/>
    </row>
    <row r="27" spans="2:8" s="1" customFormat="1" x14ac:dyDescent="0.25">
      <c r="H27" s="2"/>
    </row>
    <row r="28" spans="2:8" s="1" customFormat="1" x14ac:dyDescent="0.25">
      <c r="H28" s="2"/>
    </row>
    <row r="29" spans="2:8" s="1" customFormat="1" x14ac:dyDescent="0.25">
      <c r="H29" s="2"/>
    </row>
    <row r="30" spans="2:8" s="1" customFormat="1" x14ac:dyDescent="0.25">
      <c r="H30" s="2"/>
    </row>
    <row r="31" spans="2:8" s="1" customFormat="1" x14ac:dyDescent="0.25">
      <c r="H31" s="2"/>
    </row>
    <row r="32" spans="2:8" s="1" customFormat="1" x14ac:dyDescent="0.25">
      <c r="H32" s="2"/>
    </row>
    <row r="33" spans="8:8" s="1" customFormat="1" x14ac:dyDescent="0.25">
      <c r="H33" s="3"/>
    </row>
    <row r="34" spans="8:8" s="1" customFormat="1" x14ac:dyDescent="0.25">
      <c r="H34" s="3"/>
    </row>
    <row r="35" spans="8:8" s="1" customFormat="1" x14ac:dyDescent="0.25">
      <c r="H35" s="3"/>
    </row>
    <row r="36" spans="8:8" s="1" customFormat="1" x14ac:dyDescent="0.25">
      <c r="H36" s="3"/>
    </row>
    <row r="37" spans="8:8" s="1" customFormat="1" x14ac:dyDescent="0.25">
      <c r="H37" s="3"/>
    </row>
    <row r="38" spans="8:8" s="1" customFormat="1" x14ac:dyDescent="0.25">
      <c r="H38" s="3"/>
    </row>
    <row r="39" spans="8:8" s="1" customFormat="1" x14ac:dyDescent="0.25">
      <c r="H39" s="3"/>
    </row>
    <row r="40" spans="8:8" s="1" customFormat="1" x14ac:dyDescent="0.25">
      <c r="H40" s="3"/>
    </row>
    <row r="41" spans="8:8" s="1" customFormat="1" x14ac:dyDescent="0.25">
      <c r="H41" s="3"/>
    </row>
    <row r="42" spans="8:8" s="1" customFormat="1" x14ac:dyDescent="0.25">
      <c r="H42" s="3"/>
    </row>
    <row r="43" spans="8:8" s="1" customFormat="1" x14ac:dyDescent="0.25">
      <c r="H43" s="3"/>
    </row>
    <row r="44" spans="8:8" s="1" customFormat="1" x14ac:dyDescent="0.25">
      <c r="H44" s="3"/>
    </row>
    <row r="45" spans="8:8" s="1" customFormat="1" x14ac:dyDescent="0.25">
      <c r="H45" s="3"/>
    </row>
    <row r="46" spans="8:8" s="1" customFormat="1" x14ac:dyDescent="0.25">
      <c r="H46" s="3"/>
    </row>
    <row r="47" spans="8:8" s="1" customFormat="1" x14ac:dyDescent="0.25">
      <c r="H47" s="3"/>
    </row>
    <row r="48" spans="8:8" s="1" customFormat="1" x14ac:dyDescent="0.25">
      <c r="H48" s="3"/>
    </row>
  </sheetData>
  <mergeCells count="1">
    <mergeCell ref="A1:K1"/>
  </mergeCells>
  <dataValidations count="5">
    <dataValidation type="list" allowBlank="1" showInputMessage="1" showErrorMessage="1" sqref="C18:C95">
      <formula1>"Loan. Advance"</formula1>
    </dataValidation>
    <dataValidation type="list" allowBlank="1" showInputMessage="1" showErrorMessage="1" sqref="I11:I95">
      <formula1>"On follow up party says it will be realised soon, Dispute in offered services, Dispute in Invoicing, Pending without reason, Unfairly held up by the party "</formula1>
    </dataValidation>
    <dataValidation type="list" allowBlank="1" showInputMessage="1" showErrorMessage="1" sqref="J11:J95">
      <formula1>"Good, Defunct, Goods against advance already delivered"</formula1>
    </dataValidation>
    <dataValidation type="list" allowBlank="1" showInputMessage="1" showErrorMessage="1" sqref="C4:C11">
      <formula1>"Loan:Advance"</formula1>
    </dataValidation>
    <dataValidation type="list" allowBlank="1" showInputMessage="1" showErrorMessage="1" sqref="H16:H32">
      <formula1>"Very good, Very less, Full payment realization not possible but partial payment can be realised if follow up is done properly, Not possible, Defunct"</formula1>
    </dataValidation>
  </dataValidations>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9"/>
  <sheetViews>
    <sheetView showGridLines="0" topLeftCell="B1" workbookViewId="0">
      <pane ySplit="4" topLeftCell="A6" activePane="bottomLeft" state="frozen"/>
      <selection activeCell="E4" sqref="B4:F5"/>
      <selection pane="bottomLeft" activeCell="C6" sqref="C6"/>
    </sheetView>
  </sheetViews>
  <sheetFormatPr defaultColWidth="8.85546875" defaultRowHeight="15" x14ac:dyDescent="0.25"/>
  <cols>
    <col min="1" max="1" width="3.7109375" customWidth="1"/>
    <col min="2" max="2" width="5.7109375" bestFit="1" customWidth="1"/>
    <col min="3" max="3" width="23.140625" customWidth="1"/>
    <col min="4" max="4" width="35.5703125" customWidth="1"/>
    <col min="5" max="5" width="20.7109375" customWidth="1"/>
    <col min="6" max="6" width="30.7109375" customWidth="1"/>
    <col min="7" max="7" width="57.28515625" customWidth="1"/>
    <col min="8" max="8" width="9" bestFit="1" customWidth="1"/>
    <col min="9" max="9" width="16.7109375" customWidth="1"/>
  </cols>
  <sheetData>
    <row r="1" spans="2:9" ht="15.75" thickBot="1" x14ac:dyDescent="0.3"/>
    <row r="2" spans="2:9" x14ac:dyDescent="0.25">
      <c r="B2" s="571" t="s">
        <v>726</v>
      </c>
      <c r="C2" s="572"/>
      <c r="D2" s="572"/>
      <c r="E2" s="572"/>
      <c r="F2" s="572"/>
      <c r="G2" s="573"/>
    </row>
    <row r="3" spans="2:9" ht="15" customHeight="1" x14ac:dyDescent="0.25">
      <c r="B3" s="380" t="str">
        <f>Summary!B3</f>
        <v>Details as on 31st March 2024</v>
      </c>
      <c r="C3" s="380"/>
      <c r="D3" s="380"/>
      <c r="E3" s="380"/>
      <c r="F3" s="380"/>
      <c r="G3" s="380"/>
      <c r="H3" s="77"/>
    </row>
    <row r="4" spans="2:9" ht="63" customHeight="1" x14ac:dyDescent="0.25">
      <c r="B4" s="66" t="s">
        <v>1</v>
      </c>
      <c r="C4" s="66" t="s">
        <v>6</v>
      </c>
      <c r="D4" s="67" t="e">
        <f>Summary!#REF!</f>
        <v>#REF!</v>
      </c>
      <c r="E4" s="67" t="s">
        <v>694</v>
      </c>
      <c r="F4" s="5" t="s">
        <v>853</v>
      </c>
      <c r="G4" s="5" t="s">
        <v>8</v>
      </c>
      <c r="H4" s="2" t="s">
        <v>728</v>
      </c>
      <c r="I4" s="2" t="s">
        <v>853</v>
      </c>
    </row>
    <row r="5" spans="2:9" ht="18" customHeight="1" x14ac:dyDescent="0.25">
      <c r="B5" s="578" t="str">
        <f>Summary!B5</f>
        <v>A</v>
      </c>
      <c r="C5" s="578"/>
      <c r="D5" s="578"/>
      <c r="E5" s="578"/>
      <c r="F5" s="578"/>
      <c r="G5" s="578"/>
      <c r="H5" s="78"/>
    </row>
    <row r="6" spans="2:9" ht="180.75" thickBot="1" x14ac:dyDescent="0.3">
      <c r="B6" s="166" t="s">
        <v>717</v>
      </c>
      <c r="C6" s="166" t="s">
        <v>852</v>
      </c>
      <c r="D6" s="166">
        <v>63.71</v>
      </c>
      <c r="E6" s="95">
        <f>D6*H6</f>
        <v>63.71</v>
      </c>
      <c r="F6" s="95">
        <f>E6*I6</f>
        <v>63.71</v>
      </c>
      <c r="G6" s="164" t="s">
        <v>859</v>
      </c>
      <c r="H6" s="135">
        <v>1</v>
      </c>
      <c r="I6" s="102">
        <v>1</v>
      </c>
    </row>
    <row r="7" spans="2:9" ht="15" customHeight="1" thickBot="1" x14ac:dyDescent="0.3">
      <c r="B7" s="579" t="s">
        <v>23</v>
      </c>
      <c r="C7" s="580"/>
      <c r="D7" s="79">
        <f>SUM(D6)</f>
        <v>63.71</v>
      </c>
      <c r="E7" s="79">
        <f t="shared" ref="E7:F7" si="0">SUM(E6)</f>
        <v>63.71</v>
      </c>
      <c r="F7" s="79">
        <f t="shared" si="0"/>
        <v>63.71</v>
      </c>
      <c r="G7" s="80"/>
    </row>
    <row r="8" spans="2:9" x14ac:dyDescent="0.25">
      <c r="B8" s="81" t="s">
        <v>684</v>
      </c>
      <c r="C8" s="81"/>
      <c r="D8" s="81"/>
      <c r="E8" s="81"/>
      <c r="F8" s="81"/>
      <c r="G8" s="81"/>
    </row>
    <row r="9" spans="2:9" ht="14.45" customHeight="1" x14ac:dyDescent="0.25">
      <c r="B9" s="490" t="s">
        <v>695</v>
      </c>
      <c r="C9" s="490"/>
      <c r="D9" s="490"/>
      <c r="E9" s="490"/>
      <c r="F9" s="490"/>
      <c r="G9" s="490"/>
    </row>
    <row r="10" spans="2:9" x14ac:dyDescent="0.25">
      <c r="B10" s="490"/>
      <c r="C10" s="490"/>
      <c r="D10" s="490"/>
      <c r="E10" s="490"/>
      <c r="F10" s="490"/>
      <c r="G10" s="490"/>
    </row>
    <row r="11" spans="2:9" x14ac:dyDescent="0.25">
      <c r="B11" s="490"/>
      <c r="C11" s="490"/>
      <c r="D11" s="490"/>
      <c r="E11" s="490"/>
      <c r="F11" s="490"/>
      <c r="G11" s="490"/>
    </row>
    <row r="12" spans="2:9" x14ac:dyDescent="0.25">
      <c r="B12" s="490"/>
      <c r="C12" s="490"/>
      <c r="D12" s="490"/>
      <c r="E12" s="490"/>
      <c r="F12" s="490"/>
      <c r="G12" s="490"/>
    </row>
    <row r="13" spans="2:9" x14ac:dyDescent="0.25">
      <c r="B13" s="490"/>
      <c r="C13" s="490"/>
      <c r="D13" s="490"/>
      <c r="E13" s="490"/>
      <c r="F13" s="490"/>
      <c r="G13" s="490"/>
    </row>
    <row r="14" spans="2:9" x14ac:dyDescent="0.25">
      <c r="B14" s="490"/>
      <c r="C14" s="490"/>
      <c r="D14" s="490"/>
      <c r="E14" s="490"/>
      <c r="F14" s="490"/>
      <c r="G14" s="490"/>
    </row>
    <row r="15" spans="2:9" x14ac:dyDescent="0.25">
      <c r="B15" s="490"/>
      <c r="C15" s="490"/>
      <c r="D15" s="490"/>
      <c r="E15" s="490"/>
      <c r="F15" s="490"/>
      <c r="G15" s="490"/>
    </row>
    <row r="16" spans="2:9" x14ac:dyDescent="0.25">
      <c r="B16" s="490"/>
      <c r="C16" s="490"/>
      <c r="D16" s="490"/>
      <c r="E16" s="490"/>
      <c r="F16" s="490"/>
      <c r="G16" s="490"/>
    </row>
    <row r="17" spans="2:7" x14ac:dyDescent="0.25">
      <c r="B17" s="60"/>
      <c r="C17" s="60"/>
      <c r="D17" s="60"/>
      <c r="E17" s="60"/>
      <c r="F17" s="60"/>
      <c r="G17" s="60"/>
    </row>
    <row r="18" spans="2:7" x14ac:dyDescent="0.25">
      <c r="B18" s="60"/>
      <c r="C18" s="60"/>
      <c r="D18" s="60"/>
      <c r="E18" s="60"/>
      <c r="F18" s="60"/>
      <c r="G18" s="60"/>
    </row>
    <row r="19" spans="2:7" x14ac:dyDescent="0.25">
      <c r="B19" s="58"/>
      <c r="C19" s="108" t="s">
        <v>748</v>
      </c>
      <c r="D19" s="113"/>
      <c r="E19" s="58"/>
      <c r="F19" s="58"/>
      <c r="G19" s="58"/>
    </row>
    <row r="20" spans="2:7" x14ac:dyDescent="0.25">
      <c r="B20" s="58"/>
      <c r="C20" s="58"/>
      <c r="D20" s="58"/>
      <c r="E20" s="58"/>
      <c r="F20" s="58"/>
      <c r="G20" s="58"/>
    </row>
    <row r="21" spans="2:7" x14ac:dyDescent="0.25">
      <c r="B21" s="58"/>
      <c r="C21" s="112" t="s">
        <v>727</v>
      </c>
      <c r="D21" s="58"/>
      <c r="E21" s="58"/>
      <c r="F21" s="58"/>
      <c r="G21" s="58"/>
    </row>
    <row r="22" spans="2:7" ht="8.25" customHeight="1" x14ac:dyDescent="0.25"/>
    <row r="23" spans="2:7" x14ac:dyDescent="0.25">
      <c r="C23" s="108" t="s">
        <v>749</v>
      </c>
      <c r="D23" s="113"/>
    </row>
    <row r="24" spans="2:7" x14ac:dyDescent="0.25">
      <c r="C24" t="s">
        <v>750</v>
      </c>
      <c r="D24" s="106">
        <v>551163250</v>
      </c>
    </row>
    <row r="25" spans="2:7" x14ac:dyDescent="0.25">
      <c r="C25" t="s">
        <v>751</v>
      </c>
      <c r="D25" s="106">
        <v>0</v>
      </c>
    </row>
    <row r="26" spans="2:7" x14ac:dyDescent="0.25">
      <c r="C26" t="s">
        <v>752</v>
      </c>
      <c r="D26" s="106">
        <v>0</v>
      </c>
    </row>
    <row r="27" spans="2:7" x14ac:dyDescent="0.25">
      <c r="C27" t="s">
        <v>753</v>
      </c>
      <c r="D27" s="106">
        <v>267328636</v>
      </c>
    </row>
    <row r="28" spans="2:7" x14ac:dyDescent="0.25">
      <c r="C28" t="s">
        <v>754</v>
      </c>
      <c r="D28" s="106">
        <v>920880279</v>
      </c>
    </row>
    <row r="29" spans="2:7" x14ac:dyDescent="0.25">
      <c r="D29" s="106">
        <v>0</v>
      </c>
    </row>
    <row r="30" spans="2:7" x14ac:dyDescent="0.25">
      <c r="C30" s="110" t="s">
        <v>23</v>
      </c>
      <c r="D30" s="111">
        <f>SUM(D24:D29)/10^7</f>
        <v>173.93721650000001</v>
      </c>
    </row>
    <row r="32" spans="2:7" x14ac:dyDescent="0.25">
      <c r="C32" s="108" t="s">
        <v>755</v>
      </c>
      <c r="D32" s="113"/>
    </row>
    <row r="33" spans="3:4" x14ac:dyDescent="0.25">
      <c r="C33" t="s">
        <v>756</v>
      </c>
      <c r="D33" s="106">
        <v>155967127</v>
      </c>
    </row>
    <row r="34" spans="3:4" x14ac:dyDescent="0.25">
      <c r="C34" s="110" t="s">
        <v>23</v>
      </c>
      <c r="D34" s="111">
        <f>SUM(D33)/10^7</f>
        <v>15.596712699999999</v>
      </c>
    </row>
    <row r="37" spans="3:4" x14ac:dyDescent="0.25">
      <c r="C37" s="110" t="s">
        <v>757</v>
      </c>
      <c r="D37" s="111">
        <f>D30+D34</f>
        <v>189.53392920000002</v>
      </c>
    </row>
    <row r="39" spans="3:4" x14ac:dyDescent="0.25">
      <c r="D39" s="114">
        <v>-136</v>
      </c>
    </row>
  </sheetData>
  <mergeCells count="5">
    <mergeCell ref="B2:G2"/>
    <mergeCell ref="B3:G3"/>
    <mergeCell ref="B5:G5"/>
    <mergeCell ref="B7:C7"/>
    <mergeCell ref="B9:G16"/>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1"/>
  <sheetViews>
    <sheetView showGridLines="0" topLeftCell="C1" zoomScale="80" zoomScaleNormal="80" workbookViewId="0">
      <pane ySplit="4" topLeftCell="A11" activePane="bottomLeft" state="frozen"/>
      <selection activeCell="E4" sqref="B4:F5"/>
      <selection pane="bottomLeft" activeCell="G9" sqref="G9"/>
    </sheetView>
  </sheetViews>
  <sheetFormatPr defaultColWidth="8.85546875" defaultRowHeight="15" x14ac:dyDescent="0.25"/>
  <cols>
    <col min="1" max="1" width="4" style="1" customWidth="1"/>
    <col min="2" max="2" width="5.7109375" style="3" bestFit="1" customWidth="1"/>
    <col min="3" max="3" width="42.28515625" style="4" customWidth="1"/>
    <col min="4" max="4" width="23.42578125" style="4" customWidth="1"/>
    <col min="5" max="7" width="28" style="3" customWidth="1"/>
    <col min="8" max="8" width="45.28515625" style="3" customWidth="1"/>
    <col min="9" max="16384" width="8.85546875" style="1"/>
  </cols>
  <sheetData>
    <row r="1" spans="2:8" ht="14.25" customHeight="1" x14ac:dyDescent="0.25"/>
    <row r="2" spans="2:8" x14ac:dyDescent="0.25">
      <c r="B2" s="484" t="s">
        <v>702</v>
      </c>
      <c r="C2" s="485"/>
      <c r="D2" s="485"/>
      <c r="E2" s="485"/>
      <c r="F2" s="485"/>
      <c r="G2" s="485"/>
      <c r="H2" s="485"/>
    </row>
    <row r="3" spans="2:8" x14ac:dyDescent="0.25">
      <c r="B3" s="380" t="str">
        <f>Summary!B3</f>
        <v>Details as on 31st March 2024</v>
      </c>
      <c r="C3" s="380"/>
      <c r="D3" s="380"/>
      <c r="E3" s="380"/>
      <c r="F3" s="380"/>
      <c r="G3" s="380"/>
      <c r="H3" s="380"/>
    </row>
    <row r="4" spans="2:8" ht="30" x14ac:dyDescent="0.25">
      <c r="B4" s="5" t="s">
        <v>685</v>
      </c>
      <c r="C4" s="5" t="s">
        <v>27</v>
      </c>
      <c r="D4" s="5" t="s">
        <v>864</v>
      </c>
      <c r="E4" s="5" t="s">
        <v>694</v>
      </c>
      <c r="F4" s="332" t="s">
        <v>1215</v>
      </c>
      <c r="G4" s="5" t="s">
        <v>1201</v>
      </c>
      <c r="H4" s="5" t="s">
        <v>8</v>
      </c>
    </row>
    <row r="5" spans="2:8" ht="16.149999999999999" customHeight="1" thickBot="1" x14ac:dyDescent="0.3">
      <c r="B5" s="581"/>
      <c r="C5" s="581"/>
      <c r="D5" s="581"/>
      <c r="E5" s="581"/>
      <c r="F5" s="581"/>
      <c r="G5" s="581"/>
      <c r="H5" s="581"/>
    </row>
    <row r="6" spans="2:8" ht="15.75" customHeight="1" thickBot="1" x14ac:dyDescent="0.3">
      <c r="B6" s="444" t="s">
        <v>1030</v>
      </c>
      <c r="C6" s="445"/>
      <c r="D6" s="445"/>
      <c r="E6" s="445"/>
      <c r="F6" s="445"/>
      <c r="G6" s="445"/>
      <c r="H6" s="446"/>
    </row>
    <row r="7" spans="2:8" ht="15.75" thickBot="1" x14ac:dyDescent="0.3">
      <c r="B7" s="150" t="s">
        <v>887</v>
      </c>
      <c r="C7" s="586" t="s">
        <v>1123</v>
      </c>
      <c r="D7" s="587"/>
      <c r="E7" s="587"/>
      <c r="F7" s="588"/>
      <c r="G7" s="588"/>
      <c r="H7" s="589"/>
    </row>
    <row r="8" spans="2:8" ht="150.75" thickBot="1" x14ac:dyDescent="0.3">
      <c r="B8" s="224">
        <v>1</v>
      </c>
      <c r="C8" s="239" t="s">
        <v>1124</v>
      </c>
      <c r="D8" s="240">
        <v>29076.560000000001</v>
      </c>
      <c r="E8" s="344">
        <v>29076.560000000001</v>
      </c>
      <c r="F8" s="171">
        <f>D8*0.75</f>
        <v>21807.420000000002</v>
      </c>
      <c r="G8" s="171">
        <f>E8*0.5</f>
        <v>14538.28</v>
      </c>
      <c r="H8" s="181" t="s">
        <v>1126</v>
      </c>
    </row>
    <row r="9" spans="2:8" ht="184.5" customHeight="1" thickBot="1" x14ac:dyDescent="0.3">
      <c r="B9" s="224">
        <v>2</v>
      </c>
      <c r="C9" s="239" t="s">
        <v>889</v>
      </c>
      <c r="D9" s="237">
        <v>516</v>
      </c>
      <c r="E9" s="356">
        <v>516</v>
      </c>
      <c r="F9" s="171">
        <f>D9*0.75</f>
        <v>387</v>
      </c>
      <c r="G9" s="171">
        <f>E9*0.5</f>
        <v>258</v>
      </c>
      <c r="H9" s="253" t="s">
        <v>1127</v>
      </c>
    </row>
    <row r="10" spans="2:8" ht="16.5" customHeight="1" thickBot="1" x14ac:dyDescent="0.3">
      <c r="B10" s="150" t="s">
        <v>909</v>
      </c>
      <c r="C10" s="590"/>
      <c r="D10" s="591"/>
      <c r="E10" s="591"/>
      <c r="F10" s="591"/>
      <c r="G10" s="591"/>
      <c r="H10" s="592"/>
    </row>
    <row r="11" spans="2:8" ht="214.5" customHeight="1" thickBot="1" x14ac:dyDescent="0.3">
      <c r="B11" s="224">
        <v>1</v>
      </c>
      <c r="C11" s="239" t="s">
        <v>1125</v>
      </c>
      <c r="D11" s="237">
        <v>550</v>
      </c>
      <c r="E11" s="356">
        <v>550</v>
      </c>
      <c r="F11" s="171">
        <f>D11*0.75</f>
        <v>412.5</v>
      </c>
      <c r="G11" s="171">
        <f>E11*0.5</f>
        <v>275</v>
      </c>
      <c r="H11" s="181" t="s">
        <v>1128</v>
      </c>
    </row>
    <row r="12" spans="2:8" ht="15.75" customHeight="1" thickBot="1" x14ac:dyDescent="0.3">
      <c r="B12" s="509" t="s">
        <v>857</v>
      </c>
      <c r="C12" s="510"/>
      <c r="D12" s="234">
        <f>D8+D9+D11</f>
        <v>30142.560000000001</v>
      </c>
      <c r="E12" s="234">
        <f>E8+E9+E11</f>
        <v>30142.560000000001</v>
      </c>
      <c r="F12" s="234">
        <f>F8+F9+F11</f>
        <v>22606.920000000002</v>
      </c>
      <c r="G12" s="234">
        <f>G8+G9+G11</f>
        <v>15071.28</v>
      </c>
      <c r="H12" s="242"/>
    </row>
    <row r="13" spans="2:8" ht="15.75" customHeight="1" thickBot="1" x14ac:dyDescent="0.3">
      <c r="B13" s="582" t="s">
        <v>885</v>
      </c>
      <c r="C13" s="583"/>
      <c r="D13" s="583"/>
      <c r="E13" s="583"/>
      <c r="F13" s="583"/>
      <c r="G13" s="583"/>
      <c r="H13" s="584"/>
    </row>
    <row r="14" spans="2:8" ht="199.5" customHeight="1" x14ac:dyDescent="0.25">
      <c r="B14" s="585" t="s">
        <v>1129</v>
      </c>
      <c r="C14" s="585"/>
      <c r="D14" s="585"/>
      <c r="E14" s="585"/>
      <c r="F14" s="585"/>
      <c r="G14" s="585"/>
      <c r="H14" s="585"/>
    </row>
    <row r="15" spans="2:8" x14ac:dyDescent="0.25">
      <c r="D15" s="104"/>
    </row>
    <row r="16" spans="2:8" x14ac:dyDescent="0.25">
      <c r="D16" s="104"/>
    </row>
    <row r="17" spans="4:4" x14ac:dyDescent="0.25">
      <c r="D17" s="104"/>
    </row>
    <row r="18" spans="4:4" x14ac:dyDescent="0.25">
      <c r="D18" s="104"/>
    </row>
    <row r="19" spans="4:4" x14ac:dyDescent="0.25">
      <c r="D19" s="104"/>
    </row>
    <row r="20" spans="4:4" x14ac:dyDescent="0.25">
      <c r="D20" s="104"/>
    </row>
    <row r="21" spans="4:4" x14ac:dyDescent="0.25">
      <c r="D21" s="104"/>
    </row>
    <row r="22" spans="4:4" x14ac:dyDescent="0.25">
      <c r="D22" s="104"/>
    </row>
    <row r="23" spans="4:4" x14ac:dyDescent="0.25">
      <c r="D23" s="104"/>
    </row>
    <row r="24" spans="4:4" x14ac:dyDescent="0.25">
      <c r="D24" s="104"/>
    </row>
    <row r="25" spans="4:4" x14ac:dyDescent="0.25">
      <c r="D25" s="104"/>
    </row>
    <row r="26" spans="4:4" x14ac:dyDescent="0.25">
      <c r="D26" s="104"/>
    </row>
    <row r="27" spans="4:4" x14ac:dyDescent="0.25">
      <c r="D27" s="104"/>
    </row>
    <row r="28" spans="4:4" x14ac:dyDescent="0.25">
      <c r="D28" s="104"/>
    </row>
    <row r="29" spans="4:4" x14ac:dyDescent="0.25">
      <c r="D29" s="104"/>
    </row>
    <row r="30" spans="4:4" x14ac:dyDescent="0.25">
      <c r="D30" s="104"/>
    </row>
    <row r="31" spans="4:4" x14ac:dyDescent="0.25">
      <c r="D31" s="104"/>
    </row>
    <row r="32" spans="4:4" x14ac:dyDescent="0.25">
      <c r="D32" s="104"/>
    </row>
    <row r="33" spans="4:4" x14ac:dyDescent="0.25">
      <c r="D33" s="104"/>
    </row>
    <row r="34" spans="4:4" x14ac:dyDescent="0.25">
      <c r="D34" s="104"/>
    </row>
    <row r="35" spans="4:4" x14ac:dyDescent="0.25">
      <c r="D35" s="104"/>
    </row>
    <row r="36" spans="4:4" x14ac:dyDescent="0.25">
      <c r="D36" s="104"/>
    </row>
    <row r="37" spans="4:4" x14ac:dyDescent="0.25">
      <c r="D37" s="104"/>
    </row>
    <row r="38" spans="4:4" x14ac:dyDescent="0.25">
      <c r="D38" s="104"/>
    </row>
    <row r="39" spans="4:4" x14ac:dyDescent="0.25">
      <c r="D39" s="104"/>
    </row>
    <row r="40" spans="4:4" x14ac:dyDescent="0.25">
      <c r="D40" s="104"/>
    </row>
    <row r="41" spans="4:4" x14ac:dyDescent="0.25">
      <c r="D41" s="104"/>
    </row>
    <row r="42" spans="4:4" x14ac:dyDescent="0.25">
      <c r="D42" s="104"/>
    </row>
    <row r="43" spans="4:4" x14ac:dyDescent="0.25">
      <c r="D43" s="104"/>
    </row>
    <row r="44" spans="4:4" x14ac:dyDescent="0.25">
      <c r="D44" s="104"/>
    </row>
    <row r="45" spans="4:4" x14ac:dyDescent="0.25">
      <c r="D45" s="104"/>
    </row>
    <row r="46" spans="4:4" x14ac:dyDescent="0.25">
      <c r="D46" s="104"/>
    </row>
    <row r="47" spans="4:4" x14ac:dyDescent="0.25">
      <c r="D47" s="104"/>
    </row>
    <row r="48" spans="4:4" x14ac:dyDescent="0.25">
      <c r="D48" s="104"/>
    </row>
    <row r="49" spans="4:4" x14ac:dyDescent="0.25">
      <c r="D49" s="104"/>
    </row>
    <row r="50" spans="4:4" x14ac:dyDescent="0.25">
      <c r="D50" s="104"/>
    </row>
    <row r="51" spans="4:4" x14ac:dyDescent="0.25">
      <c r="D51" s="104"/>
    </row>
  </sheetData>
  <mergeCells count="9">
    <mergeCell ref="B2:H2"/>
    <mergeCell ref="B3:H3"/>
    <mergeCell ref="B5:H5"/>
    <mergeCell ref="B13:H13"/>
    <mergeCell ref="B14:H14"/>
    <mergeCell ref="B6:H6"/>
    <mergeCell ref="C7:H7"/>
    <mergeCell ref="B12:C12"/>
    <mergeCell ref="C10:H10"/>
  </mergeCells>
  <pageMargins left="0.70866141732283472" right="0.70866141732283472" top="0.74803149606299213" bottom="0.74803149606299213" header="0.31496062992125984" footer="0.31496062992125984"/>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showGridLines="0" zoomScale="80" zoomScaleNormal="80" workbookViewId="0">
      <selection activeCell="Q6" sqref="Q6"/>
    </sheetView>
  </sheetViews>
  <sheetFormatPr defaultColWidth="8.85546875" defaultRowHeight="15" x14ac:dyDescent="0.25"/>
  <cols>
    <col min="1" max="1" width="3.140625" customWidth="1"/>
    <col min="2" max="2" width="9.85546875" customWidth="1"/>
    <col min="3" max="3" width="33.7109375" customWidth="1"/>
    <col min="4" max="4" width="30.7109375" customWidth="1"/>
    <col min="5" max="7" width="17.7109375" customWidth="1"/>
    <col min="8" max="8" width="17.140625" customWidth="1"/>
    <col min="9" max="9" width="12.140625" style="106" hidden="1" customWidth="1"/>
    <col min="10" max="10" width="10.7109375" hidden="1" customWidth="1"/>
    <col min="11" max="11" width="10" hidden="1" customWidth="1"/>
    <col min="12" max="16" width="0" hidden="1" customWidth="1"/>
  </cols>
  <sheetData>
    <row r="1" spans="1:16" ht="15.75" thickBot="1" x14ac:dyDescent="0.3"/>
    <row r="2" spans="1:16" ht="17.25" customHeight="1" thickBot="1" x14ac:dyDescent="0.3">
      <c r="B2" s="382" t="s">
        <v>708</v>
      </c>
      <c r="C2" s="382"/>
      <c r="D2" s="382"/>
      <c r="E2" s="382"/>
      <c r="F2" s="382"/>
      <c r="G2" s="382"/>
      <c r="H2" s="382"/>
      <c r="I2" s="322"/>
      <c r="L2" s="229">
        <v>111553.4</v>
      </c>
      <c r="M2" s="229">
        <v>95545.11</v>
      </c>
    </row>
    <row r="3" spans="1:16" ht="15.75" thickBot="1" x14ac:dyDescent="0.3">
      <c r="A3" s="52"/>
      <c r="B3" s="380" t="s">
        <v>865</v>
      </c>
      <c r="C3" s="380"/>
      <c r="D3" s="380"/>
      <c r="E3" s="380"/>
      <c r="F3" s="380"/>
      <c r="G3" s="380"/>
      <c r="H3" s="380"/>
      <c r="L3" s="230">
        <v>4381.49</v>
      </c>
      <c r="M3" s="230">
        <v>1848.25</v>
      </c>
    </row>
    <row r="4" spans="1:16" ht="33" customHeight="1" thickBot="1" x14ac:dyDescent="0.3">
      <c r="A4" s="53"/>
      <c r="B4" s="54" t="s">
        <v>685</v>
      </c>
      <c r="C4" s="54" t="s">
        <v>7</v>
      </c>
      <c r="D4" s="54" t="s">
        <v>862</v>
      </c>
      <c r="E4" s="55" t="s">
        <v>694</v>
      </c>
      <c r="F4" s="55" t="s">
        <v>1212</v>
      </c>
      <c r="G4" s="55" t="s">
        <v>1201</v>
      </c>
      <c r="H4" s="54" t="s">
        <v>686</v>
      </c>
      <c r="L4" s="230">
        <v>22590.02</v>
      </c>
      <c r="M4" s="151">
        <v>0</v>
      </c>
    </row>
    <row r="5" spans="1:16" ht="15.95" customHeight="1" thickBot="1" x14ac:dyDescent="0.3">
      <c r="A5" s="53"/>
      <c r="B5" s="381" t="s">
        <v>887</v>
      </c>
      <c r="C5" s="381"/>
      <c r="D5" s="381"/>
      <c r="E5" s="381"/>
      <c r="F5" s="381"/>
      <c r="G5" s="381"/>
      <c r="H5" s="381"/>
      <c r="L5" s="231">
        <v>7589.93</v>
      </c>
      <c r="M5" s="231">
        <v>7590.92</v>
      </c>
      <c r="O5" s="57"/>
    </row>
    <row r="6" spans="1:16" ht="15.75" thickBot="1" x14ac:dyDescent="0.3">
      <c r="A6" s="53"/>
      <c r="B6" s="21"/>
      <c r="C6" s="170" t="s">
        <v>765</v>
      </c>
      <c r="D6" s="6"/>
      <c r="E6" s="6"/>
      <c r="F6" s="6"/>
      <c r="G6" s="6"/>
      <c r="H6" s="6"/>
      <c r="I6" s="323"/>
      <c r="L6" s="231">
        <v>14908.67</v>
      </c>
      <c r="M6" s="230">
        <v>14510.44</v>
      </c>
      <c r="O6" s="169"/>
    </row>
    <row r="7" spans="1:16" s="57" customFormat="1" ht="60.75" thickBot="1" x14ac:dyDescent="0.3">
      <c r="A7" s="56"/>
      <c r="B7" s="21">
        <v>1</v>
      </c>
      <c r="C7" s="172" t="s">
        <v>866</v>
      </c>
      <c r="D7" s="171">
        <f>'Non-Current Investments - I'!E36</f>
        <v>111553.4</v>
      </c>
      <c r="E7" s="620">
        <f>'Non-Current Investments - I'!F36</f>
        <v>95545.109999999957</v>
      </c>
      <c r="F7" s="171">
        <f>'Non-Current Investments - I'!G36</f>
        <v>95545.109999999957</v>
      </c>
      <c r="G7" s="171">
        <f>'Non-Current Investments - I'!H36</f>
        <v>63542.930000000015</v>
      </c>
      <c r="H7" s="167" t="s">
        <v>689</v>
      </c>
      <c r="I7" s="323">
        <f>86986+1683</f>
        <v>88669</v>
      </c>
      <c r="J7" s="324">
        <f>G7-I7</f>
        <v>-25126.069999999985</v>
      </c>
      <c r="L7" s="151">
        <v>700.48</v>
      </c>
      <c r="M7" s="151" t="s">
        <v>878</v>
      </c>
      <c r="O7" s="169"/>
      <c r="P7" s="623"/>
    </row>
    <row r="8" spans="1:16" s="57" customFormat="1" ht="15.95" customHeight="1" thickBot="1" x14ac:dyDescent="0.3">
      <c r="A8" s="56"/>
      <c r="B8" s="21">
        <v>2</v>
      </c>
      <c r="C8" s="173" t="s">
        <v>867</v>
      </c>
      <c r="D8" s="171">
        <f>'Other Non Current Inv II'!C13</f>
        <v>4381.49</v>
      </c>
      <c r="E8" s="620">
        <f>'Other Non Current Inv II'!D13</f>
        <v>4386.58</v>
      </c>
      <c r="F8" s="171">
        <f>'Other Non Current Inv II'!E13</f>
        <v>1848.25</v>
      </c>
      <c r="G8" s="171">
        <f>'Other Non Current Inv II'!F13</f>
        <v>1480.2420000000002</v>
      </c>
      <c r="H8" s="167" t="s">
        <v>690</v>
      </c>
      <c r="I8" s="323">
        <v>1388</v>
      </c>
      <c r="J8" s="324">
        <f t="shared" ref="J8:J22" si="0">G8-I8</f>
        <v>92.242000000000189</v>
      </c>
      <c r="L8" s="151"/>
      <c r="M8" s="151"/>
      <c r="O8" s="169"/>
    </row>
    <row r="9" spans="1:16" s="57" customFormat="1" ht="15.95" customHeight="1" thickBot="1" x14ac:dyDescent="0.3">
      <c r="A9" s="56"/>
      <c r="B9" s="21">
        <v>3</v>
      </c>
      <c r="C9" s="173" t="s">
        <v>868</v>
      </c>
      <c r="D9" s="171">
        <f>'Non Current loans III'!D9</f>
        <v>22590.02</v>
      </c>
      <c r="E9" s="621" t="str">
        <f>'Non Current loans III'!E9</f>
        <v>NIL</v>
      </c>
      <c r="F9" s="171" t="str">
        <f>'Non Current loans III'!F9</f>
        <v>NIL</v>
      </c>
      <c r="G9" s="167" t="str">
        <f>'Non Current loans III'!G9</f>
        <v>NIL</v>
      </c>
      <c r="H9" s="167" t="s">
        <v>854</v>
      </c>
      <c r="I9" s="323">
        <v>13554</v>
      </c>
      <c r="J9" s="324" t="e">
        <f>G9-I9</f>
        <v>#VALUE!</v>
      </c>
      <c r="L9" s="230">
        <v>19725.12</v>
      </c>
      <c r="M9" s="230">
        <v>19655</v>
      </c>
      <c r="O9" s="169"/>
      <c r="P9" s="623"/>
    </row>
    <row r="10" spans="1:16" s="57" customFormat="1" ht="15.95" customHeight="1" thickBot="1" x14ac:dyDescent="0.3">
      <c r="A10" s="56"/>
      <c r="B10" s="21">
        <v>4</v>
      </c>
      <c r="C10" s="173" t="s">
        <v>869</v>
      </c>
      <c r="D10" s="174">
        <f>'Other Non Current FA IV'!C7</f>
        <v>7589.93</v>
      </c>
      <c r="E10" s="622">
        <f>'Other Non Current FA IV'!D7</f>
        <v>7590.92</v>
      </c>
      <c r="F10" s="174">
        <f>'Other Non Current FA IV'!E7</f>
        <v>1217.54</v>
      </c>
      <c r="G10" s="174">
        <f>'Other Non Current FA IV'!F7</f>
        <v>1217.54</v>
      </c>
      <c r="H10" s="167" t="s">
        <v>691</v>
      </c>
      <c r="I10" s="323">
        <v>7904</v>
      </c>
      <c r="J10" s="324">
        <f t="shared" si="0"/>
        <v>-6686.46</v>
      </c>
      <c r="K10" s="57" t="s">
        <v>1210</v>
      </c>
      <c r="L10" s="230">
        <v>66453.69</v>
      </c>
      <c r="M10" s="230">
        <v>38895.25</v>
      </c>
      <c r="O10" s="169"/>
    </row>
    <row r="11" spans="1:16" s="57" customFormat="1" ht="15.95" customHeight="1" thickBot="1" x14ac:dyDescent="0.3">
      <c r="A11" s="56"/>
      <c r="B11" s="21">
        <v>5</v>
      </c>
      <c r="C11" s="173" t="s">
        <v>1029</v>
      </c>
      <c r="D11" s="171">
        <f>'Non Current TAx Assets V'!C20</f>
        <v>14908.670000000002</v>
      </c>
      <c r="E11" s="620">
        <f>'Non Current TAx Assets V'!D20</f>
        <v>14510.440000000006</v>
      </c>
      <c r="F11" s="171">
        <f>'Non Current TAx Assets V'!E20</f>
        <v>14510.440000000006</v>
      </c>
      <c r="G11" s="171">
        <f>'Non Current TAx Assets V'!F20</f>
        <v>14510.440000000006</v>
      </c>
      <c r="H11" s="167" t="s">
        <v>692</v>
      </c>
      <c r="I11" s="323"/>
      <c r="J11" s="324"/>
      <c r="L11" s="230">
        <v>3980.67</v>
      </c>
      <c r="M11" s="230">
        <v>3883.96</v>
      </c>
      <c r="O11" s="169"/>
    </row>
    <row r="12" spans="1:16" s="57" customFormat="1" ht="15.75" thickBot="1" x14ac:dyDescent="0.3">
      <c r="A12" s="56"/>
      <c r="B12" s="21">
        <v>6</v>
      </c>
      <c r="C12" s="173" t="s">
        <v>871</v>
      </c>
      <c r="D12" s="167">
        <f>'Other Non Current assets VI'!C9</f>
        <v>700.48</v>
      </c>
      <c r="E12" s="621" t="str">
        <f>'Other Non Current assets VI'!D9</f>
        <v>-</v>
      </c>
      <c r="F12" s="167" t="str">
        <f>'Other Non Current assets VI'!E9</f>
        <v>-</v>
      </c>
      <c r="G12" s="167">
        <f>'Other Non Current assets VI'!F9</f>
        <v>0</v>
      </c>
      <c r="H12" s="167" t="s">
        <v>693</v>
      </c>
      <c r="I12" s="323">
        <v>608</v>
      </c>
      <c r="J12" s="324">
        <f t="shared" si="0"/>
        <v>-608</v>
      </c>
      <c r="L12" s="230">
        <v>11274.75</v>
      </c>
      <c r="M12" s="230">
        <v>11059.46</v>
      </c>
      <c r="O12" s="169"/>
    </row>
    <row r="13" spans="1:16" s="57" customFormat="1" ht="15.95" customHeight="1" thickBot="1" x14ac:dyDescent="0.3">
      <c r="A13" s="56"/>
      <c r="B13" s="21" t="s">
        <v>909</v>
      </c>
      <c r="C13" s="170" t="s">
        <v>795</v>
      </c>
      <c r="D13" s="167"/>
      <c r="E13" s="621"/>
      <c r="F13" s="171"/>
      <c r="G13" s="167"/>
      <c r="H13" s="167"/>
      <c r="I13" s="323"/>
      <c r="J13" s="324">
        <f t="shared" si="0"/>
        <v>0</v>
      </c>
      <c r="L13" s="230">
        <v>30142.560000000001</v>
      </c>
      <c r="M13" s="230">
        <v>30142.560000000001</v>
      </c>
      <c r="O13" s="169"/>
    </row>
    <row r="14" spans="1:16" s="57" customFormat="1" ht="15.75" thickBot="1" x14ac:dyDescent="0.3">
      <c r="A14" s="56"/>
      <c r="B14" s="21">
        <v>1</v>
      </c>
      <c r="C14" s="173" t="s">
        <v>872</v>
      </c>
      <c r="D14" s="171">
        <f>'Inventory VII'!C9</f>
        <v>19725.13</v>
      </c>
      <c r="E14" s="620">
        <f>'Inventory VII'!D9</f>
        <v>19643.870000000003</v>
      </c>
      <c r="F14" s="171">
        <f>'Inventory VII'!E9</f>
        <v>16166.583000000001</v>
      </c>
      <c r="G14" s="171">
        <f>'Inventory VII'!F9</f>
        <v>12252.032500000001</v>
      </c>
      <c r="H14" s="167" t="s">
        <v>1091</v>
      </c>
      <c r="I14" s="323">
        <v>0</v>
      </c>
      <c r="J14" s="324">
        <f t="shared" si="0"/>
        <v>12252.032500000001</v>
      </c>
      <c r="L14" s="230">
        <v>14746.29</v>
      </c>
      <c r="M14" s="230">
        <v>11314.92</v>
      </c>
      <c r="O14" s="169"/>
    </row>
    <row r="15" spans="1:16" ht="15.75" thickBot="1" x14ac:dyDescent="0.3">
      <c r="B15" s="21">
        <v>2</v>
      </c>
      <c r="C15" s="173" t="s">
        <v>873</v>
      </c>
      <c r="D15" s="171">
        <f>'Trade Receiavble VIII'!E42</f>
        <v>66454.859999999986</v>
      </c>
      <c r="E15" s="620">
        <f>'Trade Receiavble VIII'!F42</f>
        <v>40531.364500000011</v>
      </c>
      <c r="F15" s="171">
        <f>'Trade Receiavble VIII'!G42</f>
        <v>38617.614000000009</v>
      </c>
      <c r="G15" s="171">
        <f>'Trade Receiavble VIII'!H42</f>
        <v>37213.774999999994</v>
      </c>
      <c r="H15" s="167" t="s">
        <v>699</v>
      </c>
      <c r="I15" s="323">
        <v>34720</v>
      </c>
      <c r="J15" s="324">
        <f t="shared" si="0"/>
        <v>2493.7749999999942</v>
      </c>
      <c r="K15" s="75"/>
      <c r="L15" s="230">
        <v>2772.97</v>
      </c>
      <c r="M15" s="151">
        <v>0</v>
      </c>
      <c r="P15" s="624"/>
    </row>
    <row r="16" spans="1:16" ht="15.75" thickBot="1" x14ac:dyDescent="0.3">
      <c r="B16" s="21">
        <v>3</v>
      </c>
      <c r="C16" s="173" t="s">
        <v>874</v>
      </c>
      <c r="D16" s="171">
        <f>'C&amp;CE -IX'!D9</f>
        <v>3980.6699999999996</v>
      </c>
      <c r="E16" s="620">
        <f>'C&amp;CE -IX'!E9</f>
        <v>3893.12</v>
      </c>
      <c r="F16" s="171">
        <f>'C&amp;CE -IX'!F9</f>
        <v>3893.12</v>
      </c>
      <c r="G16" s="171">
        <f>'C&amp;CE -IX'!G9</f>
        <v>3893.12</v>
      </c>
      <c r="H16" s="167" t="s">
        <v>855</v>
      </c>
      <c r="I16" s="323">
        <v>3981</v>
      </c>
      <c r="J16" s="324">
        <f t="shared" si="0"/>
        <v>-87.880000000000109</v>
      </c>
      <c r="L16" s="230">
        <v>11474.94</v>
      </c>
      <c r="M16" s="230">
        <v>5284.12</v>
      </c>
    </row>
    <row r="17" spans="2:14" ht="15.75" thickBot="1" x14ac:dyDescent="0.3">
      <c r="B17" s="21">
        <v>4</v>
      </c>
      <c r="C17" s="173" t="s">
        <v>875</v>
      </c>
      <c r="D17" s="171">
        <f>'Other Bank Balance X'!D7</f>
        <v>11274.75</v>
      </c>
      <c r="E17" s="353">
        <f>'Other Bank Balance X'!E7</f>
        <v>11059.46</v>
      </c>
      <c r="F17" s="353">
        <f>'Other Bank Balance X'!F7</f>
        <v>11059.46</v>
      </c>
      <c r="G17" s="353">
        <f>'Other Bank Balance X'!G7</f>
        <v>11059.46</v>
      </c>
      <c r="H17" s="167" t="s">
        <v>879</v>
      </c>
      <c r="I17" s="323">
        <v>11275</v>
      </c>
      <c r="J17" s="324">
        <f t="shared" si="0"/>
        <v>-215.54000000000087</v>
      </c>
      <c r="L17" s="230">
        <v>4857.75</v>
      </c>
      <c r="M17" s="230">
        <v>4772.08</v>
      </c>
    </row>
    <row r="18" spans="2:14" x14ac:dyDescent="0.25">
      <c r="B18" s="21">
        <v>5</v>
      </c>
      <c r="C18" s="173" t="s">
        <v>868</v>
      </c>
      <c r="D18" s="171">
        <f>'Short term loan Advance XI'!D12</f>
        <v>30142.560000000001</v>
      </c>
      <c r="E18" s="171">
        <f>'Short term loan Advance XI'!E12</f>
        <v>30142.560000000001</v>
      </c>
      <c r="F18" s="171">
        <f>'Short term loan Advance XI'!F12</f>
        <v>22606.920000000002</v>
      </c>
      <c r="G18" s="171">
        <f>'Short term loan Advance XI'!G12</f>
        <v>15071.28</v>
      </c>
      <c r="H18" s="167" t="s">
        <v>880</v>
      </c>
      <c r="I18" s="323">
        <v>16277</v>
      </c>
      <c r="J18" s="324">
        <f t="shared" si="0"/>
        <v>-1205.7199999999993</v>
      </c>
    </row>
    <row r="19" spans="2:14" x14ac:dyDescent="0.25">
      <c r="B19" s="21">
        <v>6</v>
      </c>
      <c r="C19" s="173" t="s">
        <v>869</v>
      </c>
      <c r="D19" s="171">
        <f>'Other Current FA XII'!C11</f>
        <v>14746.289999999999</v>
      </c>
      <c r="E19" s="171">
        <f>'Other Current FA XII'!D11</f>
        <v>11314.92</v>
      </c>
      <c r="F19" s="171">
        <f>'Other Current FA XII'!E11</f>
        <v>0</v>
      </c>
      <c r="G19" s="171">
        <f>'Other Current FA XII'!F11</f>
        <v>0</v>
      </c>
      <c r="H19" s="167" t="s">
        <v>881</v>
      </c>
      <c r="I19" s="323">
        <v>9869</v>
      </c>
      <c r="J19" s="324">
        <f t="shared" si="0"/>
        <v>-9869</v>
      </c>
      <c r="K19" t="s">
        <v>1210</v>
      </c>
    </row>
    <row r="20" spans="2:14" x14ac:dyDescent="0.25">
      <c r="B20" s="21">
        <v>7</v>
      </c>
      <c r="C20" s="173" t="s">
        <v>870</v>
      </c>
      <c r="D20" s="171">
        <f>'Income TAx Assets XIII'!D9</f>
        <v>2772.97</v>
      </c>
      <c r="E20" s="167" t="str">
        <f>'Income TAx Assets XIII'!E9</f>
        <v>-</v>
      </c>
      <c r="F20" s="167" t="str">
        <f>'Income TAx Assets XIII'!F9</f>
        <v>-</v>
      </c>
      <c r="G20" s="167">
        <f>'Income TAx Assets XIII'!G9</f>
        <v>0</v>
      </c>
      <c r="H20" s="167" t="s">
        <v>716</v>
      </c>
      <c r="I20" s="323">
        <v>0</v>
      </c>
      <c r="J20" s="324">
        <f t="shared" si="0"/>
        <v>0</v>
      </c>
    </row>
    <row r="21" spans="2:14" x14ac:dyDescent="0.25">
      <c r="B21" s="21">
        <v>8</v>
      </c>
      <c r="C21" s="173" t="s">
        <v>876</v>
      </c>
      <c r="D21" s="171">
        <f>'Other Current assets XIV'!C11</f>
        <v>11557.43</v>
      </c>
      <c r="E21" s="171">
        <f>'Other Current assets XIV'!D11</f>
        <v>5284.12</v>
      </c>
      <c r="F21" s="171">
        <f>'Other Current assets XIV'!E11</f>
        <v>4175.6350000000002</v>
      </c>
      <c r="G21" s="171">
        <f>'Other Current assets XIV'!F11</f>
        <v>3510.5439999999994</v>
      </c>
      <c r="H21" s="167" t="s">
        <v>882</v>
      </c>
      <c r="I21" s="323">
        <v>8331</v>
      </c>
      <c r="J21" s="324">
        <f t="shared" si="0"/>
        <v>-4820.4560000000001</v>
      </c>
    </row>
    <row r="22" spans="2:14" x14ac:dyDescent="0.25">
      <c r="B22" s="21" t="s">
        <v>916</v>
      </c>
      <c r="C22" s="170" t="s">
        <v>877</v>
      </c>
      <c r="D22" s="171">
        <f>'Security deposit XV'!C50</f>
        <v>4857.7600000000011</v>
      </c>
      <c r="E22" s="171">
        <f>'Security deposit XV'!D50</f>
        <v>4772.0800000000017</v>
      </c>
      <c r="F22" s="171">
        <f>'Security deposit XV'!E50</f>
        <v>4772.0800000000017</v>
      </c>
      <c r="G22" s="171">
        <f>'Security deposit XV'!F50</f>
        <v>4772.0800000000017</v>
      </c>
      <c r="H22" s="167" t="s">
        <v>883</v>
      </c>
      <c r="J22" s="324">
        <f t="shared" si="0"/>
        <v>4772.0800000000017</v>
      </c>
      <c r="N22">
        <f>(2486-3279)</f>
        <v>-793</v>
      </c>
    </row>
    <row r="23" spans="2:14" x14ac:dyDescent="0.25">
      <c r="B23" s="54"/>
      <c r="C23" s="54" t="s">
        <v>857</v>
      </c>
      <c r="D23" s="228">
        <f>SUM(D7:D22)</f>
        <v>327236.40999999997</v>
      </c>
      <c r="E23" s="228">
        <f>SUM(E7:E22)</f>
        <v>248674.54449999996</v>
      </c>
      <c r="F23" s="228">
        <f>SUM(F7:F22)</f>
        <v>214412.75199999998</v>
      </c>
      <c r="G23" s="228">
        <f>SUM(G7:G22)</f>
        <v>168523.44349999999</v>
      </c>
      <c r="H23" s="352"/>
      <c r="I23" s="106">
        <f>SUM(I7:I22)</f>
        <v>196576</v>
      </c>
      <c r="J23" s="195"/>
      <c r="K23" s="195"/>
      <c r="L23" s="195"/>
      <c r="N23">
        <f>N22*100</f>
        <v>-79300</v>
      </c>
    </row>
    <row r="24" spans="2:14" x14ac:dyDescent="0.25">
      <c r="B24" s="383" t="s">
        <v>885</v>
      </c>
      <c r="C24" s="384"/>
      <c r="D24" s="384"/>
      <c r="E24" s="384"/>
      <c r="F24" s="384"/>
      <c r="G24" s="384"/>
      <c r="H24" s="384"/>
      <c r="J24">
        <v>1090</v>
      </c>
      <c r="K24">
        <v>197.25</v>
      </c>
      <c r="M24">
        <f>2012-1965</f>
        <v>47</v>
      </c>
    </row>
    <row r="25" spans="2:14" ht="30" customHeight="1" x14ac:dyDescent="0.25">
      <c r="B25" s="385" t="s">
        <v>886</v>
      </c>
      <c r="C25" s="386"/>
      <c r="D25" s="386"/>
      <c r="E25" s="386"/>
      <c r="F25" s="386"/>
      <c r="G25" s="386"/>
      <c r="H25" s="386"/>
      <c r="J25">
        <v>43.81</v>
      </c>
      <c r="K25">
        <v>24.94</v>
      </c>
      <c r="M25">
        <f>M24/1965</f>
        <v>2.391857506361323E-2</v>
      </c>
    </row>
    <row r="26" spans="2:14" x14ac:dyDescent="0.25">
      <c r="B26" s="386"/>
      <c r="C26" s="386"/>
      <c r="D26" s="386"/>
      <c r="E26" s="386"/>
      <c r="F26" s="386"/>
      <c r="G26" s="386"/>
      <c r="H26" s="386"/>
      <c r="J26">
        <v>225.9</v>
      </c>
      <c r="K26">
        <v>664.54</v>
      </c>
    </row>
    <row r="27" spans="2:14" x14ac:dyDescent="0.25">
      <c r="B27" s="386"/>
      <c r="C27" s="386"/>
      <c r="D27" s="386"/>
      <c r="E27" s="386"/>
      <c r="F27" s="386"/>
      <c r="G27" s="386"/>
      <c r="H27" s="386"/>
      <c r="J27">
        <v>107.72</v>
      </c>
      <c r="K27">
        <v>39.81</v>
      </c>
    </row>
    <row r="28" spans="2:14" x14ac:dyDescent="0.25">
      <c r="B28" s="386"/>
      <c r="C28" s="386"/>
      <c r="D28" s="386"/>
      <c r="E28" s="386"/>
      <c r="F28" s="386"/>
      <c r="G28" s="386"/>
      <c r="H28" s="386"/>
      <c r="J28">
        <v>3.98</v>
      </c>
      <c r="K28">
        <v>112.75</v>
      </c>
    </row>
    <row r="29" spans="2:14" x14ac:dyDescent="0.25">
      <c r="B29" s="386"/>
      <c r="C29" s="386"/>
      <c r="D29" s="386"/>
      <c r="E29" s="386"/>
      <c r="F29" s="386"/>
      <c r="G29" s="386"/>
      <c r="H29" s="386"/>
      <c r="J29">
        <v>154.1</v>
      </c>
      <c r="K29">
        <v>301.43</v>
      </c>
    </row>
    <row r="30" spans="2:14" x14ac:dyDescent="0.25">
      <c r="B30" s="386"/>
      <c r="C30" s="386"/>
      <c r="D30" s="386"/>
      <c r="E30" s="386"/>
      <c r="F30" s="386"/>
      <c r="G30" s="386"/>
      <c r="H30" s="386"/>
      <c r="J30">
        <v>7.83</v>
      </c>
      <c r="K30">
        <v>164.22</v>
      </c>
    </row>
    <row r="31" spans="2:14" x14ac:dyDescent="0.25">
      <c r="B31" s="386"/>
      <c r="C31" s="386"/>
      <c r="D31" s="386"/>
      <c r="E31" s="386"/>
      <c r="F31" s="386"/>
      <c r="G31" s="386"/>
      <c r="H31" s="386"/>
      <c r="K31">
        <v>27.73</v>
      </c>
    </row>
    <row r="32" spans="2:14" x14ac:dyDescent="0.25">
      <c r="B32" s="386"/>
      <c r="C32" s="386"/>
      <c r="D32" s="386"/>
      <c r="E32" s="386"/>
      <c r="F32" s="386"/>
      <c r="G32" s="386"/>
      <c r="H32" s="386"/>
      <c r="K32">
        <v>114.75</v>
      </c>
    </row>
    <row r="33" spans="2:11" x14ac:dyDescent="0.25">
      <c r="B33" s="386"/>
      <c r="C33" s="386"/>
      <c r="D33" s="386"/>
      <c r="E33" s="386"/>
      <c r="F33" s="386"/>
      <c r="G33" s="386"/>
      <c r="H33" s="386"/>
      <c r="J33">
        <f>SUM(J24:J30)</f>
        <v>1633.34</v>
      </c>
      <c r="K33">
        <f>SUM(K24:K30)</f>
        <v>1504.94</v>
      </c>
    </row>
    <row r="34" spans="2:11" x14ac:dyDescent="0.25">
      <c r="B34" s="386"/>
      <c r="C34" s="386"/>
      <c r="D34" s="386"/>
      <c r="E34" s="386"/>
      <c r="F34" s="386"/>
      <c r="G34" s="386"/>
      <c r="H34" s="386"/>
    </row>
    <row r="35" spans="2:11" x14ac:dyDescent="0.25">
      <c r="B35" s="386"/>
      <c r="C35" s="386"/>
      <c r="D35" s="386"/>
      <c r="E35" s="386"/>
      <c r="F35" s="386"/>
      <c r="G35" s="386"/>
      <c r="H35" s="386"/>
    </row>
    <row r="36" spans="2:11" x14ac:dyDescent="0.25">
      <c r="B36" s="386"/>
      <c r="C36" s="386"/>
      <c r="D36" s="386"/>
      <c r="E36" s="386"/>
      <c r="F36" s="386"/>
      <c r="G36" s="386"/>
      <c r="H36" s="386"/>
    </row>
    <row r="37" spans="2:11" ht="141.75" customHeight="1" x14ac:dyDescent="0.25">
      <c r="B37" s="386"/>
      <c r="C37" s="386"/>
      <c r="D37" s="386"/>
      <c r="E37" s="386"/>
      <c r="F37" s="386"/>
      <c r="G37" s="386"/>
      <c r="H37" s="386"/>
    </row>
    <row r="42" spans="2:11" x14ac:dyDescent="0.25">
      <c r="C42" s="345" t="s">
        <v>1223</v>
      </c>
      <c r="D42" s="346" t="s">
        <v>1220</v>
      </c>
      <c r="E42" s="346" t="s">
        <v>1221</v>
      </c>
      <c r="F42" s="346" t="s">
        <v>1222</v>
      </c>
    </row>
    <row r="43" spans="2:11" x14ac:dyDescent="0.25">
      <c r="C43" s="351" t="s">
        <v>1218</v>
      </c>
      <c r="D43" s="357">
        <v>100</v>
      </c>
      <c r="E43" s="357">
        <v>100</v>
      </c>
      <c r="F43" s="357">
        <v>100</v>
      </c>
    </row>
    <row r="44" spans="2:11" x14ac:dyDescent="0.25">
      <c r="C44" s="351" t="s">
        <v>1219</v>
      </c>
      <c r="D44" s="357">
        <v>100</v>
      </c>
      <c r="E44" s="357">
        <v>90</v>
      </c>
      <c r="F44" s="357">
        <v>80</v>
      </c>
    </row>
    <row r="45" spans="2:11" x14ac:dyDescent="0.25">
      <c r="C45" s="346" t="s">
        <v>1224</v>
      </c>
      <c r="D45" s="358"/>
      <c r="E45" s="358"/>
      <c r="F45" s="358"/>
    </row>
    <row r="46" spans="2:11" x14ac:dyDescent="0.25">
      <c r="C46" s="351" t="s">
        <v>1218</v>
      </c>
      <c r="D46" s="357">
        <v>100</v>
      </c>
      <c r="E46" s="357">
        <v>100</v>
      </c>
      <c r="F46" s="357">
        <v>100</v>
      </c>
    </row>
    <row r="47" spans="2:11" x14ac:dyDescent="0.25">
      <c r="C47" s="351" t="s">
        <v>1219</v>
      </c>
      <c r="D47" s="359">
        <v>100</v>
      </c>
      <c r="E47" s="359">
        <v>80</v>
      </c>
      <c r="F47" s="359">
        <v>70</v>
      </c>
    </row>
    <row r="48" spans="2:11" x14ac:dyDescent="0.25">
      <c r="C48" s="346" t="s">
        <v>1225</v>
      </c>
      <c r="D48" s="358"/>
      <c r="E48" s="358"/>
      <c r="F48" s="358"/>
    </row>
    <row r="49" spans="3:6" x14ac:dyDescent="0.25">
      <c r="C49" s="351" t="s">
        <v>1218</v>
      </c>
      <c r="D49" s="359">
        <v>100</v>
      </c>
      <c r="E49" s="359">
        <v>100</v>
      </c>
      <c r="F49" s="359">
        <v>100</v>
      </c>
    </row>
    <row r="50" spans="3:6" x14ac:dyDescent="0.25">
      <c r="C50" s="351" t="s">
        <v>1219</v>
      </c>
      <c r="D50" s="359">
        <v>90</v>
      </c>
      <c r="E50" s="359">
        <v>75</v>
      </c>
      <c r="F50" s="359">
        <v>60</v>
      </c>
    </row>
    <row r="51" spans="3:6" x14ac:dyDescent="0.25">
      <c r="C51" s="346" t="s">
        <v>1226</v>
      </c>
      <c r="D51" s="359"/>
      <c r="E51" s="359"/>
      <c r="F51" s="359"/>
    </row>
    <row r="52" spans="3:6" x14ac:dyDescent="0.25">
      <c r="C52" s="351" t="s">
        <v>1218</v>
      </c>
      <c r="D52" s="359">
        <v>100</v>
      </c>
      <c r="E52" s="359">
        <v>100</v>
      </c>
      <c r="F52" s="359">
        <v>100</v>
      </c>
    </row>
    <row r="53" spans="3:6" x14ac:dyDescent="0.25">
      <c r="C53" s="351" t="s">
        <v>1219</v>
      </c>
      <c r="D53" s="359">
        <v>75</v>
      </c>
      <c r="E53" s="359">
        <v>60</v>
      </c>
      <c r="F53" s="359">
        <v>50</v>
      </c>
    </row>
  </sheetData>
  <mergeCells count="5">
    <mergeCell ref="B3:H3"/>
    <mergeCell ref="B5:H5"/>
    <mergeCell ref="B2:H2"/>
    <mergeCell ref="B24:H24"/>
    <mergeCell ref="B25:H3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3"/>
  <sheetViews>
    <sheetView showGridLines="0" zoomScaleNormal="100" workbookViewId="0">
      <pane ySplit="4" topLeftCell="A9" activePane="bottomLeft" state="frozen"/>
      <selection activeCell="E4" sqref="B4:F5"/>
      <selection pane="bottomLeft" activeCell="E7" sqref="E7"/>
    </sheetView>
  </sheetViews>
  <sheetFormatPr defaultColWidth="8.85546875" defaultRowHeight="15" x14ac:dyDescent="0.25"/>
  <cols>
    <col min="1" max="1" width="4.28515625" style="1" customWidth="1"/>
    <col min="2" max="2" width="34" style="3" customWidth="1"/>
    <col min="3" max="3" width="34.7109375" style="3" customWidth="1"/>
    <col min="4" max="6" width="21.140625" style="1" customWidth="1"/>
    <col min="7" max="7" width="43.7109375" style="1" customWidth="1"/>
    <col min="8" max="8" width="8.85546875" style="1"/>
    <col min="9" max="9" width="17.85546875" style="1" customWidth="1"/>
    <col min="10" max="10" width="29.140625" style="1" customWidth="1"/>
    <col min="11" max="12" width="8.85546875" style="1"/>
    <col min="13" max="13" width="12.5703125" style="1" customWidth="1"/>
    <col min="14" max="14" width="27.28515625" style="1" customWidth="1"/>
    <col min="15" max="15" width="20.28515625" style="1" customWidth="1"/>
    <col min="16" max="16" width="22.85546875" style="1" customWidth="1"/>
    <col min="17" max="17" width="34.42578125" style="1" customWidth="1"/>
    <col min="18" max="18" width="32" style="1" customWidth="1"/>
    <col min="19" max="20" width="19.7109375" style="1" customWidth="1"/>
    <col min="21" max="16384" width="8.85546875" style="1"/>
  </cols>
  <sheetData>
    <row r="2" spans="1:9" x14ac:dyDescent="0.25">
      <c r="B2" s="465" t="s">
        <v>718</v>
      </c>
      <c r="C2" s="466"/>
      <c r="D2" s="466"/>
      <c r="E2" s="466"/>
      <c r="F2" s="466"/>
      <c r="G2" s="466"/>
    </row>
    <row r="3" spans="1:9" ht="13.15" customHeight="1" x14ac:dyDescent="0.25">
      <c r="B3" s="380" t="str">
        <f>Summary!B3</f>
        <v>Details as on 31st March 2024</v>
      </c>
      <c r="C3" s="380"/>
      <c r="D3" s="380"/>
      <c r="E3" s="380"/>
      <c r="F3" s="380"/>
      <c r="G3" s="380"/>
      <c r="H3" s="61"/>
    </row>
    <row r="4" spans="1:9" ht="51" customHeight="1" thickBot="1" x14ac:dyDescent="0.3">
      <c r="B4" s="5" t="s">
        <v>7</v>
      </c>
      <c r="C4" s="5" t="s">
        <v>864</v>
      </c>
      <c r="D4" s="67" t="s">
        <v>694</v>
      </c>
      <c r="E4" s="68" t="s">
        <v>1215</v>
      </c>
      <c r="F4" s="68" t="s">
        <v>1201</v>
      </c>
      <c r="G4" s="68" t="s">
        <v>8</v>
      </c>
      <c r="H4" s="2" t="s">
        <v>728</v>
      </c>
      <c r="I4" s="2" t="s">
        <v>853</v>
      </c>
    </row>
    <row r="5" spans="1:9" ht="15.75" thickBot="1" x14ac:dyDescent="0.3">
      <c r="A5" s="474" t="s">
        <v>865</v>
      </c>
      <c r="B5" s="475"/>
      <c r="C5" s="475"/>
      <c r="D5" s="475"/>
      <c r="E5" s="475"/>
      <c r="F5" s="475"/>
      <c r="G5" s="476"/>
    </row>
    <row r="6" spans="1:9" ht="15.75" thickBot="1" x14ac:dyDescent="0.3">
      <c r="A6" s="430" t="s">
        <v>884</v>
      </c>
      <c r="B6" s="431"/>
      <c r="C6" s="431"/>
      <c r="D6" s="431"/>
      <c r="E6" s="431"/>
      <c r="F6" s="431"/>
      <c r="G6" s="432"/>
    </row>
    <row r="7" spans="1:9" ht="60.75" thickBot="1" x14ac:dyDescent="0.3">
      <c r="A7" s="227">
        <v>1</v>
      </c>
      <c r="B7" s="293" t="s">
        <v>1130</v>
      </c>
      <c r="C7" s="144">
        <v>11314.92</v>
      </c>
      <c r="D7" s="144">
        <v>11314.92</v>
      </c>
      <c r="E7" s="144">
        <v>0</v>
      </c>
      <c r="F7" s="144">
        <v>0</v>
      </c>
      <c r="G7" s="182" t="s">
        <v>1131</v>
      </c>
    </row>
    <row r="8" spans="1:9" ht="60.75" thickBot="1" x14ac:dyDescent="0.3">
      <c r="A8" s="227">
        <v>2</v>
      </c>
      <c r="B8" s="265" t="s">
        <v>1132</v>
      </c>
      <c r="C8" s="156">
        <v>657.59</v>
      </c>
      <c r="D8" s="142" t="s">
        <v>878</v>
      </c>
      <c r="E8" s="142" t="str">
        <f>D8</f>
        <v>-</v>
      </c>
      <c r="F8" s="142">
        <v>0</v>
      </c>
      <c r="G8" s="182" t="s">
        <v>1133</v>
      </c>
    </row>
    <row r="9" spans="1:9" ht="60.75" thickBot="1" x14ac:dyDescent="0.3">
      <c r="A9" s="227">
        <v>3</v>
      </c>
      <c r="B9" s="293" t="s">
        <v>1134</v>
      </c>
      <c r="C9" s="144">
        <v>2765.97</v>
      </c>
      <c r="D9" s="142" t="s">
        <v>878</v>
      </c>
      <c r="E9" s="142" t="str">
        <f>D9</f>
        <v>-</v>
      </c>
      <c r="F9" s="142">
        <v>0</v>
      </c>
      <c r="G9" s="182" t="s">
        <v>1135</v>
      </c>
    </row>
    <row r="10" spans="1:9" ht="60.75" thickBot="1" x14ac:dyDescent="0.3">
      <c r="A10" s="227">
        <v>4</v>
      </c>
      <c r="B10" s="293" t="s">
        <v>1136</v>
      </c>
      <c r="C10" s="142">
        <v>7.81</v>
      </c>
      <c r="D10" s="142" t="s">
        <v>878</v>
      </c>
      <c r="E10" s="142" t="str">
        <f>D10</f>
        <v>-</v>
      </c>
      <c r="F10" s="142">
        <v>0</v>
      </c>
      <c r="G10" s="182" t="s">
        <v>1137</v>
      </c>
    </row>
    <row r="11" spans="1:9" ht="15.75" thickBot="1" x14ac:dyDescent="0.3">
      <c r="A11" s="248"/>
      <c r="B11" s="249" t="s">
        <v>857</v>
      </c>
      <c r="C11" s="250">
        <f>SUM(C7:C10)</f>
        <v>14746.289999999999</v>
      </c>
      <c r="D11" s="250">
        <f>SUM(D7:D10)</f>
        <v>11314.92</v>
      </c>
      <c r="E11" s="250">
        <f>SUM(E7:E10)</f>
        <v>0</v>
      </c>
      <c r="F11" s="250">
        <f>SUM(F7:F10)</f>
        <v>0</v>
      </c>
      <c r="G11" s="251"/>
    </row>
    <row r="12" spans="1:9" ht="15.75" thickBot="1" x14ac:dyDescent="0.3">
      <c r="A12" s="593" t="s">
        <v>885</v>
      </c>
      <c r="B12" s="594"/>
      <c r="C12" s="594"/>
      <c r="D12" s="594"/>
      <c r="E12" s="594"/>
      <c r="F12" s="594"/>
      <c r="G12" s="595"/>
    </row>
    <row r="13" spans="1:9" ht="213.75" customHeight="1" x14ac:dyDescent="0.25">
      <c r="A13" s="585" t="s">
        <v>1056</v>
      </c>
      <c r="B13" s="585"/>
      <c r="C13" s="585"/>
      <c r="D13" s="585"/>
      <c r="E13" s="585"/>
      <c r="F13" s="585"/>
      <c r="G13" s="585"/>
    </row>
  </sheetData>
  <mergeCells count="6">
    <mergeCell ref="A5:G5"/>
    <mergeCell ref="A6:G6"/>
    <mergeCell ref="A12:G12"/>
    <mergeCell ref="A13:G13"/>
    <mergeCell ref="B2:G2"/>
    <mergeCell ref="B3:G3"/>
  </mergeCells>
  <pageMargins left="0.26" right="0.36" top="0.75" bottom="0.75" header="0.3" footer="0.3"/>
  <pageSetup paperSize="9" scale="61"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1"/>
  <sheetViews>
    <sheetView showGridLines="0" zoomScaleNormal="100" workbookViewId="0">
      <selection activeCell="E8" sqref="E8"/>
    </sheetView>
  </sheetViews>
  <sheetFormatPr defaultColWidth="8.85546875" defaultRowHeight="15" x14ac:dyDescent="0.25"/>
  <cols>
    <col min="1" max="1" width="3.85546875" style="1" customWidth="1"/>
    <col min="2" max="2" width="7.7109375" style="3" customWidth="1"/>
    <col min="3" max="3" width="36.28515625" style="4" bestFit="1" customWidth="1"/>
    <col min="4" max="4" width="14.42578125" style="4" customWidth="1"/>
    <col min="5" max="7" width="20.140625" style="3" customWidth="1"/>
    <col min="8" max="8" width="57" style="3" customWidth="1"/>
    <col min="9" max="9" width="17.140625" style="3" customWidth="1"/>
    <col min="10" max="10" width="20.7109375" style="1" customWidth="1"/>
    <col min="11" max="11" width="16.7109375" style="1" customWidth="1"/>
    <col min="12" max="12" width="21.5703125" style="1" customWidth="1"/>
    <col min="13" max="13" width="12.28515625" style="1" customWidth="1"/>
    <col min="14" max="16384" width="8.85546875" style="1"/>
  </cols>
  <sheetData>
    <row r="2" spans="2:11" x14ac:dyDescent="0.25">
      <c r="B2" s="577" t="s">
        <v>703</v>
      </c>
      <c r="C2" s="577"/>
      <c r="D2" s="577"/>
      <c r="E2" s="577"/>
      <c r="F2" s="577"/>
      <c r="G2" s="577"/>
      <c r="H2" s="577"/>
      <c r="I2" s="16"/>
      <c r="J2" s="16"/>
      <c r="K2" s="16"/>
    </row>
    <row r="3" spans="2:11" ht="13.15" customHeight="1" x14ac:dyDescent="0.25">
      <c r="B3" s="380" t="str">
        <f>Summary!B3</f>
        <v>Details as on 31st March 2024</v>
      </c>
      <c r="C3" s="380"/>
      <c r="D3" s="380"/>
      <c r="E3" s="380"/>
      <c r="F3" s="380"/>
      <c r="G3" s="380"/>
      <c r="H3" s="380"/>
    </row>
    <row r="4" spans="2:11" ht="22.9" customHeight="1" x14ac:dyDescent="0.25">
      <c r="B4" s="597" t="s">
        <v>1</v>
      </c>
      <c r="C4" s="597" t="s">
        <v>27</v>
      </c>
      <c r="D4" s="598" t="s">
        <v>864</v>
      </c>
      <c r="E4" s="597" t="s">
        <v>694</v>
      </c>
      <c r="F4" s="600" t="s">
        <v>1216</v>
      </c>
      <c r="G4" s="600" t="s">
        <v>1201</v>
      </c>
      <c r="H4" s="597" t="s">
        <v>8</v>
      </c>
      <c r="I4" s="1"/>
    </row>
    <row r="5" spans="2:11" ht="64.5" customHeight="1" x14ac:dyDescent="0.25">
      <c r="B5" s="597"/>
      <c r="C5" s="597"/>
      <c r="D5" s="598"/>
      <c r="E5" s="597"/>
      <c r="F5" s="601"/>
      <c r="G5" s="601"/>
      <c r="H5" s="597"/>
      <c r="I5" s="1"/>
    </row>
    <row r="6" spans="2:11" x14ac:dyDescent="0.25">
      <c r="B6" s="547" t="s">
        <v>865</v>
      </c>
      <c r="C6" s="547"/>
      <c r="D6" s="547"/>
      <c r="E6" s="547"/>
      <c r="F6" s="547"/>
      <c r="G6" s="547"/>
      <c r="H6" s="547"/>
    </row>
    <row r="7" spans="2:11" x14ac:dyDescent="0.25">
      <c r="B7" s="553" t="s">
        <v>884</v>
      </c>
      <c r="C7" s="553"/>
      <c r="D7" s="553"/>
      <c r="E7" s="553"/>
      <c r="F7" s="553"/>
      <c r="G7" s="553"/>
      <c r="H7" s="553"/>
    </row>
    <row r="8" spans="2:11" ht="45" x14ac:dyDescent="0.25">
      <c r="B8" s="167">
        <v>1</v>
      </c>
      <c r="C8" s="173" t="s">
        <v>712</v>
      </c>
      <c r="D8" s="167">
        <v>2772.97</v>
      </c>
      <c r="E8" s="167" t="s">
        <v>878</v>
      </c>
      <c r="F8" s="167" t="str">
        <f>E8</f>
        <v>-</v>
      </c>
      <c r="G8" s="167">
        <v>0</v>
      </c>
      <c r="H8" s="184" t="s">
        <v>1139</v>
      </c>
    </row>
    <row r="9" spans="2:11" x14ac:dyDescent="0.25">
      <c r="B9" s="599" t="s">
        <v>857</v>
      </c>
      <c r="C9" s="599"/>
      <c r="D9" s="294">
        <f>D8</f>
        <v>2772.97</v>
      </c>
      <c r="E9" s="294" t="str">
        <f>E8</f>
        <v>-</v>
      </c>
      <c r="F9" s="294" t="str">
        <f>F8</f>
        <v>-</v>
      </c>
      <c r="G9" s="294">
        <f>G8</f>
        <v>0</v>
      </c>
      <c r="H9" s="295"/>
    </row>
    <row r="10" spans="2:11" x14ac:dyDescent="0.25">
      <c r="B10" s="596" t="s">
        <v>885</v>
      </c>
      <c r="C10" s="596"/>
      <c r="D10" s="596"/>
      <c r="E10" s="596"/>
      <c r="F10" s="596"/>
      <c r="G10" s="596"/>
      <c r="H10" s="596"/>
    </row>
    <row r="11" spans="2:11" ht="205.5" customHeight="1" x14ac:dyDescent="0.25">
      <c r="B11" s="491" t="s">
        <v>1140</v>
      </c>
      <c r="C11" s="491"/>
      <c r="D11" s="491"/>
      <c r="E11" s="491"/>
      <c r="F11" s="491"/>
      <c r="G11" s="491"/>
      <c r="H11" s="491"/>
    </row>
  </sheetData>
  <mergeCells count="14">
    <mergeCell ref="B10:H10"/>
    <mergeCell ref="B11:H11"/>
    <mergeCell ref="B2:H2"/>
    <mergeCell ref="B3:H3"/>
    <mergeCell ref="B4:B5"/>
    <mergeCell ref="C4:C5"/>
    <mergeCell ref="D4:D5"/>
    <mergeCell ref="H4:H5"/>
    <mergeCell ref="E4:E5"/>
    <mergeCell ref="B6:H6"/>
    <mergeCell ref="B7:H7"/>
    <mergeCell ref="B9:C9"/>
    <mergeCell ref="G4:G5"/>
    <mergeCell ref="F4:F5"/>
  </mergeCells>
  <pageMargins left="0.34" right="0.27" top="0.75" bottom="0.75" header="0.3" footer="0.3"/>
  <pageSetup paperSize="9" scale="8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9" zoomScale="80" zoomScaleNormal="80" workbookViewId="0">
      <selection activeCell="E9" sqref="E9"/>
    </sheetView>
  </sheetViews>
  <sheetFormatPr defaultRowHeight="15" x14ac:dyDescent="0.25"/>
  <cols>
    <col min="2" max="2" width="33" customWidth="1"/>
    <col min="3" max="3" width="21.5703125" customWidth="1"/>
    <col min="4" max="6" width="23.28515625" customWidth="1"/>
    <col min="7" max="7" width="64.28515625" customWidth="1"/>
  </cols>
  <sheetData>
    <row r="1" spans="1:7" x14ac:dyDescent="0.25">
      <c r="A1" s="546" t="s">
        <v>703</v>
      </c>
      <c r="B1" s="546"/>
      <c r="C1" s="546"/>
      <c r="D1" s="546"/>
      <c r="E1" s="546"/>
      <c r="F1" s="546"/>
      <c r="G1" s="546"/>
    </row>
    <row r="2" spans="1:7" x14ac:dyDescent="0.25">
      <c r="A2" s="547" t="s">
        <v>865</v>
      </c>
      <c r="B2" s="547"/>
      <c r="C2" s="547"/>
      <c r="D2" s="547"/>
      <c r="E2" s="547"/>
      <c r="F2" s="547"/>
      <c r="G2" s="547"/>
    </row>
    <row r="3" spans="1:7" ht="30" x14ac:dyDescent="0.25">
      <c r="A3" s="275" t="s">
        <v>685</v>
      </c>
      <c r="B3" s="275" t="s">
        <v>1138</v>
      </c>
      <c r="C3" s="275" t="s">
        <v>935</v>
      </c>
      <c r="D3" s="275" t="s">
        <v>694</v>
      </c>
      <c r="E3" s="330" t="s">
        <v>1211</v>
      </c>
      <c r="F3" s="275" t="s">
        <v>1201</v>
      </c>
      <c r="G3" s="275" t="s">
        <v>8</v>
      </c>
    </row>
    <row r="4" spans="1:7" x14ac:dyDescent="0.25">
      <c r="A4" s="553" t="s">
        <v>884</v>
      </c>
      <c r="B4" s="553"/>
      <c r="C4" s="553"/>
      <c r="D4" s="553"/>
      <c r="E4" s="553"/>
      <c r="F4" s="553"/>
      <c r="G4" s="553"/>
    </row>
    <row r="5" spans="1:7" ht="180" x14ac:dyDescent="0.25">
      <c r="A5" s="167">
        <v>1</v>
      </c>
      <c r="B5" s="173" t="s">
        <v>1141</v>
      </c>
      <c r="C5" s="171">
        <v>4433.9399999999996</v>
      </c>
      <c r="D5" s="171">
        <v>4433.9399999999996</v>
      </c>
      <c r="E5" s="171">
        <f>D5*75%</f>
        <v>3325.4549999999999</v>
      </c>
      <c r="F5" s="171">
        <f>D5*60%</f>
        <v>2660.3639999999996</v>
      </c>
      <c r="G5" s="184" t="s">
        <v>1147</v>
      </c>
    </row>
    <row r="6" spans="1:7" ht="30" x14ac:dyDescent="0.25">
      <c r="A6" s="167">
        <v>2</v>
      </c>
      <c r="B6" s="173" t="s">
        <v>1142</v>
      </c>
      <c r="C6" s="171">
        <v>2381.5100000000002</v>
      </c>
      <c r="D6" s="167">
        <v>0</v>
      </c>
      <c r="E6" s="167">
        <f>D6</f>
        <v>0</v>
      </c>
      <c r="F6" s="167">
        <v>0</v>
      </c>
      <c r="G6" s="184" t="s">
        <v>1143</v>
      </c>
    </row>
    <row r="7" spans="1:7" x14ac:dyDescent="0.25">
      <c r="A7" s="602" t="s">
        <v>1144</v>
      </c>
      <c r="B7" s="602"/>
      <c r="C7" s="602"/>
      <c r="D7" s="602"/>
      <c r="E7" s="602"/>
      <c r="F7" s="602"/>
      <c r="G7" s="602"/>
    </row>
    <row r="8" spans="1:7" ht="60" x14ac:dyDescent="0.25">
      <c r="A8" s="167">
        <v>1</v>
      </c>
      <c r="B8" s="173" t="s">
        <v>1086</v>
      </c>
      <c r="C8" s="167">
        <v>245.75</v>
      </c>
      <c r="D8" s="167">
        <v>0</v>
      </c>
      <c r="E8" s="167">
        <f>D8</f>
        <v>0</v>
      </c>
      <c r="F8" s="167">
        <v>0</v>
      </c>
      <c r="G8" s="184" t="s">
        <v>1148</v>
      </c>
    </row>
    <row r="9" spans="1:7" ht="245.25" customHeight="1" x14ac:dyDescent="0.25">
      <c r="A9" s="167">
        <v>2</v>
      </c>
      <c r="B9" s="173" t="s">
        <v>1145</v>
      </c>
      <c r="C9" s="171">
        <v>2120.5300000000002</v>
      </c>
      <c r="D9" s="167">
        <v>850.18</v>
      </c>
      <c r="E9" s="167">
        <f>D9</f>
        <v>850.18</v>
      </c>
      <c r="F9" s="167">
        <f>D9</f>
        <v>850.18</v>
      </c>
      <c r="G9" s="184" t="s">
        <v>1149</v>
      </c>
    </row>
    <row r="10" spans="1:7" ht="60" x14ac:dyDescent="0.25">
      <c r="A10" s="167">
        <v>3</v>
      </c>
      <c r="B10" s="173" t="s">
        <v>1146</v>
      </c>
      <c r="C10" s="171">
        <v>2375.6999999999998</v>
      </c>
      <c r="D10" s="167">
        <v>0</v>
      </c>
      <c r="E10" s="167">
        <f>D10</f>
        <v>0</v>
      </c>
      <c r="F10" s="167">
        <v>0</v>
      </c>
      <c r="G10" s="184" t="s">
        <v>1150</v>
      </c>
    </row>
    <row r="11" spans="1:7" x14ac:dyDescent="0.25">
      <c r="A11" s="599" t="s">
        <v>857</v>
      </c>
      <c r="B11" s="599"/>
      <c r="C11" s="296">
        <f>SUM(C5+C6+C8+C9+C10)</f>
        <v>11557.43</v>
      </c>
      <c r="D11" s="296">
        <f>D5+D6+D8+D9+D10</f>
        <v>5284.12</v>
      </c>
      <c r="E11" s="296">
        <f>E5+E6+E8+E9+E10</f>
        <v>4175.6350000000002</v>
      </c>
      <c r="F11" s="296">
        <f>F5+F6+F8+F9+F10</f>
        <v>3510.5439999999994</v>
      </c>
      <c r="G11" s="295"/>
    </row>
    <row r="12" spans="1:7" x14ac:dyDescent="0.25">
      <c r="A12" s="596" t="s">
        <v>885</v>
      </c>
      <c r="B12" s="596"/>
      <c r="C12" s="596"/>
      <c r="D12" s="596"/>
      <c r="E12" s="596"/>
      <c r="F12" s="596"/>
      <c r="G12" s="596"/>
    </row>
    <row r="13" spans="1:7" ht="202.5" customHeight="1" x14ac:dyDescent="0.25">
      <c r="A13" s="491" t="s">
        <v>1140</v>
      </c>
      <c r="B13" s="492"/>
      <c r="C13" s="492"/>
      <c r="D13" s="492"/>
      <c r="E13" s="492"/>
      <c r="F13" s="492"/>
      <c r="G13" s="492"/>
    </row>
  </sheetData>
  <mergeCells count="7">
    <mergeCell ref="A13:G13"/>
    <mergeCell ref="A11:B11"/>
    <mergeCell ref="A12:G12"/>
    <mergeCell ref="A7:G7"/>
    <mergeCell ref="A1:G1"/>
    <mergeCell ref="A2:G2"/>
    <mergeCell ref="A4:G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zoomScale="90" zoomScaleNormal="90" workbookViewId="0">
      <selection activeCell="F6" sqref="F6"/>
    </sheetView>
  </sheetViews>
  <sheetFormatPr defaultRowHeight="15" x14ac:dyDescent="0.25"/>
  <cols>
    <col min="1" max="1" width="6.140625" bestFit="1" customWidth="1"/>
    <col min="2" max="2" width="38.85546875" bestFit="1" customWidth="1"/>
    <col min="3" max="3" width="19.85546875" customWidth="1"/>
    <col min="4" max="6" width="21.5703125" customWidth="1"/>
    <col min="7" max="7" width="56" customWidth="1"/>
  </cols>
  <sheetData>
    <row r="1" spans="1:7" ht="15.75" thickBot="1" x14ac:dyDescent="0.3">
      <c r="A1" s="427" t="s">
        <v>1151</v>
      </c>
      <c r="B1" s="428"/>
      <c r="C1" s="428"/>
      <c r="D1" s="428"/>
      <c r="E1" s="428"/>
      <c r="F1" s="428"/>
      <c r="G1" s="429"/>
    </row>
    <row r="2" spans="1:7" x14ac:dyDescent="0.25">
      <c r="A2" s="605" t="s">
        <v>865</v>
      </c>
      <c r="B2" s="606"/>
      <c r="C2" s="606"/>
      <c r="D2" s="606"/>
      <c r="E2" s="606"/>
      <c r="F2" s="606"/>
      <c r="G2" s="607"/>
    </row>
    <row r="3" spans="1:7" ht="30" x14ac:dyDescent="0.25">
      <c r="A3" s="330" t="s">
        <v>685</v>
      </c>
      <c r="B3" s="330" t="s">
        <v>7</v>
      </c>
      <c r="C3" s="330" t="s">
        <v>935</v>
      </c>
      <c r="D3" s="330" t="s">
        <v>694</v>
      </c>
      <c r="E3" s="330" t="s">
        <v>1217</v>
      </c>
      <c r="F3" s="347" t="s">
        <v>1209</v>
      </c>
      <c r="G3" s="330" t="s">
        <v>8</v>
      </c>
    </row>
    <row r="4" spans="1:7" x14ac:dyDescent="0.25">
      <c r="A4" s="547" t="s">
        <v>884</v>
      </c>
      <c r="B4" s="547"/>
      <c r="C4" s="547"/>
      <c r="D4" s="547"/>
      <c r="E4" s="547"/>
      <c r="F4" s="547"/>
      <c r="G4" s="547"/>
    </row>
    <row r="5" spans="1:7" x14ac:dyDescent="0.25">
      <c r="A5" s="204" t="s">
        <v>887</v>
      </c>
      <c r="B5" s="329" t="s">
        <v>1152</v>
      </c>
      <c r="C5" s="331"/>
      <c r="D5" s="331"/>
      <c r="E5" s="331"/>
      <c r="F5" s="331"/>
      <c r="G5" s="331"/>
    </row>
    <row r="6" spans="1:7" x14ac:dyDescent="0.25">
      <c r="A6" s="325">
        <v>1</v>
      </c>
      <c r="B6" s="173" t="s">
        <v>1153</v>
      </c>
      <c r="C6" s="167">
        <v>100</v>
      </c>
      <c r="D6" s="325">
        <v>100</v>
      </c>
      <c r="E6" s="325">
        <f>D6</f>
        <v>100</v>
      </c>
      <c r="F6" s="325">
        <f>D6</f>
        <v>100</v>
      </c>
      <c r="G6" s="603" t="s">
        <v>1193</v>
      </c>
    </row>
    <row r="7" spans="1:7" x14ac:dyDescent="0.25">
      <c r="A7" s="325">
        <v>2</v>
      </c>
      <c r="B7" s="173" t="s">
        <v>1153</v>
      </c>
      <c r="C7" s="167">
        <v>58.48</v>
      </c>
      <c r="D7" s="325">
        <v>58.48</v>
      </c>
      <c r="E7" s="325">
        <f t="shared" ref="E7:E49" si="0">D7</f>
        <v>58.48</v>
      </c>
      <c r="F7" s="325">
        <f t="shared" ref="F7:F49" si="1">D7</f>
        <v>58.48</v>
      </c>
      <c r="G7" s="603"/>
    </row>
    <row r="8" spans="1:7" x14ac:dyDescent="0.25">
      <c r="A8" s="325">
        <v>3</v>
      </c>
      <c r="B8" s="173" t="s">
        <v>1154</v>
      </c>
      <c r="C8" s="167">
        <v>399.54</v>
      </c>
      <c r="D8" s="325">
        <v>399.54</v>
      </c>
      <c r="E8" s="325">
        <f t="shared" si="0"/>
        <v>399.54</v>
      </c>
      <c r="F8" s="325">
        <f t="shared" si="1"/>
        <v>399.54</v>
      </c>
      <c r="G8" s="603"/>
    </row>
    <row r="9" spans="1:7" x14ac:dyDescent="0.25">
      <c r="A9" s="325">
        <v>4</v>
      </c>
      <c r="B9" s="173" t="s">
        <v>953</v>
      </c>
      <c r="C9" s="167">
        <v>40</v>
      </c>
      <c r="D9" s="167">
        <v>40</v>
      </c>
      <c r="E9" s="325">
        <f t="shared" si="0"/>
        <v>40</v>
      </c>
      <c r="F9" s="325">
        <f t="shared" si="1"/>
        <v>40</v>
      </c>
      <c r="G9" s="603"/>
    </row>
    <row r="10" spans="1:7" x14ac:dyDescent="0.25">
      <c r="A10" s="325">
        <v>5</v>
      </c>
      <c r="B10" s="173" t="s">
        <v>1155</v>
      </c>
      <c r="C10" s="167">
        <v>75</v>
      </c>
      <c r="D10" s="325">
        <v>75</v>
      </c>
      <c r="E10" s="325">
        <f t="shared" si="0"/>
        <v>75</v>
      </c>
      <c r="F10" s="325">
        <f t="shared" si="1"/>
        <v>75</v>
      </c>
      <c r="G10" s="603"/>
    </row>
    <row r="11" spans="1:7" x14ac:dyDescent="0.25">
      <c r="A11" s="325">
        <v>6</v>
      </c>
      <c r="B11" s="173" t="s">
        <v>1156</v>
      </c>
      <c r="C11" s="167">
        <v>15</v>
      </c>
      <c r="D11" s="325">
        <v>15</v>
      </c>
      <c r="E11" s="325">
        <f t="shared" si="0"/>
        <v>15</v>
      </c>
      <c r="F11" s="325">
        <f t="shared" si="1"/>
        <v>15</v>
      </c>
      <c r="G11" s="603"/>
    </row>
    <row r="12" spans="1:7" x14ac:dyDescent="0.25">
      <c r="A12" s="325">
        <v>7</v>
      </c>
      <c r="B12" s="173" t="s">
        <v>1157</v>
      </c>
      <c r="C12" s="167">
        <v>0.05</v>
      </c>
      <c r="D12" s="325" t="s">
        <v>878</v>
      </c>
      <c r="E12" s="325" t="str">
        <f t="shared" si="0"/>
        <v>-</v>
      </c>
      <c r="F12" s="325" t="str">
        <f t="shared" si="1"/>
        <v>-</v>
      </c>
      <c r="G12" s="603"/>
    </row>
    <row r="13" spans="1:7" x14ac:dyDescent="0.25">
      <c r="A13" s="325">
        <v>8</v>
      </c>
      <c r="B13" s="173" t="s">
        <v>1158</v>
      </c>
      <c r="C13" s="171">
        <v>1613.05</v>
      </c>
      <c r="D13" s="327">
        <v>1613.05</v>
      </c>
      <c r="E13" s="325">
        <f t="shared" si="0"/>
        <v>1613.05</v>
      </c>
      <c r="F13" s="325">
        <f t="shared" si="1"/>
        <v>1613.05</v>
      </c>
      <c r="G13" s="603"/>
    </row>
    <row r="14" spans="1:7" x14ac:dyDescent="0.25">
      <c r="A14" s="325">
        <v>9</v>
      </c>
      <c r="B14" s="173" t="s">
        <v>1159</v>
      </c>
      <c r="C14" s="167">
        <v>311</v>
      </c>
      <c r="D14" s="325">
        <v>311</v>
      </c>
      <c r="E14" s="325">
        <f t="shared" si="0"/>
        <v>311</v>
      </c>
      <c r="F14" s="325">
        <f t="shared" si="1"/>
        <v>311</v>
      </c>
      <c r="G14" s="603"/>
    </row>
    <row r="15" spans="1:7" x14ac:dyDescent="0.25">
      <c r="A15" s="325">
        <v>10</v>
      </c>
      <c r="B15" s="173" t="s">
        <v>956</v>
      </c>
      <c r="C15" s="167">
        <v>339.51</v>
      </c>
      <c r="D15" s="167">
        <v>339.51</v>
      </c>
      <c r="E15" s="325">
        <f t="shared" si="0"/>
        <v>339.51</v>
      </c>
      <c r="F15" s="325">
        <f t="shared" si="1"/>
        <v>339.51</v>
      </c>
      <c r="G15" s="603"/>
    </row>
    <row r="16" spans="1:7" x14ac:dyDescent="0.25">
      <c r="A16" s="325">
        <v>11</v>
      </c>
      <c r="B16" s="173" t="s">
        <v>944</v>
      </c>
      <c r="C16" s="167">
        <v>519.11</v>
      </c>
      <c r="D16" s="325">
        <v>519.11</v>
      </c>
      <c r="E16" s="325">
        <f t="shared" si="0"/>
        <v>519.11</v>
      </c>
      <c r="F16" s="325">
        <f t="shared" si="1"/>
        <v>519.11</v>
      </c>
      <c r="G16" s="603"/>
    </row>
    <row r="17" spans="1:7" x14ac:dyDescent="0.25">
      <c r="A17" s="325">
        <v>12</v>
      </c>
      <c r="B17" s="173" t="s">
        <v>1160</v>
      </c>
      <c r="C17" s="167">
        <v>75.17</v>
      </c>
      <c r="D17" s="325" t="s">
        <v>878</v>
      </c>
      <c r="E17" s="325" t="str">
        <f t="shared" si="0"/>
        <v>-</v>
      </c>
      <c r="F17" s="325" t="str">
        <f t="shared" si="1"/>
        <v>-</v>
      </c>
      <c r="G17" s="603"/>
    </row>
    <row r="18" spans="1:7" x14ac:dyDescent="0.25">
      <c r="A18" s="325">
        <v>13</v>
      </c>
      <c r="B18" s="173" t="s">
        <v>1161</v>
      </c>
      <c r="C18" s="167">
        <v>291.39999999999998</v>
      </c>
      <c r="D18" s="325">
        <v>291.39999999999998</v>
      </c>
      <c r="E18" s="325">
        <f t="shared" si="0"/>
        <v>291.39999999999998</v>
      </c>
      <c r="F18" s="325">
        <f t="shared" si="1"/>
        <v>291.39999999999998</v>
      </c>
      <c r="G18" s="603"/>
    </row>
    <row r="19" spans="1:7" x14ac:dyDescent="0.25">
      <c r="A19" s="325">
        <v>14</v>
      </c>
      <c r="B19" s="173" t="s">
        <v>1162</v>
      </c>
      <c r="C19" s="167">
        <v>23.62</v>
      </c>
      <c r="D19" s="325">
        <v>23.62</v>
      </c>
      <c r="E19" s="325">
        <f t="shared" si="0"/>
        <v>23.62</v>
      </c>
      <c r="F19" s="325">
        <f t="shared" si="1"/>
        <v>23.62</v>
      </c>
      <c r="G19" s="603"/>
    </row>
    <row r="20" spans="1:7" x14ac:dyDescent="0.25">
      <c r="A20" s="325">
        <v>15</v>
      </c>
      <c r="B20" s="173" t="s">
        <v>1163</v>
      </c>
      <c r="C20" s="167">
        <v>11.68</v>
      </c>
      <c r="D20" s="325">
        <v>11.68</v>
      </c>
      <c r="E20" s="325">
        <f t="shared" si="0"/>
        <v>11.68</v>
      </c>
      <c r="F20" s="325">
        <f t="shared" si="1"/>
        <v>11.68</v>
      </c>
      <c r="G20" s="603"/>
    </row>
    <row r="21" spans="1:7" x14ac:dyDescent="0.25">
      <c r="A21" s="325">
        <v>16</v>
      </c>
      <c r="B21" s="173" t="s">
        <v>1164</v>
      </c>
      <c r="C21" s="167">
        <v>10.46</v>
      </c>
      <c r="D21" s="325" t="s">
        <v>878</v>
      </c>
      <c r="E21" s="325" t="str">
        <f t="shared" si="0"/>
        <v>-</v>
      </c>
      <c r="F21" s="325" t="str">
        <f t="shared" si="1"/>
        <v>-</v>
      </c>
      <c r="G21" s="603"/>
    </row>
    <row r="22" spans="1:7" x14ac:dyDescent="0.25">
      <c r="A22" s="325">
        <v>17</v>
      </c>
      <c r="B22" s="173" t="s">
        <v>1165</v>
      </c>
      <c r="C22" s="167">
        <v>224.8</v>
      </c>
      <c r="D22" s="167">
        <v>224.8</v>
      </c>
      <c r="E22" s="325">
        <f t="shared" si="0"/>
        <v>224.8</v>
      </c>
      <c r="F22" s="325">
        <f t="shared" si="1"/>
        <v>224.8</v>
      </c>
      <c r="G22" s="603"/>
    </row>
    <row r="23" spans="1:7" x14ac:dyDescent="0.25">
      <c r="A23" s="325">
        <v>18</v>
      </c>
      <c r="B23" s="173" t="s">
        <v>1166</v>
      </c>
      <c r="C23" s="167">
        <v>85.25</v>
      </c>
      <c r="D23" s="167">
        <v>85.25</v>
      </c>
      <c r="E23" s="325">
        <f t="shared" si="0"/>
        <v>85.25</v>
      </c>
      <c r="F23" s="325">
        <f t="shared" si="1"/>
        <v>85.25</v>
      </c>
      <c r="G23" s="603"/>
    </row>
    <row r="24" spans="1:7" x14ac:dyDescent="0.25">
      <c r="A24" s="325">
        <v>19</v>
      </c>
      <c r="B24" s="173" t="s">
        <v>1167</v>
      </c>
      <c r="C24" s="167">
        <v>0.3</v>
      </c>
      <c r="D24" s="325">
        <v>0.3</v>
      </c>
      <c r="E24" s="325">
        <f t="shared" si="0"/>
        <v>0.3</v>
      </c>
      <c r="F24" s="325">
        <f t="shared" si="1"/>
        <v>0.3</v>
      </c>
      <c r="G24" s="603"/>
    </row>
    <row r="25" spans="1:7" x14ac:dyDescent="0.25">
      <c r="A25" s="325">
        <v>20</v>
      </c>
      <c r="B25" s="173" t="s">
        <v>1168</v>
      </c>
      <c r="C25" s="167">
        <v>267.5</v>
      </c>
      <c r="D25" s="325">
        <v>267.5</v>
      </c>
      <c r="E25" s="325">
        <f t="shared" si="0"/>
        <v>267.5</v>
      </c>
      <c r="F25" s="325">
        <f t="shared" si="1"/>
        <v>267.5</v>
      </c>
      <c r="G25" s="603"/>
    </row>
    <row r="26" spans="1:7" x14ac:dyDescent="0.25">
      <c r="A26" s="325">
        <v>21</v>
      </c>
      <c r="B26" s="348" t="s">
        <v>1169</v>
      </c>
      <c r="C26" s="167">
        <v>19.170000000000002</v>
      </c>
      <c r="D26" s="325">
        <v>19.170000000000002</v>
      </c>
      <c r="E26" s="325">
        <f t="shared" si="0"/>
        <v>19.170000000000002</v>
      </c>
      <c r="F26" s="325">
        <f t="shared" si="1"/>
        <v>19.170000000000002</v>
      </c>
      <c r="G26" s="603"/>
    </row>
    <row r="27" spans="1:7" x14ac:dyDescent="0.25">
      <c r="A27" s="325">
        <v>22</v>
      </c>
      <c r="B27" s="348" t="s">
        <v>1170</v>
      </c>
      <c r="C27" s="167">
        <v>24.64</v>
      </c>
      <c r="D27" s="325">
        <v>24.64</v>
      </c>
      <c r="E27" s="325">
        <f t="shared" si="0"/>
        <v>24.64</v>
      </c>
      <c r="F27" s="325">
        <f t="shared" si="1"/>
        <v>24.64</v>
      </c>
      <c r="G27" s="603"/>
    </row>
    <row r="28" spans="1:7" x14ac:dyDescent="0.25">
      <c r="A28" s="325">
        <v>23</v>
      </c>
      <c r="B28" s="348" t="s">
        <v>1171</v>
      </c>
      <c r="C28" s="167">
        <v>0.06</v>
      </c>
      <c r="D28" s="325">
        <v>0.06</v>
      </c>
      <c r="E28" s="325">
        <f t="shared" si="0"/>
        <v>0.06</v>
      </c>
      <c r="F28" s="325">
        <f t="shared" si="1"/>
        <v>0.06</v>
      </c>
      <c r="G28" s="603"/>
    </row>
    <row r="29" spans="1:7" x14ac:dyDescent="0.25">
      <c r="A29" s="325">
        <v>24</v>
      </c>
      <c r="B29" s="348" t="s">
        <v>1172</v>
      </c>
      <c r="C29" s="167">
        <v>0.46</v>
      </c>
      <c r="D29" s="325">
        <v>0.46</v>
      </c>
      <c r="E29" s="325">
        <f t="shared" si="0"/>
        <v>0.46</v>
      </c>
      <c r="F29" s="325">
        <f t="shared" si="1"/>
        <v>0.46</v>
      </c>
      <c r="G29" s="603"/>
    </row>
    <row r="30" spans="1:7" x14ac:dyDescent="0.25">
      <c r="A30" s="325">
        <v>25</v>
      </c>
      <c r="B30" s="348" t="s">
        <v>1173</v>
      </c>
      <c r="C30" s="167">
        <v>0.1</v>
      </c>
      <c r="D30" s="325">
        <v>0.1</v>
      </c>
      <c r="E30" s="325">
        <f t="shared" si="0"/>
        <v>0.1</v>
      </c>
      <c r="F30" s="325">
        <f t="shared" si="1"/>
        <v>0.1</v>
      </c>
      <c r="G30" s="603"/>
    </row>
    <row r="31" spans="1:7" x14ac:dyDescent="0.25">
      <c r="A31" s="325">
        <v>26</v>
      </c>
      <c r="B31" s="348" t="s">
        <v>1174</v>
      </c>
      <c r="C31" s="167">
        <v>124.89</v>
      </c>
      <c r="D31" s="325">
        <v>124.89</v>
      </c>
      <c r="E31" s="325">
        <f t="shared" si="0"/>
        <v>124.89</v>
      </c>
      <c r="F31" s="325">
        <f t="shared" si="1"/>
        <v>124.89</v>
      </c>
      <c r="G31" s="603"/>
    </row>
    <row r="32" spans="1:7" x14ac:dyDescent="0.25">
      <c r="A32" s="325">
        <v>27</v>
      </c>
      <c r="B32" s="348" t="s">
        <v>1175</v>
      </c>
      <c r="C32" s="167">
        <v>2</v>
      </c>
      <c r="D32" s="325">
        <v>2</v>
      </c>
      <c r="E32" s="325">
        <f t="shared" si="0"/>
        <v>2</v>
      </c>
      <c r="F32" s="325">
        <f t="shared" si="1"/>
        <v>2</v>
      </c>
      <c r="G32" s="603"/>
    </row>
    <row r="33" spans="1:7" x14ac:dyDescent="0.25">
      <c r="A33" s="325">
        <v>28</v>
      </c>
      <c r="B33" s="348" t="s">
        <v>1176</v>
      </c>
      <c r="C33" s="167">
        <v>30.07</v>
      </c>
      <c r="D33" s="325">
        <v>30.07</v>
      </c>
      <c r="E33" s="325">
        <f t="shared" si="0"/>
        <v>30.07</v>
      </c>
      <c r="F33" s="325">
        <f t="shared" si="1"/>
        <v>30.07</v>
      </c>
      <c r="G33" s="603"/>
    </row>
    <row r="34" spans="1:7" x14ac:dyDescent="0.25">
      <c r="A34" s="325">
        <v>29</v>
      </c>
      <c r="B34" s="348" t="s">
        <v>1177</v>
      </c>
      <c r="C34" s="167">
        <v>76.92</v>
      </c>
      <c r="D34" s="325">
        <v>76.92</v>
      </c>
      <c r="E34" s="325">
        <f t="shared" si="0"/>
        <v>76.92</v>
      </c>
      <c r="F34" s="325">
        <f t="shared" si="1"/>
        <v>76.92</v>
      </c>
      <c r="G34" s="603"/>
    </row>
    <row r="35" spans="1:7" x14ac:dyDescent="0.25">
      <c r="A35" s="325">
        <v>30</v>
      </c>
      <c r="B35" s="348" t="s">
        <v>1178</v>
      </c>
      <c r="C35" s="167">
        <v>5.5</v>
      </c>
      <c r="D35" s="325">
        <v>5.5</v>
      </c>
      <c r="E35" s="325">
        <f t="shared" si="0"/>
        <v>5.5</v>
      </c>
      <c r="F35" s="325">
        <f t="shared" si="1"/>
        <v>5.5</v>
      </c>
      <c r="G35" s="603"/>
    </row>
    <row r="36" spans="1:7" x14ac:dyDescent="0.25">
      <c r="A36" s="325">
        <v>31</v>
      </c>
      <c r="B36" s="348" t="s">
        <v>1179</v>
      </c>
      <c r="C36" s="167">
        <v>0.5</v>
      </c>
      <c r="D36" s="325">
        <v>0.5</v>
      </c>
      <c r="E36" s="325">
        <f t="shared" si="0"/>
        <v>0.5</v>
      </c>
      <c r="F36" s="325">
        <f t="shared" si="1"/>
        <v>0.5</v>
      </c>
      <c r="G36" s="603"/>
    </row>
    <row r="37" spans="1:7" x14ac:dyDescent="0.25">
      <c r="A37" s="325">
        <v>32</v>
      </c>
      <c r="B37" s="348" t="s">
        <v>1180</v>
      </c>
      <c r="C37" s="167">
        <v>0.03</v>
      </c>
      <c r="D37" s="325">
        <v>0.03</v>
      </c>
      <c r="E37" s="325">
        <f t="shared" si="0"/>
        <v>0.03</v>
      </c>
      <c r="F37" s="325">
        <f t="shared" si="1"/>
        <v>0.03</v>
      </c>
      <c r="G37" s="603"/>
    </row>
    <row r="38" spans="1:7" x14ac:dyDescent="0.25">
      <c r="A38" s="325">
        <v>33</v>
      </c>
      <c r="B38" s="348" t="s">
        <v>1181</v>
      </c>
      <c r="C38" s="167">
        <v>27.5</v>
      </c>
      <c r="D38" s="325">
        <v>27.5</v>
      </c>
      <c r="E38" s="325">
        <f t="shared" si="0"/>
        <v>27.5</v>
      </c>
      <c r="F38" s="325">
        <f t="shared" si="1"/>
        <v>27.5</v>
      </c>
      <c r="G38" s="603"/>
    </row>
    <row r="39" spans="1:7" x14ac:dyDescent="0.25">
      <c r="A39" s="325">
        <v>34</v>
      </c>
      <c r="B39" s="348" t="s">
        <v>1182</v>
      </c>
      <c r="C39" s="167">
        <v>0.34</v>
      </c>
      <c r="D39" s="325">
        <v>0.34</v>
      </c>
      <c r="E39" s="325">
        <f t="shared" si="0"/>
        <v>0.34</v>
      </c>
      <c r="F39" s="325">
        <f t="shared" si="1"/>
        <v>0.34</v>
      </c>
      <c r="G39" s="603"/>
    </row>
    <row r="40" spans="1:7" x14ac:dyDescent="0.25">
      <c r="A40" s="325">
        <v>35</v>
      </c>
      <c r="B40" s="348" t="s">
        <v>1183</v>
      </c>
      <c r="C40" s="167">
        <v>0.27</v>
      </c>
      <c r="D40" s="325">
        <v>0.27</v>
      </c>
      <c r="E40" s="325">
        <f t="shared" si="0"/>
        <v>0.27</v>
      </c>
      <c r="F40" s="325">
        <f t="shared" si="1"/>
        <v>0.27</v>
      </c>
      <c r="G40" s="603"/>
    </row>
    <row r="41" spans="1:7" x14ac:dyDescent="0.25">
      <c r="A41" s="325">
        <v>36</v>
      </c>
      <c r="B41" s="348" t="s">
        <v>1184</v>
      </c>
      <c r="C41" s="167">
        <v>0.06</v>
      </c>
      <c r="D41" s="325">
        <v>0.06</v>
      </c>
      <c r="E41" s="325">
        <f t="shared" si="0"/>
        <v>0.06</v>
      </c>
      <c r="F41" s="325">
        <f t="shared" si="1"/>
        <v>0.06</v>
      </c>
      <c r="G41" s="603"/>
    </row>
    <row r="42" spans="1:7" x14ac:dyDescent="0.25">
      <c r="A42" s="325">
        <v>37</v>
      </c>
      <c r="B42" s="348" t="s">
        <v>1185</v>
      </c>
      <c r="C42" s="167">
        <v>0.24</v>
      </c>
      <c r="D42" s="325">
        <v>0.24</v>
      </c>
      <c r="E42" s="325">
        <f t="shared" si="0"/>
        <v>0.24</v>
      </c>
      <c r="F42" s="325">
        <f t="shared" si="1"/>
        <v>0.24</v>
      </c>
      <c r="G42" s="603"/>
    </row>
    <row r="43" spans="1:7" x14ac:dyDescent="0.25">
      <c r="A43" s="325">
        <v>38</v>
      </c>
      <c r="B43" s="348" t="s">
        <v>1186</v>
      </c>
      <c r="C43" s="167">
        <v>0.03</v>
      </c>
      <c r="D43" s="325">
        <v>0.03</v>
      </c>
      <c r="E43" s="325">
        <f t="shared" si="0"/>
        <v>0.03</v>
      </c>
      <c r="F43" s="325">
        <f t="shared" si="1"/>
        <v>0.03</v>
      </c>
      <c r="G43" s="603"/>
    </row>
    <row r="44" spans="1:7" x14ac:dyDescent="0.25">
      <c r="A44" s="325">
        <v>39</v>
      </c>
      <c r="B44" s="348" t="s">
        <v>1187</v>
      </c>
      <c r="C44" s="167">
        <v>7.5</v>
      </c>
      <c r="D44" s="325">
        <v>7.5</v>
      </c>
      <c r="E44" s="325">
        <f t="shared" si="0"/>
        <v>7.5</v>
      </c>
      <c r="F44" s="325">
        <f t="shared" si="1"/>
        <v>7.5</v>
      </c>
      <c r="G44" s="603"/>
    </row>
    <row r="45" spans="1:7" x14ac:dyDescent="0.25">
      <c r="A45" s="325">
        <v>40</v>
      </c>
      <c r="B45" s="348" t="s">
        <v>1188</v>
      </c>
      <c r="C45" s="167">
        <v>0.03</v>
      </c>
      <c r="D45" s="325">
        <v>0.03</v>
      </c>
      <c r="E45" s="325">
        <f t="shared" si="0"/>
        <v>0.03</v>
      </c>
      <c r="F45" s="325">
        <f t="shared" si="1"/>
        <v>0.03</v>
      </c>
      <c r="G45" s="603"/>
    </row>
    <row r="46" spans="1:7" x14ac:dyDescent="0.25">
      <c r="A46" s="325">
        <v>41</v>
      </c>
      <c r="B46" s="348" t="s">
        <v>1189</v>
      </c>
      <c r="C46" s="167">
        <v>1.71</v>
      </c>
      <c r="D46" s="325">
        <v>1.71</v>
      </c>
      <c r="E46" s="325">
        <f t="shared" si="0"/>
        <v>1.71</v>
      </c>
      <c r="F46" s="325">
        <f t="shared" si="1"/>
        <v>1.71</v>
      </c>
      <c r="G46" s="603"/>
    </row>
    <row r="47" spans="1:7" x14ac:dyDescent="0.25">
      <c r="A47" s="325">
        <v>42</v>
      </c>
      <c r="B47" s="348" t="s">
        <v>1190</v>
      </c>
      <c r="C47" s="167">
        <v>0.08</v>
      </c>
      <c r="D47" s="325">
        <v>0.08</v>
      </c>
      <c r="E47" s="325">
        <f t="shared" si="0"/>
        <v>0.08</v>
      </c>
      <c r="F47" s="325">
        <f t="shared" si="1"/>
        <v>0.08</v>
      </c>
      <c r="G47" s="603"/>
    </row>
    <row r="48" spans="1:7" x14ac:dyDescent="0.25">
      <c r="A48" s="325">
        <v>43</v>
      </c>
      <c r="B48" s="348" t="s">
        <v>1191</v>
      </c>
      <c r="C48" s="167">
        <v>0.9</v>
      </c>
      <c r="D48" s="325">
        <v>0.9</v>
      </c>
      <c r="E48" s="325">
        <f t="shared" si="0"/>
        <v>0.9</v>
      </c>
      <c r="F48" s="325">
        <f t="shared" si="1"/>
        <v>0.9</v>
      </c>
      <c r="G48" s="603"/>
    </row>
    <row r="49" spans="1:7" x14ac:dyDescent="0.25">
      <c r="A49" s="325">
        <v>44</v>
      </c>
      <c r="B49" s="348" t="s">
        <v>1192</v>
      </c>
      <c r="C49" s="167">
        <v>73.84</v>
      </c>
      <c r="D49" s="325">
        <v>73.84</v>
      </c>
      <c r="E49" s="325">
        <f t="shared" si="0"/>
        <v>73.84</v>
      </c>
      <c r="F49" s="325">
        <f t="shared" si="1"/>
        <v>73.84</v>
      </c>
      <c r="G49" s="603"/>
    </row>
    <row r="50" spans="1:7" x14ac:dyDescent="0.25">
      <c r="A50" s="545" t="s">
        <v>857</v>
      </c>
      <c r="B50" s="545"/>
      <c r="C50" s="296">
        <f>SUM(C6:C49)</f>
        <v>4857.7600000000011</v>
      </c>
      <c r="D50" s="296">
        <f>SUM(D6:D49)</f>
        <v>4772.0800000000017</v>
      </c>
      <c r="E50" s="296">
        <f>D50</f>
        <v>4772.0800000000017</v>
      </c>
      <c r="F50" s="296">
        <f>SUM(F6:F49)</f>
        <v>4772.0800000000017</v>
      </c>
      <c r="G50" s="349"/>
    </row>
    <row r="51" spans="1:7" x14ac:dyDescent="0.25">
      <c r="A51" s="608" t="s">
        <v>885</v>
      </c>
      <c r="B51" s="608"/>
      <c r="C51" s="608"/>
      <c r="D51" s="608"/>
      <c r="E51" s="608"/>
      <c r="F51" s="608"/>
      <c r="G51" s="608"/>
    </row>
    <row r="52" spans="1:7" ht="177" customHeight="1" x14ac:dyDescent="0.25">
      <c r="A52" s="604" t="s">
        <v>1194</v>
      </c>
      <c r="B52" s="604"/>
      <c r="C52" s="604"/>
      <c r="D52" s="604"/>
      <c r="E52" s="604"/>
      <c r="F52" s="604"/>
      <c r="G52" s="604"/>
    </row>
  </sheetData>
  <mergeCells count="7">
    <mergeCell ref="G6:G49"/>
    <mergeCell ref="A52:G52"/>
    <mergeCell ref="A1:G1"/>
    <mergeCell ref="A2:G2"/>
    <mergeCell ref="A4:G4"/>
    <mergeCell ref="A50:B50"/>
    <mergeCell ref="A51:G51"/>
  </mergeCells>
  <pageMargins left="0.7" right="0.7" top="0.75" bottom="0.75" header="0.3" footer="0.3"/>
  <ignoredErrors>
    <ignoredError sqref="E50"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2:J15"/>
  <sheetViews>
    <sheetView showGridLines="0" workbookViewId="0">
      <selection activeCell="D7" sqref="D7"/>
    </sheetView>
  </sheetViews>
  <sheetFormatPr defaultColWidth="8.85546875" defaultRowHeight="15" x14ac:dyDescent="0.25"/>
  <cols>
    <col min="1" max="1" width="4.28515625" style="29" customWidth="1"/>
    <col min="2" max="2" width="36.140625" style="29" bestFit="1" customWidth="1"/>
    <col min="3" max="3" width="11.42578125" style="29" customWidth="1"/>
    <col min="4" max="4" width="39.28515625" style="29" customWidth="1"/>
    <col min="5" max="5" width="13.85546875" style="29" customWidth="1"/>
    <col min="6" max="6" width="18.7109375" style="29" customWidth="1"/>
    <col min="7" max="7" width="32" style="29" customWidth="1"/>
    <col min="8" max="16384" width="8.85546875" style="29"/>
  </cols>
  <sheetData>
    <row r="2" spans="2:10" x14ac:dyDescent="0.25">
      <c r="B2" s="465" t="s">
        <v>704</v>
      </c>
      <c r="C2" s="466"/>
      <c r="D2" s="466"/>
      <c r="E2" s="466"/>
      <c r="F2" s="466"/>
      <c r="G2" s="466"/>
      <c r="H2" s="84"/>
      <c r="I2" s="84"/>
      <c r="J2" s="84"/>
    </row>
    <row r="3" spans="2:10" x14ac:dyDescent="0.25">
      <c r="B3" s="611" t="str">
        <f>Summary!B3</f>
        <v>Details as on 31st March 2024</v>
      </c>
      <c r="C3" s="612"/>
      <c r="D3" s="612"/>
      <c r="E3" s="612"/>
      <c r="F3" s="612"/>
      <c r="G3" s="613"/>
      <c r="H3" s="85"/>
      <c r="I3" s="85"/>
      <c r="J3" s="85"/>
    </row>
    <row r="4" spans="2:10" s="86" customFormat="1" ht="30" x14ac:dyDescent="0.25">
      <c r="B4" s="89" t="s">
        <v>705</v>
      </c>
      <c r="C4" s="76" t="s">
        <v>700</v>
      </c>
      <c r="D4" s="90" t="s">
        <v>710</v>
      </c>
      <c r="E4" s="67" t="s">
        <v>694</v>
      </c>
      <c r="F4" s="67" t="s">
        <v>709</v>
      </c>
      <c r="G4" s="5" t="s">
        <v>8</v>
      </c>
    </row>
    <row r="5" spans="2:10" s="86" customFormat="1" ht="15" customHeight="1" x14ac:dyDescent="0.25">
      <c r="B5" s="614" t="str">
        <f>Summary!B5</f>
        <v>A</v>
      </c>
      <c r="C5" s="614"/>
      <c r="D5" s="614"/>
      <c r="E5" s="614"/>
      <c r="F5" s="614"/>
      <c r="G5" s="614"/>
    </row>
    <row r="6" spans="2:10" s="86" customFormat="1" ht="17.25" customHeight="1" x14ac:dyDescent="0.25">
      <c r="B6" s="93" t="s">
        <v>715</v>
      </c>
      <c r="C6" s="94"/>
      <c r="D6" s="82">
        <v>3.26</v>
      </c>
      <c r="E6" s="87"/>
      <c r="F6" s="87"/>
      <c r="G6" s="88"/>
    </row>
    <row r="7" spans="2:10" s="86" customFormat="1" ht="18.75" customHeight="1" thickBot="1" x14ac:dyDescent="0.3">
      <c r="B7" s="93" t="s">
        <v>714</v>
      </c>
      <c r="C7" s="94"/>
      <c r="D7" s="82">
        <v>0.35</v>
      </c>
      <c r="E7" s="87"/>
      <c r="F7" s="87"/>
      <c r="G7" s="88"/>
    </row>
    <row r="8" spans="2:10" ht="15" customHeight="1" thickBot="1" x14ac:dyDescent="0.3">
      <c r="B8" s="609" t="s">
        <v>23</v>
      </c>
      <c r="C8" s="610"/>
      <c r="D8" s="79">
        <f>SUM(D6:D7)</f>
        <v>3.61</v>
      </c>
      <c r="E8" s="79">
        <f t="shared" ref="E8:F8" si="0">SUM(E6:E7)</f>
        <v>0</v>
      </c>
      <c r="F8" s="79">
        <f t="shared" si="0"/>
        <v>0</v>
      </c>
      <c r="G8" s="91"/>
    </row>
    <row r="9" spans="2:10" x14ac:dyDescent="0.25">
      <c r="B9" s="489" t="s">
        <v>684</v>
      </c>
      <c r="C9" s="489"/>
      <c r="D9" s="489"/>
      <c r="E9" s="489"/>
      <c r="F9" s="92"/>
      <c r="G9" s="92"/>
    </row>
    <row r="10" spans="2:10" x14ac:dyDescent="0.25">
      <c r="B10" s="491" t="s">
        <v>707</v>
      </c>
      <c r="C10" s="492"/>
      <c r="D10" s="492"/>
      <c r="E10" s="492"/>
      <c r="F10" s="492"/>
      <c r="G10" s="492"/>
    </row>
    <row r="11" spans="2:10" x14ac:dyDescent="0.25">
      <c r="B11" s="492"/>
      <c r="C11" s="492"/>
      <c r="D11" s="492"/>
      <c r="E11" s="492"/>
      <c r="F11" s="492"/>
      <c r="G11" s="492"/>
    </row>
    <row r="12" spans="2:10" x14ac:dyDescent="0.25">
      <c r="B12" s="492"/>
      <c r="C12" s="492"/>
      <c r="D12" s="492"/>
      <c r="E12" s="492"/>
      <c r="F12" s="492"/>
      <c r="G12" s="492"/>
    </row>
    <row r="13" spans="2:10" x14ac:dyDescent="0.25">
      <c r="B13" s="492"/>
      <c r="C13" s="492"/>
      <c r="D13" s="492"/>
      <c r="E13" s="492"/>
      <c r="F13" s="492"/>
      <c r="G13" s="492"/>
    </row>
    <row r="14" spans="2:10" x14ac:dyDescent="0.25">
      <c r="B14" s="492"/>
      <c r="C14" s="492"/>
      <c r="D14" s="492"/>
      <c r="E14" s="492"/>
      <c r="F14" s="492"/>
      <c r="G14" s="492"/>
    </row>
    <row r="15" spans="2:10" x14ac:dyDescent="0.25">
      <c r="B15" s="492"/>
      <c r="C15" s="492"/>
      <c r="D15" s="492"/>
      <c r="E15" s="492"/>
      <c r="F15" s="492"/>
      <c r="G15" s="492"/>
    </row>
  </sheetData>
  <mergeCells count="6">
    <mergeCell ref="B10:G15"/>
    <mergeCell ref="B8:C8"/>
    <mergeCell ref="B9:E9"/>
    <mergeCell ref="B2:G2"/>
    <mergeCell ref="B3:G3"/>
    <mergeCell ref="B5:G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0"/>
  <sheetViews>
    <sheetView workbookViewId="0">
      <pane ySplit="3" topLeftCell="A622" activePane="bottomLeft" state="frozen"/>
      <selection pane="bottomLeft" activeCell="J634" sqref="J634"/>
    </sheetView>
  </sheetViews>
  <sheetFormatPr defaultColWidth="8.85546875" defaultRowHeight="15" x14ac:dyDescent="0.25"/>
  <cols>
    <col min="1" max="1" width="5.42578125" style="28" customWidth="1"/>
    <col min="2" max="2" width="39.140625" style="29" customWidth="1"/>
    <col min="3" max="3" width="17.5703125" style="28" bestFit="1" customWidth="1"/>
    <col min="4" max="4" width="14.7109375" style="3" customWidth="1"/>
    <col min="5" max="5" width="12.42578125" style="3" customWidth="1"/>
    <col min="6" max="6" width="12" style="3" customWidth="1"/>
    <col min="7" max="7" width="20.5703125" style="3" customWidth="1"/>
    <col min="8" max="8" width="17.28515625" style="3" customWidth="1"/>
    <col min="9" max="9" width="8.5703125" style="1" bestFit="1" customWidth="1"/>
    <col min="10" max="16384" width="8.85546875" style="1"/>
  </cols>
  <sheetData>
    <row r="1" spans="1:9" x14ac:dyDescent="0.25">
      <c r="A1" s="615" t="s">
        <v>42</v>
      </c>
      <c r="B1" s="616"/>
      <c r="C1" s="616"/>
      <c r="D1" s="616"/>
      <c r="E1" s="616"/>
      <c r="F1" s="616"/>
      <c r="G1" s="616"/>
      <c r="H1" s="616"/>
      <c r="I1" s="617"/>
    </row>
    <row r="2" spans="1:9" hidden="1" x14ac:dyDescent="0.25">
      <c r="A2" s="618"/>
      <c r="B2" s="618"/>
      <c r="C2" s="618"/>
      <c r="D2" s="618"/>
      <c r="E2" s="618"/>
      <c r="F2" s="618"/>
      <c r="G2" s="618"/>
      <c r="H2" s="618"/>
      <c r="I2" s="618"/>
    </row>
    <row r="3" spans="1:9" ht="69.75" customHeight="1" x14ac:dyDescent="0.25">
      <c r="A3" s="15" t="s">
        <v>1</v>
      </c>
      <c r="B3" s="15" t="s">
        <v>0</v>
      </c>
      <c r="C3" s="5" t="s">
        <v>25</v>
      </c>
      <c r="D3" s="5" t="s">
        <v>9</v>
      </c>
      <c r="E3" s="5" t="s">
        <v>31</v>
      </c>
      <c r="F3" s="5" t="s">
        <v>3</v>
      </c>
      <c r="G3" s="5" t="s">
        <v>4</v>
      </c>
      <c r="H3" s="5" t="s">
        <v>37</v>
      </c>
      <c r="I3" s="5" t="s">
        <v>8</v>
      </c>
    </row>
    <row r="4" spans="1:9" x14ac:dyDescent="0.25">
      <c r="A4" s="21"/>
      <c r="B4" s="21"/>
      <c r="C4" s="22">
        <v>43921</v>
      </c>
      <c r="D4" s="22"/>
      <c r="E4" s="20"/>
      <c r="F4" s="20"/>
      <c r="G4" s="20"/>
      <c r="H4" s="20"/>
      <c r="I4" s="20"/>
    </row>
    <row r="5" spans="1:9" x14ac:dyDescent="0.25">
      <c r="A5" s="6">
        <v>1</v>
      </c>
      <c r="B5" s="10" t="s">
        <v>444</v>
      </c>
      <c r="C5" s="25">
        <v>372600</v>
      </c>
      <c r="D5" s="18"/>
      <c r="E5" s="23"/>
      <c r="F5" s="7"/>
      <c r="G5" s="7"/>
      <c r="H5" s="7"/>
      <c r="I5" s="9"/>
    </row>
    <row r="6" spans="1:9" x14ac:dyDescent="0.25">
      <c r="A6" s="6">
        <f t="shared" ref="A6:A69" si="0">A5+1</f>
        <v>2</v>
      </c>
      <c r="B6" s="10" t="s">
        <v>289</v>
      </c>
      <c r="C6" s="25">
        <v>2009079.01</v>
      </c>
      <c r="D6" s="18"/>
      <c r="E6" s="23"/>
      <c r="F6" s="7"/>
      <c r="G6" s="7"/>
      <c r="H6" s="7"/>
      <c r="I6" s="9"/>
    </row>
    <row r="7" spans="1:9" x14ac:dyDescent="0.25">
      <c r="A7" s="6">
        <f t="shared" si="0"/>
        <v>3</v>
      </c>
      <c r="B7" s="10" t="s">
        <v>208</v>
      </c>
      <c r="C7" s="25">
        <v>440000</v>
      </c>
      <c r="D7" s="18"/>
      <c r="E7" s="23"/>
      <c r="F7" s="7"/>
      <c r="G7" s="7"/>
      <c r="H7" s="7"/>
      <c r="I7" s="9"/>
    </row>
    <row r="8" spans="1:9" x14ac:dyDescent="0.25">
      <c r="A8" s="6">
        <f t="shared" si="0"/>
        <v>4</v>
      </c>
      <c r="B8" s="10" t="s">
        <v>59</v>
      </c>
      <c r="C8" s="25">
        <v>1975211.35</v>
      </c>
      <c r="D8" s="18"/>
      <c r="E8" s="23"/>
      <c r="F8" s="7"/>
      <c r="G8" s="7"/>
      <c r="H8" s="7"/>
      <c r="I8" s="9"/>
    </row>
    <row r="9" spans="1:9" x14ac:dyDescent="0.25">
      <c r="A9" s="6">
        <f t="shared" si="0"/>
        <v>5</v>
      </c>
      <c r="B9" s="6" t="s">
        <v>378</v>
      </c>
      <c r="C9" s="26">
        <v>22664</v>
      </c>
      <c r="D9" s="18"/>
      <c r="E9" s="23"/>
      <c r="F9" s="9"/>
      <c r="G9" s="11"/>
      <c r="H9" s="9"/>
      <c r="I9" s="9"/>
    </row>
    <row r="10" spans="1:9" x14ac:dyDescent="0.25">
      <c r="A10" s="6">
        <f t="shared" si="0"/>
        <v>6</v>
      </c>
      <c r="B10" s="10" t="s">
        <v>461</v>
      </c>
      <c r="C10" s="25">
        <v>8366.14</v>
      </c>
      <c r="D10" s="18"/>
      <c r="E10" s="23"/>
      <c r="F10" s="7"/>
      <c r="G10" s="7"/>
      <c r="H10" s="7"/>
      <c r="I10" s="9"/>
    </row>
    <row r="11" spans="1:9" x14ac:dyDescent="0.25">
      <c r="A11" s="6">
        <f t="shared" si="0"/>
        <v>7</v>
      </c>
      <c r="B11" s="10" t="s">
        <v>154</v>
      </c>
      <c r="C11" s="25">
        <v>55967</v>
      </c>
      <c r="D11" s="18"/>
      <c r="E11" s="23"/>
      <c r="F11" s="7"/>
      <c r="G11" s="7"/>
      <c r="H11" s="7"/>
      <c r="I11" s="9"/>
    </row>
    <row r="12" spans="1:9" x14ac:dyDescent="0.25">
      <c r="A12" s="6">
        <f t="shared" si="0"/>
        <v>8</v>
      </c>
      <c r="B12" s="10" t="s">
        <v>207</v>
      </c>
      <c r="C12" s="25">
        <v>2285536.31</v>
      </c>
      <c r="D12" s="18"/>
      <c r="E12" s="23"/>
      <c r="F12" s="7"/>
      <c r="G12" s="7"/>
      <c r="H12" s="7"/>
      <c r="I12" s="9"/>
    </row>
    <row r="13" spans="1:9" x14ac:dyDescent="0.25">
      <c r="A13" s="6">
        <f t="shared" si="0"/>
        <v>9</v>
      </c>
      <c r="B13" s="10" t="s">
        <v>68</v>
      </c>
      <c r="C13" s="25">
        <v>330526</v>
      </c>
      <c r="D13" s="18"/>
      <c r="E13" s="23"/>
      <c r="F13" s="7"/>
      <c r="G13" s="7"/>
      <c r="H13" s="7"/>
      <c r="I13" s="9"/>
    </row>
    <row r="14" spans="1:9" x14ac:dyDescent="0.25">
      <c r="A14" s="6">
        <f t="shared" si="0"/>
        <v>10</v>
      </c>
      <c r="B14" s="6" t="s">
        <v>419</v>
      </c>
      <c r="C14" s="26">
        <v>32806</v>
      </c>
      <c r="D14" s="18"/>
      <c r="E14" s="23"/>
      <c r="F14" s="9"/>
      <c r="G14" s="11"/>
      <c r="H14" s="9"/>
      <c r="I14" s="9"/>
    </row>
    <row r="15" spans="1:9" x14ac:dyDescent="0.25">
      <c r="A15" s="6">
        <f t="shared" si="0"/>
        <v>11</v>
      </c>
      <c r="B15" s="6" t="s">
        <v>369</v>
      </c>
      <c r="C15" s="25">
        <v>4480465.3</v>
      </c>
      <c r="D15" s="18"/>
      <c r="E15" s="23"/>
      <c r="F15" s="7"/>
      <c r="G15" s="7"/>
      <c r="H15" s="7"/>
      <c r="I15" s="9"/>
    </row>
    <row r="16" spans="1:9" x14ac:dyDescent="0.25">
      <c r="A16" s="6">
        <f t="shared" si="0"/>
        <v>12</v>
      </c>
      <c r="B16" s="10" t="s">
        <v>102</v>
      </c>
      <c r="C16" s="25">
        <v>6470368.3899999997</v>
      </c>
      <c r="D16" s="18"/>
      <c r="E16" s="23"/>
      <c r="F16" s="7"/>
      <c r="G16" s="7"/>
      <c r="H16" s="7"/>
      <c r="I16" s="9"/>
    </row>
    <row r="17" spans="1:9" x14ac:dyDescent="0.25">
      <c r="A17" s="6">
        <f t="shared" si="0"/>
        <v>13</v>
      </c>
      <c r="B17" s="10" t="s">
        <v>404</v>
      </c>
      <c r="C17" s="25">
        <v>8968</v>
      </c>
      <c r="D17" s="18"/>
      <c r="E17" s="23"/>
      <c r="F17" s="7"/>
      <c r="G17" s="7"/>
      <c r="H17" s="7"/>
      <c r="I17" s="9"/>
    </row>
    <row r="18" spans="1:9" x14ac:dyDescent="0.25">
      <c r="A18" s="6">
        <f t="shared" si="0"/>
        <v>14</v>
      </c>
      <c r="B18" s="10" t="s">
        <v>347</v>
      </c>
      <c r="C18" s="25">
        <v>1299020.96</v>
      </c>
      <c r="D18" s="18"/>
      <c r="E18" s="23"/>
      <c r="F18" s="7"/>
      <c r="G18" s="7"/>
      <c r="H18" s="7"/>
      <c r="I18" s="9"/>
    </row>
    <row r="19" spans="1:9" x14ac:dyDescent="0.25">
      <c r="A19" s="6">
        <f t="shared" si="0"/>
        <v>15</v>
      </c>
      <c r="B19" s="10" t="s">
        <v>141</v>
      </c>
      <c r="C19" s="25">
        <v>207081</v>
      </c>
      <c r="D19" s="18"/>
      <c r="E19" s="23"/>
      <c r="F19" s="7"/>
      <c r="G19" s="7"/>
      <c r="H19" s="7"/>
      <c r="I19" s="9"/>
    </row>
    <row r="20" spans="1:9" x14ac:dyDescent="0.25">
      <c r="A20" s="6">
        <f t="shared" si="0"/>
        <v>16</v>
      </c>
      <c r="B20" s="10" t="s">
        <v>40</v>
      </c>
      <c r="C20" s="25">
        <v>135003.01999999999</v>
      </c>
      <c r="D20" s="18"/>
      <c r="E20" s="23"/>
      <c r="F20" s="7"/>
      <c r="G20" s="7"/>
      <c r="H20" s="7"/>
      <c r="I20" s="9"/>
    </row>
    <row r="21" spans="1:9" x14ac:dyDescent="0.25">
      <c r="A21" s="6">
        <f t="shared" si="0"/>
        <v>17</v>
      </c>
      <c r="B21" s="10" t="s">
        <v>225</v>
      </c>
      <c r="C21" s="25">
        <v>2943366.92</v>
      </c>
      <c r="D21" s="18"/>
      <c r="E21" s="23"/>
      <c r="F21" s="7"/>
      <c r="G21" s="7"/>
      <c r="H21" s="7"/>
      <c r="I21" s="9"/>
    </row>
    <row r="22" spans="1:9" x14ac:dyDescent="0.25">
      <c r="A22" s="6">
        <f t="shared" si="0"/>
        <v>18</v>
      </c>
      <c r="B22" s="10" t="s">
        <v>433</v>
      </c>
      <c r="C22" s="25">
        <v>1601169.13</v>
      </c>
      <c r="D22" s="18"/>
      <c r="E22" s="23"/>
      <c r="F22" s="7"/>
      <c r="G22" s="7"/>
      <c r="H22" s="7"/>
      <c r="I22" s="9"/>
    </row>
    <row r="23" spans="1:9" x14ac:dyDescent="0.25">
      <c r="A23" s="6">
        <f t="shared" si="0"/>
        <v>19</v>
      </c>
      <c r="B23" s="10" t="s">
        <v>427</v>
      </c>
      <c r="C23" s="25">
        <v>560627.06999999995</v>
      </c>
      <c r="D23" s="18"/>
      <c r="E23" s="23"/>
      <c r="F23" s="7"/>
      <c r="G23" s="7"/>
      <c r="H23" s="7"/>
      <c r="I23" s="9"/>
    </row>
    <row r="24" spans="1:9" x14ac:dyDescent="0.25">
      <c r="A24" s="6">
        <f t="shared" si="0"/>
        <v>20</v>
      </c>
      <c r="B24" s="10" t="s">
        <v>460</v>
      </c>
      <c r="C24" s="25">
        <v>397062.3</v>
      </c>
      <c r="D24" s="18"/>
      <c r="E24" s="23"/>
      <c r="F24" s="7"/>
      <c r="G24" s="7"/>
      <c r="H24" s="7"/>
      <c r="I24" s="9"/>
    </row>
    <row r="25" spans="1:9" x14ac:dyDescent="0.25">
      <c r="A25" s="6">
        <f t="shared" si="0"/>
        <v>21</v>
      </c>
      <c r="B25" s="10" t="s">
        <v>58</v>
      </c>
      <c r="C25" s="25">
        <v>367500</v>
      </c>
      <c r="D25" s="18"/>
      <c r="E25" s="23"/>
      <c r="F25" s="7"/>
      <c r="G25" s="7"/>
      <c r="H25" s="7"/>
      <c r="I25" s="9"/>
    </row>
    <row r="26" spans="1:9" x14ac:dyDescent="0.25">
      <c r="A26" s="6">
        <f t="shared" si="0"/>
        <v>22</v>
      </c>
      <c r="B26" s="10" t="s">
        <v>389</v>
      </c>
      <c r="C26" s="25">
        <v>157530</v>
      </c>
      <c r="D26" s="18"/>
      <c r="E26" s="23"/>
      <c r="F26" s="7"/>
      <c r="G26" s="7"/>
      <c r="H26" s="7"/>
      <c r="I26" s="9"/>
    </row>
    <row r="27" spans="1:9" x14ac:dyDescent="0.25">
      <c r="A27" s="6">
        <f t="shared" si="0"/>
        <v>23</v>
      </c>
      <c r="B27" s="10" t="s">
        <v>155</v>
      </c>
      <c r="C27" s="25">
        <v>192499</v>
      </c>
      <c r="D27" s="18"/>
      <c r="E27" s="23"/>
      <c r="F27" s="7"/>
      <c r="G27" s="7"/>
      <c r="H27" s="7"/>
      <c r="I27" s="9"/>
    </row>
    <row r="28" spans="1:9" x14ac:dyDescent="0.25">
      <c r="A28" s="6">
        <f t="shared" si="0"/>
        <v>24</v>
      </c>
      <c r="B28" s="6" t="s">
        <v>351</v>
      </c>
      <c r="C28" s="26">
        <v>1355671</v>
      </c>
      <c r="D28" s="18"/>
      <c r="E28" s="23"/>
      <c r="F28" s="9"/>
      <c r="G28" s="11"/>
      <c r="H28" s="9"/>
      <c r="I28" s="9"/>
    </row>
    <row r="29" spans="1:9" x14ac:dyDescent="0.25">
      <c r="A29" s="6">
        <f t="shared" si="0"/>
        <v>25</v>
      </c>
      <c r="B29" s="10" t="s">
        <v>223</v>
      </c>
      <c r="C29" s="25">
        <v>578414.67000000004</v>
      </c>
      <c r="D29" s="18"/>
      <c r="E29" s="23"/>
      <c r="F29" s="7"/>
      <c r="G29" s="7"/>
      <c r="H29" s="7"/>
      <c r="I29" s="9"/>
    </row>
    <row r="30" spans="1:9" x14ac:dyDescent="0.25">
      <c r="A30" s="6">
        <f t="shared" si="0"/>
        <v>26</v>
      </c>
      <c r="B30" s="10" t="s">
        <v>353</v>
      </c>
      <c r="C30" s="25">
        <v>5568</v>
      </c>
      <c r="D30" s="18"/>
      <c r="E30" s="23"/>
      <c r="F30" s="7"/>
      <c r="G30" s="7"/>
      <c r="H30" s="7"/>
      <c r="I30" s="9"/>
    </row>
    <row r="31" spans="1:9" x14ac:dyDescent="0.25">
      <c r="A31" s="6">
        <f t="shared" si="0"/>
        <v>27</v>
      </c>
      <c r="B31" s="10" t="s">
        <v>127</v>
      </c>
      <c r="C31" s="25">
        <v>9522</v>
      </c>
      <c r="D31" s="18"/>
      <c r="E31" s="23"/>
      <c r="F31" s="7"/>
      <c r="G31" s="7"/>
      <c r="H31" s="7"/>
      <c r="I31" s="9"/>
    </row>
    <row r="32" spans="1:9" x14ac:dyDescent="0.25">
      <c r="A32" s="6">
        <f t="shared" si="0"/>
        <v>28</v>
      </c>
      <c r="B32" s="10" t="s">
        <v>371</v>
      </c>
      <c r="C32" s="25">
        <v>1209399.72</v>
      </c>
      <c r="D32" s="18"/>
      <c r="E32" s="23"/>
      <c r="F32" s="7"/>
      <c r="G32" s="7"/>
      <c r="H32" s="7"/>
      <c r="I32" s="9"/>
    </row>
    <row r="33" spans="1:9" x14ac:dyDescent="0.25">
      <c r="A33" s="6">
        <f t="shared" si="0"/>
        <v>29</v>
      </c>
      <c r="B33" s="10" t="s">
        <v>231</v>
      </c>
      <c r="C33" s="25">
        <v>533046.09</v>
      </c>
      <c r="D33" s="18"/>
      <c r="E33" s="23"/>
      <c r="F33" s="7"/>
      <c r="G33" s="7"/>
      <c r="H33" s="7"/>
      <c r="I33" s="9"/>
    </row>
    <row r="34" spans="1:9" x14ac:dyDescent="0.25">
      <c r="A34" s="6">
        <f t="shared" si="0"/>
        <v>30</v>
      </c>
      <c r="B34" s="10" t="s">
        <v>402</v>
      </c>
      <c r="C34" s="25">
        <v>17270</v>
      </c>
      <c r="D34" s="18"/>
      <c r="E34" s="23"/>
      <c r="F34" s="7"/>
      <c r="G34" s="7"/>
      <c r="H34" s="7"/>
      <c r="I34" s="9"/>
    </row>
    <row r="35" spans="1:9" x14ac:dyDescent="0.25">
      <c r="A35" s="6">
        <f t="shared" si="0"/>
        <v>31</v>
      </c>
      <c r="B35" s="10" t="s">
        <v>116</v>
      </c>
      <c r="C35" s="25">
        <v>1180</v>
      </c>
      <c r="D35" s="18"/>
      <c r="E35" s="23"/>
      <c r="F35" s="7"/>
      <c r="G35" s="7"/>
      <c r="H35" s="7"/>
      <c r="I35" s="9"/>
    </row>
    <row r="36" spans="1:9" x14ac:dyDescent="0.25">
      <c r="A36" s="6">
        <f t="shared" si="0"/>
        <v>32</v>
      </c>
      <c r="B36" s="10" t="s">
        <v>100</v>
      </c>
      <c r="C36" s="25">
        <v>45445.69</v>
      </c>
      <c r="D36" s="18"/>
      <c r="E36" s="23"/>
      <c r="F36" s="7"/>
      <c r="G36" s="7"/>
      <c r="H36" s="7"/>
      <c r="I36" s="9"/>
    </row>
    <row r="37" spans="1:9" x14ac:dyDescent="0.25">
      <c r="A37" s="6">
        <f t="shared" si="0"/>
        <v>33</v>
      </c>
      <c r="B37" s="10" t="s">
        <v>93</v>
      </c>
      <c r="C37" s="25">
        <v>9087972.8000000007</v>
      </c>
      <c r="D37" s="18"/>
      <c r="E37" s="23"/>
      <c r="F37" s="7"/>
      <c r="G37" s="7"/>
      <c r="H37" s="7"/>
      <c r="I37" s="9"/>
    </row>
    <row r="38" spans="1:9" x14ac:dyDescent="0.25">
      <c r="A38" s="6">
        <f t="shared" si="0"/>
        <v>34</v>
      </c>
      <c r="B38" s="10" t="s">
        <v>459</v>
      </c>
      <c r="C38" s="25">
        <v>7286.29</v>
      </c>
      <c r="D38" s="18"/>
      <c r="E38" s="23"/>
      <c r="F38" s="7"/>
      <c r="G38" s="7"/>
      <c r="H38" s="7"/>
      <c r="I38" s="9"/>
    </row>
    <row r="39" spans="1:9" x14ac:dyDescent="0.25">
      <c r="A39" s="6">
        <f t="shared" si="0"/>
        <v>35</v>
      </c>
      <c r="B39" s="10" t="s">
        <v>71</v>
      </c>
      <c r="C39" s="25">
        <v>907294</v>
      </c>
      <c r="D39" s="18"/>
      <c r="E39" s="23"/>
      <c r="F39" s="7"/>
      <c r="G39" s="7"/>
      <c r="H39" s="7"/>
      <c r="I39" s="9"/>
    </row>
    <row r="40" spans="1:9" x14ac:dyDescent="0.25">
      <c r="A40" s="6">
        <f t="shared" si="0"/>
        <v>36</v>
      </c>
      <c r="B40" s="10" t="s">
        <v>383</v>
      </c>
      <c r="C40" s="25">
        <v>1168318.05</v>
      </c>
      <c r="D40" s="18"/>
      <c r="E40" s="23"/>
      <c r="F40" s="7"/>
      <c r="G40" s="7"/>
      <c r="H40" s="7"/>
      <c r="I40" s="9"/>
    </row>
    <row r="41" spans="1:9" x14ac:dyDescent="0.25">
      <c r="A41" s="6">
        <f t="shared" si="0"/>
        <v>37</v>
      </c>
      <c r="B41" s="10" t="s">
        <v>435</v>
      </c>
      <c r="C41" s="25">
        <v>336174</v>
      </c>
      <c r="D41" s="18"/>
      <c r="E41" s="23"/>
      <c r="F41" s="7"/>
      <c r="G41" s="7"/>
      <c r="H41" s="7"/>
      <c r="I41" s="9"/>
    </row>
    <row r="42" spans="1:9" x14ac:dyDescent="0.25">
      <c r="A42" s="6">
        <f t="shared" si="0"/>
        <v>38</v>
      </c>
      <c r="B42" s="10" t="s">
        <v>321</v>
      </c>
      <c r="C42" s="25">
        <v>23627.599999999999</v>
      </c>
      <c r="D42" s="18"/>
      <c r="E42" s="23"/>
      <c r="F42" s="7"/>
      <c r="G42" s="7"/>
      <c r="H42" s="7"/>
      <c r="I42" s="9"/>
    </row>
    <row r="43" spans="1:9" x14ac:dyDescent="0.25">
      <c r="A43" s="6">
        <f t="shared" si="0"/>
        <v>39</v>
      </c>
      <c r="B43" s="10" t="s">
        <v>232</v>
      </c>
      <c r="C43" s="25">
        <v>4120678.78</v>
      </c>
      <c r="D43" s="18"/>
      <c r="E43" s="23"/>
      <c r="F43" s="7"/>
      <c r="G43" s="7"/>
      <c r="H43" s="7"/>
      <c r="I43" s="9"/>
    </row>
    <row r="44" spans="1:9" x14ac:dyDescent="0.25">
      <c r="A44" s="6">
        <f t="shared" si="0"/>
        <v>40</v>
      </c>
      <c r="B44" s="10" t="s">
        <v>185</v>
      </c>
      <c r="C44" s="25">
        <v>22710.34</v>
      </c>
      <c r="D44" s="18"/>
      <c r="E44" s="23"/>
      <c r="F44" s="7"/>
      <c r="G44" s="7"/>
      <c r="H44" s="7"/>
      <c r="I44" s="9"/>
    </row>
    <row r="45" spans="1:9" x14ac:dyDescent="0.25">
      <c r="A45" s="6">
        <f t="shared" si="0"/>
        <v>41</v>
      </c>
      <c r="B45" s="10" t="s">
        <v>113</v>
      </c>
      <c r="C45" s="25">
        <v>123342.17</v>
      </c>
      <c r="D45" s="18"/>
      <c r="E45" s="23"/>
      <c r="F45" s="7"/>
      <c r="G45" s="7"/>
      <c r="H45" s="7"/>
      <c r="I45" s="9"/>
    </row>
    <row r="46" spans="1:9" x14ac:dyDescent="0.25">
      <c r="A46" s="6">
        <f t="shared" si="0"/>
        <v>42</v>
      </c>
      <c r="B46" s="10" t="s">
        <v>313</v>
      </c>
      <c r="C46" s="25">
        <v>500</v>
      </c>
      <c r="D46" s="18"/>
      <c r="E46" s="23"/>
      <c r="F46" s="7"/>
      <c r="G46" s="7"/>
      <c r="H46" s="7"/>
      <c r="I46" s="9"/>
    </row>
    <row r="47" spans="1:9" x14ac:dyDescent="0.25">
      <c r="A47" s="6">
        <f t="shared" si="0"/>
        <v>43</v>
      </c>
      <c r="B47" s="10" t="s">
        <v>149</v>
      </c>
      <c r="C47" s="25">
        <v>126852</v>
      </c>
      <c r="D47" s="18"/>
      <c r="E47" s="23"/>
      <c r="F47" s="7"/>
      <c r="G47" s="7"/>
      <c r="H47" s="7"/>
      <c r="I47" s="9"/>
    </row>
    <row r="48" spans="1:9" x14ac:dyDescent="0.25">
      <c r="A48" s="6">
        <f t="shared" si="0"/>
        <v>44</v>
      </c>
      <c r="B48" s="10" t="s">
        <v>239</v>
      </c>
      <c r="C48" s="25">
        <v>652758.96</v>
      </c>
      <c r="D48" s="18"/>
      <c r="E48" s="23"/>
      <c r="F48" s="7"/>
      <c r="G48" s="7"/>
      <c r="H48" s="7"/>
      <c r="I48" s="9"/>
    </row>
    <row r="49" spans="1:9" x14ac:dyDescent="0.25">
      <c r="A49" s="6">
        <f t="shared" si="0"/>
        <v>45</v>
      </c>
      <c r="B49" s="10" t="s">
        <v>428</v>
      </c>
      <c r="C49" s="25">
        <v>672152</v>
      </c>
      <c r="D49" s="18"/>
      <c r="E49" s="23"/>
      <c r="F49" s="7"/>
      <c r="G49" s="7"/>
      <c r="H49" s="7"/>
      <c r="I49" s="9"/>
    </row>
    <row r="50" spans="1:9" x14ac:dyDescent="0.25">
      <c r="A50" s="6">
        <f t="shared" si="0"/>
        <v>46</v>
      </c>
      <c r="B50" s="10" t="s">
        <v>254</v>
      </c>
      <c r="C50" s="25">
        <v>69405</v>
      </c>
      <c r="D50" s="18"/>
      <c r="E50" s="23"/>
      <c r="F50" s="7"/>
      <c r="G50" s="7"/>
      <c r="H50" s="7"/>
      <c r="I50" s="9"/>
    </row>
    <row r="51" spans="1:9" x14ac:dyDescent="0.25">
      <c r="A51" s="6">
        <f t="shared" si="0"/>
        <v>47</v>
      </c>
      <c r="B51" s="10" t="s">
        <v>414</v>
      </c>
      <c r="C51" s="25">
        <v>9254</v>
      </c>
      <c r="D51" s="18"/>
      <c r="E51" s="23"/>
      <c r="F51" s="7"/>
      <c r="G51" s="7"/>
      <c r="H51" s="7"/>
      <c r="I51" s="9"/>
    </row>
    <row r="52" spans="1:9" x14ac:dyDescent="0.25">
      <c r="A52" s="6">
        <f t="shared" si="0"/>
        <v>48</v>
      </c>
      <c r="B52" s="10" t="s">
        <v>180</v>
      </c>
      <c r="C52" s="25">
        <v>425475</v>
      </c>
      <c r="D52" s="18"/>
      <c r="E52" s="23"/>
      <c r="F52" s="7"/>
      <c r="G52" s="7"/>
      <c r="H52" s="7"/>
      <c r="I52" s="9"/>
    </row>
    <row r="53" spans="1:9" x14ac:dyDescent="0.25">
      <c r="A53" s="6">
        <f t="shared" si="0"/>
        <v>49</v>
      </c>
      <c r="B53" s="10" t="s">
        <v>229</v>
      </c>
      <c r="C53" s="25">
        <v>818815.44</v>
      </c>
      <c r="D53" s="18"/>
      <c r="E53" s="23"/>
      <c r="F53" s="7"/>
      <c r="G53" s="7"/>
      <c r="H53" s="7"/>
      <c r="I53" s="9"/>
    </row>
    <row r="54" spans="1:9" x14ac:dyDescent="0.25">
      <c r="A54" s="6">
        <f t="shared" si="0"/>
        <v>50</v>
      </c>
      <c r="B54" s="10" t="s">
        <v>408</v>
      </c>
      <c r="C54" s="25">
        <v>43813</v>
      </c>
      <c r="D54" s="18"/>
      <c r="E54" s="23"/>
      <c r="F54" s="7"/>
      <c r="G54" s="7"/>
      <c r="H54" s="7"/>
      <c r="I54" s="9"/>
    </row>
    <row r="55" spans="1:9" x14ac:dyDescent="0.25">
      <c r="A55" s="6">
        <f t="shared" si="0"/>
        <v>51</v>
      </c>
      <c r="B55" s="10" t="s">
        <v>339</v>
      </c>
      <c r="C55" s="25">
        <v>924479.6</v>
      </c>
      <c r="D55" s="18"/>
      <c r="E55" s="23"/>
      <c r="F55" s="7"/>
      <c r="G55" s="7"/>
      <c r="H55" s="7"/>
      <c r="I55" s="9"/>
    </row>
    <row r="56" spans="1:9" x14ac:dyDescent="0.25">
      <c r="A56" s="6">
        <f t="shared" si="0"/>
        <v>52</v>
      </c>
      <c r="B56" s="10" t="s">
        <v>454</v>
      </c>
      <c r="C56" s="25">
        <v>46589</v>
      </c>
      <c r="D56" s="18"/>
      <c r="E56" s="23"/>
      <c r="F56" s="7"/>
      <c r="G56" s="7"/>
      <c r="H56" s="7"/>
      <c r="I56" s="9"/>
    </row>
    <row r="57" spans="1:9" x14ac:dyDescent="0.25">
      <c r="A57" s="6">
        <f t="shared" si="0"/>
        <v>53</v>
      </c>
      <c r="B57" s="10" t="s">
        <v>323</v>
      </c>
      <c r="C57" s="25">
        <v>50421</v>
      </c>
      <c r="D57" s="18"/>
      <c r="E57" s="23"/>
      <c r="F57" s="7"/>
      <c r="G57" s="7"/>
      <c r="H57" s="7"/>
      <c r="I57" s="9"/>
    </row>
    <row r="58" spans="1:9" x14ac:dyDescent="0.25">
      <c r="A58" s="6">
        <f t="shared" si="0"/>
        <v>54</v>
      </c>
      <c r="B58" s="10" t="s">
        <v>333</v>
      </c>
      <c r="C58" s="25">
        <v>1099548.5</v>
      </c>
      <c r="D58" s="18"/>
      <c r="E58" s="23"/>
      <c r="F58" s="7"/>
      <c r="G58" s="7"/>
      <c r="H58" s="7"/>
      <c r="I58" s="9"/>
    </row>
    <row r="59" spans="1:9" x14ac:dyDescent="0.25">
      <c r="A59" s="6">
        <f t="shared" si="0"/>
        <v>55</v>
      </c>
      <c r="B59" s="10" t="s">
        <v>49</v>
      </c>
      <c r="C59" s="25">
        <v>984411.13</v>
      </c>
      <c r="D59" s="18"/>
      <c r="E59" s="23"/>
      <c r="F59" s="7"/>
      <c r="G59" s="7"/>
      <c r="H59" s="7"/>
      <c r="I59" s="9"/>
    </row>
    <row r="60" spans="1:9" x14ac:dyDescent="0.25">
      <c r="A60" s="6">
        <f t="shared" si="0"/>
        <v>56</v>
      </c>
      <c r="B60" s="10" t="s">
        <v>241</v>
      </c>
      <c r="C60" s="25">
        <v>2536</v>
      </c>
      <c r="D60" s="18"/>
      <c r="E60" s="23"/>
      <c r="F60" s="7"/>
      <c r="G60" s="7"/>
      <c r="H60" s="7"/>
      <c r="I60" s="9"/>
    </row>
    <row r="61" spans="1:9" x14ac:dyDescent="0.25">
      <c r="A61" s="6">
        <f t="shared" si="0"/>
        <v>57</v>
      </c>
      <c r="B61" s="10" t="s">
        <v>376</v>
      </c>
      <c r="C61" s="25">
        <v>28069</v>
      </c>
      <c r="D61" s="18"/>
      <c r="E61" s="23"/>
      <c r="F61" s="7"/>
      <c r="G61" s="7"/>
      <c r="H61" s="7"/>
      <c r="I61" s="9"/>
    </row>
    <row r="62" spans="1:9" x14ac:dyDescent="0.25">
      <c r="A62" s="6">
        <f t="shared" si="0"/>
        <v>58</v>
      </c>
      <c r="B62" s="10" t="s">
        <v>105</v>
      </c>
      <c r="C62" s="25">
        <v>31306.5</v>
      </c>
      <c r="D62" s="18"/>
      <c r="E62" s="23"/>
      <c r="F62" s="7"/>
      <c r="G62" s="7"/>
      <c r="H62" s="7"/>
      <c r="I62" s="9"/>
    </row>
    <row r="63" spans="1:9" x14ac:dyDescent="0.25">
      <c r="A63" s="6">
        <f t="shared" si="0"/>
        <v>59</v>
      </c>
      <c r="B63" s="10" t="s">
        <v>426</v>
      </c>
      <c r="C63" s="25">
        <v>1141849</v>
      </c>
      <c r="D63" s="18"/>
      <c r="E63" s="23"/>
      <c r="F63" s="7"/>
      <c r="G63" s="7"/>
      <c r="H63" s="7"/>
      <c r="I63" s="9"/>
    </row>
    <row r="64" spans="1:9" x14ac:dyDescent="0.25">
      <c r="A64" s="6">
        <f t="shared" si="0"/>
        <v>60</v>
      </c>
      <c r="B64" s="10" t="s">
        <v>422</v>
      </c>
      <c r="C64" s="25">
        <v>6804034.4499999993</v>
      </c>
      <c r="D64" s="18"/>
      <c r="E64" s="23"/>
      <c r="F64" s="7"/>
      <c r="G64" s="7"/>
      <c r="H64" s="7"/>
      <c r="I64" s="9"/>
    </row>
    <row r="65" spans="1:9" x14ac:dyDescent="0.25">
      <c r="A65" s="6">
        <f t="shared" si="0"/>
        <v>61</v>
      </c>
      <c r="B65" s="10" t="s">
        <v>165</v>
      </c>
      <c r="C65" s="25">
        <v>70800</v>
      </c>
      <c r="D65" s="18"/>
      <c r="E65" s="23"/>
      <c r="F65" s="7"/>
      <c r="G65" s="7"/>
      <c r="H65" s="7"/>
      <c r="I65" s="9"/>
    </row>
    <row r="66" spans="1:9" x14ac:dyDescent="0.25">
      <c r="A66" s="6">
        <f t="shared" si="0"/>
        <v>62</v>
      </c>
      <c r="B66" s="10" t="s">
        <v>200</v>
      </c>
      <c r="C66" s="25">
        <v>19908</v>
      </c>
      <c r="D66" s="18"/>
      <c r="E66" s="23"/>
      <c r="F66" s="7"/>
      <c r="G66" s="7"/>
      <c r="H66" s="7"/>
      <c r="I66" s="9"/>
    </row>
    <row r="67" spans="1:9" x14ac:dyDescent="0.25">
      <c r="A67" s="6">
        <f t="shared" si="0"/>
        <v>63</v>
      </c>
      <c r="B67" s="10" t="s">
        <v>462</v>
      </c>
      <c r="C67" s="25">
        <v>3217414.91</v>
      </c>
      <c r="D67" s="18"/>
      <c r="E67" s="23"/>
      <c r="F67" s="7"/>
      <c r="G67" s="7"/>
      <c r="H67" s="7"/>
      <c r="I67" s="9"/>
    </row>
    <row r="68" spans="1:9" x14ac:dyDescent="0.25">
      <c r="A68" s="6">
        <f t="shared" si="0"/>
        <v>64</v>
      </c>
      <c r="B68" s="10" t="s">
        <v>453</v>
      </c>
      <c r="C68" s="25">
        <v>3147857</v>
      </c>
      <c r="D68" s="18"/>
      <c r="E68" s="23"/>
      <c r="F68" s="7"/>
      <c r="G68" s="7"/>
      <c r="H68" s="7"/>
      <c r="I68" s="9"/>
    </row>
    <row r="69" spans="1:9" x14ac:dyDescent="0.25">
      <c r="A69" s="6">
        <f t="shared" si="0"/>
        <v>65</v>
      </c>
      <c r="B69" s="10" t="s">
        <v>316</v>
      </c>
      <c r="C69" s="25">
        <v>1392391</v>
      </c>
      <c r="D69" s="18"/>
      <c r="E69" s="23"/>
      <c r="F69" s="7"/>
      <c r="G69" s="7"/>
      <c r="H69" s="7"/>
      <c r="I69" s="9"/>
    </row>
    <row r="70" spans="1:9" x14ac:dyDescent="0.25">
      <c r="A70" s="6">
        <f t="shared" ref="A70:A133" si="1">A69+1</f>
        <v>66</v>
      </c>
      <c r="B70" s="6" t="s">
        <v>463</v>
      </c>
      <c r="C70" s="26">
        <v>18380.61</v>
      </c>
      <c r="D70" s="18"/>
      <c r="E70" s="23"/>
      <c r="F70" s="11"/>
      <c r="G70" s="7"/>
      <c r="H70" s="11"/>
      <c r="I70" s="9"/>
    </row>
    <row r="71" spans="1:9" x14ac:dyDescent="0.25">
      <c r="A71" s="6">
        <f t="shared" si="1"/>
        <v>67</v>
      </c>
      <c r="B71" s="10" t="s">
        <v>403</v>
      </c>
      <c r="C71" s="25">
        <v>40120</v>
      </c>
      <c r="D71" s="18"/>
      <c r="E71" s="23"/>
      <c r="F71" s="7"/>
      <c r="G71" s="7"/>
      <c r="H71" s="7"/>
      <c r="I71" s="9"/>
    </row>
    <row r="72" spans="1:9" x14ac:dyDescent="0.25">
      <c r="A72" s="6">
        <f t="shared" si="1"/>
        <v>68</v>
      </c>
      <c r="B72" s="10" t="s">
        <v>268</v>
      </c>
      <c r="C72" s="25">
        <v>281412</v>
      </c>
      <c r="D72" s="18"/>
      <c r="E72" s="23"/>
      <c r="F72" s="7"/>
      <c r="G72" s="7"/>
      <c r="H72" s="7"/>
      <c r="I72" s="9"/>
    </row>
    <row r="73" spans="1:9" x14ac:dyDescent="0.25">
      <c r="A73" s="6">
        <f t="shared" si="1"/>
        <v>69</v>
      </c>
      <c r="B73" s="10" t="s">
        <v>328</v>
      </c>
      <c r="C73" s="25">
        <v>357353.12</v>
      </c>
      <c r="D73" s="18"/>
      <c r="E73" s="23"/>
      <c r="F73" s="7"/>
      <c r="G73" s="7"/>
      <c r="H73" s="7"/>
      <c r="I73" s="9"/>
    </row>
    <row r="74" spans="1:9" x14ac:dyDescent="0.25">
      <c r="A74" s="6">
        <f t="shared" si="1"/>
        <v>70</v>
      </c>
      <c r="B74" s="10" t="s">
        <v>82</v>
      </c>
      <c r="C74" s="25">
        <v>610650</v>
      </c>
      <c r="D74" s="18"/>
      <c r="E74" s="23"/>
      <c r="F74" s="7"/>
      <c r="G74" s="7"/>
      <c r="H74" s="7"/>
      <c r="I74" s="9"/>
    </row>
    <row r="75" spans="1:9" x14ac:dyDescent="0.25">
      <c r="A75" s="6">
        <f t="shared" si="1"/>
        <v>71</v>
      </c>
      <c r="B75" s="10" t="s">
        <v>338</v>
      </c>
      <c r="C75" s="25">
        <v>4224600</v>
      </c>
      <c r="D75" s="18"/>
      <c r="E75" s="23"/>
      <c r="F75" s="7"/>
      <c r="G75" s="7"/>
      <c r="H75" s="7"/>
      <c r="I75" s="9"/>
    </row>
    <row r="76" spans="1:9" x14ac:dyDescent="0.25">
      <c r="A76" s="6">
        <f t="shared" si="1"/>
        <v>72</v>
      </c>
      <c r="B76" s="10" t="s">
        <v>279</v>
      </c>
      <c r="C76" s="25">
        <v>9860</v>
      </c>
      <c r="D76" s="18"/>
      <c r="E76" s="23"/>
      <c r="F76" s="7"/>
      <c r="G76" s="7"/>
      <c r="H76" s="7"/>
      <c r="I76" s="9"/>
    </row>
    <row r="77" spans="1:9" x14ac:dyDescent="0.25">
      <c r="A77" s="6">
        <f t="shared" si="1"/>
        <v>73</v>
      </c>
      <c r="B77" s="10" t="s">
        <v>464</v>
      </c>
      <c r="C77" s="25">
        <v>2652.64</v>
      </c>
      <c r="D77" s="18"/>
      <c r="E77" s="23"/>
      <c r="F77" s="7"/>
      <c r="G77" s="7"/>
      <c r="H77" s="7"/>
      <c r="I77" s="9"/>
    </row>
    <row r="78" spans="1:9" x14ac:dyDescent="0.25">
      <c r="A78" s="6">
        <f t="shared" si="1"/>
        <v>74</v>
      </c>
      <c r="B78" s="10" t="s">
        <v>410</v>
      </c>
      <c r="C78" s="25">
        <v>7168</v>
      </c>
      <c r="D78" s="18"/>
      <c r="E78" s="23"/>
      <c r="F78" s="7"/>
      <c r="G78" s="7"/>
      <c r="H78" s="7"/>
      <c r="I78" s="9"/>
    </row>
    <row r="79" spans="1:9" x14ac:dyDescent="0.25">
      <c r="A79" s="6">
        <f t="shared" si="1"/>
        <v>75</v>
      </c>
      <c r="B79" s="10" t="s">
        <v>290</v>
      </c>
      <c r="C79" s="25">
        <v>2470047</v>
      </c>
      <c r="D79" s="18"/>
      <c r="E79" s="23"/>
      <c r="F79" s="7"/>
      <c r="G79" s="7"/>
      <c r="H79" s="7"/>
      <c r="I79" s="9"/>
    </row>
    <row r="80" spans="1:9" x14ac:dyDescent="0.25">
      <c r="A80" s="6">
        <f t="shared" si="1"/>
        <v>76</v>
      </c>
      <c r="B80" s="10" t="s">
        <v>169</v>
      </c>
      <c r="C80" s="25">
        <v>69561</v>
      </c>
      <c r="D80" s="18"/>
      <c r="E80" s="23"/>
      <c r="F80" s="7"/>
      <c r="G80" s="7"/>
      <c r="H80" s="7"/>
      <c r="I80" s="9"/>
    </row>
    <row r="81" spans="1:9" x14ac:dyDescent="0.25">
      <c r="A81" s="6">
        <f t="shared" si="1"/>
        <v>77</v>
      </c>
      <c r="B81" s="10" t="s">
        <v>355</v>
      </c>
      <c r="C81" s="25">
        <v>278638.63</v>
      </c>
      <c r="D81" s="18"/>
      <c r="E81" s="23"/>
      <c r="F81" s="7"/>
      <c r="G81" s="7"/>
      <c r="H81" s="7"/>
      <c r="I81" s="9"/>
    </row>
    <row r="82" spans="1:9" x14ac:dyDescent="0.25">
      <c r="A82" s="6">
        <f t="shared" si="1"/>
        <v>78</v>
      </c>
      <c r="B82" s="10" t="s">
        <v>314</v>
      </c>
      <c r="C82" s="25">
        <v>27000</v>
      </c>
      <c r="D82" s="18"/>
      <c r="E82" s="23"/>
      <c r="F82" s="7"/>
      <c r="G82" s="7"/>
      <c r="H82" s="7"/>
      <c r="I82" s="9"/>
    </row>
    <row r="83" spans="1:9" x14ac:dyDescent="0.25">
      <c r="A83" s="6">
        <f t="shared" si="1"/>
        <v>79</v>
      </c>
      <c r="B83" s="10" t="s">
        <v>132</v>
      </c>
      <c r="C83" s="25">
        <v>1708035.58</v>
      </c>
      <c r="D83" s="18"/>
      <c r="E83" s="23"/>
      <c r="F83" s="7"/>
      <c r="G83" s="7"/>
      <c r="H83" s="7"/>
      <c r="I83" s="9"/>
    </row>
    <row r="84" spans="1:9" x14ac:dyDescent="0.25">
      <c r="A84" s="6">
        <f t="shared" si="1"/>
        <v>80</v>
      </c>
      <c r="B84" s="10" t="s">
        <v>330</v>
      </c>
      <c r="C84" s="25">
        <v>20351241.489999998</v>
      </c>
      <c r="D84" s="18"/>
      <c r="E84" s="23"/>
      <c r="F84" s="7"/>
      <c r="G84" s="7"/>
      <c r="H84" s="7"/>
      <c r="I84" s="9"/>
    </row>
    <row r="85" spans="1:9" x14ac:dyDescent="0.25">
      <c r="A85" s="6">
        <f t="shared" si="1"/>
        <v>81</v>
      </c>
      <c r="B85" s="10" t="s">
        <v>264</v>
      </c>
      <c r="C85" s="25">
        <v>1477829</v>
      </c>
      <c r="D85" s="18"/>
      <c r="E85" s="23"/>
      <c r="F85" s="7"/>
      <c r="G85" s="7"/>
      <c r="H85" s="7"/>
      <c r="I85" s="9"/>
    </row>
    <row r="86" spans="1:9" x14ac:dyDescent="0.25">
      <c r="A86" s="6">
        <f t="shared" si="1"/>
        <v>82</v>
      </c>
      <c r="B86" s="10" t="s">
        <v>209</v>
      </c>
      <c r="C86" s="25">
        <v>3232729.42</v>
      </c>
      <c r="D86" s="18"/>
      <c r="E86" s="23"/>
      <c r="F86" s="7"/>
      <c r="G86" s="7"/>
      <c r="H86" s="7"/>
      <c r="I86" s="9"/>
    </row>
    <row r="87" spans="1:9" x14ac:dyDescent="0.25">
      <c r="A87" s="6">
        <f t="shared" si="1"/>
        <v>83</v>
      </c>
      <c r="B87" s="10" t="s">
        <v>448</v>
      </c>
      <c r="C87" s="25">
        <v>28197781.920000002</v>
      </c>
      <c r="D87" s="18"/>
      <c r="E87" s="23"/>
      <c r="F87" s="7"/>
      <c r="G87" s="7"/>
      <c r="H87" s="7"/>
      <c r="I87" s="9"/>
    </row>
    <row r="88" spans="1:9" x14ac:dyDescent="0.25">
      <c r="A88" s="6">
        <f t="shared" si="1"/>
        <v>84</v>
      </c>
      <c r="B88" s="10" t="s">
        <v>332</v>
      </c>
      <c r="C88" s="25">
        <v>15970140.35</v>
      </c>
      <c r="D88" s="18"/>
      <c r="E88" s="23"/>
      <c r="F88" s="7"/>
      <c r="G88" s="7"/>
      <c r="H88" s="7"/>
      <c r="I88" s="9"/>
    </row>
    <row r="89" spans="1:9" x14ac:dyDescent="0.25">
      <c r="A89" s="6">
        <f t="shared" si="1"/>
        <v>85</v>
      </c>
      <c r="B89" s="10" t="s">
        <v>202</v>
      </c>
      <c r="C89" s="25">
        <v>108000</v>
      </c>
      <c r="D89" s="18"/>
      <c r="E89" s="23"/>
      <c r="F89" s="7"/>
      <c r="G89" s="7"/>
      <c r="H89" s="7"/>
      <c r="I89" s="9"/>
    </row>
    <row r="90" spans="1:9" x14ac:dyDescent="0.25">
      <c r="A90" s="6">
        <f t="shared" si="1"/>
        <v>86</v>
      </c>
      <c r="B90" s="10" t="s">
        <v>431</v>
      </c>
      <c r="C90" s="25">
        <v>38367</v>
      </c>
      <c r="D90" s="18"/>
      <c r="E90" s="23"/>
      <c r="F90" s="7"/>
      <c r="G90" s="7"/>
      <c r="H90" s="7"/>
      <c r="I90" s="9"/>
    </row>
    <row r="91" spans="1:9" x14ac:dyDescent="0.25">
      <c r="A91" s="6">
        <f t="shared" si="1"/>
        <v>87</v>
      </c>
      <c r="B91" s="10" t="s">
        <v>447</v>
      </c>
      <c r="C91" s="25">
        <v>298</v>
      </c>
      <c r="D91" s="18"/>
      <c r="E91" s="23"/>
      <c r="F91" s="7"/>
      <c r="G91" s="7"/>
      <c r="H91" s="7"/>
      <c r="I91" s="9"/>
    </row>
    <row r="92" spans="1:9" x14ac:dyDescent="0.25">
      <c r="A92" s="6">
        <f t="shared" si="1"/>
        <v>88</v>
      </c>
      <c r="B92" s="10" t="s">
        <v>415</v>
      </c>
      <c r="C92" s="25">
        <v>344231</v>
      </c>
      <c r="D92" s="18"/>
      <c r="E92" s="23"/>
      <c r="F92" s="7"/>
      <c r="G92" s="7"/>
      <c r="H92" s="7"/>
      <c r="I92" s="9"/>
    </row>
    <row r="93" spans="1:9" x14ac:dyDescent="0.25">
      <c r="A93" s="6">
        <f t="shared" si="1"/>
        <v>89</v>
      </c>
      <c r="B93" s="10" t="s">
        <v>115</v>
      </c>
      <c r="C93" s="25">
        <v>194756</v>
      </c>
      <c r="D93" s="18"/>
      <c r="E93" s="23"/>
      <c r="F93" s="7"/>
      <c r="G93" s="7"/>
      <c r="H93" s="7"/>
      <c r="I93" s="9"/>
    </row>
    <row r="94" spans="1:9" x14ac:dyDescent="0.25">
      <c r="A94" s="6">
        <f t="shared" si="1"/>
        <v>90</v>
      </c>
      <c r="B94" s="10" t="s">
        <v>295</v>
      </c>
      <c r="C94" s="25">
        <v>194400</v>
      </c>
      <c r="D94" s="18"/>
      <c r="E94" s="23"/>
      <c r="F94" s="7"/>
      <c r="G94" s="7"/>
      <c r="H94" s="7"/>
      <c r="I94" s="9"/>
    </row>
    <row r="95" spans="1:9" x14ac:dyDescent="0.25">
      <c r="A95" s="6">
        <f t="shared" si="1"/>
        <v>91</v>
      </c>
      <c r="B95" s="10" t="s">
        <v>292</v>
      </c>
      <c r="C95" s="25">
        <v>14840</v>
      </c>
      <c r="D95" s="18"/>
      <c r="E95" s="23"/>
      <c r="F95" s="7"/>
      <c r="G95" s="7"/>
      <c r="H95" s="7"/>
      <c r="I95" s="9"/>
    </row>
    <row r="96" spans="1:9" x14ac:dyDescent="0.25">
      <c r="A96" s="6">
        <f t="shared" si="1"/>
        <v>92</v>
      </c>
      <c r="B96" s="10" t="s">
        <v>368</v>
      </c>
      <c r="C96" s="25">
        <v>60804</v>
      </c>
      <c r="D96" s="18"/>
      <c r="E96" s="23"/>
      <c r="F96" s="7"/>
      <c r="G96" s="7"/>
      <c r="H96" s="7"/>
      <c r="I96" s="9"/>
    </row>
    <row r="97" spans="1:9" x14ac:dyDescent="0.25">
      <c r="A97" s="6">
        <f t="shared" si="1"/>
        <v>93</v>
      </c>
      <c r="B97" s="10" t="s">
        <v>400</v>
      </c>
      <c r="C97" s="25">
        <v>905914</v>
      </c>
      <c r="D97" s="18"/>
      <c r="E97" s="23"/>
      <c r="F97" s="7"/>
      <c r="G97" s="7"/>
      <c r="H97" s="7"/>
      <c r="I97" s="9"/>
    </row>
    <row r="98" spans="1:9" x14ac:dyDescent="0.25">
      <c r="A98" s="6">
        <f t="shared" si="1"/>
        <v>94</v>
      </c>
      <c r="B98" s="10" t="s">
        <v>188</v>
      </c>
      <c r="C98" s="25">
        <v>16114.799999999988</v>
      </c>
      <c r="D98" s="18"/>
      <c r="E98" s="23"/>
      <c r="F98" s="7"/>
      <c r="G98" s="7"/>
      <c r="H98" s="7"/>
      <c r="I98" s="9"/>
    </row>
    <row r="99" spans="1:9" x14ac:dyDescent="0.25">
      <c r="A99" s="6">
        <f t="shared" si="1"/>
        <v>95</v>
      </c>
      <c r="B99" s="10" t="s">
        <v>457</v>
      </c>
      <c r="C99" s="25">
        <v>190780440.72</v>
      </c>
      <c r="D99" s="18"/>
      <c r="E99" s="23"/>
      <c r="F99" s="7"/>
      <c r="G99" s="7"/>
      <c r="H99" s="7"/>
      <c r="I99" s="9"/>
    </row>
    <row r="100" spans="1:9" x14ac:dyDescent="0.25">
      <c r="A100" s="6">
        <f t="shared" si="1"/>
        <v>96</v>
      </c>
      <c r="B100" s="10" t="s">
        <v>406</v>
      </c>
      <c r="C100" s="25">
        <v>29901</v>
      </c>
      <c r="D100" s="18"/>
      <c r="E100" s="23"/>
      <c r="F100" s="7"/>
      <c r="G100" s="7"/>
      <c r="H100" s="7"/>
      <c r="I100" s="9"/>
    </row>
    <row r="101" spans="1:9" x14ac:dyDescent="0.25">
      <c r="A101" s="6">
        <f t="shared" si="1"/>
        <v>97</v>
      </c>
      <c r="B101" s="10" t="s">
        <v>385</v>
      </c>
      <c r="C101" s="25">
        <v>1739</v>
      </c>
      <c r="D101" s="18"/>
      <c r="E101" s="23"/>
      <c r="F101" s="7"/>
      <c r="G101" s="7"/>
      <c r="H101" s="7"/>
      <c r="I101" s="9"/>
    </row>
    <row r="102" spans="1:9" x14ac:dyDescent="0.25">
      <c r="A102" s="6">
        <f t="shared" si="1"/>
        <v>98</v>
      </c>
      <c r="B102" s="10" t="s">
        <v>340</v>
      </c>
      <c r="C102" s="25">
        <v>47070622.600000001</v>
      </c>
      <c r="D102" s="18"/>
      <c r="E102" s="23"/>
      <c r="F102" s="7"/>
      <c r="G102" s="7"/>
      <c r="H102" s="7"/>
      <c r="I102" s="9"/>
    </row>
    <row r="103" spans="1:9" x14ac:dyDescent="0.25">
      <c r="A103" s="6">
        <f t="shared" si="1"/>
        <v>99</v>
      </c>
      <c r="B103" s="10" t="s">
        <v>48</v>
      </c>
      <c r="C103" s="25">
        <v>5942530</v>
      </c>
      <c r="D103" s="18"/>
      <c r="E103" s="23"/>
      <c r="F103" s="7"/>
      <c r="G103" s="7"/>
      <c r="H103" s="7"/>
      <c r="I103" s="9"/>
    </row>
    <row r="104" spans="1:9" x14ac:dyDescent="0.25">
      <c r="A104" s="6">
        <f t="shared" si="1"/>
        <v>100</v>
      </c>
      <c r="B104" s="10" t="s">
        <v>320</v>
      </c>
      <c r="C104" s="25">
        <v>2300944.9900000002</v>
      </c>
      <c r="D104" s="18"/>
      <c r="E104" s="23"/>
      <c r="F104" s="7"/>
      <c r="G104" s="7"/>
      <c r="H104" s="7"/>
      <c r="I104" s="9"/>
    </row>
    <row r="105" spans="1:9" x14ac:dyDescent="0.25">
      <c r="A105" s="6">
        <f t="shared" si="1"/>
        <v>101</v>
      </c>
      <c r="B105" s="10" t="s">
        <v>130</v>
      </c>
      <c r="C105" s="25">
        <v>47577.599999999999</v>
      </c>
      <c r="D105" s="18"/>
      <c r="E105" s="23"/>
      <c r="F105" s="7"/>
      <c r="G105" s="7"/>
      <c r="H105" s="7"/>
      <c r="I105" s="9"/>
    </row>
    <row r="106" spans="1:9" x14ac:dyDescent="0.25">
      <c r="A106" s="6">
        <f t="shared" si="1"/>
        <v>102</v>
      </c>
      <c r="B106" s="10" t="s">
        <v>201</v>
      </c>
      <c r="C106" s="25">
        <v>39310</v>
      </c>
      <c r="D106" s="18"/>
      <c r="E106" s="23"/>
      <c r="F106" s="7"/>
      <c r="G106" s="7"/>
      <c r="H106" s="7"/>
      <c r="I106" s="9"/>
    </row>
    <row r="107" spans="1:9" x14ac:dyDescent="0.25">
      <c r="A107" s="6">
        <f t="shared" si="1"/>
        <v>103</v>
      </c>
      <c r="B107" s="10" t="s">
        <v>299</v>
      </c>
      <c r="C107" s="25">
        <v>39960</v>
      </c>
      <c r="D107" s="18"/>
      <c r="E107" s="23"/>
      <c r="F107" s="7"/>
      <c r="G107" s="7"/>
      <c r="H107" s="7"/>
      <c r="I107" s="9"/>
    </row>
    <row r="108" spans="1:9" x14ac:dyDescent="0.25">
      <c r="A108" s="6">
        <f t="shared" si="1"/>
        <v>104</v>
      </c>
      <c r="B108" s="10" t="s">
        <v>370</v>
      </c>
      <c r="C108" s="25">
        <v>7560</v>
      </c>
      <c r="D108" s="18"/>
      <c r="E108" s="23"/>
      <c r="F108" s="7"/>
      <c r="G108" s="7"/>
      <c r="H108" s="7"/>
      <c r="I108" s="9"/>
    </row>
    <row r="109" spans="1:9" x14ac:dyDescent="0.25">
      <c r="A109" s="6">
        <f t="shared" si="1"/>
        <v>105</v>
      </c>
      <c r="B109" s="10" t="s">
        <v>199</v>
      </c>
      <c r="C109" s="25">
        <v>588428.67000000004</v>
      </c>
      <c r="D109" s="18"/>
      <c r="E109" s="23"/>
      <c r="F109" s="7"/>
      <c r="G109" s="7"/>
      <c r="H109" s="7"/>
      <c r="I109" s="9"/>
    </row>
    <row r="110" spans="1:9" x14ac:dyDescent="0.25">
      <c r="A110" s="6">
        <f t="shared" si="1"/>
        <v>106</v>
      </c>
      <c r="B110" s="10" t="s">
        <v>144</v>
      </c>
      <c r="C110" s="25">
        <v>19725</v>
      </c>
      <c r="D110" s="18"/>
      <c r="E110" s="23"/>
      <c r="F110" s="7"/>
      <c r="G110" s="7"/>
      <c r="H110" s="7"/>
      <c r="I110" s="9"/>
    </row>
    <row r="111" spans="1:9" x14ac:dyDescent="0.25">
      <c r="A111" s="6">
        <f t="shared" si="1"/>
        <v>107</v>
      </c>
      <c r="B111" s="10" t="s">
        <v>416</v>
      </c>
      <c r="C111" s="25">
        <v>33040</v>
      </c>
      <c r="D111" s="18"/>
      <c r="E111" s="23"/>
      <c r="F111" s="7"/>
      <c r="G111" s="7"/>
      <c r="H111" s="7"/>
      <c r="I111" s="9"/>
    </row>
    <row r="112" spans="1:9" x14ac:dyDescent="0.25">
      <c r="A112" s="6">
        <f t="shared" si="1"/>
        <v>108</v>
      </c>
      <c r="B112" s="10" t="s">
        <v>352</v>
      </c>
      <c r="C112" s="25">
        <v>36309.78</v>
      </c>
      <c r="D112" s="18"/>
      <c r="E112" s="23"/>
      <c r="F112" s="7"/>
      <c r="G112" s="7"/>
      <c r="H112" s="7"/>
      <c r="I112" s="9"/>
    </row>
    <row r="113" spans="1:9" x14ac:dyDescent="0.25">
      <c r="A113" s="6">
        <f t="shared" si="1"/>
        <v>109</v>
      </c>
      <c r="B113" s="10" t="s">
        <v>237</v>
      </c>
      <c r="C113" s="25">
        <v>4266453</v>
      </c>
      <c r="D113" s="18"/>
      <c r="E113" s="23"/>
      <c r="F113" s="7"/>
      <c r="G113" s="7"/>
      <c r="H113" s="7"/>
      <c r="I113" s="9"/>
    </row>
    <row r="114" spans="1:9" x14ac:dyDescent="0.25">
      <c r="A114" s="6">
        <f t="shared" si="1"/>
        <v>110</v>
      </c>
      <c r="B114" s="10" t="s">
        <v>308</v>
      </c>
      <c r="C114" s="25">
        <v>77941</v>
      </c>
      <c r="D114" s="18"/>
      <c r="E114" s="23"/>
      <c r="F114" s="7"/>
      <c r="G114" s="7"/>
      <c r="H114" s="7"/>
      <c r="I114" s="9"/>
    </row>
    <row r="115" spans="1:9" x14ac:dyDescent="0.25">
      <c r="A115" s="6">
        <f t="shared" si="1"/>
        <v>111</v>
      </c>
      <c r="B115" s="10" t="s">
        <v>230</v>
      </c>
      <c r="C115" s="25">
        <v>57313113</v>
      </c>
      <c r="D115" s="18"/>
      <c r="E115" s="23"/>
      <c r="F115" s="7"/>
      <c r="G115" s="7"/>
      <c r="H115" s="7"/>
      <c r="I115" s="9"/>
    </row>
    <row r="116" spans="1:9" x14ac:dyDescent="0.25">
      <c r="A116" s="6">
        <f t="shared" si="1"/>
        <v>112</v>
      </c>
      <c r="B116" s="10" t="s">
        <v>455</v>
      </c>
      <c r="C116" s="25">
        <v>22404103.440000001</v>
      </c>
      <c r="D116" s="18"/>
      <c r="E116" s="23"/>
      <c r="F116" s="7"/>
      <c r="G116" s="7"/>
      <c r="H116" s="7"/>
      <c r="I116" s="9"/>
    </row>
    <row r="117" spans="1:9" x14ac:dyDescent="0.25">
      <c r="A117" s="6">
        <f t="shared" si="1"/>
        <v>113</v>
      </c>
      <c r="B117" s="10" t="s">
        <v>164</v>
      </c>
      <c r="C117" s="25">
        <v>203580</v>
      </c>
      <c r="D117" s="18"/>
      <c r="E117" s="23"/>
      <c r="F117" s="7"/>
      <c r="G117" s="7"/>
      <c r="H117" s="7"/>
      <c r="I117" s="9"/>
    </row>
    <row r="118" spans="1:9" x14ac:dyDescent="0.25">
      <c r="A118" s="6">
        <f t="shared" si="1"/>
        <v>114</v>
      </c>
      <c r="B118" s="10" t="s">
        <v>182</v>
      </c>
      <c r="C118" s="25">
        <v>36948</v>
      </c>
      <c r="D118" s="18"/>
      <c r="E118" s="23"/>
      <c r="F118" s="7"/>
      <c r="G118" s="7"/>
      <c r="H118" s="7"/>
      <c r="I118" s="9"/>
    </row>
    <row r="119" spans="1:9" x14ac:dyDescent="0.25">
      <c r="A119" s="6">
        <f t="shared" si="1"/>
        <v>115</v>
      </c>
      <c r="B119" s="10" t="s">
        <v>240</v>
      </c>
      <c r="C119" s="25">
        <v>798772.5</v>
      </c>
      <c r="D119" s="18"/>
      <c r="E119" s="23"/>
      <c r="F119" s="7"/>
      <c r="G119" s="7"/>
      <c r="H119" s="7"/>
      <c r="I119" s="9"/>
    </row>
    <row r="120" spans="1:9" x14ac:dyDescent="0.25">
      <c r="A120" s="6">
        <f t="shared" si="1"/>
        <v>116</v>
      </c>
      <c r="B120" s="10" t="s">
        <v>423</v>
      </c>
      <c r="C120" s="25">
        <v>2413066.98</v>
      </c>
      <c r="D120" s="18"/>
      <c r="E120" s="23"/>
      <c r="F120" s="7"/>
      <c r="G120" s="7"/>
      <c r="H120" s="7"/>
      <c r="I120" s="9"/>
    </row>
    <row r="121" spans="1:9" x14ac:dyDescent="0.25">
      <c r="A121" s="6">
        <f t="shared" si="1"/>
        <v>117</v>
      </c>
      <c r="B121" s="10" t="s">
        <v>309</v>
      </c>
      <c r="C121" s="25">
        <v>181908.5</v>
      </c>
      <c r="D121" s="18"/>
      <c r="E121" s="23"/>
      <c r="F121" s="7"/>
      <c r="G121" s="7"/>
      <c r="H121" s="7"/>
      <c r="I121" s="9"/>
    </row>
    <row r="122" spans="1:9" x14ac:dyDescent="0.25">
      <c r="A122" s="6">
        <f t="shared" si="1"/>
        <v>118</v>
      </c>
      <c r="B122" s="10" t="s">
        <v>329</v>
      </c>
      <c r="C122" s="25">
        <v>266228</v>
      </c>
      <c r="D122" s="18"/>
      <c r="E122" s="23"/>
      <c r="F122" s="7"/>
      <c r="G122" s="7"/>
      <c r="H122" s="7"/>
      <c r="I122" s="9"/>
    </row>
    <row r="123" spans="1:9" x14ac:dyDescent="0.25">
      <c r="A123" s="6">
        <f t="shared" si="1"/>
        <v>119</v>
      </c>
      <c r="B123" s="10" t="s">
        <v>186</v>
      </c>
      <c r="C123" s="25">
        <v>679321</v>
      </c>
      <c r="D123" s="18"/>
      <c r="E123" s="23"/>
      <c r="F123" s="7"/>
      <c r="G123" s="7"/>
      <c r="H123" s="7"/>
      <c r="I123" s="9"/>
    </row>
    <row r="124" spans="1:9" x14ac:dyDescent="0.25">
      <c r="A124" s="6">
        <f t="shared" si="1"/>
        <v>120</v>
      </c>
      <c r="B124" s="10" t="s">
        <v>487</v>
      </c>
      <c r="C124" s="25">
        <v>40312235.32</v>
      </c>
      <c r="D124" s="18"/>
      <c r="E124" s="23"/>
      <c r="F124" s="7"/>
      <c r="G124" s="7"/>
      <c r="H124" s="7"/>
      <c r="I124" s="9"/>
    </row>
    <row r="125" spans="1:9" x14ac:dyDescent="0.25">
      <c r="A125" s="6">
        <f t="shared" si="1"/>
        <v>121</v>
      </c>
      <c r="B125" s="10" t="s">
        <v>160</v>
      </c>
      <c r="C125" s="25">
        <v>48960</v>
      </c>
      <c r="D125" s="18"/>
      <c r="E125" s="23"/>
      <c r="F125" s="7"/>
      <c r="G125" s="7"/>
      <c r="H125" s="7"/>
      <c r="I125" s="9"/>
    </row>
    <row r="126" spans="1:9" x14ac:dyDescent="0.25">
      <c r="A126" s="6">
        <f t="shared" si="1"/>
        <v>122</v>
      </c>
      <c r="B126" s="10" t="s">
        <v>135</v>
      </c>
      <c r="C126" s="25">
        <v>298000</v>
      </c>
      <c r="D126" s="18"/>
      <c r="E126" s="23"/>
      <c r="F126" s="7"/>
      <c r="G126" s="7"/>
      <c r="H126" s="7"/>
      <c r="I126" s="9"/>
    </row>
    <row r="127" spans="1:9" x14ac:dyDescent="0.25">
      <c r="A127" s="6">
        <f t="shared" si="1"/>
        <v>123</v>
      </c>
      <c r="B127" s="10" t="s">
        <v>147</v>
      </c>
      <c r="C127" s="25">
        <v>37829</v>
      </c>
      <c r="D127" s="18"/>
      <c r="E127" s="23"/>
      <c r="F127" s="7"/>
      <c r="G127" s="7"/>
      <c r="H127" s="7"/>
      <c r="I127" s="9"/>
    </row>
    <row r="128" spans="1:9" x14ac:dyDescent="0.25">
      <c r="A128" s="6">
        <f t="shared" si="1"/>
        <v>124</v>
      </c>
      <c r="B128" s="10" t="s">
        <v>184</v>
      </c>
      <c r="C128" s="25">
        <v>107929.68</v>
      </c>
      <c r="D128" s="18"/>
      <c r="E128" s="23"/>
      <c r="F128" s="7"/>
      <c r="G128" s="7"/>
      <c r="H128" s="7"/>
      <c r="I128" s="9"/>
    </row>
    <row r="129" spans="1:9" x14ac:dyDescent="0.25">
      <c r="A129" s="6">
        <f t="shared" si="1"/>
        <v>125</v>
      </c>
      <c r="B129" s="10" t="s">
        <v>296</v>
      </c>
      <c r="C129" s="25">
        <v>6753886</v>
      </c>
      <c r="D129" s="18"/>
      <c r="E129" s="23"/>
      <c r="F129" s="7"/>
      <c r="G129" s="7"/>
      <c r="H129" s="7"/>
      <c r="I129" s="9"/>
    </row>
    <row r="130" spans="1:9" x14ac:dyDescent="0.25">
      <c r="A130" s="6">
        <f t="shared" si="1"/>
        <v>126</v>
      </c>
      <c r="B130" s="10" t="s">
        <v>99</v>
      </c>
      <c r="C130" s="25">
        <v>34800</v>
      </c>
      <c r="D130" s="18"/>
      <c r="E130" s="23"/>
      <c r="F130" s="7"/>
      <c r="G130" s="7"/>
      <c r="H130" s="7"/>
      <c r="I130" s="9"/>
    </row>
    <row r="131" spans="1:9" x14ac:dyDescent="0.25">
      <c r="A131" s="6">
        <f t="shared" si="1"/>
        <v>127</v>
      </c>
      <c r="B131" s="10" t="s">
        <v>172</v>
      </c>
      <c r="C131" s="25">
        <v>1138</v>
      </c>
      <c r="D131" s="18"/>
      <c r="E131" s="23"/>
      <c r="F131" s="7"/>
      <c r="G131" s="7"/>
      <c r="H131" s="7"/>
      <c r="I131" s="9"/>
    </row>
    <row r="132" spans="1:9" x14ac:dyDescent="0.25">
      <c r="A132" s="6">
        <f t="shared" si="1"/>
        <v>128</v>
      </c>
      <c r="B132" s="10" t="s">
        <v>350</v>
      </c>
      <c r="C132" s="25">
        <v>16413.78</v>
      </c>
      <c r="D132" s="18"/>
      <c r="E132" s="23"/>
      <c r="F132" s="7"/>
      <c r="G132" s="7"/>
      <c r="H132" s="7"/>
      <c r="I132" s="9"/>
    </row>
    <row r="133" spans="1:9" x14ac:dyDescent="0.25">
      <c r="A133" s="6">
        <f t="shared" si="1"/>
        <v>129</v>
      </c>
      <c r="B133" s="10" t="s">
        <v>178</v>
      </c>
      <c r="C133" s="25">
        <v>93108</v>
      </c>
      <c r="D133" s="18"/>
      <c r="E133" s="23"/>
      <c r="F133" s="7"/>
      <c r="G133" s="7"/>
      <c r="H133" s="7"/>
      <c r="I133" s="9"/>
    </row>
    <row r="134" spans="1:9" x14ac:dyDescent="0.25">
      <c r="A134" s="6">
        <f t="shared" ref="A134:A197" si="2">A133+1</f>
        <v>130</v>
      </c>
      <c r="B134" s="10" t="s">
        <v>465</v>
      </c>
      <c r="C134" s="25">
        <v>681264.76</v>
      </c>
      <c r="D134" s="18"/>
      <c r="E134" s="23"/>
      <c r="F134" s="7"/>
      <c r="G134" s="7"/>
      <c r="H134" s="7"/>
      <c r="I134" s="9"/>
    </row>
    <row r="135" spans="1:9" x14ac:dyDescent="0.25">
      <c r="A135" s="6">
        <f t="shared" si="2"/>
        <v>131</v>
      </c>
      <c r="B135" s="10" t="s">
        <v>146</v>
      </c>
      <c r="C135" s="25">
        <v>19650</v>
      </c>
      <c r="D135" s="18"/>
      <c r="E135" s="23"/>
      <c r="F135" s="7"/>
      <c r="G135" s="7"/>
      <c r="H135" s="7"/>
      <c r="I135" s="9"/>
    </row>
    <row r="136" spans="1:9" x14ac:dyDescent="0.25">
      <c r="A136" s="6">
        <f t="shared" si="2"/>
        <v>132</v>
      </c>
      <c r="B136" s="10" t="s">
        <v>195</v>
      </c>
      <c r="C136" s="25">
        <v>21029</v>
      </c>
      <c r="D136" s="18"/>
      <c r="E136" s="23"/>
      <c r="F136" s="7"/>
      <c r="G136" s="7"/>
      <c r="H136" s="7"/>
      <c r="I136" s="9"/>
    </row>
    <row r="137" spans="1:9" x14ac:dyDescent="0.25">
      <c r="A137" s="6">
        <f t="shared" si="2"/>
        <v>133</v>
      </c>
      <c r="B137" s="10" t="s">
        <v>76</v>
      </c>
      <c r="C137" s="25">
        <v>832946</v>
      </c>
      <c r="D137" s="18"/>
      <c r="E137" s="23"/>
      <c r="F137" s="7"/>
      <c r="G137" s="7"/>
      <c r="H137" s="7"/>
      <c r="I137" s="9"/>
    </row>
    <row r="138" spans="1:9" x14ac:dyDescent="0.25">
      <c r="A138" s="6">
        <f t="shared" si="2"/>
        <v>134</v>
      </c>
      <c r="B138" s="10" t="s">
        <v>118</v>
      </c>
      <c r="C138" s="25">
        <v>14266</v>
      </c>
      <c r="D138" s="18"/>
      <c r="E138" s="23"/>
      <c r="F138" s="7"/>
      <c r="G138" s="7"/>
      <c r="H138" s="7"/>
      <c r="I138" s="9"/>
    </row>
    <row r="139" spans="1:9" x14ac:dyDescent="0.25">
      <c r="A139" s="6">
        <f t="shared" si="2"/>
        <v>135</v>
      </c>
      <c r="B139" s="10" t="s">
        <v>356</v>
      </c>
      <c r="C139" s="25">
        <v>99962.58</v>
      </c>
      <c r="D139" s="18"/>
      <c r="E139" s="23"/>
      <c r="F139" s="7"/>
      <c r="G139" s="7"/>
      <c r="H139" s="7"/>
      <c r="I139" s="9"/>
    </row>
    <row r="140" spans="1:9" x14ac:dyDescent="0.25">
      <c r="A140" s="6">
        <f t="shared" si="2"/>
        <v>136</v>
      </c>
      <c r="B140" s="10" t="s">
        <v>310</v>
      </c>
      <c r="C140" s="25">
        <v>29642.1</v>
      </c>
      <c r="D140" s="18"/>
      <c r="E140" s="23"/>
      <c r="F140" s="7"/>
      <c r="G140" s="7"/>
      <c r="H140" s="7"/>
      <c r="I140" s="9"/>
    </row>
    <row r="141" spans="1:9" x14ac:dyDescent="0.25">
      <c r="A141" s="6">
        <f t="shared" si="2"/>
        <v>137</v>
      </c>
      <c r="B141" s="10" t="s">
        <v>153</v>
      </c>
      <c r="C141" s="25">
        <v>13685849.01</v>
      </c>
      <c r="D141" s="18"/>
      <c r="E141" s="23"/>
      <c r="F141" s="7"/>
      <c r="G141" s="7"/>
      <c r="H141" s="7"/>
      <c r="I141" s="9"/>
    </row>
    <row r="142" spans="1:9" x14ac:dyDescent="0.25">
      <c r="A142" s="6">
        <f t="shared" si="2"/>
        <v>138</v>
      </c>
      <c r="B142" s="10" t="s">
        <v>392</v>
      </c>
      <c r="C142" s="25">
        <v>5824</v>
      </c>
      <c r="D142" s="18"/>
      <c r="E142" s="23"/>
      <c r="F142" s="7"/>
      <c r="G142" s="7"/>
      <c r="H142" s="7"/>
      <c r="I142" s="9"/>
    </row>
    <row r="143" spans="1:9" x14ac:dyDescent="0.25">
      <c r="A143" s="6">
        <f t="shared" si="2"/>
        <v>139</v>
      </c>
      <c r="B143" s="10" t="s">
        <v>176</v>
      </c>
      <c r="C143" s="25">
        <v>401913</v>
      </c>
      <c r="D143" s="18"/>
      <c r="E143" s="23"/>
      <c r="F143" s="7"/>
      <c r="G143" s="7"/>
      <c r="H143" s="7"/>
      <c r="I143" s="9"/>
    </row>
    <row r="144" spans="1:9" x14ac:dyDescent="0.25">
      <c r="A144" s="6">
        <f t="shared" si="2"/>
        <v>140</v>
      </c>
      <c r="B144" s="10" t="s">
        <v>194</v>
      </c>
      <c r="C144" s="25">
        <v>127709</v>
      </c>
      <c r="D144" s="18"/>
      <c r="E144" s="23"/>
      <c r="F144" s="7"/>
      <c r="G144" s="7"/>
      <c r="H144" s="7"/>
      <c r="I144" s="9"/>
    </row>
    <row r="145" spans="1:9" x14ac:dyDescent="0.25">
      <c r="A145" s="6">
        <f t="shared" si="2"/>
        <v>141</v>
      </c>
      <c r="B145" s="10" t="s">
        <v>413</v>
      </c>
      <c r="C145" s="25">
        <v>146320</v>
      </c>
      <c r="D145" s="18"/>
      <c r="E145" s="23"/>
      <c r="F145" s="7"/>
      <c r="G145" s="7"/>
      <c r="H145" s="7"/>
      <c r="I145" s="9"/>
    </row>
    <row r="146" spans="1:9" x14ac:dyDescent="0.25">
      <c r="A146" s="6">
        <f t="shared" si="2"/>
        <v>142</v>
      </c>
      <c r="B146" s="10" t="s">
        <v>315</v>
      </c>
      <c r="C146" s="25">
        <v>688271</v>
      </c>
      <c r="D146" s="18"/>
      <c r="E146" s="23"/>
      <c r="F146" s="7"/>
      <c r="G146" s="7"/>
      <c r="H146" s="7"/>
      <c r="I146" s="9"/>
    </row>
    <row r="147" spans="1:9" x14ac:dyDescent="0.25">
      <c r="A147" s="6">
        <f t="shared" si="2"/>
        <v>143</v>
      </c>
      <c r="B147" s="10" t="s">
        <v>432</v>
      </c>
      <c r="C147" s="25">
        <v>469765</v>
      </c>
      <c r="D147" s="18"/>
      <c r="E147" s="23"/>
      <c r="F147" s="7"/>
      <c r="G147" s="7"/>
      <c r="H147" s="7"/>
      <c r="I147" s="9"/>
    </row>
    <row r="148" spans="1:9" x14ac:dyDescent="0.25">
      <c r="A148" s="6">
        <f t="shared" si="2"/>
        <v>144</v>
      </c>
      <c r="B148" s="10" t="s">
        <v>397</v>
      </c>
      <c r="C148" s="25">
        <v>125740</v>
      </c>
      <c r="D148" s="18"/>
      <c r="E148" s="23"/>
      <c r="F148" s="7"/>
      <c r="G148" s="7"/>
      <c r="H148" s="7"/>
      <c r="I148" s="9"/>
    </row>
    <row r="149" spans="1:9" x14ac:dyDescent="0.25">
      <c r="A149" s="6">
        <f t="shared" si="2"/>
        <v>145</v>
      </c>
      <c r="B149" s="10" t="s">
        <v>136</v>
      </c>
      <c r="C149" s="25">
        <v>54870</v>
      </c>
      <c r="D149" s="18"/>
      <c r="E149" s="23"/>
      <c r="F149" s="7"/>
      <c r="G149" s="7"/>
      <c r="H149" s="7"/>
      <c r="I149" s="9"/>
    </row>
    <row r="150" spans="1:9" x14ac:dyDescent="0.25">
      <c r="A150" s="6">
        <f t="shared" si="2"/>
        <v>146</v>
      </c>
      <c r="B150" s="10" t="s">
        <v>189</v>
      </c>
      <c r="C150" s="25">
        <v>805040</v>
      </c>
      <c r="D150" s="18"/>
      <c r="E150" s="23"/>
      <c r="F150" s="7"/>
      <c r="G150" s="7"/>
      <c r="H150" s="7"/>
      <c r="I150" s="9"/>
    </row>
    <row r="151" spans="1:9" x14ac:dyDescent="0.25">
      <c r="A151" s="6">
        <f t="shared" si="2"/>
        <v>147</v>
      </c>
      <c r="B151" s="10" t="s">
        <v>103</v>
      </c>
      <c r="C151" s="25">
        <v>1992340</v>
      </c>
      <c r="D151" s="18"/>
      <c r="E151" s="23"/>
      <c r="F151" s="7"/>
      <c r="G151" s="7"/>
      <c r="H151" s="7"/>
      <c r="I151" s="9"/>
    </row>
    <row r="152" spans="1:9" x14ac:dyDescent="0.25">
      <c r="A152" s="6">
        <f t="shared" si="2"/>
        <v>148</v>
      </c>
      <c r="B152" s="10" t="s">
        <v>140</v>
      </c>
      <c r="C152" s="25">
        <v>716529</v>
      </c>
      <c r="D152" s="18"/>
      <c r="E152" s="23"/>
      <c r="F152" s="7"/>
      <c r="G152" s="7"/>
      <c r="H152" s="7"/>
      <c r="I152" s="9"/>
    </row>
    <row r="153" spans="1:9" x14ac:dyDescent="0.25">
      <c r="A153" s="6">
        <f t="shared" si="2"/>
        <v>149</v>
      </c>
      <c r="B153" s="10" t="s">
        <v>156</v>
      </c>
      <c r="C153" s="25">
        <v>5151</v>
      </c>
      <c r="D153" s="18"/>
      <c r="E153" s="23"/>
      <c r="F153" s="7"/>
      <c r="G153" s="7"/>
      <c r="H153" s="7"/>
      <c r="I153" s="9"/>
    </row>
    <row r="154" spans="1:9" x14ac:dyDescent="0.25">
      <c r="A154" s="6">
        <f t="shared" si="2"/>
        <v>150</v>
      </c>
      <c r="B154" s="10" t="s">
        <v>177</v>
      </c>
      <c r="C154" s="25">
        <v>419715.22</v>
      </c>
      <c r="D154" s="18"/>
      <c r="E154" s="23"/>
      <c r="F154" s="7"/>
      <c r="G154" s="7"/>
      <c r="H154" s="7"/>
      <c r="I154" s="9"/>
    </row>
    <row r="155" spans="1:9" x14ac:dyDescent="0.25">
      <c r="A155" s="6">
        <f t="shared" si="2"/>
        <v>151</v>
      </c>
      <c r="B155" s="10" t="s">
        <v>124</v>
      </c>
      <c r="C155" s="25">
        <v>1848</v>
      </c>
      <c r="D155" s="18"/>
      <c r="E155" s="23"/>
      <c r="F155" s="7"/>
      <c r="G155" s="7"/>
      <c r="H155" s="7"/>
      <c r="I155" s="9"/>
    </row>
    <row r="156" spans="1:9" x14ac:dyDescent="0.25">
      <c r="A156" s="6">
        <f t="shared" si="2"/>
        <v>152</v>
      </c>
      <c r="B156" s="10" t="s">
        <v>197</v>
      </c>
      <c r="C156" s="25">
        <v>5036</v>
      </c>
      <c r="D156" s="18"/>
      <c r="E156" s="23"/>
      <c r="F156" s="7"/>
      <c r="G156" s="7"/>
      <c r="H156" s="7"/>
      <c r="I156" s="9"/>
    </row>
    <row r="157" spans="1:9" x14ac:dyDescent="0.25">
      <c r="A157" s="6">
        <f t="shared" si="2"/>
        <v>153</v>
      </c>
      <c r="B157" s="10" t="s">
        <v>79</v>
      </c>
      <c r="C157" s="25">
        <v>20004</v>
      </c>
      <c r="D157" s="18"/>
      <c r="E157" s="23"/>
      <c r="F157" s="7"/>
      <c r="G157" s="7"/>
      <c r="H157" s="7"/>
      <c r="I157" s="9"/>
    </row>
    <row r="158" spans="1:9" x14ac:dyDescent="0.25">
      <c r="A158" s="6">
        <f t="shared" si="2"/>
        <v>154</v>
      </c>
      <c r="B158" s="10" t="s">
        <v>181</v>
      </c>
      <c r="C158" s="25">
        <v>24898</v>
      </c>
      <c r="D158" s="18"/>
      <c r="E158" s="23"/>
      <c r="F158" s="7"/>
      <c r="G158" s="7"/>
      <c r="H158" s="7"/>
      <c r="I158" s="9"/>
    </row>
    <row r="159" spans="1:9" x14ac:dyDescent="0.25">
      <c r="A159" s="6">
        <f t="shared" si="2"/>
        <v>155</v>
      </c>
      <c r="B159" s="10" t="s">
        <v>234</v>
      </c>
      <c r="C159" s="25">
        <v>17438</v>
      </c>
      <c r="D159" s="18"/>
      <c r="E159" s="23"/>
      <c r="F159" s="7"/>
      <c r="G159" s="7"/>
      <c r="H159" s="7"/>
      <c r="I159" s="9"/>
    </row>
    <row r="160" spans="1:9" x14ac:dyDescent="0.25">
      <c r="A160" s="6">
        <f t="shared" si="2"/>
        <v>156</v>
      </c>
      <c r="B160" s="10" t="s">
        <v>466</v>
      </c>
      <c r="C160" s="25">
        <v>38765.800000000003</v>
      </c>
      <c r="D160" s="18"/>
      <c r="E160" s="23"/>
      <c r="F160" s="7"/>
      <c r="G160" s="7"/>
      <c r="H160" s="7"/>
      <c r="I160" s="9"/>
    </row>
    <row r="161" spans="1:9" x14ac:dyDescent="0.25">
      <c r="A161" s="6">
        <f t="shared" si="2"/>
        <v>157</v>
      </c>
      <c r="B161" s="10" t="s">
        <v>449</v>
      </c>
      <c r="C161" s="25">
        <v>10830528.859999999</v>
      </c>
      <c r="D161" s="18"/>
      <c r="E161" s="23"/>
      <c r="F161" s="7"/>
      <c r="G161" s="7"/>
      <c r="H161" s="7"/>
      <c r="I161" s="9"/>
    </row>
    <row r="162" spans="1:9" x14ac:dyDescent="0.25">
      <c r="A162" s="6">
        <f t="shared" si="2"/>
        <v>158</v>
      </c>
      <c r="B162" s="10" t="s">
        <v>123</v>
      </c>
      <c r="C162" s="25">
        <v>99917</v>
      </c>
      <c r="D162" s="18"/>
      <c r="E162" s="23"/>
      <c r="F162" s="7"/>
      <c r="G162" s="7"/>
      <c r="H162" s="7"/>
      <c r="I162" s="9"/>
    </row>
    <row r="163" spans="1:9" x14ac:dyDescent="0.25">
      <c r="A163" s="6">
        <f t="shared" si="2"/>
        <v>159</v>
      </c>
      <c r="B163" s="10" t="s">
        <v>218</v>
      </c>
      <c r="C163" s="25">
        <v>911958.36</v>
      </c>
      <c r="D163" s="18"/>
      <c r="E163" s="23"/>
      <c r="F163" s="7"/>
      <c r="G163" s="7"/>
      <c r="H163" s="7"/>
      <c r="I163" s="9"/>
    </row>
    <row r="164" spans="1:9" x14ac:dyDescent="0.25">
      <c r="A164" s="6">
        <f t="shared" si="2"/>
        <v>160</v>
      </c>
      <c r="B164" s="10" t="s">
        <v>298</v>
      </c>
      <c r="C164" s="25">
        <v>260376</v>
      </c>
      <c r="D164" s="18"/>
      <c r="E164" s="23"/>
      <c r="F164" s="7"/>
      <c r="G164" s="7"/>
      <c r="H164" s="7"/>
      <c r="I164" s="9"/>
    </row>
    <row r="165" spans="1:9" x14ac:dyDescent="0.25">
      <c r="A165" s="6">
        <f t="shared" si="2"/>
        <v>161</v>
      </c>
      <c r="B165" s="10" t="s">
        <v>198</v>
      </c>
      <c r="C165" s="25">
        <v>3321</v>
      </c>
      <c r="D165" s="18"/>
      <c r="E165" s="23"/>
      <c r="F165" s="7"/>
      <c r="G165" s="7"/>
      <c r="H165" s="7"/>
      <c r="I165" s="9"/>
    </row>
    <row r="166" spans="1:9" x14ac:dyDescent="0.25">
      <c r="A166" s="6">
        <f t="shared" si="2"/>
        <v>162</v>
      </c>
      <c r="B166" s="10" t="s">
        <v>224</v>
      </c>
      <c r="C166" s="25">
        <v>3306</v>
      </c>
      <c r="D166" s="18"/>
      <c r="E166" s="23"/>
      <c r="F166" s="7"/>
      <c r="G166" s="7"/>
      <c r="H166" s="7"/>
      <c r="I166" s="9"/>
    </row>
    <row r="167" spans="1:9" x14ac:dyDescent="0.25">
      <c r="A167" s="6">
        <f t="shared" si="2"/>
        <v>163</v>
      </c>
      <c r="B167" s="10" t="s">
        <v>78</v>
      </c>
      <c r="C167" s="25">
        <v>15578.04</v>
      </c>
      <c r="D167" s="18"/>
      <c r="E167" s="23"/>
      <c r="F167" s="7"/>
      <c r="G167" s="7"/>
      <c r="H167" s="7"/>
      <c r="I167" s="9"/>
    </row>
    <row r="168" spans="1:9" x14ac:dyDescent="0.25">
      <c r="A168" s="6">
        <f t="shared" si="2"/>
        <v>164</v>
      </c>
      <c r="B168" s="10" t="s">
        <v>267</v>
      </c>
      <c r="C168" s="25">
        <v>10227604.15</v>
      </c>
      <c r="D168" s="18"/>
      <c r="E168" s="23"/>
      <c r="F168" s="7"/>
      <c r="G168" s="7"/>
      <c r="H168" s="7"/>
      <c r="I168" s="9"/>
    </row>
    <row r="169" spans="1:9" x14ac:dyDescent="0.25">
      <c r="A169" s="6">
        <f t="shared" si="2"/>
        <v>165</v>
      </c>
      <c r="B169" s="10" t="s">
        <v>322</v>
      </c>
      <c r="C169" s="25">
        <v>6831014.3099999996</v>
      </c>
      <c r="D169" s="18"/>
      <c r="E169" s="23"/>
      <c r="F169" s="7"/>
      <c r="G169" s="7"/>
      <c r="H169" s="7"/>
      <c r="I169" s="9"/>
    </row>
    <row r="170" spans="1:9" x14ac:dyDescent="0.25">
      <c r="A170" s="6">
        <f t="shared" si="2"/>
        <v>166</v>
      </c>
      <c r="B170" s="10" t="s">
        <v>248</v>
      </c>
      <c r="C170" s="25">
        <v>3379956</v>
      </c>
      <c r="D170" s="18"/>
      <c r="E170" s="23"/>
      <c r="F170" s="7"/>
      <c r="G170" s="7"/>
      <c r="H170" s="7"/>
      <c r="I170" s="9"/>
    </row>
    <row r="171" spans="1:9" x14ac:dyDescent="0.25">
      <c r="A171" s="6">
        <f t="shared" si="2"/>
        <v>167</v>
      </c>
      <c r="B171" s="10" t="s">
        <v>458</v>
      </c>
      <c r="C171" s="25">
        <v>11269.71</v>
      </c>
      <c r="D171" s="18"/>
      <c r="E171" s="23"/>
      <c r="F171" s="7"/>
      <c r="G171" s="7"/>
      <c r="H171" s="7"/>
      <c r="I171" s="9"/>
    </row>
    <row r="172" spans="1:9" x14ac:dyDescent="0.25">
      <c r="A172" s="6">
        <f t="shared" si="2"/>
        <v>168</v>
      </c>
      <c r="B172" s="10" t="s">
        <v>157</v>
      </c>
      <c r="C172" s="25">
        <v>11349.16</v>
      </c>
      <c r="D172" s="18"/>
      <c r="E172" s="23"/>
      <c r="F172" s="7"/>
      <c r="G172" s="7"/>
      <c r="H172" s="7"/>
      <c r="I172" s="9"/>
    </row>
    <row r="173" spans="1:9" x14ac:dyDescent="0.25">
      <c r="A173" s="6">
        <f t="shared" si="2"/>
        <v>169</v>
      </c>
      <c r="B173" s="10" t="s">
        <v>386</v>
      </c>
      <c r="C173" s="25">
        <v>786055</v>
      </c>
      <c r="D173" s="18"/>
      <c r="E173" s="23"/>
      <c r="F173" s="7"/>
      <c r="G173" s="7"/>
      <c r="H173" s="7"/>
      <c r="I173" s="9"/>
    </row>
    <row r="174" spans="1:9" x14ac:dyDescent="0.25">
      <c r="A174" s="6">
        <f t="shared" si="2"/>
        <v>170</v>
      </c>
      <c r="B174" s="10" t="s">
        <v>196</v>
      </c>
      <c r="C174" s="25">
        <v>605625</v>
      </c>
      <c r="D174" s="18"/>
      <c r="E174" s="23"/>
      <c r="F174" s="7"/>
      <c r="G174" s="7"/>
      <c r="H174" s="7"/>
      <c r="I174" s="9"/>
    </row>
    <row r="175" spans="1:9" x14ac:dyDescent="0.25">
      <c r="A175" s="6">
        <f t="shared" si="2"/>
        <v>171</v>
      </c>
      <c r="B175" s="10" t="s">
        <v>139</v>
      </c>
      <c r="C175" s="25">
        <v>73080</v>
      </c>
      <c r="D175" s="18"/>
      <c r="E175" s="23"/>
      <c r="F175" s="7"/>
      <c r="G175" s="7"/>
      <c r="H175" s="7"/>
      <c r="I175" s="9"/>
    </row>
    <row r="176" spans="1:9" x14ac:dyDescent="0.25">
      <c r="A176" s="6">
        <f t="shared" si="2"/>
        <v>172</v>
      </c>
      <c r="B176" s="10" t="s">
        <v>399</v>
      </c>
      <c r="C176" s="25">
        <v>7788</v>
      </c>
      <c r="D176" s="18"/>
      <c r="E176" s="23"/>
      <c r="F176" s="7"/>
      <c r="G176" s="7"/>
      <c r="H176" s="7"/>
      <c r="I176" s="9"/>
    </row>
    <row r="177" spans="1:9" x14ac:dyDescent="0.25">
      <c r="A177" s="6">
        <f t="shared" si="2"/>
        <v>173</v>
      </c>
      <c r="B177" s="10" t="s">
        <v>467</v>
      </c>
      <c r="C177" s="25">
        <v>50565.23</v>
      </c>
      <c r="D177" s="18"/>
      <c r="E177" s="23"/>
      <c r="F177" s="7"/>
      <c r="G177" s="7"/>
      <c r="H177" s="7"/>
      <c r="I177" s="9"/>
    </row>
    <row r="178" spans="1:9" x14ac:dyDescent="0.25">
      <c r="A178" s="6">
        <f t="shared" si="2"/>
        <v>174</v>
      </c>
      <c r="B178" s="10" t="s">
        <v>391</v>
      </c>
      <c r="C178" s="25">
        <v>29353</v>
      </c>
      <c r="D178" s="18"/>
      <c r="E178" s="23"/>
      <c r="F178" s="7"/>
      <c r="G178" s="7"/>
      <c r="H178" s="7"/>
      <c r="I178" s="9"/>
    </row>
    <row r="179" spans="1:9" x14ac:dyDescent="0.25">
      <c r="A179" s="6">
        <f t="shared" si="2"/>
        <v>175</v>
      </c>
      <c r="B179" s="10" t="s">
        <v>354</v>
      </c>
      <c r="C179" s="25">
        <v>11188559.609999999</v>
      </c>
      <c r="D179" s="18"/>
      <c r="E179" s="23"/>
      <c r="F179" s="7"/>
      <c r="G179" s="7"/>
      <c r="H179" s="7"/>
      <c r="I179" s="9"/>
    </row>
    <row r="180" spans="1:9" x14ac:dyDescent="0.25">
      <c r="A180" s="6">
        <f t="shared" si="2"/>
        <v>176</v>
      </c>
      <c r="B180" s="10" t="s">
        <v>183</v>
      </c>
      <c r="C180" s="25">
        <v>92162.7</v>
      </c>
      <c r="D180" s="18"/>
      <c r="E180" s="23"/>
      <c r="F180" s="7"/>
      <c r="G180" s="7"/>
      <c r="H180" s="7"/>
      <c r="I180" s="9"/>
    </row>
    <row r="181" spans="1:9" x14ac:dyDescent="0.25">
      <c r="A181" s="6">
        <f t="shared" si="2"/>
        <v>177</v>
      </c>
      <c r="B181" s="10" t="s">
        <v>179</v>
      </c>
      <c r="C181" s="25">
        <v>252330</v>
      </c>
      <c r="D181" s="18"/>
      <c r="E181" s="23"/>
      <c r="F181" s="7"/>
      <c r="G181" s="7"/>
      <c r="H181" s="7"/>
      <c r="I181" s="9"/>
    </row>
    <row r="182" spans="1:9" x14ac:dyDescent="0.25">
      <c r="A182" s="6">
        <f t="shared" si="2"/>
        <v>178</v>
      </c>
      <c r="B182" s="10" t="s">
        <v>175</v>
      </c>
      <c r="C182" s="25">
        <v>123637.2</v>
      </c>
      <c r="D182" s="18"/>
      <c r="E182" s="23"/>
      <c r="F182" s="7"/>
      <c r="G182" s="7"/>
      <c r="H182" s="7"/>
      <c r="I182" s="9"/>
    </row>
    <row r="183" spans="1:9" x14ac:dyDescent="0.25">
      <c r="A183" s="6">
        <f t="shared" si="2"/>
        <v>179</v>
      </c>
      <c r="B183" s="10" t="s">
        <v>142</v>
      </c>
      <c r="C183" s="25">
        <v>61108</v>
      </c>
      <c r="D183" s="18"/>
      <c r="E183" s="23"/>
      <c r="F183" s="7"/>
      <c r="G183" s="7"/>
      <c r="H183" s="7"/>
      <c r="I183" s="9"/>
    </row>
    <row r="184" spans="1:9" x14ac:dyDescent="0.25">
      <c r="A184" s="6">
        <f t="shared" si="2"/>
        <v>180</v>
      </c>
      <c r="B184" s="10" t="s">
        <v>451</v>
      </c>
      <c r="C184" s="25">
        <v>9900</v>
      </c>
      <c r="D184" s="18"/>
      <c r="E184" s="23"/>
      <c r="F184" s="7"/>
      <c r="G184" s="7"/>
      <c r="H184" s="7"/>
      <c r="I184" s="9"/>
    </row>
    <row r="185" spans="1:9" x14ac:dyDescent="0.25">
      <c r="A185" s="6">
        <f t="shared" si="2"/>
        <v>181</v>
      </c>
      <c r="B185" s="10" t="s">
        <v>394</v>
      </c>
      <c r="C185" s="25">
        <v>5664</v>
      </c>
      <c r="D185" s="18"/>
      <c r="E185" s="23"/>
      <c r="F185" s="7"/>
      <c r="G185" s="7"/>
      <c r="H185" s="7"/>
      <c r="I185" s="9"/>
    </row>
    <row r="186" spans="1:9" x14ac:dyDescent="0.25">
      <c r="A186" s="6">
        <f t="shared" si="2"/>
        <v>182</v>
      </c>
      <c r="B186" s="10" t="s">
        <v>44</v>
      </c>
      <c r="C186" s="25">
        <v>26637</v>
      </c>
      <c r="D186" s="18"/>
      <c r="E186" s="23"/>
      <c r="F186" s="7"/>
      <c r="G186" s="7"/>
      <c r="H186" s="7"/>
      <c r="I186" s="9"/>
    </row>
    <row r="187" spans="1:9" x14ac:dyDescent="0.25">
      <c r="A187" s="6">
        <f t="shared" si="2"/>
        <v>183</v>
      </c>
      <c r="B187" s="10" t="s">
        <v>131</v>
      </c>
      <c r="C187" s="25">
        <v>260335.85</v>
      </c>
      <c r="D187" s="18"/>
      <c r="E187" s="23"/>
      <c r="F187" s="7"/>
      <c r="G187" s="7"/>
      <c r="H187" s="7"/>
      <c r="I187" s="9"/>
    </row>
    <row r="188" spans="1:9" x14ac:dyDescent="0.25">
      <c r="A188" s="6">
        <f t="shared" si="2"/>
        <v>184</v>
      </c>
      <c r="B188" s="10" t="s">
        <v>272</v>
      </c>
      <c r="C188" s="25">
        <v>1057573</v>
      </c>
      <c r="D188" s="18"/>
      <c r="E188" s="23"/>
      <c r="F188" s="7"/>
      <c r="G188" s="7"/>
      <c r="H188" s="7"/>
      <c r="I188" s="9"/>
    </row>
    <row r="189" spans="1:9" x14ac:dyDescent="0.25">
      <c r="A189" s="6">
        <f t="shared" si="2"/>
        <v>185</v>
      </c>
      <c r="B189" s="10" t="s">
        <v>167</v>
      </c>
      <c r="C189" s="25">
        <v>94950</v>
      </c>
      <c r="D189" s="18"/>
      <c r="E189" s="23"/>
      <c r="F189" s="7"/>
      <c r="G189" s="7"/>
      <c r="H189" s="7"/>
      <c r="I189" s="9"/>
    </row>
    <row r="190" spans="1:9" x14ac:dyDescent="0.25">
      <c r="A190" s="6">
        <f t="shared" si="2"/>
        <v>186</v>
      </c>
      <c r="B190" s="10" t="s">
        <v>87</v>
      </c>
      <c r="C190" s="25">
        <v>13304.4</v>
      </c>
      <c r="D190" s="18"/>
      <c r="E190" s="23"/>
      <c r="F190" s="7"/>
      <c r="G190" s="7"/>
      <c r="H190" s="7"/>
      <c r="I190" s="9"/>
    </row>
    <row r="191" spans="1:9" x14ac:dyDescent="0.25">
      <c r="A191" s="6">
        <f t="shared" si="2"/>
        <v>187</v>
      </c>
      <c r="B191" s="10" t="s">
        <v>222</v>
      </c>
      <c r="C191" s="25">
        <v>524875.46</v>
      </c>
      <c r="D191" s="18"/>
      <c r="E191" s="23"/>
      <c r="F191" s="7"/>
      <c r="G191" s="7"/>
      <c r="H191" s="7"/>
      <c r="I191" s="9"/>
    </row>
    <row r="192" spans="1:9" x14ac:dyDescent="0.25">
      <c r="A192" s="6">
        <f t="shared" si="2"/>
        <v>188</v>
      </c>
      <c r="B192" s="10" t="s">
        <v>271</v>
      </c>
      <c r="C192" s="25">
        <v>117883</v>
      </c>
      <c r="D192" s="18"/>
      <c r="E192" s="23"/>
      <c r="F192" s="7"/>
      <c r="G192" s="7"/>
      <c r="H192" s="7"/>
      <c r="I192" s="9"/>
    </row>
    <row r="193" spans="1:9" x14ac:dyDescent="0.25">
      <c r="A193" s="6">
        <f t="shared" si="2"/>
        <v>189</v>
      </c>
      <c r="B193" s="10" t="s">
        <v>217</v>
      </c>
      <c r="C193" s="25">
        <v>184289</v>
      </c>
      <c r="D193" s="18"/>
      <c r="E193" s="23"/>
      <c r="F193" s="7"/>
      <c r="G193" s="7"/>
      <c r="H193" s="7"/>
      <c r="I193" s="9"/>
    </row>
    <row r="194" spans="1:9" x14ac:dyDescent="0.25">
      <c r="A194" s="6">
        <f t="shared" si="2"/>
        <v>190</v>
      </c>
      <c r="B194" s="10" t="s">
        <v>55</v>
      </c>
      <c r="C194" s="25">
        <v>3871.5</v>
      </c>
      <c r="D194" s="18"/>
      <c r="E194" s="23"/>
      <c r="F194" s="7"/>
      <c r="G194" s="7"/>
      <c r="H194" s="7"/>
      <c r="I194" s="9"/>
    </row>
    <row r="195" spans="1:9" x14ac:dyDescent="0.25">
      <c r="A195" s="6">
        <f t="shared" si="2"/>
        <v>191</v>
      </c>
      <c r="B195" s="10" t="s">
        <v>450</v>
      </c>
      <c r="C195" s="25">
        <v>3230535</v>
      </c>
      <c r="D195" s="18"/>
      <c r="E195" s="23"/>
      <c r="F195" s="7"/>
      <c r="G195" s="7"/>
      <c r="H195" s="7"/>
      <c r="I195" s="9"/>
    </row>
    <row r="196" spans="1:9" x14ac:dyDescent="0.25">
      <c r="A196" s="6">
        <f t="shared" si="2"/>
        <v>192</v>
      </c>
      <c r="B196" s="10" t="s">
        <v>273</v>
      </c>
      <c r="C196" s="25">
        <v>437621.4</v>
      </c>
      <c r="D196" s="18"/>
      <c r="E196" s="23"/>
      <c r="F196" s="7"/>
      <c r="G196" s="7"/>
      <c r="H196" s="7"/>
      <c r="I196" s="9"/>
    </row>
    <row r="197" spans="1:9" x14ac:dyDescent="0.25">
      <c r="A197" s="6">
        <f t="shared" si="2"/>
        <v>193</v>
      </c>
      <c r="B197" s="10" t="s">
        <v>104</v>
      </c>
      <c r="C197" s="25">
        <v>140241.94</v>
      </c>
      <c r="D197" s="18"/>
      <c r="E197" s="23"/>
      <c r="F197" s="7"/>
      <c r="G197" s="7"/>
      <c r="H197" s="7"/>
      <c r="I197" s="9"/>
    </row>
    <row r="198" spans="1:9" x14ac:dyDescent="0.25">
      <c r="A198" s="6">
        <f t="shared" ref="A198:A261" si="3">A197+1</f>
        <v>194</v>
      </c>
      <c r="B198" s="10" t="s">
        <v>468</v>
      </c>
      <c r="C198" s="25">
        <v>500000.42</v>
      </c>
      <c r="D198" s="18"/>
      <c r="E198" s="23"/>
      <c r="F198" s="7"/>
      <c r="G198" s="7"/>
      <c r="H198" s="7"/>
      <c r="I198" s="9"/>
    </row>
    <row r="199" spans="1:9" x14ac:dyDescent="0.25">
      <c r="A199" s="6">
        <f t="shared" si="3"/>
        <v>195</v>
      </c>
      <c r="B199" s="10" t="s">
        <v>159</v>
      </c>
      <c r="C199" s="25">
        <v>68914.48000000001</v>
      </c>
      <c r="D199" s="18"/>
      <c r="E199" s="23"/>
      <c r="F199" s="7"/>
      <c r="G199" s="7"/>
      <c r="H199" s="7"/>
      <c r="I199" s="9"/>
    </row>
    <row r="200" spans="1:9" x14ac:dyDescent="0.25">
      <c r="A200" s="6">
        <f t="shared" si="3"/>
        <v>196</v>
      </c>
      <c r="B200" s="10" t="s">
        <v>393</v>
      </c>
      <c r="C200" s="25">
        <v>69384</v>
      </c>
      <c r="D200" s="18"/>
      <c r="E200" s="23"/>
      <c r="F200" s="7"/>
      <c r="G200" s="7"/>
      <c r="H200" s="7"/>
      <c r="I200" s="9"/>
    </row>
    <row r="201" spans="1:9" x14ac:dyDescent="0.25">
      <c r="A201" s="6">
        <f t="shared" si="3"/>
        <v>197</v>
      </c>
      <c r="B201" s="10" t="s">
        <v>210</v>
      </c>
      <c r="C201" s="25">
        <v>38938.710000000006</v>
      </c>
      <c r="D201" s="18"/>
      <c r="E201" s="23"/>
      <c r="F201" s="7"/>
      <c r="G201" s="7"/>
      <c r="H201" s="7"/>
      <c r="I201" s="9"/>
    </row>
    <row r="202" spans="1:9" x14ac:dyDescent="0.25">
      <c r="A202" s="6">
        <f t="shared" si="3"/>
        <v>198</v>
      </c>
      <c r="B202" s="10" t="s">
        <v>75</v>
      </c>
      <c r="C202" s="25">
        <v>508368.71</v>
      </c>
      <c r="D202" s="18"/>
      <c r="E202" s="23"/>
      <c r="F202" s="7"/>
      <c r="G202" s="7"/>
      <c r="H202" s="7"/>
      <c r="I202" s="9"/>
    </row>
    <row r="203" spans="1:9" x14ac:dyDescent="0.25">
      <c r="A203" s="6">
        <f t="shared" si="3"/>
        <v>199</v>
      </c>
      <c r="B203" s="10" t="s">
        <v>440</v>
      </c>
      <c r="C203" s="25">
        <v>661724</v>
      </c>
      <c r="D203" s="18"/>
      <c r="E203" s="23"/>
      <c r="F203" s="7"/>
      <c r="G203" s="7"/>
      <c r="H203" s="7"/>
      <c r="I203" s="9"/>
    </row>
    <row r="204" spans="1:9" x14ac:dyDescent="0.25">
      <c r="A204" s="6">
        <f t="shared" si="3"/>
        <v>200</v>
      </c>
      <c r="B204" s="10" t="s">
        <v>366</v>
      </c>
      <c r="C204" s="25">
        <v>756303.56</v>
      </c>
      <c r="D204" s="18"/>
      <c r="E204" s="23"/>
      <c r="F204" s="7"/>
      <c r="G204" s="7"/>
      <c r="H204" s="7"/>
      <c r="I204" s="9"/>
    </row>
    <row r="205" spans="1:9" x14ac:dyDescent="0.25">
      <c r="A205" s="6">
        <f t="shared" si="3"/>
        <v>201</v>
      </c>
      <c r="B205" s="10" t="s">
        <v>112</v>
      </c>
      <c r="C205" s="25">
        <v>69200</v>
      </c>
      <c r="D205" s="18"/>
      <c r="E205" s="23"/>
      <c r="F205" s="7"/>
      <c r="G205" s="7"/>
      <c r="H205" s="7"/>
      <c r="I205" s="9"/>
    </row>
    <row r="206" spans="1:9" x14ac:dyDescent="0.25">
      <c r="A206" s="6">
        <f t="shared" si="3"/>
        <v>202</v>
      </c>
      <c r="B206" s="10" t="s">
        <v>243</v>
      </c>
      <c r="C206" s="25">
        <v>21640161.199999999</v>
      </c>
      <c r="D206" s="18"/>
      <c r="E206" s="23"/>
      <c r="F206" s="7"/>
      <c r="G206" s="7"/>
      <c r="H206" s="7"/>
      <c r="I206" s="9"/>
    </row>
    <row r="207" spans="1:9" x14ac:dyDescent="0.25">
      <c r="A207" s="6">
        <f t="shared" si="3"/>
        <v>203</v>
      </c>
      <c r="B207" s="10" t="s">
        <v>150</v>
      </c>
      <c r="C207" s="25">
        <v>22420</v>
      </c>
      <c r="D207" s="18"/>
      <c r="E207" s="23"/>
      <c r="F207" s="7"/>
      <c r="G207" s="7"/>
      <c r="H207" s="7"/>
      <c r="I207" s="9"/>
    </row>
    <row r="208" spans="1:9" x14ac:dyDescent="0.25">
      <c r="A208" s="6">
        <f t="shared" si="3"/>
        <v>204</v>
      </c>
      <c r="B208" s="10" t="s">
        <v>365</v>
      </c>
      <c r="C208" s="25">
        <v>2180842.3599999994</v>
      </c>
      <c r="D208" s="18"/>
      <c r="E208" s="23"/>
      <c r="F208" s="7"/>
      <c r="G208" s="7"/>
      <c r="H208" s="7"/>
      <c r="I208" s="9"/>
    </row>
    <row r="209" spans="1:9" x14ac:dyDescent="0.25">
      <c r="A209" s="6">
        <f t="shared" si="3"/>
        <v>205</v>
      </c>
      <c r="B209" s="10" t="s">
        <v>443</v>
      </c>
      <c r="C209" s="25">
        <v>10719972</v>
      </c>
      <c r="D209" s="18"/>
      <c r="E209" s="23"/>
      <c r="F209" s="7"/>
      <c r="G209" s="7"/>
      <c r="H209" s="7"/>
      <c r="I209" s="9"/>
    </row>
    <row r="210" spans="1:9" x14ac:dyDescent="0.25">
      <c r="A210" s="6">
        <f t="shared" si="3"/>
        <v>206</v>
      </c>
      <c r="B210" s="10" t="s">
        <v>318</v>
      </c>
      <c r="C210" s="25">
        <v>47040</v>
      </c>
      <c r="D210" s="18"/>
      <c r="E210" s="23"/>
      <c r="F210" s="7"/>
      <c r="G210" s="7"/>
      <c r="H210" s="7"/>
      <c r="I210" s="9"/>
    </row>
    <row r="211" spans="1:9" x14ac:dyDescent="0.25">
      <c r="A211" s="6">
        <f t="shared" si="3"/>
        <v>207</v>
      </c>
      <c r="B211" s="10" t="s">
        <v>250</v>
      </c>
      <c r="C211" s="25">
        <v>6925.24</v>
      </c>
      <c r="D211" s="18"/>
      <c r="E211" s="23"/>
      <c r="F211" s="7"/>
      <c r="G211" s="7"/>
      <c r="H211" s="7"/>
      <c r="I211" s="9"/>
    </row>
    <row r="212" spans="1:9" x14ac:dyDescent="0.25">
      <c r="A212" s="6">
        <f t="shared" si="3"/>
        <v>208</v>
      </c>
      <c r="B212" s="10" t="s">
        <v>62</v>
      </c>
      <c r="C212" s="25">
        <v>3040598.81</v>
      </c>
      <c r="D212" s="18"/>
      <c r="E212" s="23"/>
      <c r="F212" s="7"/>
      <c r="G212" s="7"/>
      <c r="H212" s="7"/>
      <c r="I212" s="9"/>
    </row>
    <row r="213" spans="1:9" x14ac:dyDescent="0.25">
      <c r="A213" s="6">
        <f t="shared" si="3"/>
        <v>209</v>
      </c>
      <c r="B213" s="10" t="s">
        <v>60</v>
      </c>
      <c r="C213" s="25">
        <v>274200.42</v>
      </c>
      <c r="D213" s="18"/>
      <c r="E213" s="23"/>
      <c r="F213" s="7"/>
      <c r="G213" s="7"/>
      <c r="H213" s="7"/>
      <c r="I213" s="9"/>
    </row>
    <row r="214" spans="1:9" x14ac:dyDescent="0.25">
      <c r="A214" s="6">
        <f t="shared" si="3"/>
        <v>210</v>
      </c>
      <c r="B214" s="10" t="s">
        <v>246</v>
      </c>
      <c r="C214" s="25">
        <v>237202.5</v>
      </c>
      <c r="D214" s="18"/>
      <c r="E214" s="23"/>
      <c r="F214" s="7"/>
      <c r="G214" s="7"/>
      <c r="H214" s="7"/>
      <c r="I214" s="9"/>
    </row>
    <row r="215" spans="1:9" x14ac:dyDescent="0.25">
      <c r="A215" s="6">
        <f t="shared" si="3"/>
        <v>211</v>
      </c>
      <c r="B215" s="10" t="s">
        <v>216</v>
      </c>
      <c r="C215" s="25">
        <v>1329778.6300000008</v>
      </c>
      <c r="D215" s="18"/>
      <c r="E215" s="23"/>
      <c r="F215" s="7"/>
      <c r="G215" s="7"/>
      <c r="H215" s="7"/>
      <c r="I215" s="9"/>
    </row>
    <row r="216" spans="1:9" x14ac:dyDescent="0.25">
      <c r="A216" s="6">
        <f t="shared" si="3"/>
        <v>212</v>
      </c>
      <c r="B216" s="10" t="s">
        <v>50</v>
      </c>
      <c r="C216" s="25">
        <v>1064103.75</v>
      </c>
      <c r="D216" s="18"/>
      <c r="E216" s="23"/>
      <c r="F216" s="7"/>
      <c r="G216" s="7"/>
      <c r="H216" s="7"/>
      <c r="I216" s="9"/>
    </row>
    <row r="217" spans="1:9" x14ac:dyDescent="0.25">
      <c r="A217" s="6">
        <f t="shared" si="3"/>
        <v>213</v>
      </c>
      <c r="B217" s="6" t="s">
        <v>349</v>
      </c>
      <c r="C217" s="25">
        <v>133147.26999999999</v>
      </c>
      <c r="D217" s="18"/>
      <c r="E217" s="23"/>
      <c r="F217" s="7"/>
      <c r="G217" s="7"/>
      <c r="H217" s="7"/>
      <c r="I217" s="9"/>
    </row>
    <row r="218" spans="1:9" x14ac:dyDescent="0.25">
      <c r="A218" s="6">
        <f t="shared" si="3"/>
        <v>214</v>
      </c>
      <c r="B218" s="6" t="s">
        <v>302</v>
      </c>
      <c r="C218" s="26">
        <v>67773</v>
      </c>
      <c r="D218" s="18"/>
      <c r="E218" s="23"/>
      <c r="F218" s="11"/>
      <c r="G218" s="7"/>
      <c r="H218" s="11"/>
      <c r="I218" s="9"/>
    </row>
    <row r="219" spans="1:9" x14ac:dyDescent="0.25">
      <c r="A219" s="6">
        <f t="shared" si="3"/>
        <v>215</v>
      </c>
      <c r="B219" s="10" t="s">
        <v>260</v>
      </c>
      <c r="C219" s="25">
        <v>409489</v>
      </c>
      <c r="D219" s="18"/>
      <c r="E219" s="23"/>
      <c r="F219" s="7"/>
      <c r="G219" s="7"/>
      <c r="H219" s="7"/>
      <c r="I219" s="9"/>
    </row>
    <row r="220" spans="1:9" x14ac:dyDescent="0.25">
      <c r="A220" s="6">
        <f t="shared" si="3"/>
        <v>216</v>
      </c>
      <c r="B220" s="10" t="s">
        <v>203</v>
      </c>
      <c r="C220" s="25">
        <v>179577.65999999997</v>
      </c>
      <c r="D220" s="18"/>
      <c r="E220" s="23"/>
      <c r="F220" s="7"/>
      <c r="G220" s="7"/>
      <c r="H220" s="7"/>
      <c r="I220" s="9"/>
    </row>
    <row r="221" spans="1:9" x14ac:dyDescent="0.25">
      <c r="A221" s="6">
        <f t="shared" si="3"/>
        <v>217</v>
      </c>
      <c r="B221" s="10" t="s">
        <v>174</v>
      </c>
      <c r="C221" s="25">
        <v>776313.77</v>
      </c>
      <c r="D221" s="18"/>
      <c r="E221" s="23"/>
      <c r="F221" s="7"/>
      <c r="G221" s="7"/>
      <c r="H221" s="7"/>
      <c r="I221" s="9"/>
    </row>
    <row r="222" spans="1:9" x14ac:dyDescent="0.25">
      <c r="A222" s="6">
        <f t="shared" si="3"/>
        <v>218</v>
      </c>
      <c r="B222" s="10" t="s">
        <v>77</v>
      </c>
      <c r="C222" s="25">
        <v>1055546.8900000001</v>
      </c>
      <c r="D222" s="18"/>
      <c r="E222" s="23"/>
      <c r="F222" s="7"/>
      <c r="G222" s="7"/>
      <c r="H222" s="7"/>
      <c r="I222" s="9"/>
    </row>
    <row r="223" spans="1:9" x14ac:dyDescent="0.25">
      <c r="A223" s="6">
        <f t="shared" si="3"/>
        <v>219</v>
      </c>
      <c r="B223" s="10" t="s">
        <v>137</v>
      </c>
      <c r="C223" s="25">
        <v>200323</v>
      </c>
      <c r="D223" s="18"/>
      <c r="E223" s="23"/>
      <c r="F223" s="7"/>
      <c r="G223" s="7"/>
      <c r="H223" s="7"/>
      <c r="I223" s="9"/>
    </row>
    <row r="224" spans="1:9" x14ac:dyDescent="0.25">
      <c r="A224" s="6">
        <f t="shared" si="3"/>
        <v>220</v>
      </c>
      <c r="B224" s="10" t="s">
        <v>53</v>
      </c>
      <c r="C224" s="25">
        <v>12294.02</v>
      </c>
      <c r="D224" s="18"/>
      <c r="E224" s="23"/>
      <c r="F224" s="7"/>
      <c r="G224" s="7"/>
      <c r="H224" s="7"/>
      <c r="I224" s="9"/>
    </row>
    <row r="225" spans="1:9" x14ac:dyDescent="0.25">
      <c r="A225" s="6">
        <f t="shared" si="3"/>
        <v>221</v>
      </c>
      <c r="B225" s="10" t="s">
        <v>469</v>
      </c>
      <c r="C225" s="25">
        <v>5457.5</v>
      </c>
      <c r="D225" s="18"/>
      <c r="E225" s="23"/>
      <c r="F225" s="7"/>
      <c r="G225" s="7"/>
      <c r="H225" s="7"/>
      <c r="I225" s="9"/>
    </row>
    <row r="226" spans="1:9" x14ac:dyDescent="0.25">
      <c r="A226" s="6">
        <f t="shared" si="3"/>
        <v>222</v>
      </c>
      <c r="B226" s="10" t="s">
        <v>291</v>
      </c>
      <c r="C226" s="26">
        <v>19800</v>
      </c>
      <c r="D226" s="18"/>
      <c r="E226" s="23"/>
      <c r="F226" s="9"/>
      <c r="G226" s="11"/>
      <c r="H226" s="9"/>
      <c r="I226" s="9"/>
    </row>
    <row r="227" spans="1:9" x14ac:dyDescent="0.25">
      <c r="A227" s="6">
        <f t="shared" si="3"/>
        <v>223</v>
      </c>
      <c r="B227" s="10" t="s">
        <v>335</v>
      </c>
      <c r="C227" s="25">
        <v>6305202.5499999998</v>
      </c>
      <c r="D227" s="18"/>
      <c r="E227" s="23"/>
      <c r="F227" s="7"/>
      <c r="G227" s="7"/>
      <c r="H227" s="7"/>
      <c r="I227" s="9"/>
    </row>
    <row r="228" spans="1:9" x14ac:dyDescent="0.25">
      <c r="A228" s="6">
        <f t="shared" si="3"/>
        <v>224</v>
      </c>
      <c r="B228" s="10" t="s">
        <v>263</v>
      </c>
      <c r="C228" s="25">
        <v>1668311</v>
      </c>
      <c r="D228" s="18"/>
      <c r="E228" s="23"/>
      <c r="F228" s="7"/>
      <c r="G228" s="7"/>
      <c r="H228" s="7"/>
      <c r="I228" s="9"/>
    </row>
    <row r="229" spans="1:9" x14ac:dyDescent="0.25">
      <c r="A229" s="6">
        <f t="shared" si="3"/>
        <v>225</v>
      </c>
      <c r="B229" s="10" t="s">
        <v>437</v>
      </c>
      <c r="C229" s="25">
        <v>39312</v>
      </c>
      <c r="D229" s="18"/>
      <c r="E229" s="23"/>
      <c r="F229" s="7"/>
      <c r="G229" s="7"/>
      <c r="H229" s="7"/>
      <c r="I229" s="9"/>
    </row>
    <row r="230" spans="1:9" x14ac:dyDescent="0.25">
      <c r="A230" s="6">
        <f t="shared" si="3"/>
        <v>226</v>
      </c>
      <c r="B230" s="10" t="s">
        <v>119</v>
      </c>
      <c r="C230" s="25">
        <v>52836</v>
      </c>
      <c r="D230" s="18"/>
      <c r="E230" s="23"/>
      <c r="F230" s="7"/>
      <c r="G230" s="7"/>
      <c r="H230" s="7"/>
      <c r="I230" s="9"/>
    </row>
    <row r="231" spans="1:9" x14ac:dyDescent="0.25">
      <c r="A231" s="6">
        <f t="shared" si="3"/>
        <v>227</v>
      </c>
      <c r="B231" s="10" t="s">
        <v>64</v>
      </c>
      <c r="C231" s="25">
        <v>165182.57</v>
      </c>
      <c r="D231" s="18"/>
      <c r="E231" s="23"/>
      <c r="F231" s="7"/>
      <c r="G231" s="7"/>
      <c r="H231" s="7"/>
      <c r="I231" s="9"/>
    </row>
    <row r="232" spans="1:9" x14ac:dyDescent="0.25">
      <c r="A232" s="6">
        <f t="shared" si="3"/>
        <v>228</v>
      </c>
      <c r="B232" s="10" t="s">
        <v>346</v>
      </c>
      <c r="C232" s="25">
        <v>90000</v>
      </c>
      <c r="D232" s="18"/>
      <c r="E232" s="23"/>
      <c r="F232" s="7"/>
      <c r="G232" s="7"/>
      <c r="H232" s="7"/>
      <c r="I232" s="9"/>
    </row>
    <row r="233" spans="1:9" x14ac:dyDescent="0.25">
      <c r="A233" s="6">
        <f t="shared" si="3"/>
        <v>229</v>
      </c>
      <c r="B233" s="10" t="s">
        <v>244</v>
      </c>
      <c r="C233" s="25">
        <v>332357</v>
      </c>
      <c r="D233" s="18"/>
      <c r="E233" s="23"/>
      <c r="F233" s="7"/>
      <c r="G233" s="7"/>
      <c r="H233" s="7"/>
      <c r="I233" s="9"/>
    </row>
    <row r="234" spans="1:9" x14ac:dyDescent="0.25">
      <c r="A234" s="6">
        <f t="shared" si="3"/>
        <v>230</v>
      </c>
      <c r="B234" s="10" t="s">
        <v>213</v>
      </c>
      <c r="C234" s="25">
        <v>4279609.25</v>
      </c>
      <c r="D234" s="18"/>
      <c r="E234" s="23"/>
      <c r="F234" s="7"/>
      <c r="G234" s="7"/>
      <c r="H234" s="7"/>
      <c r="I234" s="9"/>
    </row>
    <row r="235" spans="1:9" x14ac:dyDescent="0.25">
      <c r="A235" s="6">
        <f t="shared" si="3"/>
        <v>231</v>
      </c>
      <c r="B235" s="10" t="s">
        <v>67</v>
      </c>
      <c r="C235" s="25">
        <v>51019</v>
      </c>
      <c r="D235" s="18"/>
      <c r="E235" s="23"/>
      <c r="F235" s="7"/>
      <c r="G235" s="7"/>
      <c r="H235" s="7"/>
      <c r="I235" s="9"/>
    </row>
    <row r="236" spans="1:9" x14ac:dyDescent="0.25">
      <c r="A236" s="6">
        <f t="shared" si="3"/>
        <v>232</v>
      </c>
      <c r="B236" s="10" t="s">
        <v>277</v>
      </c>
      <c r="C236" s="25">
        <v>67744</v>
      </c>
      <c r="D236" s="18"/>
      <c r="E236" s="23"/>
      <c r="F236" s="7"/>
      <c r="G236" s="7"/>
      <c r="H236" s="7"/>
      <c r="I236" s="9"/>
    </row>
    <row r="237" spans="1:9" x14ac:dyDescent="0.25">
      <c r="A237" s="6">
        <f t="shared" si="3"/>
        <v>233</v>
      </c>
      <c r="B237" s="10" t="s">
        <v>297</v>
      </c>
      <c r="C237" s="25">
        <v>134568</v>
      </c>
      <c r="D237" s="18"/>
      <c r="E237" s="23"/>
      <c r="F237" s="7"/>
      <c r="G237" s="7"/>
      <c r="H237" s="7"/>
      <c r="I237" s="9"/>
    </row>
    <row r="238" spans="1:9" x14ac:dyDescent="0.25">
      <c r="A238" s="6">
        <f t="shared" si="3"/>
        <v>234</v>
      </c>
      <c r="B238" s="10" t="s">
        <v>236</v>
      </c>
      <c r="C238" s="25">
        <v>586081.43000000005</v>
      </c>
      <c r="D238" s="18"/>
      <c r="E238" s="23"/>
      <c r="F238" s="7"/>
      <c r="G238" s="7"/>
      <c r="H238" s="7"/>
      <c r="I238" s="9"/>
    </row>
    <row r="239" spans="1:9" x14ac:dyDescent="0.25">
      <c r="A239" s="6">
        <f t="shared" si="3"/>
        <v>235</v>
      </c>
      <c r="B239" s="10" t="s">
        <v>334</v>
      </c>
      <c r="C239" s="25">
        <v>211371.11</v>
      </c>
      <c r="D239" s="18"/>
      <c r="E239" s="23"/>
      <c r="F239" s="7"/>
      <c r="G239" s="7"/>
      <c r="H239" s="7"/>
      <c r="I239" s="9"/>
    </row>
    <row r="240" spans="1:9" x14ac:dyDescent="0.25">
      <c r="A240" s="6">
        <f t="shared" si="3"/>
        <v>236</v>
      </c>
      <c r="B240" s="10" t="s">
        <v>326</v>
      </c>
      <c r="C240" s="25">
        <v>14356571.890000001</v>
      </c>
      <c r="D240" s="18"/>
      <c r="E240" s="23"/>
      <c r="F240" s="7"/>
      <c r="G240" s="7"/>
      <c r="H240" s="7"/>
      <c r="I240" s="9"/>
    </row>
    <row r="241" spans="1:9" x14ac:dyDescent="0.25">
      <c r="A241" s="6">
        <f t="shared" si="3"/>
        <v>237</v>
      </c>
      <c r="B241" s="10" t="s">
        <v>83</v>
      </c>
      <c r="C241" s="25">
        <v>232018</v>
      </c>
      <c r="D241" s="18"/>
      <c r="E241" s="23"/>
      <c r="F241" s="7"/>
      <c r="G241" s="7"/>
      <c r="H241" s="7"/>
      <c r="I241" s="9"/>
    </row>
    <row r="242" spans="1:9" x14ac:dyDescent="0.25">
      <c r="A242" s="6">
        <f t="shared" si="3"/>
        <v>238</v>
      </c>
      <c r="B242" s="10" t="s">
        <v>439</v>
      </c>
      <c r="C242" s="25">
        <v>394317.76</v>
      </c>
      <c r="D242" s="18"/>
      <c r="E242" s="23"/>
      <c r="F242" s="7"/>
      <c r="G242" s="7"/>
      <c r="H242" s="7"/>
      <c r="I242" s="9"/>
    </row>
    <row r="243" spans="1:9" x14ac:dyDescent="0.25">
      <c r="A243" s="6">
        <f t="shared" si="3"/>
        <v>239</v>
      </c>
      <c r="B243" s="10" t="s">
        <v>191</v>
      </c>
      <c r="C243" s="25">
        <v>286927</v>
      </c>
      <c r="D243" s="18"/>
      <c r="E243" s="23"/>
      <c r="F243" s="7"/>
      <c r="G243" s="7"/>
      <c r="H243" s="7"/>
      <c r="I243" s="9"/>
    </row>
    <row r="244" spans="1:9" x14ac:dyDescent="0.25">
      <c r="A244" s="6">
        <f t="shared" si="3"/>
        <v>240</v>
      </c>
      <c r="B244" s="10" t="s">
        <v>148</v>
      </c>
      <c r="C244" s="25">
        <v>81707.009999999995</v>
      </c>
      <c r="D244" s="18"/>
      <c r="E244" s="23"/>
      <c r="F244" s="7"/>
      <c r="G244" s="7"/>
      <c r="H244" s="7"/>
      <c r="I244" s="9"/>
    </row>
    <row r="245" spans="1:9" x14ac:dyDescent="0.25">
      <c r="A245" s="6">
        <f t="shared" si="3"/>
        <v>241</v>
      </c>
      <c r="B245" s="10" t="s">
        <v>80</v>
      </c>
      <c r="C245" s="25">
        <v>8870</v>
      </c>
      <c r="D245" s="18"/>
      <c r="E245" s="23"/>
      <c r="F245" s="7"/>
      <c r="G245" s="7"/>
      <c r="H245" s="7"/>
      <c r="I245" s="9"/>
    </row>
    <row r="246" spans="1:9" x14ac:dyDescent="0.25">
      <c r="A246" s="6">
        <f t="shared" si="3"/>
        <v>242</v>
      </c>
      <c r="B246" s="10" t="s">
        <v>341</v>
      </c>
      <c r="C246" s="25">
        <v>28762618.399999999</v>
      </c>
      <c r="D246" s="18"/>
      <c r="E246" s="23"/>
      <c r="F246" s="7"/>
      <c r="G246" s="7"/>
      <c r="H246" s="7"/>
      <c r="I246" s="9"/>
    </row>
    <row r="247" spans="1:9" x14ac:dyDescent="0.25">
      <c r="A247" s="6">
        <f t="shared" si="3"/>
        <v>243</v>
      </c>
      <c r="B247" s="10" t="s">
        <v>274</v>
      </c>
      <c r="C247" s="25">
        <v>99334.8</v>
      </c>
      <c r="D247" s="18"/>
      <c r="E247" s="23"/>
      <c r="F247" s="7"/>
      <c r="G247" s="7"/>
      <c r="H247" s="7"/>
      <c r="I247" s="9"/>
    </row>
    <row r="248" spans="1:9" x14ac:dyDescent="0.25">
      <c r="A248" s="6">
        <f t="shared" si="3"/>
        <v>244</v>
      </c>
      <c r="B248" s="10" t="s">
        <v>396</v>
      </c>
      <c r="C248" s="25">
        <v>11000</v>
      </c>
      <c r="D248" s="18"/>
      <c r="E248" s="23"/>
      <c r="F248" s="7"/>
      <c r="G248" s="7"/>
      <c r="H248" s="7"/>
      <c r="I248" s="9"/>
    </row>
    <row r="249" spans="1:9" x14ac:dyDescent="0.25">
      <c r="A249" s="6">
        <f t="shared" si="3"/>
        <v>245</v>
      </c>
      <c r="B249" s="6" t="s">
        <v>360</v>
      </c>
      <c r="C249" s="26">
        <v>12184</v>
      </c>
      <c r="D249" s="18"/>
      <c r="E249" s="23"/>
      <c r="F249" s="9"/>
      <c r="G249" s="11"/>
      <c r="H249" s="9"/>
      <c r="I249" s="9"/>
    </row>
    <row r="250" spans="1:9" x14ac:dyDescent="0.25">
      <c r="A250" s="6">
        <f t="shared" si="3"/>
        <v>246</v>
      </c>
      <c r="B250" s="6" t="s">
        <v>255</v>
      </c>
      <c r="C250" s="26">
        <v>1621952</v>
      </c>
      <c r="D250" s="18"/>
      <c r="E250" s="23"/>
      <c r="F250" s="9"/>
      <c r="G250" s="11"/>
      <c r="H250" s="9"/>
      <c r="I250" s="9"/>
    </row>
    <row r="251" spans="1:9" x14ac:dyDescent="0.25">
      <c r="A251" s="6">
        <f t="shared" si="3"/>
        <v>247</v>
      </c>
      <c r="B251" s="10" t="s">
        <v>226</v>
      </c>
      <c r="C251" s="25">
        <v>156972</v>
      </c>
      <c r="D251" s="18"/>
      <c r="E251" s="23"/>
      <c r="F251" s="7"/>
      <c r="G251" s="7"/>
      <c r="H251" s="7"/>
      <c r="I251" s="9"/>
    </row>
    <row r="252" spans="1:9" x14ac:dyDescent="0.25">
      <c r="A252" s="6">
        <f t="shared" si="3"/>
        <v>248</v>
      </c>
      <c r="B252" s="10" t="s">
        <v>343</v>
      </c>
      <c r="C252" s="25">
        <v>5435</v>
      </c>
      <c r="D252" s="18"/>
      <c r="E252" s="23"/>
      <c r="F252" s="7"/>
      <c r="G252" s="7"/>
      <c r="H252" s="7"/>
      <c r="I252" s="9"/>
    </row>
    <row r="253" spans="1:9" x14ac:dyDescent="0.25">
      <c r="A253" s="6">
        <f t="shared" si="3"/>
        <v>249</v>
      </c>
      <c r="B253" s="10" t="s">
        <v>388</v>
      </c>
      <c r="C253" s="26">
        <v>7293</v>
      </c>
      <c r="D253" s="18"/>
      <c r="E253" s="23"/>
      <c r="F253" s="9"/>
      <c r="G253" s="9"/>
      <c r="H253" s="11"/>
      <c r="I253" s="9"/>
    </row>
    <row r="254" spans="1:9" x14ac:dyDescent="0.25">
      <c r="A254" s="6">
        <f t="shared" si="3"/>
        <v>250</v>
      </c>
      <c r="B254" s="10" t="s">
        <v>98</v>
      </c>
      <c r="C254" s="25">
        <v>8688.130000000001</v>
      </c>
      <c r="D254" s="18"/>
      <c r="E254" s="23"/>
      <c r="F254" s="7"/>
      <c r="G254" s="7"/>
      <c r="H254" s="7"/>
      <c r="I254" s="9"/>
    </row>
    <row r="255" spans="1:9" x14ac:dyDescent="0.25">
      <c r="A255" s="6">
        <f t="shared" si="3"/>
        <v>251</v>
      </c>
      <c r="B255" s="10" t="s">
        <v>89</v>
      </c>
      <c r="C255" s="25">
        <v>1365705.9500000002</v>
      </c>
      <c r="D255" s="18"/>
      <c r="E255" s="23"/>
      <c r="F255" s="7"/>
      <c r="G255" s="7"/>
      <c r="H255" s="7"/>
      <c r="I255" s="9"/>
    </row>
    <row r="256" spans="1:9" x14ac:dyDescent="0.25">
      <c r="A256" s="6">
        <f t="shared" si="3"/>
        <v>252</v>
      </c>
      <c r="B256" s="10" t="s">
        <v>110</v>
      </c>
      <c r="C256" s="25">
        <v>182413</v>
      </c>
      <c r="D256" s="18"/>
      <c r="E256" s="23"/>
      <c r="F256" s="7"/>
      <c r="G256" s="7"/>
      <c r="H256" s="7"/>
      <c r="I256" s="9"/>
    </row>
    <row r="257" spans="1:9" x14ac:dyDescent="0.25">
      <c r="A257" s="6">
        <f t="shared" si="3"/>
        <v>253</v>
      </c>
      <c r="B257" s="10" t="s">
        <v>168</v>
      </c>
      <c r="C257" s="25">
        <v>52480</v>
      </c>
      <c r="D257" s="18"/>
      <c r="E257" s="23"/>
      <c r="F257" s="7"/>
      <c r="G257" s="7"/>
      <c r="H257" s="7"/>
      <c r="I257" s="9"/>
    </row>
    <row r="258" spans="1:9" x14ac:dyDescent="0.25">
      <c r="A258" s="6">
        <f t="shared" si="3"/>
        <v>254</v>
      </c>
      <c r="B258" s="10" t="s">
        <v>312</v>
      </c>
      <c r="C258" s="25">
        <v>515200</v>
      </c>
      <c r="D258" s="18"/>
      <c r="E258" s="23"/>
      <c r="F258" s="7"/>
      <c r="G258" s="7"/>
      <c r="H258" s="7"/>
      <c r="I258" s="9"/>
    </row>
    <row r="259" spans="1:9" x14ac:dyDescent="0.25">
      <c r="A259" s="6">
        <f t="shared" si="3"/>
        <v>255</v>
      </c>
      <c r="B259" s="10" t="s">
        <v>275</v>
      </c>
      <c r="C259" s="25">
        <v>1320701</v>
      </c>
      <c r="D259" s="18"/>
      <c r="E259" s="23"/>
      <c r="F259" s="7"/>
      <c r="G259" s="7"/>
      <c r="H259" s="7"/>
      <c r="I259" s="9"/>
    </row>
    <row r="260" spans="1:9" x14ac:dyDescent="0.25">
      <c r="A260" s="6">
        <f t="shared" si="3"/>
        <v>256</v>
      </c>
      <c r="B260" s="10" t="s">
        <v>324</v>
      </c>
      <c r="C260" s="25">
        <v>12953448.109999999</v>
      </c>
      <c r="D260" s="18"/>
      <c r="E260" s="23"/>
      <c r="F260" s="7"/>
      <c r="G260" s="7"/>
      <c r="H260" s="7"/>
      <c r="I260" s="9"/>
    </row>
    <row r="261" spans="1:9" x14ac:dyDescent="0.25">
      <c r="A261" s="6">
        <f t="shared" si="3"/>
        <v>257</v>
      </c>
      <c r="B261" s="10" t="s">
        <v>204</v>
      </c>
      <c r="C261" s="25">
        <v>2292924.79</v>
      </c>
      <c r="D261" s="18"/>
      <c r="E261" s="23"/>
      <c r="F261" s="7"/>
      <c r="G261" s="7"/>
      <c r="H261" s="7"/>
      <c r="I261" s="9"/>
    </row>
    <row r="262" spans="1:9" x14ac:dyDescent="0.25">
      <c r="A262" s="6">
        <f t="shared" ref="A262:A325" si="4">A261+1</f>
        <v>258</v>
      </c>
      <c r="B262" s="6" t="s">
        <v>235</v>
      </c>
      <c r="C262" s="26">
        <v>14798</v>
      </c>
      <c r="D262" s="18"/>
      <c r="E262" s="23"/>
      <c r="F262" s="9"/>
      <c r="G262" s="9"/>
      <c r="H262" s="11"/>
      <c r="I262" s="9"/>
    </row>
    <row r="263" spans="1:9" x14ac:dyDescent="0.25">
      <c r="A263" s="6">
        <f t="shared" si="4"/>
        <v>259</v>
      </c>
      <c r="B263" s="10" t="s">
        <v>247</v>
      </c>
      <c r="C263" s="25">
        <v>104262</v>
      </c>
      <c r="D263" s="18"/>
      <c r="E263" s="23"/>
      <c r="F263" s="7"/>
      <c r="G263" s="7"/>
      <c r="H263" s="7"/>
      <c r="I263" s="9"/>
    </row>
    <row r="264" spans="1:9" x14ac:dyDescent="0.25">
      <c r="A264" s="6">
        <f t="shared" si="4"/>
        <v>260</v>
      </c>
      <c r="B264" s="10" t="s">
        <v>382</v>
      </c>
      <c r="C264" s="25">
        <v>183600</v>
      </c>
      <c r="D264" s="18"/>
      <c r="E264" s="23"/>
      <c r="F264" s="7"/>
      <c r="G264" s="7"/>
      <c r="H264" s="7"/>
      <c r="I264" s="9"/>
    </row>
    <row r="265" spans="1:9" x14ac:dyDescent="0.25">
      <c r="A265" s="6">
        <f t="shared" si="4"/>
        <v>261</v>
      </c>
      <c r="B265" s="10" t="s">
        <v>94</v>
      </c>
      <c r="C265" s="25">
        <v>145918.84</v>
      </c>
      <c r="D265" s="18"/>
      <c r="E265" s="23"/>
      <c r="F265" s="7"/>
      <c r="G265" s="7"/>
      <c r="H265" s="7"/>
      <c r="I265" s="9"/>
    </row>
    <row r="266" spans="1:9" x14ac:dyDescent="0.25">
      <c r="A266" s="6">
        <f t="shared" si="4"/>
        <v>262</v>
      </c>
      <c r="B266" s="10" t="s">
        <v>128</v>
      </c>
      <c r="C266" s="25">
        <v>436600</v>
      </c>
      <c r="D266" s="18"/>
      <c r="E266" s="23"/>
      <c r="F266" s="7"/>
      <c r="G266" s="7"/>
      <c r="H266" s="7"/>
      <c r="I266" s="9"/>
    </row>
    <row r="267" spans="1:9" x14ac:dyDescent="0.25">
      <c r="A267" s="6">
        <f t="shared" si="4"/>
        <v>263</v>
      </c>
      <c r="B267" s="10" t="s">
        <v>390</v>
      </c>
      <c r="C267" s="25">
        <v>205370</v>
      </c>
      <c r="D267" s="18"/>
      <c r="E267" s="23"/>
      <c r="F267" s="7"/>
      <c r="G267" s="7"/>
      <c r="H267" s="7"/>
      <c r="I267" s="9"/>
    </row>
    <row r="268" spans="1:9" x14ac:dyDescent="0.25">
      <c r="A268" s="6">
        <f t="shared" si="4"/>
        <v>264</v>
      </c>
      <c r="B268" s="10" t="s">
        <v>420</v>
      </c>
      <c r="C268" s="25">
        <v>1026117.3</v>
      </c>
      <c r="D268" s="18"/>
      <c r="E268" s="23"/>
      <c r="F268" s="7"/>
      <c r="G268" s="7"/>
      <c r="H268" s="7"/>
      <c r="I268" s="9"/>
    </row>
    <row r="269" spans="1:9" x14ac:dyDescent="0.25">
      <c r="A269" s="6">
        <f t="shared" si="4"/>
        <v>265</v>
      </c>
      <c r="B269" s="10" t="s">
        <v>357</v>
      </c>
      <c r="C269" s="25">
        <v>640500</v>
      </c>
      <c r="D269" s="18"/>
      <c r="E269" s="23"/>
      <c r="F269" s="7"/>
      <c r="G269" s="7"/>
      <c r="H269" s="7"/>
      <c r="I269" s="9"/>
    </row>
    <row r="270" spans="1:9" x14ac:dyDescent="0.25">
      <c r="A270" s="6">
        <f t="shared" si="4"/>
        <v>266</v>
      </c>
      <c r="B270" s="6" t="s">
        <v>193</v>
      </c>
      <c r="C270" s="26">
        <v>2390</v>
      </c>
      <c r="D270" s="18"/>
      <c r="E270" s="23"/>
      <c r="F270" s="9"/>
      <c r="G270" s="11"/>
      <c r="H270" s="9"/>
      <c r="I270" s="9"/>
    </row>
    <row r="271" spans="1:9" x14ac:dyDescent="0.25">
      <c r="A271" s="6">
        <f t="shared" si="4"/>
        <v>267</v>
      </c>
      <c r="B271" s="10" t="s">
        <v>411</v>
      </c>
      <c r="C271" s="25">
        <v>33276</v>
      </c>
      <c r="D271" s="18"/>
      <c r="E271" s="23"/>
      <c r="F271" s="7"/>
      <c r="G271" s="7"/>
      <c r="H271" s="7"/>
      <c r="I271" s="9"/>
    </row>
    <row r="272" spans="1:9" x14ac:dyDescent="0.25">
      <c r="A272" s="6">
        <f t="shared" si="4"/>
        <v>268</v>
      </c>
      <c r="B272" s="10" t="s">
        <v>54</v>
      </c>
      <c r="C272" s="25">
        <v>936836.99000000022</v>
      </c>
      <c r="D272" s="18"/>
      <c r="E272" s="23"/>
      <c r="F272" s="7"/>
      <c r="G272" s="7"/>
      <c r="H272" s="7"/>
      <c r="I272" s="9"/>
    </row>
    <row r="273" spans="1:9" x14ac:dyDescent="0.25">
      <c r="A273" s="6">
        <f t="shared" si="4"/>
        <v>269</v>
      </c>
      <c r="B273" s="10" t="s">
        <v>430</v>
      </c>
      <c r="C273" s="25">
        <v>13824</v>
      </c>
      <c r="D273" s="18"/>
      <c r="E273" s="23"/>
      <c r="F273" s="7"/>
      <c r="G273" s="7"/>
      <c r="H273" s="7"/>
      <c r="I273" s="9"/>
    </row>
    <row r="274" spans="1:9" x14ac:dyDescent="0.25">
      <c r="A274" s="6">
        <f t="shared" si="4"/>
        <v>270</v>
      </c>
      <c r="B274" s="10" t="s">
        <v>122</v>
      </c>
      <c r="C274" s="25">
        <v>56714</v>
      </c>
      <c r="D274" s="18"/>
      <c r="E274" s="23"/>
      <c r="F274" s="7"/>
      <c r="G274" s="7"/>
      <c r="H274" s="7"/>
      <c r="I274" s="9"/>
    </row>
    <row r="275" spans="1:9" x14ac:dyDescent="0.25">
      <c r="A275" s="6">
        <f t="shared" si="4"/>
        <v>271</v>
      </c>
      <c r="B275" s="10" t="s">
        <v>470</v>
      </c>
      <c r="C275" s="25">
        <v>11151</v>
      </c>
      <c r="D275" s="18"/>
      <c r="E275" s="23"/>
      <c r="F275" s="7"/>
      <c r="G275" s="7"/>
      <c r="H275" s="7"/>
      <c r="I275" s="9"/>
    </row>
    <row r="276" spans="1:9" x14ac:dyDescent="0.25">
      <c r="A276" s="6">
        <f t="shared" si="4"/>
        <v>272</v>
      </c>
      <c r="B276" s="6" t="s">
        <v>238</v>
      </c>
      <c r="C276" s="26">
        <v>384444.78</v>
      </c>
      <c r="D276" s="18"/>
      <c r="E276" s="23"/>
      <c r="F276" s="9"/>
      <c r="G276" s="11"/>
      <c r="H276" s="9"/>
      <c r="I276" s="9"/>
    </row>
    <row r="277" spans="1:9" x14ac:dyDescent="0.25">
      <c r="A277" s="6">
        <f t="shared" si="4"/>
        <v>273</v>
      </c>
      <c r="B277" s="6" t="s">
        <v>109</v>
      </c>
      <c r="C277" s="25">
        <v>46032</v>
      </c>
      <c r="D277" s="18"/>
      <c r="E277" s="23"/>
      <c r="F277" s="7"/>
      <c r="G277" s="7"/>
      <c r="H277" s="7"/>
      <c r="I277" s="9"/>
    </row>
    <row r="278" spans="1:9" x14ac:dyDescent="0.25">
      <c r="A278" s="6">
        <f t="shared" si="4"/>
        <v>274</v>
      </c>
      <c r="B278" s="10" t="s">
        <v>233</v>
      </c>
      <c r="C278" s="25">
        <v>9017</v>
      </c>
      <c r="D278" s="18"/>
      <c r="E278" s="23"/>
      <c r="F278" s="7"/>
      <c r="G278" s="7"/>
      <c r="H278" s="7"/>
      <c r="I278" s="9"/>
    </row>
    <row r="279" spans="1:9" x14ac:dyDescent="0.25">
      <c r="A279" s="6">
        <f t="shared" si="4"/>
        <v>275</v>
      </c>
      <c r="B279" s="10" t="s">
        <v>381</v>
      </c>
      <c r="C279" s="25">
        <v>32525</v>
      </c>
      <c r="D279" s="18"/>
      <c r="E279" s="23"/>
      <c r="F279" s="7"/>
      <c r="G279" s="7"/>
      <c r="H279" s="7"/>
      <c r="I279" s="9"/>
    </row>
    <row r="280" spans="1:9" x14ac:dyDescent="0.25">
      <c r="A280" s="6">
        <f t="shared" si="4"/>
        <v>276</v>
      </c>
      <c r="B280" s="10" t="s">
        <v>56</v>
      </c>
      <c r="C280" s="25">
        <v>4767463.99</v>
      </c>
      <c r="D280" s="18"/>
      <c r="E280" s="23"/>
      <c r="F280" s="7"/>
      <c r="G280" s="7"/>
      <c r="H280" s="7"/>
      <c r="I280" s="9"/>
    </row>
    <row r="281" spans="1:9" x14ac:dyDescent="0.25">
      <c r="A281" s="6">
        <f t="shared" si="4"/>
        <v>277</v>
      </c>
      <c r="B281" s="10" t="s">
        <v>151</v>
      </c>
      <c r="C281" s="25">
        <v>65983.37</v>
      </c>
      <c r="D281" s="18"/>
      <c r="E281" s="23"/>
      <c r="F281" s="7"/>
      <c r="G281" s="7"/>
      <c r="H281" s="7"/>
      <c r="I281" s="9"/>
    </row>
    <row r="282" spans="1:9" x14ac:dyDescent="0.25">
      <c r="A282" s="6">
        <f t="shared" si="4"/>
        <v>278</v>
      </c>
      <c r="B282" s="10" t="s">
        <v>162</v>
      </c>
      <c r="C282" s="25">
        <v>39627</v>
      </c>
      <c r="D282" s="18"/>
      <c r="E282" s="23"/>
      <c r="F282" s="7"/>
      <c r="G282" s="7"/>
      <c r="H282" s="7"/>
      <c r="I282" s="9"/>
    </row>
    <row r="283" spans="1:9" x14ac:dyDescent="0.25">
      <c r="A283" s="6">
        <f t="shared" si="4"/>
        <v>279</v>
      </c>
      <c r="B283" s="10" t="s">
        <v>471</v>
      </c>
      <c r="C283" s="25">
        <v>665753.05000000005</v>
      </c>
      <c r="D283" s="18"/>
      <c r="E283" s="23"/>
      <c r="F283" s="7"/>
      <c r="G283" s="7"/>
      <c r="H283" s="7"/>
      <c r="I283" s="9"/>
    </row>
    <row r="284" spans="1:9" x14ac:dyDescent="0.25">
      <c r="A284" s="6">
        <f t="shared" si="4"/>
        <v>280</v>
      </c>
      <c r="B284" s="10" t="s">
        <v>259</v>
      </c>
      <c r="C284" s="25">
        <v>52200</v>
      </c>
      <c r="D284" s="18"/>
      <c r="E284" s="23"/>
      <c r="F284" s="7"/>
      <c r="G284" s="7"/>
      <c r="H284" s="7"/>
      <c r="I284" s="9"/>
    </row>
    <row r="285" spans="1:9" x14ac:dyDescent="0.25">
      <c r="A285" s="6">
        <f t="shared" si="4"/>
        <v>281</v>
      </c>
      <c r="B285" s="10" t="s">
        <v>90</v>
      </c>
      <c r="C285" s="25">
        <v>26165.22</v>
      </c>
      <c r="D285" s="18"/>
      <c r="E285" s="23"/>
      <c r="F285" s="7"/>
      <c r="G285" s="7"/>
      <c r="H285" s="7"/>
      <c r="I285" s="9"/>
    </row>
    <row r="286" spans="1:9" x14ac:dyDescent="0.25">
      <c r="A286" s="6">
        <f t="shared" si="4"/>
        <v>282</v>
      </c>
      <c r="B286" s="10" t="s">
        <v>187</v>
      </c>
      <c r="C286" s="25">
        <v>356832</v>
      </c>
      <c r="D286" s="18"/>
      <c r="E286" s="23"/>
      <c r="F286" s="7"/>
      <c r="G286" s="7"/>
      <c r="H286" s="7"/>
      <c r="I286" s="9"/>
    </row>
    <row r="287" spans="1:9" x14ac:dyDescent="0.25">
      <c r="A287" s="6">
        <f t="shared" si="4"/>
        <v>283</v>
      </c>
      <c r="B287" s="10" t="s">
        <v>92</v>
      </c>
      <c r="C287" s="25">
        <v>6523.0300000000279</v>
      </c>
      <c r="D287" s="18"/>
      <c r="E287" s="23"/>
      <c r="F287" s="7"/>
      <c r="G287" s="7"/>
      <c r="H287" s="7"/>
      <c r="I287" s="9"/>
    </row>
    <row r="288" spans="1:9" x14ac:dyDescent="0.25">
      <c r="A288" s="6">
        <f t="shared" si="4"/>
        <v>284</v>
      </c>
      <c r="B288" s="10" t="s">
        <v>380</v>
      </c>
      <c r="C288" s="25">
        <v>238613</v>
      </c>
      <c r="D288" s="18"/>
      <c r="E288" s="23"/>
      <c r="F288" s="7"/>
      <c r="G288" s="7"/>
      <c r="H288" s="7"/>
      <c r="I288" s="9"/>
    </row>
    <row r="289" spans="1:9" x14ac:dyDescent="0.25">
      <c r="A289" s="6">
        <f t="shared" si="4"/>
        <v>285</v>
      </c>
      <c r="B289" s="10" t="s">
        <v>441</v>
      </c>
      <c r="C289" s="25">
        <v>7071240.2199999997</v>
      </c>
      <c r="D289" s="18"/>
      <c r="E289" s="23"/>
      <c r="F289" s="7"/>
      <c r="G289" s="7"/>
      <c r="H289" s="7"/>
      <c r="I289" s="9"/>
    </row>
    <row r="290" spans="1:9" x14ac:dyDescent="0.25">
      <c r="A290" s="6">
        <f t="shared" si="4"/>
        <v>286</v>
      </c>
      <c r="B290" s="10" t="s">
        <v>278</v>
      </c>
      <c r="C290" s="25">
        <v>186000</v>
      </c>
      <c r="D290" s="18"/>
      <c r="E290" s="23"/>
      <c r="F290" s="7"/>
      <c r="G290" s="7"/>
      <c r="H290" s="7"/>
      <c r="I290" s="9"/>
    </row>
    <row r="291" spans="1:9" x14ac:dyDescent="0.25">
      <c r="A291" s="6">
        <f t="shared" si="4"/>
        <v>287</v>
      </c>
      <c r="B291" s="10" t="s">
        <v>300</v>
      </c>
      <c r="C291" s="25">
        <v>204057</v>
      </c>
      <c r="D291" s="18"/>
      <c r="E291" s="23"/>
      <c r="F291" s="7"/>
      <c r="G291" s="7"/>
      <c r="H291" s="7"/>
      <c r="I291" s="9"/>
    </row>
    <row r="292" spans="1:9" x14ac:dyDescent="0.25">
      <c r="A292" s="6">
        <f t="shared" si="4"/>
        <v>288</v>
      </c>
      <c r="B292" s="10" t="s">
        <v>398</v>
      </c>
      <c r="C292" s="25">
        <v>89472</v>
      </c>
      <c r="D292" s="18"/>
      <c r="E292" s="23"/>
      <c r="F292" s="7"/>
      <c r="G292" s="7"/>
      <c r="H292" s="7"/>
      <c r="I292" s="9"/>
    </row>
    <row r="293" spans="1:9" x14ac:dyDescent="0.25">
      <c r="A293" s="6">
        <f t="shared" si="4"/>
        <v>289</v>
      </c>
      <c r="B293" s="10" t="s">
        <v>377</v>
      </c>
      <c r="C293" s="25">
        <v>101675</v>
      </c>
      <c r="D293" s="18"/>
      <c r="E293" s="23"/>
      <c r="F293" s="7"/>
      <c r="G293" s="7"/>
      <c r="H293" s="7"/>
      <c r="I293" s="9"/>
    </row>
    <row r="294" spans="1:9" x14ac:dyDescent="0.25">
      <c r="A294" s="6">
        <f t="shared" si="4"/>
        <v>290</v>
      </c>
      <c r="B294" s="10" t="s">
        <v>252</v>
      </c>
      <c r="C294" s="25">
        <v>1122693</v>
      </c>
      <c r="D294" s="18"/>
      <c r="E294" s="23"/>
      <c r="F294" s="7"/>
      <c r="G294" s="7"/>
      <c r="H294" s="7"/>
      <c r="I294" s="9"/>
    </row>
    <row r="295" spans="1:9" x14ac:dyDescent="0.25">
      <c r="A295" s="6">
        <f t="shared" si="4"/>
        <v>291</v>
      </c>
      <c r="B295" s="10" t="s">
        <v>317</v>
      </c>
      <c r="C295" s="25">
        <v>12600</v>
      </c>
      <c r="D295" s="18"/>
      <c r="E295" s="23"/>
      <c r="F295" s="7"/>
      <c r="G295" s="7"/>
      <c r="H295" s="7"/>
      <c r="I295" s="9"/>
    </row>
    <row r="296" spans="1:9" x14ac:dyDescent="0.25">
      <c r="A296" s="6">
        <f t="shared" si="4"/>
        <v>292</v>
      </c>
      <c r="B296" s="10" t="s">
        <v>409</v>
      </c>
      <c r="C296" s="25">
        <v>42500</v>
      </c>
      <c r="D296" s="18"/>
      <c r="E296" s="23"/>
      <c r="F296" s="7"/>
      <c r="G296" s="7"/>
      <c r="H296" s="7"/>
      <c r="I296" s="9"/>
    </row>
    <row r="297" spans="1:9" x14ac:dyDescent="0.25">
      <c r="A297" s="6">
        <f t="shared" si="4"/>
        <v>293</v>
      </c>
      <c r="B297" s="10" t="s">
        <v>348</v>
      </c>
      <c r="C297" s="25">
        <v>5428.56</v>
      </c>
      <c r="D297" s="18"/>
      <c r="E297" s="23"/>
      <c r="F297" s="7"/>
      <c r="G297" s="7"/>
      <c r="H297" s="7"/>
      <c r="I297" s="9"/>
    </row>
    <row r="298" spans="1:9" x14ac:dyDescent="0.25">
      <c r="A298" s="6">
        <f t="shared" si="4"/>
        <v>294</v>
      </c>
      <c r="B298" s="10" t="s">
        <v>358</v>
      </c>
      <c r="C298" s="25">
        <v>332909</v>
      </c>
      <c r="D298" s="18"/>
      <c r="E298" s="23"/>
      <c r="F298" s="7"/>
      <c r="G298" s="7"/>
      <c r="H298" s="7"/>
      <c r="I298" s="9"/>
    </row>
    <row r="299" spans="1:9" x14ac:dyDescent="0.25">
      <c r="A299" s="6">
        <f t="shared" si="4"/>
        <v>295</v>
      </c>
      <c r="B299" s="10" t="s">
        <v>63</v>
      </c>
      <c r="C299" s="25">
        <v>172985.26</v>
      </c>
      <c r="D299" s="18"/>
      <c r="E299" s="23"/>
      <c r="F299" s="7"/>
      <c r="G299" s="7"/>
      <c r="H299" s="7"/>
      <c r="I299" s="9"/>
    </row>
    <row r="300" spans="1:9" x14ac:dyDescent="0.25">
      <c r="A300" s="6">
        <f t="shared" si="4"/>
        <v>296</v>
      </c>
      <c r="B300" s="10" t="s">
        <v>121</v>
      </c>
      <c r="C300" s="25">
        <v>2056344.55</v>
      </c>
      <c r="D300" s="18"/>
      <c r="E300" s="23"/>
      <c r="F300" s="7"/>
      <c r="G300" s="7"/>
      <c r="H300" s="7"/>
      <c r="I300" s="9"/>
    </row>
    <row r="301" spans="1:9" x14ac:dyDescent="0.25">
      <c r="A301" s="6">
        <f t="shared" si="4"/>
        <v>297</v>
      </c>
      <c r="B301" s="10" t="s">
        <v>65</v>
      </c>
      <c r="C301" s="25">
        <v>705</v>
      </c>
      <c r="D301" s="18"/>
      <c r="E301" s="23"/>
      <c r="F301" s="7"/>
      <c r="G301" s="7"/>
      <c r="H301" s="7"/>
      <c r="I301" s="9"/>
    </row>
    <row r="302" spans="1:9" x14ac:dyDescent="0.25">
      <c r="A302" s="6">
        <f t="shared" si="4"/>
        <v>298</v>
      </c>
      <c r="B302" s="10" t="s">
        <v>282</v>
      </c>
      <c r="C302" s="25">
        <v>945941</v>
      </c>
      <c r="D302" s="18"/>
      <c r="E302" s="23"/>
      <c r="F302" s="7"/>
      <c r="G302" s="7"/>
      <c r="H302" s="7"/>
      <c r="I302" s="9"/>
    </row>
    <row r="303" spans="1:9" x14ac:dyDescent="0.25">
      <c r="A303" s="6">
        <f t="shared" si="4"/>
        <v>299</v>
      </c>
      <c r="B303" s="10" t="s">
        <v>367</v>
      </c>
      <c r="C303" s="25">
        <v>47672</v>
      </c>
      <c r="D303" s="18"/>
      <c r="E303" s="23"/>
      <c r="F303" s="7"/>
      <c r="G303" s="7"/>
      <c r="H303" s="7"/>
      <c r="I303" s="9"/>
    </row>
    <row r="304" spans="1:9" x14ac:dyDescent="0.25">
      <c r="A304" s="6">
        <f t="shared" si="4"/>
        <v>300</v>
      </c>
      <c r="B304" s="10" t="s">
        <v>97</v>
      </c>
      <c r="C304" s="25">
        <v>480438.58</v>
      </c>
      <c r="D304" s="18"/>
      <c r="E304" s="23"/>
      <c r="F304" s="7"/>
      <c r="G304" s="7"/>
      <c r="H304" s="7"/>
      <c r="I304" s="9"/>
    </row>
    <row r="305" spans="1:9" x14ac:dyDescent="0.25">
      <c r="A305" s="6">
        <f t="shared" si="4"/>
        <v>301</v>
      </c>
      <c r="B305" s="10" t="s">
        <v>434</v>
      </c>
      <c r="C305" s="25">
        <v>1008697.88</v>
      </c>
      <c r="D305" s="18"/>
      <c r="E305" s="23"/>
      <c r="F305" s="7"/>
      <c r="G305" s="7"/>
      <c r="H305" s="7"/>
      <c r="I305" s="9"/>
    </row>
    <row r="306" spans="1:9" x14ac:dyDescent="0.25">
      <c r="A306" s="6">
        <f t="shared" si="4"/>
        <v>302</v>
      </c>
      <c r="B306" s="10" t="s">
        <v>374</v>
      </c>
      <c r="C306" s="25">
        <v>48059</v>
      </c>
      <c r="D306" s="18"/>
      <c r="E306" s="23"/>
      <c r="F306" s="7"/>
      <c r="G306" s="7"/>
      <c r="H306" s="7"/>
      <c r="I306" s="9"/>
    </row>
    <row r="307" spans="1:9" x14ac:dyDescent="0.25">
      <c r="A307" s="6">
        <f t="shared" si="4"/>
        <v>303</v>
      </c>
      <c r="B307" s="10" t="s">
        <v>242</v>
      </c>
      <c r="C307" s="25">
        <v>113369</v>
      </c>
      <c r="D307" s="18"/>
      <c r="E307" s="23"/>
      <c r="F307" s="7"/>
      <c r="G307" s="7"/>
      <c r="H307" s="7"/>
      <c r="I307" s="9"/>
    </row>
    <row r="308" spans="1:9" x14ac:dyDescent="0.25">
      <c r="A308" s="6">
        <f t="shared" si="4"/>
        <v>304</v>
      </c>
      <c r="B308" s="10" t="s">
        <v>227</v>
      </c>
      <c r="C308" s="25">
        <v>1120532.3999999999</v>
      </c>
      <c r="D308" s="18"/>
      <c r="E308" s="23"/>
      <c r="F308" s="7"/>
      <c r="G308" s="7"/>
      <c r="H308" s="7"/>
      <c r="I308" s="9"/>
    </row>
    <row r="309" spans="1:9" x14ac:dyDescent="0.25">
      <c r="A309" s="6">
        <f t="shared" si="4"/>
        <v>305</v>
      </c>
      <c r="B309" s="10" t="s">
        <v>301</v>
      </c>
      <c r="C309" s="25">
        <v>671089</v>
      </c>
      <c r="D309" s="18"/>
      <c r="E309" s="23"/>
      <c r="F309" s="7"/>
      <c r="G309" s="7"/>
      <c r="H309" s="7"/>
      <c r="I309" s="9"/>
    </row>
    <row r="310" spans="1:9" x14ac:dyDescent="0.25">
      <c r="A310" s="6">
        <f t="shared" si="4"/>
        <v>306</v>
      </c>
      <c r="B310" s="10" t="s">
        <v>51</v>
      </c>
      <c r="C310" s="25">
        <v>243223</v>
      </c>
      <c r="D310" s="18"/>
      <c r="E310" s="23"/>
      <c r="F310" s="7"/>
      <c r="G310" s="7"/>
      <c r="H310" s="7"/>
      <c r="I310" s="9"/>
    </row>
    <row r="311" spans="1:9" x14ac:dyDescent="0.25">
      <c r="A311" s="6">
        <f t="shared" si="4"/>
        <v>307</v>
      </c>
      <c r="B311" s="10" t="s">
        <v>117</v>
      </c>
      <c r="C311" s="25">
        <v>959104</v>
      </c>
      <c r="D311" s="18"/>
      <c r="E311" s="23"/>
      <c r="F311" s="7"/>
      <c r="G311" s="7"/>
      <c r="H311" s="7"/>
      <c r="I311" s="9"/>
    </row>
    <row r="312" spans="1:9" x14ac:dyDescent="0.25">
      <c r="A312" s="6">
        <f t="shared" si="4"/>
        <v>308</v>
      </c>
      <c r="B312" s="10" t="s">
        <v>45</v>
      </c>
      <c r="C312" s="25">
        <v>2778374.01</v>
      </c>
      <c r="D312" s="18"/>
      <c r="E312" s="23"/>
      <c r="F312" s="7"/>
      <c r="G312" s="7"/>
      <c r="H312" s="7"/>
      <c r="I312" s="9"/>
    </row>
    <row r="313" spans="1:9" x14ac:dyDescent="0.25">
      <c r="A313" s="6">
        <f t="shared" si="4"/>
        <v>309</v>
      </c>
      <c r="B313" s="10" t="s">
        <v>211</v>
      </c>
      <c r="C313" s="25">
        <v>156681.59</v>
      </c>
      <c r="D313" s="18"/>
      <c r="E313" s="23"/>
      <c r="F313" s="7"/>
      <c r="G313" s="7"/>
      <c r="H313" s="7"/>
      <c r="I313" s="9"/>
    </row>
    <row r="314" spans="1:9" x14ac:dyDescent="0.25">
      <c r="A314" s="6">
        <f t="shared" si="4"/>
        <v>310</v>
      </c>
      <c r="B314" s="10" t="s">
        <v>474</v>
      </c>
      <c r="C314" s="25">
        <v>24973.52</v>
      </c>
      <c r="D314" s="18"/>
      <c r="E314" s="23"/>
      <c r="F314" s="7"/>
      <c r="G314" s="7"/>
      <c r="H314" s="7"/>
      <c r="I314" s="9"/>
    </row>
    <row r="315" spans="1:9" x14ac:dyDescent="0.25">
      <c r="A315" s="6">
        <f t="shared" si="4"/>
        <v>311</v>
      </c>
      <c r="B315" s="10" t="s">
        <v>143</v>
      </c>
      <c r="C315" s="25">
        <v>187635</v>
      </c>
      <c r="D315" s="18"/>
      <c r="E315" s="23"/>
      <c r="F315" s="7"/>
      <c r="G315" s="7"/>
      <c r="H315" s="7"/>
      <c r="I315" s="9"/>
    </row>
    <row r="316" spans="1:9" x14ac:dyDescent="0.25">
      <c r="A316" s="6">
        <f t="shared" si="4"/>
        <v>312</v>
      </c>
      <c r="B316" s="10" t="s">
        <v>192</v>
      </c>
      <c r="C316" s="25">
        <v>7875</v>
      </c>
      <c r="D316" s="18"/>
      <c r="E316" s="23"/>
      <c r="F316" s="7"/>
      <c r="G316" s="7"/>
      <c r="H316" s="7"/>
      <c r="I316" s="9"/>
    </row>
    <row r="317" spans="1:9" x14ac:dyDescent="0.25">
      <c r="A317" s="6">
        <f t="shared" si="4"/>
        <v>313</v>
      </c>
      <c r="B317" s="10" t="s">
        <v>69</v>
      </c>
      <c r="C317" s="25">
        <v>2690.6</v>
      </c>
      <c r="D317" s="18"/>
      <c r="E317" s="23"/>
      <c r="F317" s="7"/>
      <c r="G317" s="7"/>
      <c r="H317" s="7"/>
      <c r="I317" s="9"/>
    </row>
    <row r="318" spans="1:9" x14ac:dyDescent="0.25">
      <c r="A318" s="6">
        <f t="shared" si="4"/>
        <v>314</v>
      </c>
      <c r="B318" s="10" t="s">
        <v>258</v>
      </c>
      <c r="C318" s="25">
        <v>24128</v>
      </c>
      <c r="D318" s="18"/>
      <c r="E318" s="23"/>
      <c r="F318" s="7"/>
      <c r="G318" s="7"/>
      <c r="H318" s="7"/>
      <c r="I318" s="9"/>
    </row>
    <row r="319" spans="1:9" x14ac:dyDescent="0.25">
      <c r="A319" s="6">
        <f t="shared" si="4"/>
        <v>315</v>
      </c>
      <c r="B319" s="10" t="s">
        <v>91</v>
      </c>
      <c r="C319" s="25">
        <v>863996.72</v>
      </c>
      <c r="D319" s="18"/>
      <c r="E319" s="23"/>
      <c r="F319" s="7"/>
      <c r="G319" s="7"/>
      <c r="H319" s="7"/>
      <c r="I319" s="9"/>
    </row>
    <row r="320" spans="1:9" x14ac:dyDescent="0.25">
      <c r="A320" s="6">
        <f t="shared" si="4"/>
        <v>316</v>
      </c>
      <c r="B320" s="10" t="s">
        <v>106</v>
      </c>
      <c r="C320" s="25">
        <v>973019.66000000015</v>
      </c>
      <c r="D320" s="18"/>
      <c r="E320" s="23"/>
      <c r="F320" s="7"/>
      <c r="G320" s="7"/>
      <c r="H320" s="7"/>
      <c r="I320" s="9"/>
    </row>
    <row r="321" spans="1:9" x14ac:dyDescent="0.25">
      <c r="A321" s="6">
        <f t="shared" si="4"/>
        <v>317</v>
      </c>
      <c r="B321" s="10" t="s">
        <v>152</v>
      </c>
      <c r="C321" s="25">
        <v>305308</v>
      </c>
      <c r="D321" s="18"/>
      <c r="E321" s="23"/>
      <c r="F321" s="7"/>
      <c r="G321" s="7"/>
      <c r="H321" s="7"/>
      <c r="I321" s="9"/>
    </row>
    <row r="322" spans="1:9" x14ac:dyDescent="0.25">
      <c r="A322" s="6">
        <f t="shared" si="4"/>
        <v>318</v>
      </c>
      <c r="B322" s="10" t="s">
        <v>269</v>
      </c>
      <c r="C322" s="25">
        <v>828375</v>
      </c>
      <c r="D322" s="18"/>
      <c r="E322" s="23"/>
      <c r="F322" s="7"/>
      <c r="G322" s="7"/>
      <c r="H322" s="7"/>
      <c r="I322" s="9"/>
    </row>
    <row r="323" spans="1:9" x14ac:dyDescent="0.25">
      <c r="A323" s="6">
        <f t="shared" si="4"/>
        <v>319</v>
      </c>
      <c r="B323" s="6" t="s">
        <v>288</v>
      </c>
      <c r="C323" s="26">
        <v>1176483</v>
      </c>
      <c r="D323" s="18"/>
      <c r="E323" s="23"/>
      <c r="F323" s="9"/>
      <c r="G323" s="11"/>
      <c r="H323" s="9"/>
      <c r="I323" s="9"/>
    </row>
    <row r="324" spans="1:9" x14ac:dyDescent="0.25">
      <c r="A324" s="6">
        <f t="shared" si="4"/>
        <v>320</v>
      </c>
      <c r="B324" s="10" t="s">
        <v>270</v>
      </c>
      <c r="C324" s="25">
        <v>112607</v>
      </c>
      <c r="D324" s="18"/>
      <c r="E324" s="23"/>
      <c r="F324" s="7"/>
      <c r="G324" s="7"/>
      <c r="H324" s="7"/>
      <c r="I324" s="9"/>
    </row>
    <row r="325" spans="1:9" x14ac:dyDescent="0.25">
      <c r="A325" s="6">
        <f t="shared" si="4"/>
        <v>321</v>
      </c>
      <c r="B325" s="10" t="s">
        <v>108</v>
      </c>
      <c r="C325" s="25">
        <v>103306.04</v>
      </c>
      <c r="D325" s="18"/>
      <c r="E325" s="23"/>
      <c r="F325" s="7"/>
      <c r="G325" s="7"/>
      <c r="H325" s="7"/>
      <c r="I325" s="9"/>
    </row>
    <row r="326" spans="1:9" x14ac:dyDescent="0.25">
      <c r="A326" s="6">
        <f t="shared" ref="A326:A389" si="5">A325+1</f>
        <v>322</v>
      </c>
      <c r="B326" s="10" t="s">
        <v>395</v>
      </c>
      <c r="C326" s="25">
        <v>65000</v>
      </c>
      <c r="D326" s="18"/>
      <c r="E326" s="23"/>
      <c r="F326" s="7"/>
      <c r="G326" s="7"/>
      <c r="H326" s="7"/>
      <c r="I326" s="9"/>
    </row>
    <row r="327" spans="1:9" x14ac:dyDescent="0.25">
      <c r="A327" s="6">
        <f t="shared" si="5"/>
        <v>323</v>
      </c>
      <c r="B327" s="10" t="s">
        <v>96</v>
      </c>
      <c r="C327" s="25">
        <v>162400</v>
      </c>
      <c r="D327" s="18"/>
      <c r="E327" s="23"/>
      <c r="F327" s="7"/>
      <c r="G327" s="7"/>
      <c r="H327" s="7"/>
      <c r="I327" s="9"/>
    </row>
    <row r="328" spans="1:9" x14ac:dyDescent="0.25">
      <c r="A328" s="6">
        <f t="shared" si="5"/>
        <v>324</v>
      </c>
      <c r="B328" s="10" t="s">
        <v>363</v>
      </c>
      <c r="C328" s="25">
        <v>325340</v>
      </c>
      <c r="D328" s="18"/>
      <c r="E328" s="23"/>
      <c r="F328" s="7"/>
      <c r="G328" s="7"/>
      <c r="H328" s="7"/>
      <c r="I328" s="9"/>
    </row>
    <row r="329" spans="1:9" x14ac:dyDescent="0.25">
      <c r="A329" s="6">
        <f t="shared" si="5"/>
        <v>325</v>
      </c>
      <c r="B329" s="6" t="s">
        <v>473</v>
      </c>
      <c r="C329" s="26">
        <v>1333868.26</v>
      </c>
      <c r="D329" s="18"/>
      <c r="E329" s="23"/>
      <c r="F329" s="9"/>
      <c r="G329" s="11"/>
      <c r="H329" s="9"/>
      <c r="I329" s="9"/>
    </row>
    <row r="330" spans="1:9" x14ac:dyDescent="0.25">
      <c r="A330" s="6">
        <f t="shared" si="5"/>
        <v>326</v>
      </c>
      <c r="B330" s="10" t="s">
        <v>331</v>
      </c>
      <c r="C330" s="25">
        <v>511645.01</v>
      </c>
      <c r="D330" s="18"/>
      <c r="E330" s="23"/>
      <c r="F330" s="7"/>
      <c r="G330" s="7"/>
      <c r="H330" s="7"/>
      <c r="I330" s="9"/>
    </row>
    <row r="331" spans="1:9" x14ac:dyDescent="0.25">
      <c r="A331" s="6">
        <f t="shared" si="5"/>
        <v>327</v>
      </c>
      <c r="B331" s="10" t="s">
        <v>283</v>
      </c>
      <c r="C331" s="25">
        <v>1338900</v>
      </c>
      <c r="D331" s="18"/>
      <c r="E331" s="23"/>
      <c r="F331" s="7"/>
      <c r="G331" s="7"/>
      <c r="H331" s="7"/>
      <c r="I331" s="9"/>
    </row>
    <row r="332" spans="1:9" x14ac:dyDescent="0.25">
      <c r="A332" s="6">
        <f t="shared" si="5"/>
        <v>328</v>
      </c>
      <c r="B332" s="10" t="s">
        <v>475</v>
      </c>
      <c r="C332" s="25">
        <v>13112.45</v>
      </c>
      <c r="D332" s="18"/>
      <c r="E332" s="23"/>
      <c r="F332" s="7"/>
      <c r="G332" s="7"/>
      <c r="H332" s="7"/>
      <c r="I332" s="9"/>
    </row>
    <row r="333" spans="1:9" x14ac:dyDescent="0.25">
      <c r="A333" s="6">
        <f t="shared" si="5"/>
        <v>329</v>
      </c>
      <c r="B333" s="10" t="s">
        <v>442</v>
      </c>
      <c r="C333" s="25">
        <v>1797616.2</v>
      </c>
      <c r="D333" s="18"/>
      <c r="E333" s="23"/>
      <c r="F333" s="7"/>
      <c r="G333" s="7"/>
      <c r="H333" s="7"/>
      <c r="I333" s="9"/>
    </row>
    <row r="334" spans="1:9" x14ac:dyDescent="0.25">
      <c r="A334" s="6">
        <f t="shared" si="5"/>
        <v>330</v>
      </c>
      <c r="B334" s="10" t="s">
        <v>111</v>
      </c>
      <c r="C334" s="25">
        <v>89333.82</v>
      </c>
      <c r="D334" s="18"/>
      <c r="E334" s="23"/>
      <c r="F334" s="7"/>
      <c r="G334" s="7"/>
      <c r="H334" s="7"/>
      <c r="I334" s="9"/>
    </row>
    <row r="335" spans="1:9" x14ac:dyDescent="0.25">
      <c r="A335" s="6">
        <f t="shared" si="5"/>
        <v>331</v>
      </c>
      <c r="B335" s="10" t="s">
        <v>220</v>
      </c>
      <c r="C335" s="25">
        <v>89329</v>
      </c>
      <c r="D335" s="18"/>
      <c r="E335" s="23"/>
      <c r="F335" s="7"/>
      <c r="G335" s="7"/>
      <c r="H335" s="7"/>
      <c r="I335" s="9"/>
    </row>
    <row r="336" spans="1:9" x14ac:dyDescent="0.25">
      <c r="A336" s="6">
        <f t="shared" si="5"/>
        <v>332</v>
      </c>
      <c r="B336" s="10" t="s">
        <v>342</v>
      </c>
      <c r="C336" s="25">
        <v>81832</v>
      </c>
      <c r="D336" s="18"/>
      <c r="E336" s="23"/>
      <c r="F336" s="7"/>
      <c r="G336" s="7"/>
      <c r="H336" s="7"/>
      <c r="I336" s="9"/>
    </row>
    <row r="337" spans="1:9" x14ac:dyDescent="0.25">
      <c r="A337" s="6">
        <f t="shared" si="5"/>
        <v>333</v>
      </c>
      <c r="B337" s="10" t="s">
        <v>129</v>
      </c>
      <c r="C337" s="25">
        <v>242597</v>
      </c>
      <c r="D337" s="18"/>
      <c r="E337" s="23"/>
      <c r="F337" s="7"/>
      <c r="G337" s="7"/>
      <c r="H337" s="7"/>
      <c r="I337" s="9"/>
    </row>
    <row r="338" spans="1:9" x14ac:dyDescent="0.25">
      <c r="A338" s="6">
        <f t="shared" si="5"/>
        <v>334</v>
      </c>
      <c r="B338" s="10" t="s">
        <v>46</v>
      </c>
      <c r="C338" s="25">
        <v>11474154.050000001</v>
      </c>
      <c r="D338" s="18"/>
      <c r="E338" s="23"/>
      <c r="F338" s="7"/>
      <c r="G338" s="7"/>
      <c r="H338" s="7"/>
      <c r="I338" s="9"/>
    </row>
    <row r="339" spans="1:9" x14ac:dyDescent="0.25">
      <c r="A339" s="6">
        <f t="shared" si="5"/>
        <v>335</v>
      </c>
      <c r="B339" s="10" t="s">
        <v>84</v>
      </c>
      <c r="C339" s="25">
        <v>67623.239999999991</v>
      </c>
      <c r="D339" s="18"/>
      <c r="E339" s="23"/>
      <c r="F339" s="7"/>
      <c r="G339" s="7"/>
      <c r="H339" s="7"/>
      <c r="I339" s="9"/>
    </row>
    <row r="340" spans="1:9" x14ac:dyDescent="0.25">
      <c r="A340" s="6">
        <f t="shared" si="5"/>
        <v>336</v>
      </c>
      <c r="B340" s="10" t="s">
        <v>72</v>
      </c>
      <c r="C340" s="25">
        <v>17707.769999999997</v>
      </c>
      <c r="D340" s="18"/>
      <c r="E340" s="23"/>
      <c r="F340" s="7"/>
      <c r="G340" s="7"/>
      <c r="H340" s="7"/>
      <c r="I340" s="9"/>
    </row>
    <row r="341" spans="1:9" x14ac:dyDescent="0.25">
      <c r="A341" s="6">
        <f t="shared" si="5"/>
        <v>337</v>
      </c>
      <c r="B341" s="10" t="s">
        <v>170</v>
      </c>
      <c r="C341" s="25">
        <v>104678</v>
      </c>
      <c r="D341" s="18"/>
      <c r="E341" s="23"/>
      <c r="F341" s="7"/>
      <c r="G341" s="7"/>
      <c r="H341" s="7"/>
      <c r="I341" s="9"/>
    </row>
    <row r="342" spans="1:9" x14ac:dyDescent="0.25">
      <c r="A342" s="6">
        <f t="shared" si="5"/>
        <v>338</v>
      </c>
      <c r="B342" s="10" t="s">
        <v>43</v>
      </c>
      <c r="C342" s="25">
        <v>522091</v>
      </c>
      <c r="D342" s="18"/>
      <c r="E342" s="23"/>
      <c r="F342" s="7"/>
      <c r="G342" s="7"/>
      <c r="H342" s="7"/>
      <c r="I342" s="9"/>
    </row>
    <row r="343" spans="1:9" x14ac:dyDescent="0.25">
      <c r="A343" s="6">
        <f t="shared" si="5"/>
        <v>339</v>
      </c>
      <c r="B343" s="10" t="s">
        <v>285</v>
      </c>
      <c r="C343" s="25">
        <v>160875</v>
      </c>
      <c r="D343" s="18"/>
      <c r="E343" s="23"/>
      <c r="F343" s="7"/>
      <c r="G343" s="7"/>
      <c r="H343" s="7"/>
      <c r="I343" s="9"/>
    </row>
    <row r="344" spans="1:9" x14ac:dyDescent="0.25">
      <c r="A344" s="6">
        <f t="shared" si="5"/>
        <v>340</v>
      </c>
      <c r="B344" s="10" t="s">
        <v>66</v>
      </c>
      <c r="C344" s="25">
        <v>59167.25</v>
      </c>
      <c r="D344" s="18"/>
      <c r="E344" s="23"/>
      <c r="F344" s="7"/>
      <c r="G344" s="7"/>
      <c r="H344" s="7"/>
      <c r="I344" s="9"/>
    </row>
    <row r="345" spans="1:9" x14ac:dyDescent="0.25">
      <c r="A345" s="6">
        <f t="shared" si="5"/>
        <v>341</v>
      </c>
      <c r="B345" s="10" t="s">
        <v>280</v>
      </c>
      <c r="C345" s="25">
        <v>30054</v>
      </c>
      <c r="D345" s="18"/>
      <c r="E345" s="23"/>
      <c r="F345" s="7"/>
      <c r="G345" s="7"/>
      <c r="H345" s="7"/>
      <c r="I345" s="9"/>
    </row>
    <row r="346" spans="1:9" x14ac:dyDescent="0.25">
      <c r="A346" s="6">
        <f t="shared" si="5"/>
        <v>342</v>
      </c>
      <c r="B346" s="10" t="s">
        <v>257</v>
      </c>
      <c r="C346" s="25">
        <v>31262</v>
      </c>
      <c r="D346" s="18"/>
      <c r="E346" s="23"/>
      <c r="F346" s="7"/>
      <c r="G346" s="7"/>
      <c r="H346" s="7"/>
      <c r="I346" s="9"/>
    </row>
    <row r="347" spans="1:9" x14ac:dyDescent="0.25">
      <c r="A347" s="6">
        <f t="shared" si="5"/>
        <v>343</v>
      </c>
      <c r="B347" s="10" t="s">
        <v>86</v>
      </c>
      <c r="C347" s="25">
        <v>252510.84</v>
      </c>
      <c r="D347" s="18"/>
      <c r="E347" s="23"/>
      <c r="F347" s="7"/>
      <c r="G347" s="7"/>
      <c r="H347" s="7"/>
      <c r="I347" s="9"/>
    </row>
    <row r="348" spans="1:9" x14ac:dyDescent="0.25">
      <c r="A348" s="6">
        <f t="shared" si="5"/>
        <v>344</v>
      </c>
      <c r="B348" s="10" t="s">
        <v>417</v>
      </c>
      <c r="C348" s="25">
        <v>2832040.48</v>
      </c>
      <c r="D348" s="18"/>
      <c r="E348" s="23"/>
      <c r="F348" s="7"/>
      <c r="G348" s="7"/>
      <c r="H348" s="7"/>
      <c r="I348" s="9"/>
    </row>
    <row r="349" spans="1:9" x14ac:dyDescent="0.25">
      <c r="A349" s="6">
        <f t="shared" si="5"/>
        <v>345</v>
      </c>
      <c r="B349" s="10" t="s">
        <v>81</v>
      </c>
      <c r="C349" s="25">
        <v>3238915.25</v>
      </c>
      <c r="D349" s="18"/>
      <c r="E349" s="23"/>
      <c r="F349" s="7"/>
      <c r="G349" s="7"/>
      <c r="H349" s="7"/>
      <c r="I349" s="9"/>
    </row>
    <row r="350" spans="1:9" x14ac:dyDescent="0.25">
      <c r="A350" s="6">
        <f t="shared" si="5"/>
        <v>346</v>
      </c>
      <c r="B350" s="10" t="s">
        <v>384</v>
      </c>
      <c r="C350" s="26">
        <v>68440</v>
      </c>
      <c r="D350" s="18"/>
      <c r="E350" s="23"/>
      <c r="F350" s="9"/>
      <c r="G350" s="11"/>
      <c r="H350" s="9"/>
      <c r="I350" s="9"/>
    </row>
    <row r="351" spans="1:9" x14ac:dyDescent="0.25">
      <c r="A351" s="6">
        <f t="shared" si="5"/>
        <v>347</v>
      </c>
      <c r="B351" s="10" t="s">
        <v>52</v>
      </c>
      <c r="C351" s="25">
        <v>4090728.46</v>
      </c>
      <c r="D351" s="18"/>
      <c r="E351" s="23"/>
      <c r="F351" s="7"/>
      <c r="G351" s="7"/>
      <c r="H351" s="7"/>
      <c r="I351" s="9"/>
    </row>
    <row r="352" spans="1:9" x14ac:dyDescent="0.25">
      <c r="A352" s="6">
        <f t="shared" si="5"/>
        <v>348</v>
      </c>
      <c r="B352" s="10" t="s">
        <v>436</v>
      </c>
      <c r="C352" s="25">
        <v>32100</v>
      </c>
      <c r="D352" s="18"/>
      <c r="E352" s="23"/>
      <c r="F352" s="7"/>
      <c r="G352" s="7"/>
      <c r="H352" s="7"/>
      <c r="I352" s="9"/>
    </row>
    <row r="353" spans="1:9" x14ac:dyDescent="0.25">
      <c r="A353" s="6">
        <f t="shared" si="5"/>
        <v>349</v>
      </c>
      <c r="B353" s="6" t="s">
        <v>486</v>
      </c>
      <c r="C353" s="26">
        <v>27349</v>
      </c>
      <c r="D353" s="18"/>
      <c r="E353" s="23"/>
      <c r="F353" s="9"/>
      <c r="G353" s="11"/>
      <c r="H353" s="9"/>
      <c r="I353" s="9"/>
    </row>
    <row r="354" spans="1:9" x14ac:dyDescent="0.25">
      <c r="A354" s="6">
        <f t="shared" si="5"/>
        <v>350</v>
      </c>
      <c r="B354" s="10" t="s">
        <v>163</v>
      </c>
      <c r="C354" s="25">
        <v>866831</v>
      </c>
      <c r="D354" s="18"/>
      <c r="E354" s="23"/>
      <c r="F354" s="7"/>
      <c r="G354" s="7"/>
      <c r="H354" s="7"/>
      <c r="I354" s="9"/>
    </row>
    <row r="355" spans="1:9" x14ac:dyDescent="0.25">
      <c r="A355" s="6">
        <f t="shared" si="5"/>
        <v>351</v>
      </c>
      <c r="B355" s="10" t="s">
        <v>47</v>
      </c>
      <c r="C355" s="25">
        <v>4591528.0599999996</v>
      </c>
      <c r="D355" s="18"/>
      <c r="E355" s="23"/>
      <c r="F355" s="7"/>
      <c r="G355" s="7"/>
      <c r="H355" s="7"/>
      <c r="I355" s="9"/>
    </row>
    <row r="356" spans="1:9" x14ac:dyDescent="0.25">
      <c r="A356" s="6">
        <f t="shared" si="5"/>
        <v>352</v>
      </c>
      <c r="B356" s="10" t="s">
        <v>262</v>
      </c>
      <c r="C356" s="25">
        <v>146361</v>
      </c>
      <c r="D356" s="18"/>
      <c r="E356" s="23"/>
      <c r="F356" s="7"/>
      <c r="G356" s="7"/>
      <c r="H356" s="7"/>
      <c r="I356" s="9"/>
    </row>
    <row r="357" spans="1:9" x14ac:dyDescent="0.25">
      <c r="A357" s="6">
        <f t="shared" si="5"/>
        <v>353</v>
      </c>
      <c r="B357" s="10" t="s">
        <v>284</v>
      </c>
      <c r="C357" s="25">
        <v>4680</v>
      </c>
      <c r="D357" s="18"/>
      <c r="E357" s="23"/>
      <c r="F357" s="7"/>
      <c r="G357" s="7"/>
      <c r="H357" s="7"/>
      <c r="I357" s="9"/>
    </row>
    <row r="358" spans="1:9" x14ac:dyDescent="0.25">
      <c r="A358" s="6">
        <f t="shared" si="5"/>
        <v>354</v>
      </c>
      <c r="B358" s="10" t="s">
        <v>327</v>
      </c>
      <c r="C358" s="25">
        <v>4698375</v>
      </c>
      <c r="D358" s="18"/>
      <c r="E358" s="23"/>
      <c r="F358" s="7"/>
      <c r="G358" s="7"/>
      <c r="H358" s="7"/>
      <c r="I358" s="9"/>
    </row>
    <row r="359" spans="1:9" x14ac:dyDescent="0.25">
      <c r="A359" s="6">
        <f t="shared" si="5"/>
        <v>355</v>
      </c>
      <c r="B359" s="10" t="s">
        <v>221</v>
      </c>
      <c r="C359" s="25">
        <v>29777</v>
      </c>
      <c r="D359" s="18"/>
      <c r="E359" s="23"/>
      <c r="F359" s="7"/>
      <c r="G359" s="7"/>
      <c r="H359" s="7"/>
      <c r="I359" s="9"/>
    </row>
    <row r="360" spans="1:9" x14ac:dyDescent="0.25">
      <c r="A360" s="6">
        <f t="shared" si="5"/>
        <v>356</v>
      </c>
      <c r="B360" s="10" t="s">
        <v>293</v>
      </c>
      <c r="C360" s="25">
        <v>60867</v>
      </c>
      <c r="D360" s="18"/>
      <c r="E360" s="23"/>
      <c r="F360" s="7"/>
      <c r="G360" s="7"/>
      <c r="H360" s="7"/>
      <c r="I360" s="9"/>
    </row>
    <row r="361" spans="1:9" x14ac:dyDescent="0.25">
      <c r="A361" s="6">
        <f t="shared" si="5"/>
        <v>357</v>
      </c>
      <c r="B361" s="10" t="s">
        <v>145</v>
      </c>
      <c r="C361" s="25">
        <v>2360000</v>
      </c>
      <c r="D361" s="18"/>
      <c r="E361" s="23"/>
      <c r="F361" s="7"/>
      <c r="G361" s="7"/>
      <c r="H361" s="7"/>
      <c r="I361" s="9"/>
    </row>
    <row r="362" spans="1:9" x14ac:dyDescent="0.25">
      <c r="A362" s="6">
        <f t="shared" si="5"/>
        <v>358</v>
      </c>
      <c r="B362" s="10" t="s">
        <v>261</v>
      </c>
      <c r="C362" s="25">
        <v>1162583</v>
      </c>
      <c r="D362" s="18"/>
      <c r="E362" s="23"/>
      <c r="F362" s="7"/>
      <c r="G362" s="7"/>
      <c r="H362" s="7"/>
      <c r="I362" s="9"/>
    </row>
    <row r="363" spans="1:9" x14ac:dyDescent="0.25">
      <c r="A363" s="6">
        <f t="shared" si="5"/>
        <v>359</v>
      </c>
      <c r="B363" s="10" t="s">
        <v>345</v>
      </c>
      <c r="C363" s="25">
        <v>1143</v>
      </c>
      <c r="D363" s="18"/>
      <c r="E363" s="23"/>
      <c r="F363" s="7"/>
      <c r="G363" s="7"/>
      <c r="H363" s="7"/>
      <c r="I363" s="9"/>
    </row>
    <row r="364" spans="1:9" x14ac:dyDescent="0.25">
      <c r="A364" s="6">
        <f t="shared" si="5"/>
        <v>360</v>
      </c>
      <c r="B364" s="6" t="s">
        <v>472</v>
      </c>
      <c r="C364" s="26">
        <v>3565.96</v>
      </c>
      <c r="D364" s="18"/>
      <c r="E364" s="23"/>
      <c r="F364" s="11"/>
      <c r="G364" s="7"/>
      <c r="H364" s="11"/>
      <c r="I364" s="9"/>
    </row>
    <row r="365" spans="1:9" x14ac:dyDescent="0.25">
      <c r="A365" s="6">
        <f t="shared" si="5"/>
        <v>361</v>
      </c>
      <c r="B365" s="10" t="s">
        <v>452</v>
      </c>
      <c r="C365" s="25">
        <v>6311.01</v>
      </c>
      <c r="D365" s="18"/>
      <c r="E365" s="23"/>
      <c r="F365" s="7"/>
      <c r="G365" s="7"/>
      <c r="H365" s="7"/>
      <c r="I365" s="9"/>
    </row>
    <row r="366" spans="1:9" x14ac:dyDescent="0.25">
      <c r="A366" s="6">
        <f t="shared" si="5"/>
        <v>362</v>
      </c>
      <c r="B366" s="10" t="s">
        <v>256</v>
      </c>
      <c r="C366" s="25">
        <v>23110.93</v>
      </c>
      <c r="D366" s="18"/>
      <c r="E366" s="23"/>
      <c r="F366" s="7"/>
      <c r="G366" s="7"/>
      <c r="H366" s="7"/>
      <c r="I366" s="9"/>
    </row>
    <row r="367" spans="1:9" x14ac:dyDescent="0.25">
      <c r="A367" s="6">
        <f t="shared" si="5"/>
        <v>363</v>
      </c>
      <c r="B367" s="10" t="s">
        <v>304</v>
      </c>
      <c r="C367" s="25">
        <v>494741</v>
      </c>
      <c r="D367" s="18"/>
      <c r="E367" s="23"/>
      <c r="F367" s="7"/>
      <c r="G367" s="7"/>
      <c r="H367" s="7"/>
      <c r="I367" s="9"/>
    </row>
    <row r="368" spans="1:9" x14ac:dyDescent="0.25">
      <c r="A368" s="6">
        <f t="shared" si="5"/>
        <v>364</v>
      </c>
      <c r="B368" s="10" t="s">
        <v>171</v>
      </c>
      <c r="C368" s="25">
        <v>7420</v>
      </c>
      <c r="D368" s="18"/>
      <c r="E368" s="23"/>
      <c r="F368" s="7"/>
      <c r="G368" s="7"/>
      <c r="H368" s="7"/>
      <c r="I368" s="9"/>
    </row>
    <row r="369" spans="1:9" x14ac:dyDescent="0.25">
      <c r="A369" s="6">
        <f t="shared" si="5"/>
        <v>365</v>
      </c>
      <c r="B369" s="10" t="s">
        <v>61</v>
      </c>
      <c r="C369" s="25">
        <v>252023</v>
      </c>
      <c r="D369" s="18"/>
      <c r="E369" s="23"/>
      <c r="F369" s="7"/>
      <c r="G369" s="7"/>
      <c r="H369" s="7"/>
      <c r="I369" s="9"/>
    </row>
    <row r="370" spans="1:9" x14ac:dyDescent="0.25">
      <c r="A370" s="6">
        <f t="shared" si="5"/>
        <v>366</v>
      </c>
      <c r="B370" s="6" t="s">
        <v>74</v>
      </c>
      <c r="C370" s="26">
        <v>44800.01</v>
      </c>
      <c r="D370" s="18"/>
      <c r="E370" s="23"/>
      <c r="F370" s="9"/>
      <c r="G370" s="11"/>
      <c r="H370" s="9"/>
      <c r="I370" s="9"/>
    </row>
    <row r="371" spans="1:9" x14ac:dyDescent="0.25">
      <c r="A371" s="6">
        <f t="shared" si="5"/>
        <v>367</v>
      </c>
      <c r="B371" s="10" t="s">
        <v>303</v>
      </c>
      <c r="C371" s="25">
        <v>493000</v>
      </c>
      <c r="D371" s="18"/>
      <c r="E371" s="23"/>
      <c r="F371" s="7"/>
      <c r="G371" s="7"/>
      <c r="H371" s="7"/>
      <c r="I371" s="9"/>
    </row>
    <row r="372" spans="1:9" x14ac:dyDescent="0.25">
      <c r="A372" s="6">
        <f t="shared" si="5"/>
        <v>368</v>
      </c>
      <c r="B372" s="10" t="s">
        <v>307</v>
      </c>
      <c r="C372" s="25">
        <v>58001.8</v>
      </c>
      <c r="D372" s="18"/>
      <c r="E372" s="23"/>
      <c r="F372" s="7"/>
      <c r="G372" s="7"/>
      <c r="H372" s="7"/>
      <c r="I372" s="9"/>
    </row>
    <row r="373" spans="1:9" x14ac:dyDescent="0.25">
      <c r="A373" s="6">
        <f t="shared" si="5"/>
        <v>369</v>
      </c>
      <c r="B373" s="10" t="s">
        <v>344</v>
      </c>
      <c r="C373" s="25">
        <v>5560</v>
      </c>
      <c r="D373" s="18"/>
      <c r="E373" s="23"/>
      <c r="F373" s="7"/>
      <c r="G373" s="7"/>
      <c r="H373" s="7"/>
      <c r="I373" s="9"/>
    </row>
    <row r="374" spans="1:9" x14ac:dyDescent="0.25">
      <c r="A374" s="6">
        <f t="shared" si="5"/>
        <v>370</v>
      </c>
      <c r="B374" s="10" t="s">
        <v>219</v>
      </c>
      <c r="C374" s="25">
        <v>162000</v>
      </c>
      <c r="D374" s="18"/>
      <c r="E374" s="23"/>
      <c r="F374" s="7"/>
      <c r="G374" s="7"/>
      <c r="H374" s="7"/>
      <c r="I374" s="9"/>
    </row>
    <row r="375" spans="1:9" x14ac:dyDescent="0.25">
      <c r="A375" s="6">
        <f t="shared" si="5"/>
        <v>371</v>
      </c>
      <c r="B375" s="10" t="s">
        <v>161</v>
      </c>
      <c r="C375" s="25">
        <v>32477.22</v>
      </c>
      <c r="D375" s="18"/>
      <c r="E375" s="23"/>
      <c r="F375" s="7"/>
      <c r="G375" s="7"/>
      <c r="H375" s="7"/>
      <c r="I375" s="9"/>
    </row>
    <row r="376" spans="1:9" x14ac:dyDescent="0.25">
      <c r="A376" s="6">
        <f t="shared" si="5"/>
        <v>372</v>
      </c>
      <c r="B376" s="10" t="s">
        <v>158</v>
      </c>
      <c r="C376" s="25">
        <v>83261</v>
      </c>
      <c r="D376" s="18"/>
      <c r="E376" s="23"/>
      <c r="F376" s="7"/>
      <c r="G376" s="7"/>
      <c r="H376" s="7"/>
      <c r="I376" s="9"/>
    </row>
    <row r="377" spans="1:9" x14ac:dyDescent="0.25">
      <c r="A377" s="6">
        <f t="shared" si="5"/>
        <v>373</v>
      </c>
      <c r="B377" s="10" t="s">
        <v>212</v>
      </c>
      <c r="C377" s="25">
        <v>2698825.49</v>
      </c>
      <c r="D377" s="18"/>
      <c r="E377" s="23"/>
      <c r="F377" s="7"/>
      <c r="G377" s="7"/>
      <c r="H377" s="7"/>
      <c r="I377" s="9"/>
    </row>
    <row r="378" spans="1:9" x14ac:dyDescent="0.25">
      <c r="A378" s="6">
        <f t="shared" si="5"/>
        <v>374</v>
      </c>
      <c r="B378" s="10" t="s">
        <v>215</v>
      </c>
      <c r="C378" s="25">
        <v>15179</v>
      </c>
      <c r="D378" s="18"/>
      <c r="E378" s="23"/>
      <c r="F378" s="7"/>
      <c r="G378" s="7"/>
      <c r="H378" s="7"/>
      <c r="I378" s="9"/>
    </row>
    <row r="379" spans="1:9" x14ac:dyDescent="0.25">
      <c r="A379" s="6">
        <f t="shared" si="5"/>
        <v>375</v>
      </c>
      <c r="B379" s="10" t="s">
        <v>249</v>
      </c>
      <c r="C379" s="25">
        <v>108000</v>
      </c>
      <c r="D379" s="18"/>
      <c r="E379" s="23"/>
      <c r="F379" s="7"/>
      <c r="G379" s="7"/>
      <c r="H379" s="7"/>
      <c r="I379" s="9"/>
    </row>
    <row r="380" spans="1:9" x14ac:dyDescent="0.25">
      <c r="A380" s="6">
        <f t="shared" si="5"/>
        <v>376</v>
      </c>
      <c r="B380" s="10" t="s">
        <v>134</v>
      </c>
      <c r="C380" s="25">
        <v>172599</v>
      </c>
      <c r="D380" s="18"/>
      <c r="E380" s="23"/>
      <c r="F380" s="7"/>
      <c r="G380" s="7"/>
      <c r="H380" s="7"/>
      <c r="I380" s="9"/>
    </row>
    <row r="381" spans="1:9" x14ac:dyDescent="0.25">
      <c r="A381" s="6">
        <f t="shared" si="5"/>
        <v>377</v>
      </c>
      <c r="B381" s="10" t="s">
        <v>281</v>
      </c>
      <c r="C381" s="25">
        <v>118320</v>
      </c>
      <c r="D381" s="18"/>
      <c r="E381" s="23"/>
      <c r="F381" s="7"/>
      <c r="G381" s="7"/>
      <c r="H381" s="7"/>
      <c r="I381" s="9"/>
    </row>
    <row r="382" spans="1:9" x14ac:dyDescent="0.25">
      <c r="A382" s="6">
        <f t="shared" si="5"/>
        <v>378</v>
      </c>
      <c r="B382" s="10" t="s">
        <v>190</v>
      </c>
      <c r="C382" s="25">
        <v>871775</v>
      </c>
      <c r="D382" s="18"/>
      <c r="E382" s="23"/>
      <c r="F382" s="7"/>
      <c r="G382" s="7"/>
      <c r="H382" s="7"/>
      <c r="I382" s="9"/>
    </row>
    <row r="383" spans="1:9" x14ac:dyDescent="0.25">
      <c r="A383" s="6">
        <f t="shared" si="5"/>
        <v>379</v>
      </c>
      <c r="B383" s="10" t="s">
        <v>73</v>
      </c>
      <c r="C383" s="25">
        <v>168671.94</v>
      </c>
      <c r="D383" s="18"/>
      <c r="E383" s="23"/>
      <c r="F383" s="7"/>
      <c r="G383" s="7"/>
      <c r="H383" s="7"/>
      <c r="I383" s="9"/>
    </row>
    <row r="384" spans="1:9" x14ac:dyDescent="0.25">
      <c r="A384" s="6">
        <f t="shared" si="5"/>
        <v>380</v>
      </c>
      <c r="B384" s="10" t="s">
        <v>266</v>
      </c>
      <c r="C384" s="25">
        <v>18216</v>
      </c>
      <c r="D384" s="18"/>
      <c r="E384" s="23"/>
      <c r="F384" s="7"/>
      <c r="G384" s="7"/>
      <c r="H384" s="7"/>
      <c r="I384" s="9"/>
    </row>
    <row r="385" spans="1:9" x14ac:dyDescent="0.25">
      <c r="A385" s="6">
        <f t="shared" si="5"/>
        <v>381</v>
      </c>
      <c r="B385" s="10" t="s">
        <v>70</v>
      </c>
      <c r="C385" s="25">
        <v>189623.85</v>
      </c>
      <c r="D385" s="18"/>
      <c r="E385" s="23"/>
      <c r="F385" s="7"/>
      <c r="G385" s="7"/>
      <c r="H385" s="7"/>
      <c r="I385" s="9"/>
    </row>
    <row r="386" spans="1:9" x14ac:dyDescent="0.25">
      <c r="A386" s="6">
        <f t="shared" si="5"/>
        <v>382</v>
      </c>
      <c r="B386" s="10" t="s">
        <v>438</v>
      </c>
      <c r="C386" s="25">
        <v>217800</v>
      </c>
      <c r="D386" s="18"/>
      <c r="E386" s="23"/>
      <c r="F386" s="7"/>
      <c r="G386" s="7"/>
      <c r="H386" s="7"/>
      <c r="I386" s="9"/>
    </row>
    <row r="387" spans="1:9" x14ac:dyDescent="0.25">
      <c r="A387" s="6">
        <f t="shared" si="5"/>
        <v>383</v>
      </c>
      <c r="B387" s="10" t="s">
        <v>456</v>
      </c>
      <c r="C387" s="25">
        <v>3607047.35</v>
      </c>
      <c r="D387" s="18"/>
      <c r="E387" s="23"/>
      <c r="F387" s="7"/>
      <c r="G387" s="7"/>
      <c r="H387" s="7"/>
      <c r="I387" s="9"/>
    </row>
    <row r="388" spans="1:9" x14ac:dyDescent="0.25">
      <c r="A388" s="6">
        <f t="shared" si="5"/>
        <v>384</v>
      </c>
      <c r="B388" s="10" t="s">
        <v>88</v>
      </c>
      <c r="C388" s="25">
        <v>64823.6</v>
      </c>
      <c r="D388" s="18"/>
      <c r="E388" s="23"/>
      <c r="F388" s="7"/>
      <c r="G388" s="7"/>
      <c r="H388" s="7"/>
      <c r="I388" s="9"/>
    </row>
    <row r="389" spans="1:9" x14ac:dyDescent="0.25">
      <c r="A389" s="6">
        <f t="shared" si="5"/>
        <v>385</v>
      </c>
      <c r="B389" s="10" t="s">
        <v>305</v>
      </c>
      <c r="C389" s="25">
        <v>70443</v>
      </c>
      <c r="D389" s="18"/>
      <c r="E389" s="23"/>
      <c r="F389" s="7"/>
      <c r="G389" s="7"/>
      <c r="H389" s="7"/>
      <c r="I389" s="9"/>
    </row>
    <row r="390" spans="1:9" x14ac:dyDescent="0.25">
      <c r="A390" s="6">
        <f t="shared" ref="A390:A453" si="6">A389+1</f>
        <v>386</v>
      </c>
      <c r="B390" s="10" t="s">
        <v>95</v>
      </c>
      <c r="C390" s="25">
        <v>25724</v>
      </c>
      <c r="D390" s="18"/>
      <c r="E390" s="23"/>
      <c r="F390" s="7"/>
      <c r="G390" s="7"/>
      <c r="H390" s="7"/>
      <c r="I390" s="9"/>
    </row>
    <row r="391" spans="1:9" x14ac:dyDescent="0.25">
      <c r="A391" s="6">
        <f t="shared" si="6"/>
        <v>387</v>
      </c>
      <c r="B391" s="10" t="s">
        <v>418</v>
      </c>
      <c r="C391" s="25">
        <v>11829347.65</v>
      </c>
      <c r="D391" s="18"/>
      <c r="E391" s="23"/>
      <c r="F391" s="7"/>
      <c r="G391" s="7"/>
      <c r="H391" s="7"/>
      <c r="I391" s="9"/>
    </row>
    <row r="392" spans="1:9" x14ac:dyDescent="0.25">
      <c r="A392" s="6">
        <f t="shared" si="6"/>
        <v>388</v>
      </c>
      <c r="B392" s="10" t="s">
        <v>294</v>
      </c>
      <c r="C392" s="25">
        <v>447451</v>
      </c>
      <c r="D392" s="18"/>
      <c r="E392" s="23"/>
      <c r="F392" s="7"/>
      <c r="G392" s="7"/>
      <c r="H392" s="7"/>
      <c r="I392" s="9"/>
    </row>
    <row r="393" spans="1:9" x14ac:dyDescent="0.25">
      <c r="A393" s="6">
        <f t="shared" si="6"/>
        <v>389</v>
      </c>
      <c r="B393" s="10" t="s">
        <v>361</v>
      </c>
      <c r="C393" s="25">
        <v>4350.3599999999997</v>
      </c>
      <c r="D393" s="18"/>
      <c r="E393" s="23"/>
      <c r="F393" s="7"/>
      <c r="G393" s="7"/>
      <c r="H393" s="7"/>
      <c r="I393" s="9"/>
    </row>
    <row r="394" spans="1:9" x14ac:dyDescent="0.25">
      <c r="A394" s="6">
        <f t="shared" si="6"/>
        <v>390</v>
      </c>
      <c r="B394" s="10" t="s">
        <v>57</v>
      </c>
      <c r="C394" s="25">
        <v>4349084</v>
      </c>
      <c r="D394" s="18"/>
      <c r="E394" s="23"/>
      <c r="F394" s="7"/>
      <c r="G394" s="7"/>
      <c r="H394" s="7"/>
      <c r="I394" s="9"/>
    </row>
    <row r="395" spans="1:9" x14ac:dyDescent="0.25">
      <c r="A395" s="6">
        <f t="shared" si="6"/>
        <v>391</v>
      </c>
      <c r="B395" s="10" t="s">
        <v>205</v>
      </c>
      <c r="C395" s="25">
        <v>139722</v>
      </c>
      <c r="D395" s="18"/>
      <c r="E395" s="23"/>
      <c r="F395" s="7"/>
      <c r="G395" s="7"/>
      <c r="H395" s="7"/>
      <c r="I395" s="9"/>
    </row>
    <row r="396" spans="1:9" x14ac:dyDescent="0.25">
      <c r="A396" s="6">
        <f t="shared" si="6"/>
        <v>392</v>
      </c>
      <c r="B396" s="10" t="s">
        <v>251</v>
      </c>
      <c r="C396" s="25">
        <v>178819.18</v>
      </c>
      <c r="D396" s="18"/>
      <c r="E396" s="23"/>
      <c r="F396" s="7"/>
      <c r="G396" s="7"/>
      <c r="H396" s="7"/>
      <c r="I396" s="9"/>
    </row>
    <row r="397" spans="1:9" x14ac:dyDescent="0.25">
      <c r="A397" s="6">
        <f t="shared" si="6"/>
        <v>393</v>
      </c>
      <c r="B397" s="6" t="s">
        <v>407</v>
      </c>
      <c r="C397" s="26">
        <v>52326</v>
      </c>
      <c r="D397" s="18"/>
      <c r="E397" s="23"/>
      <c r="F397" s="11"/>
      <c r="G397" s="7"/>
      <c r="H397" s="11"/>
      <c r="I397" s="9"/>
    </row>
    <row r="398" spans="1:9" x14ac:dyDescent="0.25">
      <c r="A398" s="6">
        <f t="shared" si="6"/>
        <v>394</v>
      </c>
      <c r="B398" s="10" t="s">
        <v>120</v>
      </c>
      <c r="C398" s="25">
        <v>22302</v>
      </c>
      <c r="D398" s="18"/>
      <c r="E398" s="23"/>
      <c r="F398" s="7"/>
      <c r="G398" s="7"/>
      <c r="H398" s="7"/>
      <c r="I398" s="9"/>
    </row>
    <row r="399" spans="1:9" x14ac:dyDescent="0.25">
      <c r="A399" s="6">
        <f t="shared" si="6"/>
        <v>395</v>
      </c>
      <c r="B399" s="10" t="s">
        <v>412</v>
      </c>
      <c r="C399" s="25">
        <v>10142</v>
      </c>
      <c r="D399" s="18"/>
      <c r="E399" s="23"/>
      <c r="F399" s="7"/>
      <c r="G399" s="7"/>
      <c r="H399" s="7"/>
      <c r="I399" s="9"/>
    </row>
    <row r="400" spans="1:9" x14ac:dyDescent="0.25">
      <c r="A400" s="6">
        <f t="shared" si="6"/>
        <v>396</v>
      </c>
      <c r="B400" s="6" t="s">
        <v>319</v>
      </c>
      <c r="C400" s="26">
        <v>17049.89</v>
      </c>
      <c r="D400" s="18"/>
      <c r="E400" s="23"/>
      <c r="F400" s="9"/>
      <c r="G400" s="11"/>
      <c r="H400" s="9"/>
      <c r="I400" s="9"/>
    </row>
    <row r="401" spans="1:9" x14ac:dyDescent="0.25">
      <c r="A401" s="6">
        <f t="shared" si="6"/>
        <v>397</v>
      </c>
      <c r="B401" s="10" t="s">
        <v>359</v>
      </c>
      <c r="C401" s="25">
        <v>44138</v>
      </c>
      <c r="D401" s="18"/>
      <c r="E401" s="23"/>
      <c r="F401" s="7"/>
      <c r="G401" s="7"/>
      <c r="H401" s="7"/>
      <c r="I401" s="9"/>
    </row>
    <row r="402" spans="1:9" x14ac:dyDescent="0.25">
      <c r="A402" s="6">
        <f t="shared" si="6"/>
        <v>398</v>
      </c>
      <c r="B402" s="10" t="s">
        <v>214</v>
      </c>
      <c r="C402" s="25">
        <v>16892</v>
      </c>
      <c r="D402" s="18"/>
      <c r="E402" s="23"/>
      <c r="F402" s="7"/>
      <c r="G402" s="7"/>
      <c r="H402" s="7"/>
      <c r="I402" s="9"/>
    </row>
    <row r="403" spans="1:9" x14ac:dyDescent="0.25">
      <c r="A403" s="6">
        <f t="shared" si="6"/>
        <v>399</v>
      </c>
      <c r="B403" s="10" t="s">
        <v>245</v>
      </c>
      <c r="C403" s="25">
        <v>4705654.63</v>
      </c>
      <c r="D403" s="18"/>
      <c r="E403" s="23"/>
      <c r="F403" s="7"/>
      <c r="G403" s="7"/>
      <c r="H403" s="7"/>
      <c r="I403" s="9"/>
    </row>
    <row r="404" spans="1:9" x14ac:dyDescent="0.25">
      <c r="A404" s="6">
        <f t="shared" si="6"/>
        <v>400</v>
      </c>
      <c r="B404" s="10" t="s">
        <v>101</v>
      </c>
      <c r="C404" s="25">
        <v>45851.219999999972</v>
      </c>
      <c r="D404" s="18"/>
      <c r="E404" s="23"/>
      <c r="F404" s="7"/>
      <c r="G404" s="7"/>
      <c r="H404" s="7"/>
      <c r="I404" s="9"/>
    </row>
    <row r="405" spans="1:9" x14ac:dyDescent="0.25">
      <c r="A405" s="6">
        <f t="shared" si="6"/>
        <v>401</v>
      </c>
      <c r="B405" s="10" t="s">
        <v>286</v>
      </c>
      <c r="C405" s="25">
        <v>195869</v>
      </c>
      <c r="D405" s="18"/>
      <c r="E405" s="23"/>
      <c r="F405" s="7"/>
      <c r="G405" s="7"/>
      <c r="H405" s="7"/>
      <c r="I405" s="9"/>
    </row>
    <row r="406" spans="1:9" x14ac:dyDescent="0.25">
      <c r="A406" s="6">
        <f t="shared" si="6"/>
        <v>402</v>
      </c>
      <c r="B406" s="10" t="s">
        <v>228</v>
      </c>
      <c r="C406" s="25">
        <v>27492</v>
      </c>
      <c r="D406" s="18"/>
      <c r="E406" s="23"/>
      <c r="F406" s="7"/>
      <c r="G406" s="7"/>
      <c r="H406" s="7"/>
      <c r="I406" s="9"/>
    </row>
    <row r="407" spans="1:9" x14ac:dyDescent="0.25">
      <c r="A407" s="6">
        <f t="shared" si="6"/>
        <v>403</v>
      </c>
      <c r="B407" s="10" t="s">
        <v>306</v>
      </c>
      <c r="C407" s="25">
        <v>15299</v>
      </c>
      <c r="D407" s="18"/>
      <c r="E407" s="23"/>
      <c r="F407" s="7"/>
      <c r="G407" s="7"/>
      <c r="H407" s="7"/>
      <c r="I407" s="9"/>
    </row>
    <row r="408" spans="1:9" x14ac:dyDescent="0.25">
      <c r="A408" s="6">
        <f t="shared" si="6"/>
        <v>404</v>
      </c>
      <c r="B408" s="10" t="s">
        <v>276</v>
      </c>
      <c r="C408" s="25">
        <v>200100</v>
      </c>
      <c r="D408" s="18"/>
      <c r="E408" s="23"/>
      <c r="F408" s="7"/>
      <c r="G408" s="7"/>
      <c r="H408" s="7"/>
      <c r="I408" s="9"/>
    </row>
    <row r="409" spans="1:9" x14ac:dyDescent="0.25">
      <c r="A409" s="6">
        <f t="shared" si="6"/>
        <v>405</v>
      </c>
      <c r="B409" s="10" t="s">
        <v>173</v>
      </c>
      <c r="C409" s="25">
        <v>318531</v>
      </c>
      <c r="D409" s="18"/>
      <c r="E409" s="23"/>
      <c r="F409" s="7"/>
      <c r="G409" s="7"/>
      <c r="H409" s="7"/>
      <c r="I409" s="9"/>
    </row>
    <row r="410" spans="1:9" x14ac:dyDescent="0.25">
      <c r="A410" s="6">
        <f t="shared" si="6"/>
        <v>406</v>
      </c>
      <c r="B410" s="6" t="s">
        <v>364</v>
      </c>
      <c r="C410" s="26">
        <v>16962</v>
      </c>
      <c r="D410" s="18"/>
      <c r="E410" s="23"/>
      <c r="F410" s="9"/>
      <c r="G410" s="9"/>
      <c r="H410" s="11"/>
      <c r="I410" s="9"/>
    </row>
    <row r="411" spans="1:9" x14ac:dyDescent="0.25">
      <c r="A411" s="6">
        <f t="shared" si="6"/>
        <v>407</v>
      </c>
      <c r="B411" s="10" t="s">
        <v>446</v>
      </c>
      <c r="C411" s="25">
        <v>54622.83</v>
      </c>
      <c r="D411" s="18"/>
      <c r="E411" s="23"/>
      <c r="F411" s="7"/>
      <c r="G411" s="7"/>
      <c r="H411" s="7"/>
      <c r="I411" s="9"/>
    </row>
    <row r="412" spans="1:9" x14ac:dyDescent="0.25">
      <c r="A412" s="6">
        <f t="shared" si="6"/>
        <v>408</v>
      </c>
      <c r="B412" s="10" t="s">
        <v>107</v>
      </c>
      <c r="C412" s="25">
        <v>330310</v>
      </c>
      <c r="D412" s="18"/>
      <c r="E412" s="23"/>
      <c r="F412" s="7"/>
      <c r="G412" s="7"/>
      <c r="H412" s="7"/>
      <c r="I412" s="9"/>
    </row>
    <row r="413" spans="1:9" x14ac:dyDescent="0.25">
      <c r="A413" s="6">
        <f t="shared" si="6"/>
        <v>409</v>
      </c>
      <c r="B413" s="10" t="s">
        <v>206</v>
      </c>
      <c r="C413" s="25">
        <v>2200763</v>
      </c>
      <c r="D413" s="18"/>
      <c r="E413" s="23"/>
      <c r="F413" s="7"/>
      <c r="G413" s="7"/>
      <c r="H413" s="7"/>
      <c r="I413" s="9"/>
    </row>
    <row r="414" spans="1:9" x14ac:dyDescent="0.25">
      <c r="A414" s="6">
        <f t="shared" si="6"/>
        <v>410</v>
      </c>
      <c r="B414" s="10" t="s">
        <v>445</v>
      </c>
      <c r="C414" s="25">
        <v>1755241.8</v>
      </c>
      <c r="D414" s="18"/>
      <c r="E414" s="23"/>
      <c r="F414" s="7"/>
      <c r="G414" s="7"/>
      <c r="H414" s="7"/>
      <c r="I414" s="9"/>
    </row>
    <row r="415" spans="1:9" x14ac:dyDescent="0.25">
      <c r="A415" s="6">
        <f t="shared" si="6"/>
        <v>411</v>
      </c>
      <c r="B415" s="6" t="s">
        <v>133</v>
      </c>
      <c r="C415" s="26">
        <v>64900</v>
      </c>
      <c r="D415" s="18"/>
      <c r="E415" s="23"/>
      <c r="F415" s="11"/>
      <c r="G415" s="7"/>
      <c r="H415" s="11"/>
      <c r="I415" s="9"/>
    </row>
    <row r="416" spans="1:9" x14ac:dyDescent="0.25">
      <c r="A416" s="6">
        <f t="shared" si="6"/>
        <v>412</v>
      </c>
      <c r="B416" s="10" t="s">
        <v>287</v>
      </c>
      <c r="C416" s="25">
        <v>440964</v>
      </c>
      <c r="D416" s="18"/>
      <c r="E416" s="23"/>
      <c r="F416" s="7"/>
      <c r="G416" s="7"/>
      <c r="H416" s="7"/>
      <c r="I416" s="9"/>
    </row>
    <row r="417" spans="1:9" x14ac:dyDescent="0.25">
      <c r="A417" s="6">
        <f t="shared" si="6"/>
        <v>413</v>
      </c>
      <c r="B417" s="10" t="s">
        <v>138</v>
      </c>
      <c r="C417" s="25">
        <v>73739</v>
      </c>
      <c r="D417" s="18"/>
      <c r="E417" s="23"/>
      <c r="F417" s="7"/>
      <c r="G417" s="7"/>
      <c r="H417" s="7"/>
      <c r="I417" s="9"/>
    </row>
    <row r="418" spans="1:9" x14ac:dyDescent="0.25">
      <c r="A418" s="6">
        <f t="shared" si="6"/>
        <v>414</v>
      </c>
      <c r="B418" s="10" t="s">
        <v>114</v>
      </c>
      <c r="C418" s="25">
        <v>47692</v>
      </c>
      <c r="D418" s="18"/>
      <c r="E418" s="23"/>
      <c r="F418" s="7"/>
      <c r="G418" s="7"/>
      <c r="H418" s="7"/>
      <c r="I418" s="9"/>
    </row>
    <row r="419" spans="1:9" x14ac:dyDescent="0.25">
      <c r="A419" s="6">
        <f t="shared" si="6"/>
        <v>415</v>
      </c>
      <c r="B419" s="10" t="s">
        <v>336</v>
      </c>
      <c r="C419" s="25">
        <v>20449.63</v>
      </c>
      <c r="D419" s="18"/>
      <c r="E419" s="23"/>
      <c r="F419" s="7"/>
      <c r="G419" s="7"/>
      <c r="H419" s="7"/>
      <c r="I419" s="9"/>
    </row>
    <row r="420" spans="1:9" x14ac:dyDescent="0.25">
      <c r="A420" s="6">
        <f t="shared" si="6"/>
        <v>416</v>
      </c>
      <c r="B420" s="10" t="s">
        <v>166</v>
      </c>
      <c r="C420" s="25">
        <v>184587</v>
      </c>
      <c r="D420" s="18"/>
      <c r="E420" s="23"/>
      <c r="F420" s="7"/>
      <c r="G420" s="7"/>
      <c r="H420" s="7"/>
      <c r="I420" s="9"/>
    </row>
    <row r="421" spans="1:9" x14ac:dyDescent="0.25">
      <c r="A421" s="6">
        <f t="shared" si="6"/>
        <v>417</v>
      </c>
      <c r="B421" s="10" t="s">
        <v>405</v>
      </c>
      <c r="C421" s="25">
        <v>197370</v>
      </c>
      <c r="D421" s="18"/>
      <c r="E421" s="23"/>
      <c r="F421" s="7"/>
      <c r="G421" s="7"/>
      <c r="H421" s="7"/>
      <c r="I421" s="9"/>
    </row>
    <row r="422" spans="1:9" x14ac:dyDescent="0.25">
      <c r="A422" s="6">
        <f t="shared" si="6"/>
        <v>418</v>
      </c>
      <c r="B422" s="10" t="s">
        <v>379</v>
      </c>
      <c r="C422" s="25">
        <v>385170</v>
      </c>
      <c r="D422" s="18"/>
      <c r="E422" s="23"/>
      <c r="F422" s="7"/>
      <c r="G422" s="7"/>
      <c r="H422" s="7"/>
      <c r="I422" s="9"/>
    </row>
    <row r="423" spans="1:9" x14ac:dyDescent="0.25">
      <c r="A423" s="6">
        <f t="shared" si="6"/>
        <v>419</v>
      </c>
      <c r="B423" s="10" t="s">
        <v>325</v>
      </c>
      <c r="C423" s="25">
        <v>3146745.51</v>
      </c>
      <c r="D423" s="18"/>
      <c r="E423" s="23"/>
      <c r="F423" s="7"/>
      <c r="G423" s="7"/>
      <c r="H423" s="7"/>
      <c r="I423" s="9"/>
    </row>
    <row r="424" spans="1:9" x14ac:dyDescent="0.25">
      <c r="A424" s="6">
        <f t="shared" si="6"/>
        <v>420</v>
      </c>
      <c r="B424" s="10" t="s">
        <v>41</v>
      </c>
      <c r="C424" s="25">
        <v>93919654.140000001</v>
      </c>
      <c r="D424" s="18"/>
      <c r="E424" s="23"/>
      <c r="F424" s="7"/>
      <c r="G424" s="7"/>
      <c r="H424" s="7"/>
      <c r="I424" s="9"/>
    </row>
    <row r="425" spans="1:9" x14ac:dyDescent="0.25">
      <c r="A425" s="6">
        <f t="shared" si="6"/>
        <v>421</v>
      </c>
      <c r="B425" s="10" t="s">
        <v>683</v>
      </c>
      <c r="C425" s="25">
        <v>233452307.40000001</v>
      </c>
      <c r="D425" s="18"/>
      <c r="E425" s="23"/>
      <c r="F425" s="7"/>
      <c r="G425" s="7"/>
      <c r="H425" s="7"/>
      <c r="I425" s="9"/>
    </row>
    <row r="426" spans="1:9" x14ac:dyDescent="0.25">
      <c r="A426" s="6">
        <f t="shared" si="6"/>
        <v>422</v>
      </c>
      <c r="B426" s="10" t="s">
        <v>387</v>
      </c>
      <c r="C426" s="25">
        <v>3183</v>
      </c>
      <c r="D426" s="18"/>
      <c r="E426" s="23"/>
      <c r="F426" s="7"/>
      <c r="G426" s="7"/>
      <c r="H426" s="7"/>
      <c r="I426" s="9"/>
    </row>
    <row r="427" spans="1:9" x14ac:dyDescent="0.25">
      <c r="A427" s="6">
        <f t="shared" si="6"/>
        <v>423</v>
      </c>
      <c r="B427" s="10" t="s">
        <v>337</v>
      </c>
      <c r="C427" s="25">
        <v>13820.4</v>
      </c>
      <c r="D427" s="18"/>
      <c r="E427" s="23"/>
      <c r="F427" s="7"/>
      <c r="G427" s="7"/>
      <c r="H427" s="7"/>
      <c r="I427" s="9"/>
    </row>
    <row r="428" spans="1:9" x14ac:dyDescent="0.25">
      <c r="A428" s="6">
        <f t="shared" si="6"/>
        <v>424</v>
      </c>
      <c r="B428" s="10" t="s">
        <v>85</v>
      </c>
      <c r="C428" s="25">
        <v>57119</v>
      </c>
      <c r="D428" s="18"/>
      <c r="E428" s="23"/>
      <c r="F428" s="7"/>
      <c r="G428" s="7"/>
      <c r="H428" s="7"/>
      <c r="I428" s="9"/>
    </row>
    <row r="429" spans="1:9" x14ac:dyDescent="0.25">
      <c r="A429" s="6">
        <f t="shared" si="6"/>
        <v>425</v>
      </c>
      <c r="B429" s="10" t="s">
        <v>265</v>
      </c>
      <c r="C429" s="25">
        <v>70290</v>
      </c>
      <c r="D429" s="18"/>
      <c r="E429" s="23"/>
      <c r="F429" s="7"/>
      <c r="G429" s="7"/>
      <c r="H429" s="7"/>
      <c r="I429" s="9"/>
    </row>
    <row r="430" spans="1:9" x14ac:dyDescent="0.25">
      <c r="A430" s="6">
        <f t="shared" si="6"/>
        <v>426</v>
      </c>
      <c r="B430" s="10" t="s">
        <v>125</v>
      </c>
      <c r="C430" s="25">
        <v>103270</v>
      </c>
      <c r="D430" s="18"/>
      <c r="E430" s="23"/>
      <c r="F430" s="7"/>
      <c r="G430" s="7"/>
      <c r="H430" s="7"/>
      <c r="I430" s="9"/>
    </row>
    <row r="431" spans="1:9" x14ac:dyDescent="0.25">
      <c r="A431" s="6">
        <f t="shared" si="6"/>
        <v>427</v>
      </c>
      <c r="B431" s="6" t="s">
        <v>253</v>
      </c>
      <c r="C431" s="25">
        <v>30380</v>
      </c>
      <c r="D431" s="18"/>
      <c r="E431" s="23"/>
      <c r="F431" s="7"/>
      <c r="G431" s="7"/>
      <c r="H431" s="7"/>
      <c r="I431" s="9"/>
    </row>
    <row r="432" spans="1:9" x14ac:dyDescent="0.25">
      <c r="A432" s="6">
        <f t="shared" si="6"/>
        <v>428</v>
      </c>
      <c r="B432" s="6" t="s">
        <v>372</v>
      </c>
      <c r="C432" s="26">
        <v>18762</v>
      </c>
      <c r="D432" s="18"/>
      <c r="E432" s="23"/>
      <c r="F432" s="9"/>
      <c r="G432" s="11"/>
      <c r="H432" s="9"/>
      <c r="I432" s="9"/>
    </row>
    <row r="433" spans="1:9" x14ac:dyDescent="0.25">
      <c r="A433" s="6">
        <f t="shared" si="6"/>
        <v>429</v>
      </c>
      <c r="B433" s="10" t="s">
        <v>375</v>
      </c>
      <c r="C433" s="25">
        <v>193140</v>
      </c>
      <c r="D433" s="18"/>
      <c r="E433" s="23"/>
      <c r="F433" s="7"/>
      <c r="G433" s="7"/>
      <c r="H433" s="7"/>
      <c r="I433" s="9"/>
    </row>
    <row r="434" spans="1:9" x14ac:dyDescent="0.25">
      <c r="A434" s="6">
        <f t="shared" si="6"/>
        <v>430</v>
      </c>
      <c r="B434" s="10" t="s">
        <v>401</v>
      </c>
      <c r="C434" s="25">
        <v>8496</v>
      </c>
      <c r="D434" s="18"/>
      <c r="E434" s="23"/>
      <c r="F434" s="7"/>
      <c r="G434" s="7"/>
      <c r="H434" s="7"/>
      <c r="I434" s="9"/>
    </row>
    <row r="435" spans="1:9" x14ac:dyDescent="0.25">
      <c r="A435" s="6">
        <f t="shared" si="6"/>
        <v>431</v>
      </c>
      <c r="B435" s="10" t="s">
        <v>514</v>
      </c>
      <c r="C435" s="25">
        <v>53600</v>
      </c>
      <c r="D435" s="18"/>
      <c r="E435" s="23"/>
      <c r="F435" s="7"/>
      <c r="G435" s="7"/>
      <c r="H435" s="7"/>
      <c r="I435" s="9"/>
    </row>
    <row r="436" spans="1:9" x14ac:dyDescent="0.25">
      <c r="A436" s="6">
        <f t="shared" si="6"/>
        <v>432</v>
      </c>
      <c r="B436" s="10" t="s">
        <v>599</v>
      </c>
      <c r="C436" s="25">
        <v>7357</v>
      </c>
      <c r="D436" s="18"/>
      <c r="E436" s="23"/>
      <c r="F436" s="7"/>
      <c r="G436" s="7"/>
      <c r="H436" s="7"/>
      <c r="I436" s="9"/>
    </row>
    <row r="437" spans="1:9" x14ac:dyDescent="0.25">
      <c r="A437" s="6">
        <f t="shared" si="6"/>
        <v>433</v>
      </c>
      <c r="B437" s="10" t="s">
        <v>607</v>
      </c>
      <c r="C437" s="25">
        <v>21921.95</v>
      </c>
      <c r="D437" s="18"/>
      <c r="E437" s="23"/>
      <c r="F437" s="7"/>
      <c r="G437" s="7"/>
      <c r="H437" s="7"/>
      <c r="I437" s="9"/>
    </row>
    <row r="438" spans="1:9" x14ac:dyDescent="0.25">
      <c r="A438" s="6">
        <f t="shared" si="6"/>
        <v>434</v>
      </c>
      <c r="B438" s="10" t="s">
        <v>592</v>
      </c>
      <c r="C438" s="25">
        <v>7667424.9400000004</v>
      </c>
      <c r="D438" s="18"/>
      <c r="E438" s="23"/>
      <c r="F438" s="7"/>
      <c r="G438" s="7"/>
      <c r="H438" s="7"/>
      <c r="I438" s="9"/>
    </row>
    <row r="439" spans="1:9" x14ac:dyDescent="0.25">
      <c r="A439" s="6">
        <f t="shared" si="6"/>
        <v>435</v>
      </c>
      <c r="B439" s="10" t="s">
        <v>520</v>
      </c>
      <c r="C439" s="25">
        <v>1592032</v>
      </c>
      <c r="D439" s="18"/>
      <c r="E439" s="23"/>
      <c r="F439" s="7"/>
      <c r="G439" s="7"/>
      <c r="H439" s="7"/>
      <c r="I439" s="9"/>
    </row>
    <row r="440" spans="1:9" x14ac:dyDescent="0.25">
      <c r="A440" s="6">
        <f t="shared" si="6"/>
        <v>436</v>
      </c>
      <c r="B440" s="10" t="s">
        <v>554</v>
      </c>
      <c r="C440" s="25">
        <v>42920</v>
      </c>
      <c r="D440" s="18"/>
      <c r="E440" s="23"/>
      <c r="F440" s="7"/>
      <c r="G440" s="7"/>
      <c r="H440" s="7"/>
      <c r="I440" s="9"/>
    </row>
    <row r="441" spans="1:9" x14ac:dyDescent="0.25">
      <c r="A441" s="6">
        <f t="shared" si="6"/>
        <v>437</v>
      </c>
      <c r="B441" s="10" t="s">
        <v>632</v>
      </c>
      <c r="C441" s="25">
        <v>20390</v>
      </c>
      <c r="D441" s="18"/>
      <c r="E441" s="23"/>
      <c r="F441" s="7"/>
      <c r="G441" s="7"/>
      <c r="H441" s="7"/>
      <c r="I441" s="9"/>
    </row>
    <row r="442" spans="1:9" x14ac:dyDescent="0.25">
      <c r="A442" s="6">
        <f t="shared" si="6"/>
        <v>438</v>
      </c>
      <c r="B442" s="10" t="s">
        <v>511</v>
      </c>
      <c r="C442" s="25">
        <v>328153.76</v>
      </c>
      <c r="D442" s="18"/>
      <c r="E442" s="23"/>
      <c r="F442" s="7"/>
      <c r="G442" s="7"/>
      <c r="H442" s="7"/>
      <c r="I442" s="9"/>
    </row>
    <row r="443" spans="1:9" x14ac:dyDescent="0.25">
      <c r="A443" s="6">
        <f t="shared" si="6"/>
        <v>439</v>
      </c>
      <c r="B443" s="10" t="s">
        <v>559</v>
      </c>
      <c r="C443" s="25">
        <v>879819</v>
      </c>
      <c r="D443" s="18"/>
      <c r="E443" s="23"/>
      <c r="F443" s="7"/>
      <c r="G443" s="7"/>
      <c r="H443" s="7"/>
      <c r="I443" s="9"/>
    </row>
    <row r="444" spans="1:9" x14ac:dyDescent="0.25">
      <c r="A444" s="6">
        <f t="shared" si="6"/>
        <v>440</v>
      </c>
      <c r="B444" s="10" t="s">
        <v>586</v>
      </c>
      <c r="C444" s="25">
        <v>1350</v>
      </c>
      <c r="D444" s="18"/>
      <c r="E444" s="23"/>
      <c r="F444" s="7"/>
      <c r="G444" s="7"/>
      <c r="H444" s="7"/>
      <c r="I444" s="9"/>
    </row>
    <row r="445" spans="1:9" x14ac:dyDescent="0.25">
      <c r="A445" s="6">
        <f t="shared" si="6"/>
        <v>441</v>
      </c>
      <c r="B445" s="10" t="s">
        <v>615</v>
      </c>
      <c r="C445" s="25">
        <v>4509</v>
      </c>
      <c r="D445" s="18"/>
      <c r="E445" s="23"/>
      <c r="F445" s="7"/>
      <c r="G445" s="7"/>
      <c r="H445" s="7"/>
      <c r="I445" s="9"/>
    </row>
    <row r="446" spans="1:9" x14ac:dyDescent="0.25">
      <c r="A446" s="6">
        <f t="shared" si="6"/>
        <v>442</v>
      </c>
      <c r="B446" s="10" t="s">
        <v>653</v>
      </c>
      <c r="C446" s="25">
        <v>53480.97</v>
      </c>
      <c r="D446" s="18"/>
      <c r="E446" s="23"/>
      <c r="F446" s="7"/>
      <c r="G446" s="7"/>
      <c r="H446" s="7"/>
      <c r="I446" s="9"/>
    </row>
    <row r="447" spans="1:9" x14ac:dyDescent="0.25">
      <c r="A447" s="6">
        <f t="shared" si="6"/>
        <v>443</v>
      </c>
      <c r="B447" s="10" t="s">
        <v>611</v>
      </c>
      <c r="C447" s="25">
        <v>3313098.61</v>
      </c>
      <c r="D447" s="18"/>
      <c r="E447" s="23"/>
      <c r="F447" s="7"/>
      <c r="G447" s="7"/>
      <c r="H447" s="7"/>
      <c r="I447" s="9"/>
    </row>
    <row r="448" spans="1:9" x14ac:dyDescent="0.25">
      <c r="A448" s="6">
        <f t="shared" si="6"/>
        <v>444</v>
      </c>
      <c r="B448" s="10" t="s">
        <v>594</v>
      </c>
      <c r="C448" s="25">
        <v>4070857</v>
      </c>
      <c r="D448" s="18"/>
      <c r="E448" s="23"/>
      <c r="F448" s="7"/>
      <c r="G448" s="7"/>
      <c r="H448" s="7"/>
      <c r="I448" s="9"/>
    </row>
    <row r="449" spans="1:9" x14ac:dyDescent="0.25">
      <c r="A449" s="6">
        <f t="shared" si="6"/>
        <v>445</v>
      </c>
      <c r="B449" s="10" t="s">
        <v>522</v>
      </c>
      <c r="C449" s="25">
        <v>30146</v>
      </c>
      <c r="D449" s="18"/>
      <c r="E449" s="23"/>
      <c r="F449" s="7"/>
      <c r="G449" s="7"/>
      <c r="H449" s="7"/>
      <c r="I449" s="9"/>
    </row>
    <row r="450" spans="1:9" x14ac:dyDescent="0.25">
      <c r="A450" s="6">
        <f t="shared" si="6"/>
        <v>446</v>
      </c>
      <c r="B450" s="10" t="s">
        <v>590</v>
      </c>
      <c r="C450" s="25">
        <v>1496</v>
      </c>
      <c r="D450" s="18"/>
      <c r="E450" s="23"/>
      <c r="F450" s="7"/>
      <c r="G450" s="7"/>
      <c r="H450" s="7"/>
      <c r="I450" s="9"/>
    </row>
    <row r="451" spans="1:9" x14ac:dyDescent="0.25">
      <c r="A451" s="6">
        <f t="shared" si="6"/>
        <v>447</v>
      </c>
      <c r="B451" s="10" t="s">
        <v>654</v>
      </c>
      <c r="C451" s="25">
        <v>265453.03000000003</v>
      </c>
      <c r="D451" s="18"/>
      <c r="E451" s="23"/>
      <c r="F451" s="7"/>
      <c r="G451" s="7"/>
      <c r="H451" s="7"/>
      <c r="I451" s="9"/>
    </row>
    <row r="452" spans="1:9" x14ac:dyDescent="0.25">
      <c r="A452" s="6">
        <f t="shared" si="6"/>
        <v>448</v>
      </c>
      <c r="B452" s="10" t="s">
        <v>589</v>
      </c>
      <c r="C452" s="25">
        <v>94500</v>
      </c>
      <c r="D452" s="18"/>
      <c r="E452" s="23"/>
      <c r="F452" s="7"/>
      <c r="G452" s="7"/>
      <c r="H452" s="7"/>
      <c r="I452" s="9"/>
    </row>
    <row r="453" spans="1:9" x14ac:dyDescent="0.25">
      <c r="A453" s="6">
        <f t="shared" si="6"/>
        <v>449</v>
      </c>
      <c r="B453" s="10" t="s">
        <v>504</v>
      </c>
      <c r="C453" s="25">
        <v>3505.6699999999255</v>
      </c>
      <c r="D453" s="18"/>
      <c r="E453" s="23"/>
      <c r="F453" s="7"/>
      <c r="G453" s="7"/>
      <c r="H453" s="7"/>
      <c r="I453" s="9"/>
    </row>
    <row r="454" spans="1:9" x14ac:dyDescent="0.25">
      <c r="A454" s="6">
        <f t="shared" ref="A454:A517" si="7">A453+1</f>
        <v>450</v>
      </c>
      <c r="B454" s="10" t="s">
        <v>544</v>
      </c>
      <c r="C454" s="25">
        <v>1199798</v>
      </c>
      <c r="D454" s="18"/>
      <c r="E454" s="23"/>
      <c r="F454" s="7"/>
      <c r="G454" s="7"/>
      <c r="H454" s="7"/>
      <c r="I454" s="9"/>
    </row>
    <row r="455" spans="1:9" x14ac:dyDescent="0.25">
      <c r="A455" s="6">
        <f t="shared" si="7"/>
        <v>451</v>
      </c>
      <c r="B455" s="10" t="s">
        <v>535</v>
      </c>
      <c r="C455" s="25">
        <v>5823819.1699999999</v>
      </c>
      <c r="D455" s="18"/>
      <c r="E455" s="23"/>
      <c r="F455" s="7"/>
      <c r="G455" s="7"/>
      <c r="H455" s="7"/>
      <c r="I455" s="9"/>
    </row>
    <row r="456" spans="1:9" x14ac:dyDescent="0.25">
      <c r="A456" s="6">
        <f t="shared" si="7"/>
        <v>452</v>
      </c>
      <c r="B456" s="10" t="s">
        <v>567</v>
      </c>
      <c r="C456" s="25">
        <v>644400</v>
      </c>
      <c r="D456" s="18"/>
      <c r="E456" s="23"/>
      <c r="F456" s="7"/>
      <c r="G456" s="7"/>
      <c r="H456" s="7"/>
      <c r="I456" s="9"/>
    </row>
    <row r="457" spans="1:9" x14ac:dyDescent="0.25">
      <c r="A457" s="6">
        <f t="shared" si="7"/>
        <v>453</v>
      </c>
      <c r="B457" s="10" t="s">
        <v>579</v>
      </c>
      <c r="C457" s="25">
        <v>122687</v>
      </c>
      <c r="D457" s="18"/>
      <c r="E457" s="23"/>
      <c r="F457" s="7"/>
      <c r="G457" s="7"/>
      <c r="H457" s="7"/>
      <c r="I457" s="9"/>
    </row>
    <row r="458" spans="1:9" x14ac:dyDescent="0.25">
      <c r="A458" s="6">
        <f t="shared" si="7"/>
        <v>454</v>
      </c>
      <c r="B458" s="10" t="s">
        <v>526</v>
      </c>
      <c r="C458" s="25">
        <v>8551</v>
      </c>
      <c r="D458" s="18"/>
      <c r="E458" s="23"/>
      <c r="F458" s="7"/>
      <c r="G458" s="7"/>
      <c r="H458" s="7"/>
      <c r="I458" s="9"/>
    </row>
    <row r="459" spans="1:9" x14ac:dyDescent="0.25">
      <c r="A459" s="6">
        <f t="shared" si="7"/>
        <v>455</v>
      </c>
      <c r="B459" s="10" t="s">
        <v>311</v>
      </c>
      <c r="C459" s="25">
        <v>308175</v>
      </c>
      <c r="D459" s="18"/>
      <c r="E459" s="23"/>
      <c r="F459" s="7"/>
      <c r="G459" s="7"/>
      <c r="H459" s="7"/>
      <c r="I459" s="9"/>
    </row>
    <row r="460" spans="1:9" x14ac:dyDescent="0.25">
      <c r="A460" s="6">
        <f t="shared" si="7"/>
        <v>456</v>
      </c>
      <c r="B460" s="10" t="s">
        <v>587</v>
      </c>
      <c r="C460" s="25">
        <v>76500</v>
      </c>
      <c r="D460" s="18"/>
      <c r="E460" s="23"/>
      <c r="F460" s="7"/>
      <c r="G460" s="7"/>
      <c r="H460" s="7"/>
      <c r="I460" s="9"/>
    </row>
    <row r="461" spans="1:9" x14ac:dyDescent="0.25">
      <c r="A461" s="6">
        <f t="shared" si="7"/>
        <v>457</v>
      </c>
      <c r="B461" s="10" t="s">
        <v>572</v>
      </c>
      <c r="C461" s="25">
        <v>75600</v>
      </c>
      <c r="D461" s="18"/>
      <c r="E461" s="23"/>
      <c r="F461" s="7"/>
      <c r="G461" s="7"/>
      <c r="H461" s="7"/>
      <c r="I461" s="9"/>
    </row>
    <row r="462" spans="1:9" x14ac:dyDescent="0.25">
      <c r="A462" s="6">
        <f t="shared" si="7"/>
        <v>458</v>
      </c>
      <c r="B462" s="10" t="s">
        <v>543</v>
      </c>
      <c r="C462" s="25">
        <v>15763</v>
      </c>
      <c r="D462" s="18"/>
      <c r="E462" s="23"/>
      <c r="F462" s="7"/>
      <c r="G462" s="7"/>
      <c r="H462" s="7"/>
      <c r="I462" s="9"/>
    </row>
    <row r="463" spans="1:9" x14ac:dyDescent="0.25">
      <c r="A463" s="6">
        <f t="shared" si="7"/>
        <v>459</v>
      </c>
      <c r="B463" s="10" t="s">
        <v>563</v>
      </c>
      <c r="C463" s="25">
        <v>123428</v>
      </c>
      <c r="D463" s="18"/>
      <c r="E463" s="23"/>
      <c r="F463" s="7"/>
      <c r="G463" s="7"/>
      <c r="H463" s="7"/>
      <c r="I463" s="9"/>
    </row>
    <row r="464" spans="1:9" x14ac:dyDescent="0.25">
      <c r="A464" s="6">
        <f t="shared" si="7"/>
        <v>460</v>
      </c>
      <c r="B464" s="10" t="s">
        <v>625</v>
      </c>
      <c r="C464" s="25">
        <v>296222</v>
      </c>
      <c r="D464" s="18"/>
      <c r="E464" s="23"/>
      <c r="F464" s="7"/>
      <c r="G464" s="7"/>
      <c r="H464" s="7"/>
      <c r="I464" s="9"/>
    </row>
    <row r="465" spans="1:9" x14ac:dyDescent="0.25">
      <c r="A465" s="6">
        <f t="shared" si="7"/>
        <v>461</v>
      </c>
      <c r="B465" s="10" t="s">
        <v>681</v>
      </c>
      <c r="C465" s="25">
        <v>10611386.99</v>
      </c>
      <c r="D465" s="18"/>
      <c r="E465" s="23"/>
      <c r="F465" s="7"/>
      <c r="G465" s="7"/>
      <c r="H465" s="7"/>
      <c r="I465" s="9"/>
    </row>
    <row r="466" spans="1:9" x14ac:dyDescent="0.25">
      <c r="A466" s="6">
        <f t="shared" si="7"/>
        <v>462</v>
      </c>
      <c r="B466" s="10" t="s">
        <v>570</v>
      </c>
      <c r="C466" s="25">
        <v>351742</v>
      </c>
      <c r="D466" s="18"/>
      <c r="E466" s="23"/>
      <c r="F466" s="7"/>
      <c r="G466" s="7"/>
      <c r="H466" s="7"/>
      <c r="I466" s="9"/>
    </row>
    <row r="467" spans="1:9" x14ac:dyDescent="0.25">
      <c r="A467" s="6">
        <f t="shared" si="7"/>
        <v>463</v>
      </c>
      <c r="B467" s="10" t="s">
        <v>655</v>
      </c>
      <c r="C467" s="25">
        <v>32799.870000000003</v>
      </c>
      <c r="D467" s="18"/>
      <c r="E467" s="23"/>
      <c r="F467" s="7"/>
      <c r="G467" s="7"/>
      <c r="H467" s="7"/>
      <c r="I467" s="9"/>
    </row>
    <row r="468" spans="1:9" x14ac:dyDescent="0.25">
      <c r="A468" s="6">
        <f t="shared" si="7"/>
        <v>464</v>
      </c>
      <c r="B468" s="10" t="s">
        <v>126</v>
      </c>
      <c r="C468" s="25">
        <v>15100</v>
      </c>
      <c r="D468" s="18"/>
      <c r="E468" s="23"/>
      <c r="F468" s="7"/>
      <c r="G468" s="7"/>
      <c r="H468" s="7"/>
      <c r="I468" s="9"/>
    </row>
    <row r="469" spans="1:9" x14ac:dyDescent="0.25">
      <c r="A469" s="6">
        <f t="shared" si="7"/>
        <v>465</v>
      </c>
      <c r="B469" s="10" t="s">
        <v>510</v>
      </c>
      <c r="C469" s="25">
        <v>104218</v>
      </c>
      <c r="D469" s="18"/>
      <c r="E469" s="23"/>
      <c r="F469" s="7"/>
      <c r="G469" s="7"/>
      <c r="H469" s="7"/>
      <c r="I469" s="9"/>
    </row>
    <row r="470" spans="1:9" x14ac:dyDescent="0.25">
      <c r="A470" s="6">
        <f t="shared" si="7"/>
        <v>466</v>
      </c>
      <c r="B470" s="10" t="s">
        <v>656</v>
      </c>
      <c r="C470" s="25">
        <v>11524.12</v>
      </c>
      <c r="D470" s="18"/>
      <c r="E470" s="23"/>
      <c r="F470" s="7"/>
      <c r="G470" s="7"/>
      <c r="H470" s="7"/>
      <c r="I470" s="9"/>
    </row>
    <row r="471" spans="1:9" x14ac:dyDescent="0.25">
      <c r="A471" s="6">
        <f t="shared" si="7"/>
        <v>467</v>
      </c>
      <c r="B471" s="10" t="s">
        <v>545</v>
      </c>
      <c r="C471" s="25">
        <v>460884.66</v>
      </c>
      <c r="D471" s="18"/>
      <c r="E471" s="23"/>
      <c r="F471" s="7"/>
      <c r="G471" s="7"/>
      <c r="H471" s="7"/>
      <c r="I471" s="9"/>
    </row>
    <row r="472" spans="1:9" x14ac:dyDescent="0.25">
      <c r="A472" s="6">
        <f t="shared" si="7"/>
        <v>468</v>
      </c>
      <c r="B472" s="10" t="s">
        <v>568</v>
      </c>
      <c r="C472" s="25">
        <v>571560</v>
      </c>
      <c r="D472" s="18"/>
      <c r="E472" s="23"/>
      <c r="F472" s="7"/>
      <c r="G472" s="7"/>
      <c r="H472" s="7"/>
      <c r="I472" s="9"/>
    </row>
    <row r="473" spans="1:9" x14ac:dyDescent="0.25">
      <c r="A473" s="6">
        <f t="shared" si="7"/>
        <v>469</v>
      </c>
      <c r="B473" s="10" t="s">
        <v>500</v>
      </c>
      <c r="C473" s="25">
        <v>30173</v>
      </c>
      <c r="D473" s="18"/>
      <c r="E473" s="23"/>
      <c r="F473" s="7"/>
      <c r="G473" s="7"/>
      <c r="H473" s="7"/>
      <c r="I473" s="9"/>
    </row>
    <row r="474" spans="1:9" x14ac:dyDescent="0.25">
      <c r="A474" s="6">
        <f t="shared" si="7"/>
        <v>470</v>
      </c>
      <c r="B474" s="10" t="s">
        <v>492</v>
      </c>
      <c r="C474" s="25">
        <v>2126153</v>
      </c>
      <c r="D474" s="18"/>
      <c r="E474" s="23"/>
      <c r="F474" s="7"/>
      <c r="G474" s="7"/>
      <c r="H474" s="7"/>
      <c r="I474" s="9"/>
    </row>
    <row r="475" spans="1:9" x14ac:dyDescent="0.25">
      <c r="A475" s="6">
        <f t="shared" si="7"/>
        <v>471</v>
      </c>
      <c r="B475" s="10" t="s">
        <v>657</v>
      </c>
      <c r="C475" s="25">
        <v>68967.14</v>
      </c>
      <c r="D475" s="18"/>
      <c r="E475" s="23"/>
      <c r="F475" s="7"/>
      <c r="G475" s="7"/>
      <c r="H475" s="7"/>
      <c r="I475" s="9"/>
    </row>
    <row r="476" spans="1:9" x14ac:dyDescent="0.25">
      <c r="A476" s="6">
        <f t="shared" si="7"/>
        <v>472</v>
      </c>
      <c r="B476" s="10" t="s">
        <v>595</v>
      </c>
      <c r="C476" s="25">
        <v>170559.49</v>
      </c>
      <c r="D476" s="18"/>
      <c r="E476" s="23"/>
      <c r="F476" s="7"/>
      <c r="G476" s="7"/>
      <c r="H476" s="7"/>
      <c r="I476" s="9"/>
    </row>
    <row r="477" spans="1:9" x14ac:dyDescent="0.25">
      <c r="A477" s="6">
        <f t="shared" si="7"/>
        <v>473</v>
      </c>
      <c r="B477" s="10" t="s">
        <v>553</v>
      </c>
      <c r="C477" s="25">
        <v>40024</v>
      </c>
      <c r="D477" s="18"/>
      <c r="E477" s="23"/>
      <c r="F477" s="7"/>
      <c r="G477" s="7"/>
      <c r="H477" s="7"/>
      <c r="I477" s="9"/>
    </row>
    <row r="478" spans="1:9" x14ac:dyDescent="0.25">
      <c r="A478" s="6">
        <f t="shared" si="7"/>
        <v>474</v>
      </c>
      <c r="B478" s="10" t="s">
        <v>539</v>
      </c>
      <c r="C478" s="25">
        <v>778383</v>
      </c>
      <c r="D478" s="18"/>
      <c r="E478" s="23"/>
      <c r="F478" s="7"/>
      <c r="G478" s="7"/>
      <c r="H478" s="7"/>
      <c r="I478" s="9"/>
    </row>
    <row r="479" spans="1:9" x14ac:dyDescent="0.25">
      <c r="A479" s="6">
        <f t="shared" si="7"/>
        <v>475</v>
      </c>
      <c r="B479" s="10" t="s">
        <v>556</v>
      </c>
      <c r="C479" s="25">
        <v>522</v>
      </c>
      <c r="D479" s="18"/>
      <c r="E479" s="23"/>
      <c r="F479" s="7"/>
      <c r="G479" s="7"/>
      <c r="H479" s="7"/>
      <c r="I479" s="9"/>
    </row>
    <row r="480" spans="1:9" x14ac:dyDescent="0.25">
      <c r="A480" s="6">
        <f t="shared" si="7"/>
        <v>476</v>
      </c>
      <c r="B480" s="10" t="s">
        <v>495</v>
      </c>
      <c r="C480" s="25">
        <v>24072.01</v>
      </c>
      <c r="D480" s="18"/>
      <c r="E480" s="23"/>
      <c r="F480" s="7"/>
      <c r="G480" s="7"/>
      <c r="H480" s="7"/>
      <c r="I480" s="9"/>
    </row>
    <row r="481" spans="1:9" x14ac:dyDescent="0.25">
      <c r="A481" s="6">
        <f t="shared" si="7"/>
        <v>477</v>
      </c>
      <c r="B481" s="10" t="s">
        <v>550</v>
      </c>
      <c r="C481" s="25">
        <v>6828</v>
      </c>
      <c r="D481" s="18"/>
      <c r="E481" s="23"/>
      <c r="F481" s="7"/>
      <c r="G481" s="7"/>
      <c r="H481" s="7"/>
      <c r="I481" s="9"/>
    </row>
    <row r="482" spans="1:9" x14ac:dyDescent="0.25">
      <c r="A482" s="6">
        <f t="shared" si="7"/>
        <v>478</v>
      </c>
      <c r="B482" s="10" t="s">
        <v>582</v>
      </c>
      <c r="C482" s="25">
        <v>95850</v>
      </c>
      <c r="D482" s="18"/>
      <c r="E482" s="23"/>
      <c r="F482" s="7"/>
      <c r="G482" s="7"/>
      <c r="H482" s="7"/>
      <c r="I482" s="9"/>
    </row>
    <row r="483" spans="1:9" x14ac:dyDescent="0.25">
      <c r="A483" s="6">
        <f t="shared" si="7"/>
        <v>479</v>
      </c>
      <c r="B483" s="10" t="s">
        <v>518</v>
      </c>
      <c r="C483" s="25">
        <v>31001.4</v>
      </c>
      <c r="D483" s="18"/>
      <c r="E483" s="23"/>
      <c r="F483" s="7"/>
      <c r="G483" s="7"/>
      <c r="H483" s="7"/>
      <c r="I483" s="9"/>
    </row>
    <row r="484" spans="1:9" x14ac:dyDescent="0.25">
      <c r="A484" s="6">
        <f t="shared" si="7"/>
        <v>480</v>
      </c>
      <c r="B484" s="10" t="s">
        <v>636</v>
      </c>
      <c r="C484" s="25">
        <v>65448</v>
      </c>
      <c r="D484" s="18"/>
      <c r="E484" s="23"/>
      <c r="F484" s="7"/>
      <c r="G484" s="7"/>
      <c r="H484" s="7"/>
      <c r="I484" s="9"/>
    </row>
    <row r="485" spans="1:9" x14ac:dyDescent="0.25">
      <c r="A485" s="6">
        <f t="shared" si="7"/>
        <v>481</v>
      </c>
      <c r="B485" s="10" t="s">
        <v>600</v>
      </c>
      <c r="C485" s="25">
        <v>37500</v>
      </c>
      <c r="D485" s="18"/>
      <c r="E485" s="23"/>
      <c r="F485" s="7"/>
      <c r="G485" s="7"/>
      <c r="H485" s="7"/>
      <c r="I485" s="9"/>
    </row>
    <row r="486" spans="1:9" x14ac:dyDescent="0.25">
      <c r="A486" s="6">
        <f t="shared" si="7"/>
        <v>482</v>
      </c>
      <c r="B486" s="10" t="s">
        <v>512</v>
      </c>
      <c r="C486" s="25">
        <v>151191.28</v>
      </c>
      <c r="D486" s="18"/>
      <c r="E486" s="23"/>
      <c r="F486" s="7"/>
      <c r="G486" s="7"/>
      <c r="H486" s="7"/>
      <c r="I486" s="9"/>
    </row>
    <row r="487" spans="1:9" x14ac:dyDescent="0.25">
      <c r="A487" s="6">
        <f t="shared" si="7"/>
        <v>483</v>
      </c>
      <c r="B487" s="10" t="s">
        <v>658</v>
      </c>
      <c r="C487" s="25">
        <v>2006.61</v>
      </c>
      <c r="D487" s="18"/>
      <c r="E487" s="23"/>
      <c r="F487" s="7"/>
      <c r="G487" s="7"/>
      <c r="H487" s="7"/>
      <c r="I487" s="9"/>
    </row>
    <row r="488" spans="1:9" x14ac:dyDescent="0.25">
      <c r="A488" s="6">
        <f t="shared" si="7"/>
        <v>484</v>
      </c>
      <c r="B488" s="10" t="s">
        <v>648</v>
      </c>
      <c r="C488" s="25">
        <v>2124</v>
      </c>
      <c r="D488" s="18"/>
      <c r="E488" s="23"/>
      <c r="F488" s="7"/>
      <c r="G488" s="7"/>
      <c r="H488" s="7"/>
      <c r="I488" s="9"/>
    </row>
    <row r="489" spans="1:9" x14ac:dyDescent="0.25">
      <c r="A489" s="6">
        <f t="shared" si="7"/>
        <v>485</v>
      </c>
      <c r="B489" s="10" t="s">
        <v>649</v>
      </c>
      <c r="C489" s="25">
        <v>2595612.84</v>
      </c>
      <c r="D489" s="18"/>
      <c r="E489" s="23"/>
      <c r="F489" s="7"/>
      <c r="G489" s="7"/>
      <c r="H489" s="7"/>
      <c r="I489" s="9"/>
    </row>
    <row r="490" spans="1:9" x14ac:dyDescent="0.25">
      <c r="A490" s="6">
        <f t="shared" si="7"/>
        <v>486</v>
      </c>
      <c r="B490" s="10" t="s">
        <v>524</v>
      </c>
      <c r="C490" s="25">
        <v>2376435</v>
      </c>
      <c r="D490" s="18"/>
      <c r="E490" s="23"/>
      <c r="F490" s="7"/>
      <c r="G490" s="7"/>
      <c r="H490" s="7"/>
      <c r="I490" s="9"/>
    </row>
    <row r="491" spans="1:9" x14ac:dyDescent="0.25">
      <c r="A491" s="6">
        <f t="shared" si="7"/>
        <v>487</v>
      </c>
      <c r="B491" s="10" t="s">
        <v>581</v>
      </c>
      <c r="C491" s="25">
        <v>50868</v>
      </c>
      <c r="D491" s="18"/>
      <c r="E491" s="23"/>
      <c r="F491" s="7"/>
      <c r="G491" s="7"/>
      <c r="H491" s="7"/>
      <c r="I491" s="9"/>
    </row>
    <row r="492" spans="1:9" x14ac:dyDescent="0.25">
      <c r="A492" s="6">
        <f t="shared" si="7"/>
        <v>488</v>
      </c>
      <c r="B492" s="10" t="s">
        <v>517</v>
      </c>
      <c r="C492" s="25">
        <v>637</v>
      </c>
      <c r="D492" s="18"/>
      <c r="E492" s="23"/>
      <c r="F492" s="7"/>
      <c r="G492" s="7"/>
      <c r="H492" s="7"/>
      <c r="I492" s="9"/>
    </row>
    <row r="493" spans="1:9" x14ac:dyDescent="0.25">
      <c r="A493" s="6">
        <f t="shared" si="7"/>
        <v>489</v>
      </c>
      <c r="B493" s="10" t="s">
        <v>604</v>
      </c>
      <c r="C493" s="25">
        <v>20230.47</v>
      </c>
      <c r="D493" s="18"/>
      <c r="E493" s="23"/>
      <c r="F493" s="7"/>
      <c r="G493" s="7"/>
      <c r="H493" s="7"/>
      <c r="I493" s="9"/>
    </row>
    <row r="494" spans="1:9" x14ac:dyDescent="0.25">
      <c r="A494" s="6">
        <f t="shared" si="7"/>
        <v>490</v>
      </c>
      <c r="B494" s="10" t="s">
        <v>633</v>
      </c>
      <c r="C494" s="25">
        <v>272485.59999999998</v>
      </c>
      <c r="D494" s="18"/>
      <c r="E494" s="23"/>
      <c r="F494" s="7"/>
      <c r="G494" s="7"/>
      <c r="H494" s="7"/>
      <c r="I494" s="9"/>
    </row>
    <row r="495" spans="1:9" x14ac:dyDescent="0.25">
      <c r="A495" s="6">
        <f t="shared" si="7"/>
        <v>491</v>
      </c>
      <c r="B495" s="10" t="s">
        <v>631</v>
      </c>
      <c r="C495" s="25">
        <v>573952</v>
      </c>
      <c r="D495" s="18"/>
      <c r="E495" s="23"/>
      <c r="F495" s="7"/>
      <c r="G495" s="7"/>
      <c r="H495" s="7"/>
      <c r="I495" s="9"/>
    </row>
    <row r="496" spans="1:9" x14ac:dyDescent="0.25">
      <c r="A496" s="6">
        <f t="shared" si="7"/>
        <v>492</v>
      </c>
      <c r="B496" s="10" t="s">
        <v>624</v>
      </c>
      <c r="C496" s="25">
        <v>3547552.01</v>
      </c>
      <c r="D496" s="18"/>
      <c r="E496" s="23"/>
      <c r="F496" s="7"/>
      <c r="G496" s="7"/>
      <c r="H496" s="7"/>
      <c r="I496" s="9"/>
    </row>
    <row r="497" spans="1:9" x14ac:dyDescent="0.25">
      <c r="A497" s="6">
        <f t="shared" si="7"/>
        <v>493</v>
      </c>
      <c r="B497" s="10" t="s">
        <v>638</v>
      </c>
      <c r="C497" s="25">
        <v>31792</v>
      </c>
      <c r="D497" s="18"/>
      <c r="E497" s="23"/>
      <c r="F497" s="7"/>
      <c r="G497" s="7"/>
      <c r="H497" s="7"/>
      <c r="I497" s="9"/>
    </row>
    <row r="498" spans="1:9" x14ac:dyDescent="0.25">
      <c r="A498" s="6">
        <f t="shared" si="7"/>
        <v>494</v>
      </c>
      <c r="B498" s="10" t="s">
        <v>642</v>
      </c>
      <c r="C498" s="25">
        <v>26945.42</v>
      </c>
      <c r="D498" s="18"/>
      <c r="E498" s="23"/>
      <c r="F498" s="7"/>
      <c r="G498" s="7"/>
      <c r="H498" s="7"/>
      <c r="I498" s="9"/>
    </row>
    <row r="499" spans="1:9" x14ac:dyDescent="0.25">
      <c r="A499" s="6">
        <f t="shared" si="7"/>
        <v>495</v>
      </c>
      <c r="B499" s="10" t="s">
        <v>635</v>
      </c>
      <c r="C499" s="25">
        <v>68071</v>
      </c>
      <c r="D499" s="18"/>
      <c r="E499" s="23"/>
      <c r="F499" s="7"/>
      <c r="G499" s="7"/>
      <c r="H499" s="7"/>
      <c r="I499" s="9"/>
    </row>
    <row r="500" spans="1:9" x14ac:dyDescent="0.25">
      <c r="A500" s="6">
        <f t="shared" si="7"/>
        <v>496</v>
      </c>
      <c r="B500" s="10" t="s">
        <v>597</v>
      </c>
      <c r="C500" s="25">
        <v>19394.43</v>
      </c>
      <c r="D500" s="18"/>
      <c r="E500" s="23"/>
      <c r="F500" s="7"/>
      <c r="G500" s="7"/>
      <c r="H500" s="7"/>
      <c r="I500" s="9"/>
    </row>
    <row r="501" spans="1:9" x14ac:dyDescent="0.25">
      <c r="A501" s="6">
        <f t="shared" si="7"/>
        <v>497</v>
      </c>
      <c r="B501" s="10" t="s">
        <v>682</v>
      </c>
      <c r="C501" s="25">
        <v>589426</v>
      </c>
      <c r="D501" s="18"/>
      <c r="E501" s="23"/>
      <c r="F501" s="7"/>
      <c r="G501" s="7"/>
      <c r="H501" s="7"/>
      <c r="I501" s="9"/>
    </row>
    <row r="502" spans="1:9" x14ac:dyDescent="0.25">
      <c r="A502" s="6">
        <f t="shared" si="7"/>
        <v>498</v>
      </c>
      <c r="B502" s="10" t="s">
        <v>591</v>
      </c>
      <c r="C502" s="25">
        <v>255371</v>
      </c>
      <c r="D502" s="18"/>
      <c r="E502" s="23"/>
      <c r="F502" s="7"/>
      <c r="G502" s="7"/>
      <c r="H502" s="7"/>
      <c r="I502" s="9"/>
    </row>
    <row r="503" spans="1:9" x14ac:dyDescent="0.25">
      <c r="A503" s="6">
        <f t="shared" si="7"/>
        <v>499</v>
      </c>
      <c r="B503" s="10" t="s">
        <v>583</v>
      </c>
      <c r="C503" s="25">
        <v>270000</v>
      </c>
      <c r="D503" s="18"/>
      <c r="E503" s="23"/>
      <c r="F503" s="7"/>
      <c r="G503" s="7"/>
      <c r="H503" s="7"/>
      <c r="I503" s="9"/>
    </row>
    <row r="504" spans="1:9" x14ac:dyDescent="0.25">
      <c r="A504" s="6">
        <f t="shared" si="7"/>
        <v>500</v>
      </c>
      <c r="B504" s="10" t="s">
        <v>659</v>
      </c>
      <c r="C504" s="25">
        <v>8709.5</v>
      </c>
      <c r="D504" s="18"/>
      <c r="E504" s="23"/>
      <c r="F504" s="7"/>
      <c r="G504" s="7"/>
      <c r="H504" s="7"/>
      <c r="I504" s="9"/>
    </row>
    <row r="505" spans="1:9" x14ac:dyDescent="0.25">
      <c r="A505" s="6">
        <f t="shared" si="7"/>
        <v>501</v>
      </c>
      <c r="B505" s="10" t="s">
        <v>601</v>
      </c>
      <c r="C505" s="25">
        <v>46040</v>
      </c>
      <c r="D505" s="18"/>
      <c r="E505" s="23"/>
      <c r="F505" s="7"/>
      <c r="G505" s="7"/>
      <c r="H505" s="7"/>
      <c r="I505" s="9"/>
    </row>
    <row r="506" spans="1:9" x14ac:dyDescent="0.25">
      <c r="A506" s="6">
        <f t="shared" si="7"/>
        <v>502</v>
      </c>
      <c r="B506" s="10" t="s">
        <v>598</v>
      </c>
      <c r="C506" s="25">
        <v>9000</v>
      </c>
      <c r="D506" s="18"/>
      <c r="E506" s="23"/>
      <c r="F506" s="7"/>
      <c r="G506" s="7"/>
      <c r="H506" s="7"/>
      <c r="I506" s="9"/>
    </row>
    <row r="507" spans="1:9" x14ac:dyDescent="0.25">
      <c r="A507" s="6">
        <f t="shared" si="7"/>
        <v>503</v>
      </c>
      <c r="B507" s="10" t="s">
        <v>660</v>
      </c>
      <c r="C507" s="25">
        <v>112147.64</v>
      </c>
      <c r="D507" s="18"/>
      <c r="E507" s="23"/>
      <c r="F507" s="7"/>
      <c r="G507" s="7"/>
      <c r="H507" s="7"/>
      <c r="I507" s="9"/>
    </row>
    <row r="508" spans="1:9" x14ac:dyDescent="0.25">
      <c r="A508" s="6">
        <f t="shared" si="7"/>
        <v>504</v>
      </c>
      <c r="B508" s="10" t="s">
        <v>661</v>
      </c>
      <c r="C508" s="25">
        <v>7347069.9100000001</v>
      </c>
      <c r="D508" s="18"/>
      <c r="E508" s="23"/>
      <c r="F508" s="7"/>
      <c r="G508" s="7"/>
      <c r="H508" s="7"/>
      <c r="I508" s="9"/>
    </row>
    <row r="509" spans="1:9" x14ac:dyDescent="0.25">
      <c r="A509" s="6">
        <f t="shared" si="7"/>
        <v>505</v>
      </c>
      <c r="B509" s="10" t="s">
        <v>557</v>
      </c>
      <c r="C509" s="25">
        <v>188794</v>
      </c>
      <c r="D509" s="18"/>
      <c r="E509" s="23"/>
      <c r="F509" s="7"/>
      <c r="G509" s="7"/>
      <c r="H509" s="7"/>
      <c r="I509" s="9"/>
    </row>
    <row r="510" spans="1:9" x14ac:dyDescent="0.25">
      <c r="A510" s="6">
        <f t="shared" si="7"/>
        <v>506</v>
      </c>
      <c r="B510" s="10" t="s">
        <v>606</v>
      </c>
      <c r="C510" s="25">
        <v>25641.29</v>
      </c>
      <c r="D510" s="18"/>
      <c r="E510" s="23"/>
      <c r="F510" s="7"/>
      <c r="G510" s="7"/>
      <c r="H510" s="7"/>
      <c r="I510" s="9"/>
    </row>
    <row r="511" spans="1:9" x14ac:dyDescent="0.25">
      <c r="A511" s="6">
        <f t="shared" si="7"/>
        <v>507</v>
      </c>
      <c r="B511" s="10" t="s">
        <v>533</v>
      </c>
      <c r="C511" s="25">
        <v>5718180.9500000002</v>
      </c>
      <c r="D511" s="18"/>
      <c r="E511" s="23"/>
      <c r="F511" s="7"/>
      <c r="G511" s="7"/>
      <c r="H511" s="7"/>
      <c r="I511" s="9"/>
    </row>
    <row r="512" spans="1:9" x14ac:dyDescent="0.25">
      <c r="A512" s="6">
        <f t="shared" si="7"/>
        <v>508</v>
      </c>
      <c r="B512" s="10" t="s">
        <v>622</v>
      </c>
      <c r="C512" s="25">
        <v>173847</v>
      </c>
      <c r="D512" s="18"/>
      <c r="E512" s="23"/>
      <c r="F512" s="7"/>
      <c r="G512" s="7"/>
      <c r="H512" s="7"/>
      <c r="I512" s="9"/>
    </row>
    <row r="513" spans="1:9" x14ac:dyDescent="0.25">
      <c r="A513" s="6">
        <f t="shared" si="7"/>
        <v>509</v>
      </c>
      <c r="B513" s="10" t="s">
        <v>610</v>
      </c>
      <c r="C513" s="25">
        <v>20528.400000000001</v>
      </c>
      <c r="D513" s="18"/>
      <c r="E513" s="23"/>
      <c r="F513" s="7"/>
      <c r="G513" s="7"/>
      <c r="H513" s="7"/>
      <c r="I513" s="9"/>
    </row>
    <row r="514" spans="1:9" x14ac:dyDescent="0.25">
      <c r="A514" s="6">
        <f t="shared" si="7"/>
        <v>510</v>
      </c>
      <c r="B514" s="10" t="s">
        <v>525</v>
      </c>
      <c r="C514" s="25">
        <v>165806</v>
      </c>
      <c r="D514" s="18"/>
      <c r="E514" s="23"/>
      <c r="F514" s="7"/>
      <c r="G514" s="7"/>
      <c r="H514" s="7"/>
      <c r="I514" s="9"/>
    </row>
    <row r="515" spans="1:9" x14ac:dyDescent="0.25">
      <c r="A515" s="6">
        <f t="shared" si="7"/>
        <v>511</v>
      </c>
      <c r="B515" s="10" t="s">
        <v>663</v>
      </c>
      <c r="C515" s="25">
        <v>16531672.26</v>
      </c>
      <c r="D515" s="18"/>
      <c r="E515" s="23"/>
      <c r="F515" s="7"/>
      <c r="G515" s="7"/>
      <c r="H515" s="7"/>
      <c r="I515" s="9"/>
    </row>
    <row r="516" spans="1:9" x14ac:dyDescent="0.25">
      <c r="A516" s="6">
        <f t="shared" si="7"/>
        <v>512</v>
      </c>
      <c r="B516" s="10" t="s">
        <v>496</v>
      </c>
      <c r="C516" s="25">
        <v>5538.04</v>
      </c>
      <c r="D516" s="18"/>
      <c r="E516" s="23"/>
      <c r="F516" s="7"/>
      <c r="G516" s="7"/>
      <c r="H516" s="7"/>
      <c r="I516" s="9"/>
    </row>
    <row r="517" spans="1:9" x14ac:dyDescent="0.25">
      <c r="A517" s="6">
        <f t="shared" si="7"/>
        <v>513</v>
      </c>
      <c r="B517" s="10" t="s">
        <v>616</v>
      </c>
      <c r="C517" s="25">
        <v>8476.89</v>
      </c>
      <c r="D517" s="18"/>
      <c r="E517" s="23"/>
      <c r="F517" s="7"/>
      <c r="G517" s="7"/>
      <c r="H517" s="7"/>
      <c r="I517" s="9"/>
    </row>
    <row r="518" spans="1:9" x14ac:dyDescent="0.25">
      <c r="A518" s="6">
        <f t="shared" ref="A518:A581" si="8">A517+1</f>
        <v>514</v>
      </c>
      <c r="B518" s="10" t="s">
        <v>644</v>
      </c>
      <c r="C518" s="25">
        <v>116204.06</v>
      </c>
      <c r="D518" s="18"/>
      <c r="E518" s="23"/>
      <c r="F518" s="7"/>
      <c r="G518" s="7"/>
      <c r="H518" s="7"/>
      <c r="I518" s="9"/>
    </row>
    <row r="519" spans="1:9" x14ac:dyDescent="0.25">
      <c r="A519" s="6">
        <f t="shared" si="8"/>
        <v>515</v>
      </c>
      <c r="B519" s="10" t="s">
        <v>662</v>
      </c>
      <c r="C519" s="25">
        <v>108923.24</v>
      </c>
      <c r="D519" s="18"/>
      <c r="E519" s="23"/>
      <c r="F519" s="7"/>
      <c r="G519" s="7"/>
      <c r="H519" s="7"/>
      <c r="I519" s="9"/>
    </row>
    <row r="520" spans="1:9" x14ac:dyDescent="0.25">
      <c r="A520" s="6">
        <f t="shared" si="8"/>
        <v>516</v>
      </c>
      <c r="B520" s="10" t="s">
        <v>576</v>
      </c>
      <c r="C520" s="25">
        <v>237600</v>
      </c>
      <c r="D520" s="18"/>
      <c r="E520" s="23"/>
      <c r="F520" s="7"/>
      <c r="G520" s="7"/>
      <c r="H520" s="7"/>
      <c r="I520" s="9"/>
    </row>
    <row r="521" spans="1:9" x14ac:dyDescent="0.25">
      <c r="A521" s="6">
        <f t="shared" si="8"/>
        <v>517</v>
      </c>
      <c r="B521" s="10" t="s">
        <v>578</v>
      </c>
      <c r="C521" s="25">
        <v>428939</v>
      </c>
      <c r="D521" s="18"/>
      <c r="E521" s="23"/>
      <c r="F521" s="7"/>
      <c r="G521" s="7"/>
      <c r="H521" s="7"/>
      <c r="I521" s="9"/>
    </row>
    <row r="522" spans="1:9" x14ac:dyDescent="0.25">
      <c r="A522" s="6">
        <f t="shared" si="8"/>
        <v>518</v>
      </c>
      <c r="B522" s="10" t="s">
        <v>373</v>
      </c>
      <c r="C522" s="25">
        <v>48999.5</v>
      </c>
      <c r="D522" s="18"/>
      <c r="E522" s="23"/>
      <c r="F522" s="7"/>
      <c r="G522" s="7"/>
      <c r="H522" s="7"/>
      <c r="I522" s="9"/>
    </row>
    <row r="523" spans="1:9" x14ac:dyDescent="0.25">
      <c r="A523" s="6">
        <f t="shared" si="8"/>
        <v>519</v>
      </c>
      <c r="B523" s="10" t="s">
        <v>498</v>
      </c>
      <c r="C523" s="25">
        <v>22726.39999999851</v>
      </c>
      <c r="D523" s="18"/>
      <c r="E523" s="23"/>
      <c r="F523" s="7"/>
      <c r="G523" s="7"/>
      <c r="H523" s="7"/>
      <c r="I523" s="9"/>
    </row>
    <row r="524" spans="1:9" x14ac:dyDescent="0.25">
      <c r="A524" s="6">
        <f t="shared" si="8"/>
        <v>520</v>
      </c>
      <c r="B524" s="10" t="s">
        <v>596</v>
      </c>
      <c r="C524" s="25">
        <v>7281</v>
      </c>
      <c r="D524" s="18"/>
      <c r="E524" s="23"/>
      <c r="F524" s="7"/>
      <c r="G524" s="7"/>
      <c r="H524" s="7"/>
      <c r="I524" s="9"/>
    </row>
    <row r="525" spans="1:9" x14ac:dyDescent="0.25">
      <c r="A525" s="6">
        <f t="shared" si="8"/>
        <v>521</v>
      </c>
      <c r="B525" s="10" t="s">
        <v>573</v>
      </c>
      <c r="C525" s="25">
        <v>237851</v>
      </c>
      <c r="D525" s="18"/>
      <c r="E525" s="23"/>
      <c r="F525" s="7"/>
      <c r="G525" s="7"/>
      <c r="H525" s="7"/>
      <c r="I525" s="9"/>
    </row>
    <row r="526" spans="1:9" x14ac:dyDescent="0.25">
      <c r="A526" s="6">
        <f t="shared" si="8"/>
        <v>522</v>
      </c>
      <c r="B526" s="10" t="s">
        <v>488</v>
      </c>
      <c r="C526" s="25">
        <v>70720326.589999199</v>
      </c>
      <c r="D526" s="18"/>
      <c r="E526" s="23"/>
      <c r="F526" s="7"/>
      <c r="G526" s="7"/>
      <c r="H526" s="7"/>
      <c r="I526" s="9"/>
    </row>
    <row r="527" spans="1:9" x14ac:dyDescent="0.25">
      <c r="A527" s="6">
        <f t="shared" si="8"/>
        <v>523</v>
      </c>
      <c r="B527" s="10" t="s">
        <v>628</v>
      </c>
      <c r="C527" s="25">
        <v>348918.7</v>
      </c>
      <c r="D527" s="18"/>
      <c r="E527" s="23"/>
      <c r="F527" s="7"/>
      <c r="G527" s="7"/>
      <c r="H527" s="7"/>
      <c r="I527" s="9"/>
    </row>
    <row r="528" spans="1:9" x14ac:dyDescent="0.25">
      <c r="A528" s="6">
        <f t="shared" si="8"/>
        <v>524</v>
      </c>
      <c r="B528" s="10" t="s">
        <v>493</v>
      </c>
      <c r="C528" s="25">
        <v>588000</v>
      </c>
      <c r="D528" s="18"/>
      <c r="E528" s="23"/>
      <c r="F528" s="7"/>
      <c r="G528" s="7"/>
      <c r="H528" s="7"/>
      <c r="I528" s="9"/>
    </row>
    <row r="529" spans="1:9" x14ac:dyDescent="0.25">
      <c r="A529" s="6">
        <f t="shared" si="8"/>
        <v>525</v>
      </c>
      <c r="B529" s="10" t="s">
        <v>652</v>
      </c>
      <c r="C529" s="25">
        <v>278070.11</v>
      </c>
      <c r="D529" s="18"/>
      <c r="E529" s="23"/>
      <c r="F529" s="7"/>
      <c r="G529" s="7"/>
      <c r="H529" s="7"/>
      <c r="I529" s="9"/>
    </row>
    <row r="530" spans="1:9" x14ac:dyDescent="0.25">
      <c r="A530" s="6">
        <f t="shared" si="8"/>
        <v>526</v>
      </c>
      <c r="B530" s="10" t="s">
        <v>664</v>
      </c>
      <c r="C530" s="25">
        <v>27728.82</v>
      </c>
      <c r="D530" s="18"/>
      <c r="E530" s="23"/>
      <c r="F530" s="7"/>
      <c r="G530" s="7"/>
      <c r="H530" s="7"/>
      <c r="I530" s="9"/>
    </row>
    <row r="531" spans="1:9" x14ac:dyDescent="0.25">
      <c r="A531" s="6">
        <f t="shared" si="8"/>
        <v>527</v>
      </c>
      <c r="B531" s="10" t="s">
        <v>666</v>
      </c>
      <c r="C531" s="25">
        <v>555629.76</v>
      </c>
      <c r="D531" s="18"/>
      <c r="E531" s="23"/>
      <c r="F531" s="7"/>
      <c r="G531" s="7"/>
      <c r="H531" s="7"/>
      <c r="I531" s="9"/>
    </row>
    <row r="532" spans="1:9" x14ac:dyDescent="0.25">
      <c r="A532" s="6">
        <f t="shared" si="8"/>
        <v>528</v>
      </c>
      <c r="B532" s="10" t="s">
        <v>645</v>
      </c>
      <c r="C532" s="25">
        <v>242453.32</v>
      </c>
      <c r="D532" s="18"/>
      <c r="E532" s="23"/>
      <c r="F532" s="7"/>
      <c r="G532" s="7"/>
      <c r="H532" s="7"/>
      <c r="I532" s="9"/>
    </row>
    <row r="533" spans="1:9" x14ac:dyDescent="0.25">
      <c r="A533" s="6">
        <f t="shared" si="8"/>
        <v>529</v>
      </c>
      <c r="B533" s="10" t="s">
        <v>499</v>
      </c>
      <c r="C533" s="25">
        <v>293</v>
      </c>
      <c r="D533" s="18"/>
      <c r="E533" s="23"/>
      <c r="F533" s="7"/>
      <c r="G533" s="7"/>
      <c r="H533" s="7"/>
      <c r="I533" s="9"/>
    </row>
    <row r="534" spans="1:9" x14ac:dyDescent="0.25">
      <c r="A534" s="6">
        <f t="shared" si="8"/>
        <v>530</v>
      </c>
      <c r="B534" s="10" t="s">
        <v>532</v>
      </c>
      <c r="C534" s="25">
        <v>14490</v>
      </c>
      <c r="D534" s="18"/>
      <c r="E534" s="23"/>
      <c r="F534" s="7"/>
      <c r="G534" s="7"/>
      <c r="H534" s="7"/>
      <c r="I534" s="9"/>
    </row>
    <row r="535" spans="1:9" x14ac:dyDescent="0.25">
      <c r="A535" s="6">
        <f t="shared" si="8"/>
        <v>531</v>
      </c>
      <c r="B535" s="10" t="s">
        <v>516</v>
      </c>
      <c r="C535" s="25">
        <v>73611</v>
      </c>
      <c r="D535" s="18"/>
      <c r="E535" s="23"/>
      <c r="F535" s="7"/>
      <c r="G535" s="7"/>
      <c r="H535" s="7"/>
      <c r="I535" s="9"/>
    </row>
    <row r="536" spans="1:9" x14ac:dyDescent="0.25">
      <c r="A536" s="6">
        <f t="shared" si="8"/>
        <v>532</v>
      </c>
      <c r="B536" s="10" t="s">
        <v>574</v>
      </c>
      <c r="C536" s="25">
        <v>283605</v>
      </c>
      <c r="D536" s="18"/>
      <c r="E536" s="23"/>
      <c r="F536" s="7"/>
      <c r="G536" s="7"/>
      <c r="H536" s="7"/>
      <c r="I536" s="9"/>
    </row>
    <row r="537" spans="1:9" x14ac:dyDescent="0.25">
      <c r="A537" s="6">
        <f t="shared" si="8"/>
        <v>533</v>
      </c>
      <c r="B537" s="10" t="s">
        <v>424</v>
      </c>
      <c r="C537" s="25">
        <v>301275.18</v>
      </c>
      <c r="D537" s="18"/>
      <c r="E537" s="23"/>
      <c r="F537" s="7"/>
      <c r="G537" s="7"/>
      <c r="H537" s="7"/>
      <c r="I537" s="9"/>
    </row>
    <row r="538" spans="1:9" x14ac:dyDescent="0.25">
      <c r="A538" s="6">
        <f t="shared" si="8"/>
        <v>534</v>
      </c>
      <c r="B538" s="10" t="s">
        <v>640</v>
      </c>
      <c r="C538" s="25">
        <v>1670400</v>
      </c>
      <c r="D538" s="18"/>
      <c r="E538" s="23"/>
      <c r="F538" s="7"/>
      <c r="G538" s="7"/>
      <c r="H538" s="7"/>
      <c r="I538" s="9"/>
    </row>
    <row r="539" spans="1:9" x14ac:dyDescent="0.25">
      <c r="A539" s="6">
        <f t="shared" si="8"/>
        <v>535</v>
      </c>
      <c r="B539" s="10" t="s">
        <v>503</v>
      </c>
      <c r="C539" s="25">
        <v>18846.009999999998</v>
      </c>
      <c r="D539" s="18"/>
      <c r="E539" s="23"/>
      <c r="F539" s="7"/>
      <c r="G539" s="7"/>
      <c r="H539" s="7"/>
      <c r="I539" s="9"/>
    </row>
    <row r="540" spans="1:9" x14ac:dyDescent="0.25">
      <c r="A540" s="6">
        <f t="shared" si="8"/>
        <v>536</v>
      </c>
      <c r="B540" s="10" t="s">
        <v>566</v>
      </c>
      <c r="C540" s="25">
        <v>118260</v>
      </c>
      <c r="D540" s="18"/>
      <c r="E540" s="23"/>
      <c r="F540" s="7"/>
      <c r="G540" s="7"/>
      <c r="H540" s="7"/>
      <c r="I540" s="9"/>
    </row>
    <row r="541" spans="1:9" x14ac:dyDescent="0.25">
      <c r="A541" s="6">
        <f t="shared" si="8"/>
        <v>537</v>
      </c>
      <c r="B541" s="10" t="s">
        <v>531</v>
      </c>
      <c r="C541" s="25">
        <v>132328</v>
      </c>
      <c r="D541" s="18"/>
      <c r="E541" s="23"/>
      <c r="F541" s="7"/>
      <c r="G541" s="7"/>
      <c r="H541" s="7"/>
      <c r="I541" s="9"/>
    </row>
    <row r="542" spans="1:9" x14ac:dyDescent="0.25">
      <c r="A542" s="6">
        <f t="shared" si="8"/>
        <v>538</v>
      </c>
      <c r="B542" s="10" t="s">
        <v>665</v>
      </c>
      <c r="C542" s="25">
        <v>4422</v>
      </c>
      <c r="D542" s="18"/>
      <c r="E542" s="23"/>
      <c r="F542" s="7"/>
      <c r="G542" s="7"/>
      <c r="H542" s="7"/>
      <c r="I542" s="9"/>
    </row>
    <row r="543" spans="1:9" x14ac:dyDescent="0.25">
      <c r="A543" s="6">
        <f t="shared" si="8"/>
        <v>539</v>
      </c>
      <c r="B543" s="10" t="s">
        <v>425</v>
      </c>
      <c r="C543" s="25">
        <v>9965641.0399999991</v>
      </c>
      <c r="D543" s="18"/>
      <c r="E543" s="23"/>
      <c r="F543" s="7"/>
      <c r="G543" s="7"/>
      <c r="H543" s="7"/>
      <c r="I543" s="9"/>
    </row>
    <row r="544" spans="1:9" x14ac:dyDescent="0.25">
      <c r="A544" s="6">
        <f t="shared" si="8"/>
        <v>540</v>
      </c>
      <c r="B544" s="10" t="s">
        <v>513</v>
      </c>
      <c r="C544" s="25">
        <v>1770</v>
      </c>
      <c r="D544" s="18"/>
      <c r="E544" s="23"/>
      <c r="F544" s="7"/>
      <c r="G544" s="7"/>
      <c r="H544" s="7"/>
      <c r="I544" s="9"/>
    </row>
    <row r="545" spans="1:9" x14ac:dyDescent="0.25">
      <c r="A545" s="6">
        <f t="shared" si="8"/>
        <v>541</v>
      </c>
      <c r="B545" s="10" t="s">
        <v>623</v>
      </c>
      <c r="C545" s="25">
        <v>872610.35</v>
      </c>
      <c r="D545" s="18"/>
      <c r="E545" s="23"/>
      <c r="F545" s="7"/>
      <c r="G545" s="7"/>
      <c r="H545" s="7"/>
      <c r="I545" s="9"/>
    </row>
    <row r="546" spans="1:9" x14ac:dyDescent="0.25">
      <c r="A546" s="6">
        <f t="shared" si="8"/>
        <v>542</v>
      </c>
      <c r="B546" s="10" t="s">
        <v>575</v>
      </c>
      <c r="C546" s="25">
        <v>162100.89000000001</v>
      </c>
      <c r="D546" s="18"/>
      <c r="E546" s="23"/>
      <c r="F546" s="7"/>
      <c r="G546" s="7"/>
      <c r="H546" s="7"/>
      <c r="I546" s="9"/>
    </row>
    <row r="547" spans="1:9" x14ac:dyDescent="0.25">
      <c r="A547" s="6">
        <f t="shared" si="8"/>
        <v>543</v>
      </c>
      <c r="B547" s="10" t="s">
        <v>580</v>
      </c>
      <c r="C547" s="25">
        <v>162000</v>
      </c>
      <c r="D547" s="18"/>
      <c r="E547" s="23"/>
      <c r="F547" s="7"/>
      <c r="G547" s="7"/>
      <c r="H547" s="7"/>
      <c r="I547" s="9"/>
    </row>
    <row r="548" spans="1:9" x14ac:dyDescent="0.25">
      <c r="A548" s="6">
        <f t="shared" si="8"/>
        <v>544</v>
      </c>
      <c r="B548" s="10" t="s">
        <v>646</v>
      </c>
      <c r="C548" s="25">
        <v>348602.6</v>
      </c>
      <c r="D548" s="18"/>
      <c r="E548" s="23"/>
      <c r="F548" s="7"/>
      <c r="G548" s="7"/>
      <c r="H548" s="7"/>
      <c r="I548" s="9"/>
    </row>
    <row r="549" spans="1:9" x14ac:dyDescent="0.25">
      <c r="A549" s="6">
        <f t="shared" si="8"/>
        <v>545</v>
      </c>
      <c r="B549" s="10" t="s">
        <v>668</v>
      </c>
      <c r="C549" s="25">
        <v>32323.59</v>
      </c>
      <c r="D549" s="18"/>
      <c r="E549" s="23"/>
      <c r="F549" s="7"/>
      <c r="G549" s="7"/>
      <c r="H549" s="7"/>
      <c r="I549" s="9"/>
    </row>
    <row r="550" spans="1:9" x14ac:dyDescent="0.25">
      <c r="A550" s="6">
        <f t="shared" si="8"/>
        <v>546</v>
      </c>
      <c r="B550" s="10" t="s">
        <v>515</v>
      </c>
      <c r="C550" s="25">
        <v>582330</v>
      </c>
      <c r="D550" s="18"/>
      <c r="E550" s="23"/>
      <c r="F550" s="7"/>
      <c r="G550" s="7"/>
      <c r="H550" s="7"/>
      <c r="I550" s="9"/>
    </row>
    <row r="551" spans="1:9" x14ac:dyDescent="0.25">
      <c r="A551" s="6">
        <f t="shared" si="8"/>
        <v>547</v>
      </c>
      <c r="B551" s="10" t="s">
        <v>565</v>
      </c>
      <c r="C551" s="25">
        <v>68681</v>
      </c>
      <c r="D551" s="18"/>
      <c r="E551" s="23"/>
      <c r="F551" s="7"/>
      <c r="G551" s="7"/>
      <c r="H551" s="7"/>
      <c r="I551" s="9"/>
    </row>
    <row r="552" spans="1:9" x14ac:dyDescent="0.25">
      <c r="A552" s="6">
        <f t="shared" si="8"/>
        <v>548</v>
      </c>
      <c r="B552" s="10" t="s">
        <v>667</v>
      </c>
      <c r="C552" s="25">
        <v>7590.53</v>
      </c>
      <c r="D552" s="18"/>
      <c r="E552" s="23"/>
      <c r="F552" s="7"/>
      <c r="G552" s="7"/>
      <c r="H552" s="7"/>
      <c r="I552" s="9"/>
    </row>
    <row r="553" spans="1:9" x14ac:dyDescent="0.25">
      <c r="A553" s="6">
        <f t="shared" si="8"/>
        <v>549</v>
      </c>
      <c r="B553" s="10" t="s">
        <v>507</v>
      </c>
      <c r="C553" s="25">
        <v>42480</v>
      </c>
      <c r="D553" s="18"/>
      <c r="E553" s="23"/>
      <c r="F553" s="7"/>
      <c r="G553" s="7"/>
      <c r="H553" s="7"/>
      <c r="I553" s="9"/>
    </row>
    <row r="554" spans="1:9" x14ac:dyDescent="0.25">
      <c r="A554" s="6">
        <f t="shared" si="8"/>
        <v>550</v>
      </c>
      <c r="B554" s="10" t="s">
        <v>609</v>
      </c>
      <c r="C554" s="25">
        <v>21441.42</v>
      </c>
      <c r="D554" s="18"/>
      <c r="E554" s="23"/>
      <c r="F554" s="7"/>
      <c r="G554" s="7"/>
      <c r="H554" s="7"/>
      <c r="I554" s="9"/>
    </row>
    <row r="555" spans="1:9" x14ac:dyDescent="0.25">
      <c r="A555" s="6">
        <f t="shared" si="8"/>
        <v>551</v>
      </c>
      <c r="B555" s="10" t="s">
        <v>537</v>
      </c>
      <c r="C555" s="25">
        <v>1756589.25</v>
      </c>
      <c r="D555" s="18"/>
      <c r="E555" s="23"/>
      <c r="F555" s="7"/>
      <c r="G555" s="7"/>
      <c r="H555" s="7"/>
      <c r="I555" s="9"/>
    </row>
    <row r="556" spans="1:9" x14ac:dyDescent="0.25">
      <c r="A556" s="6">
        <f t="shared" si="8"/>
        <v>552</v>
      </c>
      <c r="B556" s="10" t="s">
        <v>617</v>
      </c>
      <c r="C556" s="25">
        <v>99274</v>
      </c>
      <c r="D556" s="18"/>
      <c r="E556" s="23"/>
      <c r="F556" s="7"/>
      <c r="G556" s="7"/>
      <c r="H556" s="7"/>
      <c r="I556" s="9"/>
    </row>
    <row r="557" spans="1:9" x14ac:dyDescent="0.25">
      <c r="A557" s="6">
        <f t="shared" si="8"/>
        <v>553</v>
      </c>
      <c r="B557" s="10" t="s">
        <v>669</v>
      </c>
      <c r="C557" s="25">
        <v>297360</v>
      </c>
      <c r="D557" s="18"/>
      <c r="E557" s="23"/>
      <c r="F557" s="7"/>
      <c r="G557" s="7"/>
      <c r="H557" s="7"/>
      <c r="I557" s="9"/>
    </row>
    <row r="558" spans="1:9" x14ac:dyDescent="0.25">
      <c r="A558" s="6">
        <f t="shared" si="8"/>
        <v>554</v>
      </c>
      <c r="B558" s="10" t="s">
        <v>584</v>
      </c>
      <c r="C558" s="25">
        <v>62609</v>
      </c>
      <c r="D558" s="18"/>
      <c r="E558" s="23"/>
      <c r="F558" s="7"/>
      <c r="G558" s="7"/>
      <c r="H558" s="7"/>
      <c r="I558" s="9"/>
    </row>
    <row r="559" spans="1:9" x14ac:dyDescent="0.25">
      <c r="A559" s="6">
        <f t="shared" si="8"/>
        <v>555</v>
      </c>
      <c r="B559" s="10" t="s">
        <v>605</v>
      </c>
      <c r="C559" s="25">
        <v>23094.46</v>
      </c>
      <c r="D559" s="18"/>
      <c r="E559" s="23"/>
      <c r="F559" s="7"/>
      <c r="G559" s="7"/>
      <c r="H559" s="7"/>
      <c r="I559" s="9"/>
    </row>
    <row r="560" spans="1:9" x14ac:dyDescent="0.25">
      <c r="A560" s="6">
        <f t="shared" si="8"/>
        <v>556</v>
      </c>
      <c r="B560" s="10" t="s">
        <v>637</v>
      </c>
      <c r="C560" s="25">
        <v>12764</v>
      </c>
      <c r="D560" s="18"/>
      <c r="E560" s="23"/>
      <c r="F560" s="7"/>
      <c r="G560" s="7"/>
      <c r="H560" s="7"/>
      <c r="I560" s="9"/>
    </row>
    <row r="561" spans="1:9" x14ac:dyDescent="0.25">
      <c r="A561" s="6">
        <f t="shared" si="8"/>
        <v>557</v>
      </c>
      <c r="B561" s="10" t="s">
        <v>571</v>
      </c>
      <c r="C561" s="25">
        <v>3451625.54</v>
      </c>
      <c r="D561" s="18"/>
      <c r="E561" s="23"/>
      <c r="F561" s="7"/>
      <c r="G561" s="7"/>
      <c r="H561" s="7"/>
      <c r="I561" s="9"/>
    </row>
    <row r="562" spans="1:9" x14ac:dyDescent="0.25">
      <c r="A562" s="6">
        <f t="shared" si="8"/>
        <v>558</v>
      </c>
      <c r="B562" s="10" t="s">
        <v>529</v>
      </c>
      <c r="C562" s="25">
        <v>3162209</v>
      </c>
      <c r="D562" s="18"/>
      <c r="E562" s="23"/>
      <c r="F562" s="7"/>
      <c r="G562" s="7"/>
      <c r="H562" s="7"/>
      <c r="I562" s="9"/>
    </row>
    <row r="563" spans="1:9" x14ac:dyDescent="0.25">
      <c r="A563" s="6">
        <f t="shared" si="8"/>
        <v>559</v>
      </c>
      <c r="B563" s="10" t="s">
        <v>647</v>
      </c>
      <c r="C563" s="25">
        <v>52131</v>
      </c>
      <c r="D563" s="18"/>
      <c r="E563" s="23"/>
      <c r="F563" s="7"/>
      <c r="G563" s="7"/>
      <c r="H563" s="7"/>
      <c r="I563" s="9"/>
    </row>
    <row r="564" spans="1:9" x14ac:dyDescent="0.25">
      <c r="A564" s="6">
        <f t="shared" si="8"/>
        <v>560</v>
      </c>
      <c r="B564" s="10" t="s">
        <v>608</v>
      </c>
      <c r="C564" s="25">
        <v>24805.16</v>
      </c>
      <c r="D564" s="18"/>
      <c r="E564" s="23"/>
      <c r="F564" s="7"/>
      <c r="G564" s="7"/>
      <c r="H564" s="7"/>
      <c r="I564" s="9"/>
    </row>
    <row r="565" spans="1:9" x14ac:dyDescent="0.25">
      <c r="A565" s="6">
        <f t="shared" si="8"/>
        <v>561</v>
      </c>
      <c r="B565" s="10" t="s">
        <v>671</v>
      </c>
      <c r="C565" s="25">
        <v>3285.7</v>
      </c>
      <c r="D565" s="18"/>
      <c r="E565" s="23"/>
      <c r="F565" s="7"/>
      <c r="G565" s="7"/>
      <c r="H565" s="7"/>
      <c r="I565" s="9"/>
    </row>
    <row r="566" spans="1:9" x14ac:dyDescent="0.25">
      <c r="A566" s="6">
        <f t="shared" si="8"/>
        <v>562</v>
      </c>
      <c r="B566" s="10" t="s">
        <v>670</v>
      </c>
      <c r="C566" s="25">
        <v>43149</v>
      </c>
      <c r="D566" s="18"/>
      <c r="E566" s="23"/>
      <c r="F566" s="7"/>
      <c r="G566" s="7"/>
      <c r="H566" s="7"/>
      <c r="I566" s="9"/>
    </row>
    <row r="567" spans="1:9" x14ac:dyDescent="0.25">
      <c r="A567" s="6">
        <f t="shared" si="8"/>
        <v>563</v>
      </c>
      <c r="B567" s="10" t="s">
        <v>552</v>
      </c>
      <c r="C567" s="25">
        <v>12177</v>
      </c>
      <c r="D567" s="18"/>
      <c r="E567" s="23"/>
      <c r="F567" s="7"/>
      <c r="G567" s="7"/>
      <c r="H567" s="7"/>
      <c r="I567" s="9"/>
    </row>
    <row r="568" spans="1:9" x14ac:dyDescent="0.25">
      <c r="A568" s="6">
        <f t="shared" si="8"/>
        <v>564</v>
      </c>
      <c r="B568" s="10" t="s">
        <v>641</v>
      </c>
      <c r="C568" s="25">
        <v>158915</v>
      </c>
      <c r="D568" s="18"/>
      <c r="E568" s="23"/>
      <c r="F568" s="7"/>
      <c r="G568" s="7"/>
      <c r="H568" s="7"/>
      <c r="I568" s="9"/>
    </row>
    <row r="569" spans="1:9" x14ac:dyDescent="0.25">
      <c r="A569" s="6">
        <f t="shared" si="8"/>
        <v>565</v>
      </c>
      <c r="B569" s="10" t="s">
        <v>560</v>
      </c>
      <c r="C569" s="25">
        <v>79639</v>
      </c>
      <c r="D569" s="18"/>
      <c r="E569" s="23"/>
      <c r="F569" s="7"/>
      <c r="G569" s="7"/>
      <c r="H569" s="7"/>
      <c r="I569" s="9"/>
    </row>
    <row r="570" spans="1:9" x14ac:dyDescent="0.25">
      <c r="A570" s="6">
        <f t="shared" si="8"/>
        <v>566</v>
      </c>
      <c r="B570" s="10" t="s">
        <v>497</v>
      </c>
      <c r="C570" s="25">
        <v>119413</v>
      </c>
      <c r="D570" s="18"/>
      <c r="E570" s="23"/>
      <c r="F570" s="7"/>
      <c r="G570" s="7"/>
      <c r="H570" s="7"/>
      <c r="I570" s="9"/>
    </row>
    <row r="571" spans="1:9" x14ac:dyDescent="0.25">
      <c r="A571" s="6">
        <f t="shared" si="8"/>
        <v>567</v>
      </c>
      <c r="B571" s="10" t="s">
        <v>494</v>
      </c>
      <c r="C571" s="25">
        <v>2036200</v>
      </c>
      <c r="D571" s="18"/>
      <c r="E571" s="23"/>
      <c r="F571" s="7"/>
      <c r="G571" s="7"/>
      <c r="H571" s="7"/>
      <c r="I571" s="9"/>
    </row>
    <row r="572" spans="1:9" x14ac:dyDescent="0.25">
      <c r="A572" s="6">
        <f t="shared" si="8"/>
        <v>568</v>
      </c>
      <c r="B572" s="10" t="s">
        <v>621</v>
      </c>
      <c r="C572" s="25">
        <v>625870</v>
      </c>
      <c r="D572" s="18"/>
      <c r="E572" s="23"/>
      <c r="F572" s="7"/>
      <c r="G572" s="7"/>
      <c r="H572" s="7"/>
      <c r="I572" s="9"/>
    </row>
    <row r="573" spans="1:9" x14ac:dyDescent="0.25">
      <c r="A573" s="6">
        <f t="shared" si="8"/>
        <v>569</v>
      </c>
      <c r="B573" s="10" t="s">
        <v>429</v>
      </c>
      <c r="C573" s="25">
        <v>136730</v>
      </c>
      <c r="D573" s="18"/>
      <c r="E573" s="23"/>
      <c r="F573" s="7"/>
      <c r="G573" s="7"/>
      <c r="H573" s="7"/>
      <c r="I573" s="9"/>
    </row>
    <row r="574" spans="1:9" x14ac:dyDescent="0.25">
      <c r="A574" s="6">
        <f t="shared" si="8"/>
        <v>570</v>
      </c>
      <c r="B574" s="10" t="s">
        <v>558</v>
      </c>
      <c r="C574" s="25">
        <v>2191415.0299999998</v>
      </c>
      <c r="D574" s="18"/>
      <c r="E574" s="23"/>
      <c r="F574" s="7"/>
      <c r="G574" s="7"/>
      <c r="H574" s="7"/>
      <c r="I574" s="9"/>
    </row>
    <row r="575" spans="1:9" x14ac:dyDescent="0.25">
      <c r="A575" s="6">
        <f t="shared" si="8"/>
        <v>571</v>
      </c>
      <c r="B575" s="10" t="s">
        <v>530</v>
      </c>
      <c r="C575" s="25">
        <v>6973154.2400000002</v>
      </c>
      <c r="D575" s="18"/>
      <c r="E575" s="23"/>
      <c r="F575" s="7"/>
      <c r="G575" s="7"/>
      <c r="H575" s="7"/>
      <c r="I575" s="9"/>
    </row>
    <row r="576" spans="1:9" x14ac:dyDescent="0.25">
      <c r="A576" s="6">
        <f t="shared" si="8"/>
        <v>572</v>
      </c>
      <c r="B576" s="10" t="s">
        <v>546</v>
      </c>
      <c r="C576" s="25">
        <v>179249</v>
      </c>
      <c r="D576" s="18"/>
      <c r="E576" s="23"/>
      <c r="F576" s="7"/>
      <c r="G576" s="7"/>
      <c r="H576" s="7"/>
      <c r="I576" s="9"/>
    </row>
    <row r="577" spans="1:9" x14ac:dyDescent="0.25">
      <c r="A577" s="6">
        <f t="shared" si="8"/>
        <v>573</v>
      </c>
      <c r="B577" s="10" t="s">
        <v>551</v>
      </c>
      <c r="C577" s="25">
        <v>12296</v>
      </c>
      <c r="D577" s="18"/>
      <c r="E577" s="23"/>
      <c r="F577" s="7"/>
      <c r="G577" s="7"/>
      <c r="H577" s="7"/>
      <c r="I577" s="9"/>
    </row>
    <row r="578" spans="1:9" x14ac:dyDescent="0.25">
      <c r="A578" s="6">
        <f t="shared" si="8"/>
        <v>574</v>
      </c>
      <c r="B578" s="10" t="s">
        <v>521</v>
      </c>
      <c r="C578" s="25">
        <v>3625589</v>
      </c>
      <c r="D578" s="18"/>
      <c r="E578" s="23"/>
      <c r="F578" s="7"/>
      <c r="G578" s="7"/>
      <c r="H578" s="7"/>
      <c r="I578" s="9"/>
    </row>
    <row r="579" spans="1:9" x14ac:dyDescent="0.25">
      <c r="A579" s="6">
        <f t="shared" si="8"/>
        <v>575</v>
      </c>
      <c r="B579" s="10" t="s">
        <v>650</v>
      </c>
      <c r="C579" s="25">
        <v>1043751.25</v>
      </c>
      <c r="D579" s="18"/>
      <c r="E579" s="23"/>
      <c r="F579" s="7"/>
      <c r="G579" s="7"/>
      <c r="H579" s="7"/>
      <c r="I579" s="9"/>
    </row>
    <row r="580" spans="1:9" x14ac:dyDescent="0.25">
      <c r="A580" s="6">
        <f t="shared" si="8"/>
        <v>576</v>
      </c>
      <c r="B580" s="10" t="s">
        <v>506</v>
      </c>
      <c r="C580" s="25">
        <v>142651.69</v>
      </c>
      <c r="D580" s="18"/>
      <c r="E580" s="23"/>
      <c r="F580" s="7"/>
      <c r="G580" s="7"/>
      <c r="H580" s="7"/>
      <c r="I580" s="9"/>
    </row>
    <row r="581" spans="1:9" x14ac:dyDescent="0.25">
      <c r="A581" s="6">
        <f t="shared" si="8"/>
        <v>577</v>
      </c>
      <c r="B581" s="10" t="s">
        <v>676</v>
      </c>
      <c r="C581" s="25">
        <v>66901.279999999999</v>
      </c>
      <c r="D581" s="18"/>
      <c r="E581" s="23"/>
      <c r="F581" s="7"/>
      <c r="G581" s="7"/>
      <c r="H581" s="7"/>
      <c r="I581" s="9"/>
    </row>
    <row r="582" spans="1:9" x14ac:dyDescent="0.25">
      <c r="A582" s="6">
        <f t="shared" ref="A582:A636" si="9">A581+1</f>
        <v>578</v>
      </c>
      <c r="B582" s="10" t="s">
        <v>519</v>
      </c>
      <c r="C582" s="25">
        <v>1466</v>
      </c>
      <c r="D582" s="18"/>
      <c r="E582" s="23"/>
      <c r="F582" s="7"/>
      <c r="G582" s="7"/>
      <c r="H582" s="7"/>
      <c r="I582" s="9"/>
    </row>
    <row r="583" spans="1:9" x14ac:dyDescent="0.25">
      <c r="A583" s="6">
        <f t="shared" si="9"/>
        <v>579</v>
      </c>
      <c r="B583" s="10" t="s">
        <v>673</v>
      </c>
      <c r="C583" s="25">
        <v>79860.11</v>
      </c>
      <c r="D583" s="18"/>
      <c r="E583" s="23"/>
      <c r="F583" s="7"/>
      <c r="G583" s="7"/>
      <c r="H583" s="7"/>
      <c r="I583" s="9"/>
    </row>
    <row r="584" spans="1:9" x14ac:dyDescent="0.25">
      <c r="A584" s="6">
        <f t="shared" si="9"/>
        <v>580</v>
      </c>
      <c r="B584" s="10" t="s">
        <v>491</v>
      </c>
      <c r="C584" s="25">
        <v>3260746</v>
      </c>
      <c r="D584" s="18"/>
      <c r="E584" s="23"/>
      <c r="F584" s="7"/>
      <c r="G584" s="7"/>
      <c r="H584" s="7"/>
      <c r="I584" s="9"/>
    </row>
    <row r="585" spans="1:9" x14ac:dyDescent="0.25">
      <c r="A585" s="6">
        <f t="shared" si="9"/>
        <v>581</v>
      </c>
      <c r="B585" s="10" t="s">
        <v>639</v>
      </c>
      <c r="C585" s="25">
        <v>84825</v>
      </c>
      <c r="D585" s="18"/>
      <c r="E585" s="23"/>
      <c r="F585" s="7"/>
      <c r="G585" s="7"/>
      <c r="H585" s="7"/>
      <c r="I585" s="9"/>
    </row>
    <row r="586" spans="1:9" x14ac:dyDescent="0.25">
      <c r="A586" s="6">
        <f t="shared" si="9"/>
        <v>582</v>
      </c>
      <c r="B586" s="10" t="s">
        <v>618</v>
      </c>
      <c r="C586" s="25">
        <v>210123</v>
      </c>
      <c r="D586" s="18"/>
      <c r="E586" s="23"/>
      <c r="F586" s="7"/>
      <c r="G586" s="7"/>
      <c r="H586" s="7"/>
      <c r="I586" s="9"/>
    </row>
    <row r="587" spans="1:9" x14ac:dyDescent="0.25">
      <c r="A587" s="6">
        <f t="shared" si="9"/>
        <v>583</v>
      </c>
      <c r="B587" s="10" t="s">
        <v>675</v>
      </c>
      <c r="C587" s="25">
        <v>80793.649999999994</v>
      </c>
      <c r="D587" s="18"/>
      <c r="E587" s="23"/>
      <c r="F587" s="7"/>
      <c r="G587" s="7"/>
      <c r="H587" s="7"/>
      <c r="I587" s="9"/>
    </row>
    <row r="588" spans="1:9" x14ac:dyDescent="0.25">
      <c r="A588" s="6">
        <f t="shared" si="9"/>
        <v>584</v>
      </c>
      <c r="B588" s="10" t="s">
        <v>651</v>
      </c>
      <c r="C588" s="25">
        <v>1604072.79</v>
      </c>
      <c r="D588" s="18"/>
      <c r="E588" s="23"/>
      <c r="F588" s="7"/>
      <c r="G588" s="7"/>
      <c r="H588" s="7"/>
      <c r="I588" s="9"/>
    </row>
    <row r="589" spans="1:9" x14ac:dyDescent="0.25">
      <c r="A589" s="6">
        <f t="shared" si="9"/>
        <v>585</v>
      </c>
      <c r="B589" s="10" t="s">
        <v>677</v>
      </c>
      <c r="C589" s="25">
        <v>10157.44</v>
      </c>
      <c r="D589" s="18"/>
      <c r="E589" s="23"/>
      <c r="F589" s="7"/>
      <c r="G589" s="7"/>
      <c r="H589" s="7"/>
      <c r="I589" s="9"/>
    </row>
    <row r="590" spans="1:9" x14ac:dyDescent="0.25">
      <c r="A590" s="6">
        <f t="shared" si="9"/>
        <v>586</v>
      </c>
      <c r="B590" s="10" t="s">
        <v>678</v>
      </c>
      <c r="C590" s="25">
        <v>1919801.15</v>
      </c>
      <c r="D590" s="18"/>
      <c r="E590" s="23"/>
      <c r="F590" s="7"/>
      <c r="G590" s="7"/>
      <c r="H590" s="7"/>
      <c r="I590" s="9"/>
    </row>
    <row r="591" spans="1:9" x14ac:dyDescent="0.25">
      <c r="A591" s="6">
        <f t="shared" si="9"/>
        <v>587</v>
      </c>
      <c r="B591" s="10" t="s">
        <v>593</v>
      </c>
      <c r="C591" s="25">
        <v>521696.4</v>
      </c>
      <c r="D591" s="18"/>
      <c r="E591" s="23"/>
      <c r="F591" s="7"/>
      <c r="G591" s="7"/>
      <c r="H591" s="7"/>
      <c r="I591" s="9"/>
    </row>
    <row r="592" spans="1:9" x14ac:dyDescent="0.25">
      <c r="A592" s="6">
        <f t="shared" si="9"/>
        <v>588</v>
      </c>
      <c r="B592" s="10" t="s">
        <v>613</v>
      </c>
      <c r="C592" s="25">
        <v>4273561.8099999996</v>
      </c>
      <c r="D592" s="18"/>
      <c r="E592" s="23"/>
      <c r="F592" s="7"/>
      <c r="G592" s="7"/>
      <c r="H592" s="7"/>
      <c r="I592" s="9"/>
    </row>
    <row r="593" spans="1:9" x14ac:dyDescent="0.25">
      <c r="A593" s="6">
        <f t="shared" si="9"/>
        <v>589</v>
      </c>
      <c r="B593" s="10" t="s">
        <v>508</v>
      </c>
      <c r="C593" s="25">
        <v>94257.77</v>
      </c>
      <c r="D593" s="18"/>
      <c r="E593" s="23"/>
      <c r="F593" s="7"/>
      <c r="G593" s="7"/>
      <c r="H593" s="7"/>
      <c r="I593" s="9"/>
    </row>
    <row r="594" spans="1:9" x14ac:dyDescent="0.25">
      <c r="A594" s="6">
        <f t="shared" si="9"/>
        <v>590</v>
      </c>
      <c r="B594" s="10" t="s">
        <v>561</v>
      </c>
      <c r="C594" s="25">
        <v>157151</v>
      </c>
      <c r="D594" s="18"/>
      <c r="E594" s="23"/>
      <c r="F594" s="7"/>
      <c r="G594" s="7"/>
      <c r="H594" s="7"/>
      <c r="I594" s="9"/>
    </row>
    <row r="595" spans="1:9" x14ac:dyDescent="0.25">
      <c r="A595" s="6">
        <f t="shared" si="9"/>
        <v>591</v>
      </c>
      <c r="B595" s="10" t="s">
        <v>626</v>
      </c>
      <c r="C595" s="25">
        <v>827900</v>
      </c>
      <c r="D595" s="18"/>
      <c r="E595" s="23"/>
      <c r="F595" s="7"/>
      <c r="G595" s="7"/>
      <c r="H595" s="7"/>
      <c r="I595" s="9"/>
    </row>
    <row r="596" spans="1:9" x14ac:dyDescent="0.25">
      <c r="A596" s="6">
        <f t="shared" si="9"/>
        <v>592</v>
      </c>
      <c r="B596" s="10" t="s">
        <v>505</v>
      </c>
      <c r="C596" s="25">
        <v>188164</v>
      </c>
      <c r="D596" s="18"/>
      <c r="E596" s="23"/>
      <c r="F596" s="7"/>
      <c r="G596" s="7"/>
      <c r="H596" s="7"/>
      <c r="I596" s="9"/>
    </row>
    <row r="597" spans="1:9" x14ac:dyDescent="0.25">
      <c r="A597" s="6">
        <f t="shared" si="9"/>
        <v>593</v>
      </c>
      <c r="B597" s="10" t="s">
        <v>585</v>
      </c>
      <c r="C597" s="25">
        <v>2613906</v>
      </c>
      <c r="D597" s="18"/>
      <c r="E597" s="23"/>
      <c r="F597" s="7"/>
      <c r="G597" s="7"/>
      <c r="H597" s="7"/>
      <c r="I597" s="9"/>
    </row>
    <row r="598" spans="1:9" x14ac:dyDescent="0.25">
      <c r="A598" s="6">
        <f t="shared" si="9"/>
        <v>594</v>
      </c>
      <c r="B598" s="10" t="s">
        <v>523</v>
      </c>
      <c r="C598" s="25">
        <v>4483</v>
      </c>
      <c r="D598" s="18"/>
      <c r="E598" s="23"/>
      <c r="F598" s="7"/>
      <c r="G598" s="7"/>
      <c r="H598" s="7"/>
      <c r="I598" s="9"/>
    </row>
    <row r="599" spans="1:9" x14ac:dyDescent="0.25">
      <c r="A599" s="6">
        <f t="shared" si="9"/>
        <v>595</v>
      </c>
      <c r="B599" s="10" t="s">
        <v>536</v>
      </c>
      <c r="C599" s="25">
        <v>874062.62999999989</v>
      </c>
      <c r="D599" s="18"/>
      <c r="E599" s="23"/>
      <c r="F599" s="7"/>
      <c r="G599" s="7"/>
      <c r="H599" s="7"/>
      <c r="I599" s="9"/>
    </row>
    <row r="600" spans="1:9" x14ac:dyDescent="0.25">
      <c r="A600" s="6">
        <f t="shared" si="9"/>
        <v>596</v>
      </c>
      <c r="B600" s="10" t="s">
        <v>627</v>
      </c>
      <c r="C600" s="25">
        <v>292168</v>
      </c>
      <c r="D600" s="18"/>
      <c r="E600" s="23"/>
      <c r="F600" s="7"/>
      <c r="G600" s="7"/>
      <c r="H600" s="7"/>
      <c r="I600" s="9"/>
    </row>
    <row r="601" spans="1:9" x14ac:dyDescent="0.25">
      <c r="A601" s="6">
        <f t="shared" si="9"/>
        <v>597</v>
      </c>
      <c r="B601" s="10" t="s">
        <v>674</v>
      </c>
      <c r="C601" s="25">
        <v>363237.8</v>
      </c>
      <c r="D601" s="18"/>
      <c r="E601" s="23"/>
      <c r="F601" s="7"/>
      <c r="G601" s="7"/>
      <c r="H601" s="7"/>
      <c r="I601" s="9"/>
    </row>
    <row r="602" spans="1:9" x14ac:dyDescent="0.25">
      <c r="A602" s="6">
        <f t="shared" si="9"/>
        <v>598</v>
      </c>
      <c r="B602" s="10" t="s">
        <v>502</v>
      </c>
      <c r="C602" s="25">
        <v>321.88000000000466</v>
      </c>
      <c r="D602" s="18"/>
      <c r="E602" s="23"/>
      <c r="F602" s="7"/>
      <c r="G602" s="7"/>
      <c r="H602" s="7"/>
      <c r="I602" s="9"/>
    </row>
    <row r="603" spans="1:9" x14ac:dyDescent="0.25">
      <c r="A603" s="6">
        <f t="shared" si="9"/>
        <v>599</v>
      </c>
      <c r="B603" s="10" t="s">
        <v>672</v>
      </c>
      <c r="C603" s="25">
        <v>549168.77</v>
      </c>
      <c r="D603" s="18"/>
      <c r="E603" s="23"/>
      <c r="F603" s="7"/>
      <c r="G603" s="7"/>
      <c r="H603" s="7"/>
      <c r="I603" s="9"/>
    </row>
    <row r="604" spans="1:9" x14ac:dyDescent="0.25">
      <c r="A604" s="6">
        <f t="shared" si="9"/>
        <v>600</v>
      </c>
      <c r="B604" s="10" t="s">
        <v>602</v>
      </c>
      <c r="C604" s="25">
        <v>34967</v>
      </c>
      <c r="D604" s="18"/>
      <c r="E604" s="23"/>
      <c r="F604" s="7"/>
      <c r="G604" s="7"/>
      <c r="H604" s="7"/>
      <c r="I604" s="9"/>
    </row>
    <row r="605" spans="1:9" x14ac:dyDescent="0.25">
      <c r="A605" s="6">
        <f t="shared" si="9"/>
        <v>601</v>
      </c>
      <c r="B605" s="10" t="s">
        <v>509</v>
      </c>
      <c r="C605" s="25">
        <v>566400</v>
      </c>
      <c r="D605" s="18"/>
      <c r="E605" s="23"/>
      <c r="F605" s="7"/>
      <c r="G605" s="7"/>
      <c r="H605" s="7"/>
      <c r="I605" s="9"/>
    </row>
    <row r="606" spans="1:9" x14ac:dyDescent="0.25">
      <c r="A606" s="6">
        <f t="shared" si="9"/>
        <v>602</v>
      </c>
      <c r="B606" s="10" t="s">
        <v>634</v>
      </c>
      <c r="C606" s="25">
        <v>41707.01</v>
      </c>
      <c r="D606" s="18"/>
      <c r="E606" s="23"/>
      <c r="F606" s="7"/>
      <c r="G606" s="7"/>
      <c r="H606" s="7"/>
      <c r="I606" s="9"/>
    </row>
    <row r="607" spans="1:9" x14ac:dyDescent="0.25">
      <c r="A607" s="6">
        <f t="shared" si="9"/>
        <v>603</v>
      </c>
      <c r="B607" s="10" t="s">
        <v>542</v>
      </c>
      <c r="C607" s="25">
        <v>39676.32</v>
      </c>
      <c r="D607" s="18"/>
      <c r="E607" s="23"/>
      <c r="F607" s="7"/>
      <c r="G607" s="7"/>
      <c r="H607" s="7"/>
      <c r="I607" s="9"/>
    </row>
    <row r="608" spans="1:9" x14ac:dyDescent="0.25">
      <c r="A608" s="6">
        <f t="shared" si="9"/>
        <v>604</v>
      </c>
      <c r="B608" s="10" t="s">
        <v>534</v>
      </c>
      <c r="C608" s="25">
        <v>40140.400000000001</v>
      </c>
      <c r="D608" s="18"/>
      <c r="E608" s="23"/>
      <c r="F608" s="7"/>
      <c r="G608" s="7"/>
      <c r="H608" s="7"/>
      <c r="I608" s="9"/>
    </row>
    <row r="609" spans="1:9" x14ac:dyDescent="0.25">
      <c r="A609" s="6">
        <f t="shared" si="9"/>
        <v>605</v>
      </c>
      <c r="B609" s="10" t="s">
        <v>603</v>
      </c>
      <c r="C609" s="25">
        <v>440709.72</v>
      </c>
      <c r="D609" s="18"/>
      <c r="E609" s="23"/>
      <c r="F609" s="7"/>
      <c r="G609" s="7"/>
      <c r="H609" s="7"/>
      <c r="I609" s="9"/>
    </row>
    <row r="610" spans="1:9" x14ac:dyDescent="0.25">
      <c r="A610" s="6">
        <f t="shared" si="9"/>
        <v>606</v>
      </c>
      <c r="B610" s="10" t="s">
        <v>527</v>
      </c>
      <c r="C610" s="25">
        <v>90978.4</v>
      </c>
      <c r="D610" s="18"/>
      <c r="E610" s="23"/>
      <c r="F610" s="7"/>
      <c r="G610" s="7"/>
      <c r="H610" s="7"/>
      <c r="I610" s="9"/>
    </row>
    <row r="611" spans="1:9" x14ac:dyDescent="0.25">
      <c r="A611" s="6">
        <f t="shared" si="9"/>
        <v>607</v>
      </c>
      <c r="B611" s="10" t="s">
        <v>619</v>
      </c>
      <c r="C611" s="25">
        <v>656682.18999999994</v>
      </c>
      <c r="D611" s="18"/>
      <c r="E611" s="23"/>
      <c r="F611" s="7"/>
      <c r="G611" s="7"/>
      <c r="H611" s="7"/>
      <c r="I611" s="9"/>
    </row>
    <row r="612" spans="1:9" x14ac:dyDescent="0.25">
      <c r="A612" s="6">
        <f t="shared" si="9"/>
        <v>608</v>
      </c>
      <c r="B612" s="10" t="s">
        <v>528</v>
      </c>
      <c r="C612" s="25">
        <v>19619</v>
      </c>
      <c r="D612" s="18"/>
      <c r="E612" s="23"/>
      <c r="F612" s="7"/>
      <c r="G612" s="7"/>
      <c r="H612" s="7"/>
      <c r="I612" s="9"/>
    </row>
    <row r="613" spans="1:9" x14ac:dyDescent="0.25">
      <c r="A613" s="6">
        <f t="shared" si="9"/>
        <v>609</v>
      </c>
      <c r="B613" s="10" t="s">
        <v>643</v>
      </c>
      <c r="C613" s="25">
        <v>22400</v>
      </c>
      <c r="D613" s="18"/>
      <c r="E613" s="23"/>
      <c r="F613" s="7"/>
      <c r="G613" s="7"/>
      <c r="H613" s="7"/>
      <c r="I613" s="9"/>
    </row>
    <row r="614" spans="1:9" x14ac:dyDescent="0.25">
      <c r="A614" s="6">
        <f t="shared" si="9"/>
        <v>610</v>
      </c>
      <c r="B614" s="10" t="s">
        <v>541</v>
      </c>
      <c r="C614" s="25">
        <v>14649</v>
      </c>
      <c r="D614" s="18"/>
      <c r="E614" s="23"/>
      <c r="F614" s="7"/>
      <c r="G614" s="7"/>
      <c r="H614" s="7"/>
      <c r="I614" s="9"/>
    </row>
    <row r="615" spans="1:9" x14ac:dyDescent="0.25">
      <c r="A615" s="6">
        <f t="shared" si="9"/>
        <v>611</v>
      </c>
      <c r="B615" s="10" t="s">
        <v>562</v>
      </c>
      <c r="C615" s="25">
        <v>910600</v>
      </c>
      <c r="D615" s="18"/>
      <c r="E615" s="23"/>
      <c r="F615" s="7"/>
      <c r="G615" s="7"/>
      <c r="H615" s="7"/>
      <c r="I615" s="9"/>
    </row>
    <row r="616" spans="1:9" x14ac:dyDescent="0.25">
      <c r="A616" s="6">
        <f t="shared" si="9"/>
        <v>612</v>
      </c>
      <c r="B616" s="10" t="s">
        <v>549</v>
      </c>
      <c r="C616" s="25">
        <v>1906021.38</v>
      </c>
      <c r="D616" s="18"/>
      <c r="E616" s="23"/>
      <c r="F616" s="7"/>
      <c r="G616" s="7"/>
      <c r="H616" s="7"/>
      <c r="I616" s="9"/>
    </row>
    <row r="617" spans="1:9" x14ac:dyDescent="0.25">
      <c r="A617" s="6">
        <f t="shared" si="9"/>
        <v>613</v>
      </c>
      <c r="B617" s="10" t="s">
        <v>547</v>
      </c>
      <c r="C617" s="25">
        <v>31590</v>
      </c>
      <c r="D617" s="18"/>
      <c r="E617" s="23"/>
      <c r="F617" s="7"/>
      <c r="G617" s="7"/>
      <c r="H617" s="7"/>
      <c r="I617" s="9"/>
    </row>
    <row r="618" spans="1:9" x14ac:dyDescent="0.25">
      <c r="A618" s="6">
        <f t="shared" si="9"/>
        <v>614</v>
      </c>
      <c r="B618" s="10" t="s">
        <v>614</v>
      </c>
      <c r="C618" s="25">
        <v>7620</v>
      </c>
      <c r="D618" s="18"/>
      <c r="E618" s="23"/>
      <c r="F618" s="7"/>
      <c r="G618" s="7"/>
      <c r="H618" s="7"/>
      <c r="I618" s="9"/>
    </row>
    <row r="619" spans="1:9" x14ac:dyDescent="0.25">
      <c r="A619" s="6">
        <f t="shared" si="9"/>
        <v>615</v>
      </c>
      <c r="B619" s="10" t="s">
        <v>421</v>
      </c>
      <c r="C619" s="25">
        <v>151616.31</v>
      </c>
      <c r="D619" s="18"/>
      <c r="E619" s="23"/>
      <c r="F619" s="7"/>
      <c r="G619" s="7"/>
      <c r="H619" s="7"/>
      <c r="I619" s="9"/>
    </row>
    <row r="620" spans="1:9" x14ac:dyDescent="0.25">
      <c r="A620" s="6">
        <f t="shared" si="9"/>
        <v>616</v>
      </c>
      <c r="B620" s="10" t="s">
        <v>680</v>
      </c>
      <c r="C620" s="25">
        <v>13382.32</v>
      </c>
      <c r="D620" s="18"/>
      <c r="E620" s="23"/>
      <c r="F620" s="7"/>
      <c r="G620" s="7"/>
      <c r="H620" s="7"/>
      <c r="I620" s="9"/>
    </row>
    <row r="621" spans="1:9" x14ac:dyDescent="0.25">
      <c r="A621" s="6">
        <f t="shared" si="9"/>
        <v>617</v>
      </c>
      <c r="B621" s="10" t="s">
        <v>679</v>
      </c>
      <c r="C621" s="25">
        <v>65488</v>
      </c>
      <c r="D621" s="18"/>
      <c r="E621" s="23"/>
      <c r="F621" s="7"/>
      <c r="G621" s="7"/>
      <c r="H621" s="7"/>
      <c r="I621" s="9"/>
    </row>
    <row r="622" spans="1:9" x14ac:dyDescent="0.25">
      <c r="A622" s="6">
        <f t="shared" si="9"/>
        <v>618</v>
      </c>
      <c r="B622" s="10" t="s">
        <v>538</v>
      </c>
      <c r="C622" s="25">
        <v>359793.24</v>
      </c>
      <c r="D622" s="18"/>
      <c r="E622" s="23"/>
      <c r="F622" s="7"/>
      <c r="G622" s="7"/>
      <c r="H622" s="7"/>
      <c r="I622" s="9"/>
    </row>
    <row r="623" spans="1:9" x14ac:dyDescent="0.25">
      <c r="A623" s="6">
        <f t="shared" si="9"/>
        <v>619</v>
      </c>
      <c r="B623" s="10" t="s">
        <v>620</v>
      </c>
      <c r="C623" s="25">
        <v>93573</v>
      </c>
      <c r="D623" s="18"/>
      <c r="E623" s="23"/>
      <c r="F623" s="7"/>
      <c r="G623" s="7"/>
      <c r="H623" s="7"/>
      <c r="I623" s="9"/>
    </row>
    <row r="624" spans="1:9" x14ac:dyDescent="0.25">
      <c r="A624" s="6">
        <f t="shared" si="9"/>
        <v>620</v>
      </c>
      <c r="B624" s="10" t="s">
        <v>490</v>
      </c>
      <c r="C624" s="25">
        <v>92841940.989999995</v>
      </c>
      <c r="D624" s="18"/>
      <c r="E624" s="23"/>
      <c r="F624" s="7"/>
      <c r="G624" s="7"/>
      <c r="H624" s="7"/>
      <c r="I624" s="9"/>
    </row>
    <row r="625" spans="1:9" x14ac:dyDescent="0.25">
      <c r="A625" s="6">
        <f t="shared" si="9"/>
        <v>621</v>
      </c>
      <c r="B625" s="10" t="s">
        <v>501</v>
      </c>
      <c r="C625" s="25">
        <v>185904</v>
      </c>
      <c r="D625" s="18"/>
      <c r="E625" s="23"/>
      <c r="F625" s="7"/>
      <c r="G625" s="7"/>
      <c r="H625" s="7"/>
      <c r="I625" s="9"/>
    </row>
    <row r="626" spans="1:9" x14ac:dyDescent="0.25">
      <c r="A626" s="6">
        <f t="shared" si="9"/>
        <v>622</v>
      </c>
      <c r="B626" s="10" t="s">
        <v>630</v>
      </c>
      <c r="C626" s="25">
        <v>113850</v>
      </c>
      <c r="D626" s="18"/>
      <c r="E626" s="23"/>
      <c r="F626" s="7"/>
      <c r="G626" s="7"/>
      <c r="H626" s="7"/>
      <c r="I626" s="9"/>
    </row>
    <row r="627" spans="1:9" x14ac:dyDescent="0.25">
      <c r="A627" s="6">
        <f t="shared" si="9"/>
        <v>623</v>
      </c>
      <c r="B627" s="10" t="s">
        <v>577</v>
      </c>
      <c r="C627" s="25">
        <v>155412</v>
      </c>
      <c r="D627" s="18"/>
      <c r="E627" s="23"/>
      <c r="F627" s="7"/>
      <c r="G627" s="7"/>
      <c r="H627" s="7"/>
      <c r="I627" s="9"/>
    </row>
    <row r="628" spans="1:9" x14ac:dyDescent="0.25">
      <c r="A628" s="6">
        <f t="shared" si="9"/>
        <v>624</v>
      </c>
      <c r="B628" s="10" t="s">
        <v>362</v>
      </c>
      <c r="C628" s="25">
        <v>45000</v>
      </c>
      <c r="D628" s="18"/>
      <c r="E628" s="23"/>
      <c r="F628" s="7"/>
      <c r="G628" s="7"/>
      <c r="H628" s="7"/>
      <c r="I628" s="9"/>
    </row>
    <row r="629" spans="1:9" x14ac:dyDescent="0.25">
      <c r="A629" s="6">
        <f t="shared" si="9"/>
        <v>625</v>
      </c>
      <c r="B629" s="10" t="s">
        <v>540</v>
      </c>
      <c r="C629" s="25">
        <v>57604.68</v>
      </c>
      <c r="D629" s="18"/>
      <c r="E629" s="23"/>
      <c r="F629" s="7"/>
      <c r="G629" s="7"/>
      <c r="H629" s="7"/>
      <c r="I629" s="9"/>
    </row>
    <row r="630" spans="1:9" x14ac:dyDescent="0.25">
      <c r="A630" s="6">
        <f t="shared" si="9"/>
        <v>626</v>
      </c>
      <c r="B630" s="10" t="s">
        <v>548</v>
      </c>
      <c r="C630" s="25">
        <v>3916</v>
      </c>
      <c r="D630" s="18"/>
      <c r="E630" s="23"/>
      <c r="F630" s="7"/>
      <c r="G630" s="7"/>
      <c r="H630" s="7"/>
      <c r="I630" s="9"/>
    </row>
    <row r="631" spans="1:9" x14ac:dyDescent="0.25">
      <c r="A631" s="6">
        <f t="shared" si="9"/>
        <v>627</v>
      </c>
      <c r="B631" s="10" t="s">
        <v>564</v>
      </c>
      <c r="C631" s="25">
        <v>522000</v>
      </c>
      <c r="D631" s="18"/>
      <c r="E631" s="23"/>
      <c r="F631" s="7"/>
      <c r="G631" s="7"/>
      <c r="H631" s="7"/>
      <c r="I631" s="9"/>
    </row>
    <row r="632" spans="1:9" x14ac:dyDescent="0.25">
      <c r="A632" s="6">
        <f t="shared" si="9"/>
        <v>628</v>
      </c>
      <c r="B632" s="10" t="s">
        <v>588</v>
      </c>
      <c r="C632" s="25">
        <v>22500</v>
      </c>
      <c r="D632" s="18"/>
      <c r="E632" s="23"/>
      <c r="F632" s="7"/>
      <c r="G632" s="7"/>
      <c r="H632" s="7"/>
      <c r="I632" s="9"/>
    </row>
    <row r="633" spans="1:9" x14ac:dyDescent="0.25">
      <c r="A633" s="6">
        <f t="shared" si="9"/>
        <v>629</v>
      </c>
      <c r="B633" s="10" t="s">
        <v>569</v>
      </c>
      <c r="C633" s="25">
        <v>1569</v>
      </c>
      <c r="D633" s="18"/>
      <c r="E633" s="23"/>
      <c r="F633" s="7"/>
      <c r="G633" s="7"/>
      <c r="H633" s="7"/>
      <c r="I633" s="9"/>
    </row>
    <row r="634" spans="1:9" x14ac:dyDescent="0.25">
      <c r="A634" s="6">
        <f t="shared" si="9"/>
        <v>630</v>
      </c>
      <c r="B634" s="10" t="s">
        <v>555</v>
      </c>
      <c r="C634" s="25">
        <v>518</v>
      </c>
      <c r="D634" s="18"/>
      <c r="E634" s="23"/>
      <c r="F634" s="7"/>
      <c r="G634" s="7"/>
      <c r="H634" s="7"/>
      <c r="I634" s="9"/>
    </row>
    <row r="635" spans="1:9" x14ac:dyDescent="0.25">
      <c r="A635" s="6">
        <f t="shared" si="9"/>
        <v>631</v>
      </c>
      <c r="B635" s="10" t="s">
        <v>612</v>
      </c>
      <c r="C635" s="25">
        <v>1108312.8999999999</v>
      </c>
      <c r="D635" s="18"/>
      <c r="E635" s="23"/>
      <c r="F635" s="7"/>
      <c r="G635" s="7"/>
      <c r="H635" s="7"/>
      <c r="I635" s="9"/>
    </row>
    <row r="636" spans="1:9" x14ac:dyDescent="0.25">
      <c r="A636" s="6">
        <f t="shared" si="9"/>
        <v>632</v>
      </c>
      <c r="B636" s="10" t="s">
        <v>629</v>
      </c>
      <c r="C636" s="25">
        <v>43934</v>
      </c>
      <c r="D636" s="18"/>
      <c r="E636" s="23"/>
      <c r="F636" s="7"/>
      <c r="G636" s="7"/>
      <c r="H636" s="7"/>
      <c r="I636" s="9"/>
    </row>
    <row r="637" spans="1:9" x14ac:dyDescent="0.25">
      <c r="C637" s="27">
        <f>SUM(C5:C636)</f>
        <v>1495765817.9000001</v>
      </c>
    </row>
    <row r="638" spans="1:9" x14ac:dyDescent="0.25">
      <c r="C638" s="24"/>
    </row>
    <row r="639" spans="1:9" x14ac:dyDescent="0.25">
      <c r="C639" s="24"/>
    </row>
    <row r="640" spans="1:9" x14ac:dyDescent="0.25">
      <c r="C640" s="24"/>
    </row>
    <row r="641" spans="3:3" x14ac:dyDescent="0.25">
      <c r="C641" s="24"/>
    </row>
    <row r="642" spans="3:3" x14ac:dyDescent="0.25">
      <c r="C642" s="24"/>
    </row>
    <row r="643" spans="3:3" x14ac:dyDescent="0.25">
      <c r="C643" s="24"/>
    </row>
    <row r="644" spans="3:3" x14ac:dyDescent="0.25">
      <c r="C644" s="24"/>
    </row>
    <row r="645" spans="3:3" x14ac:dyDescent="0.25">
      <c r="C645" s="24"/>
    </row>
    <row r="646" spans="3:3" x14ac:dyDescent="0.25">
      <c r="C646" s="24"/>
    </row>
    <row r="647" spans="3:3" x14ac:dyDescent="0.25">
      <c r="C647" s="24"/>
    </row>
    <row r="648" spans="3:3" x14ac:dyDescent="0.25">
      <c r="C648" s="24"/>
    </row>
    <row r="649" spans="3:3" x14ac:dyDescent="0.25">
      <c r="C649" s="24"/>
    </row>
    <row r="650" spans="3:3" x14ac:dyDescent="0.25">
      <c r="C650" s="24"/>
    </row>
    <row r="651" spans="3:3" x14ac:dyDescent="0.25">
      <c r="C651" s="24"/>
    </row>
    <row r="652" spans="3:3" x14ac:dyDescent="0.25">
      <c r="C652" s="24"/>
    </row>
    <row r="653" spans="3:3" x14ac:dyDescent="0.25">
      <c r="C653" s="24"/>
    </row>
    <row r="654" spans="3:3" x14ac:dyDescent="0.25">
      <c r="C654" s="24"/>
    </row>
    <row r="655" spans="3:3" x14ac:dyDescent="0.25">
      <c r="C655" s="24"/>
    </row>
    <row r="656" spans="3:3" x14ac:dyDescent="0.25">
      <c r="C656" s="24"/>
    </row>
    <row r="657" spans="3:3" x14ac:dyDescent="0.25">
      <c r="C657" s="24"/>
    </row>
    <row r="658" spans="3:3" x14ac:dyDescent="0.25">
      <c r="C658" s="24"/>
    </row>
    <row r="659" spans="3:3" x14ac:dyDescent="0.25">
      <c r="C659" s="24"/>
    </row>
    <row r="660" spans="3:3" x14ac:dyDescent="0.25">
      <c r="C660" s="24"/>
    </row>
    <row r="661" spans="3:3" x14ac:dyDescent="0.25">
      <c r="C661" s="24"/>
    </row>
    <row r="662" spans="3:3" x14ac:dyDescent="0.25">
      <c r="C662" s="24"/>
    </row>
    <row r="663" spans="3:3" x14ac:dyDescent="0.25">
      <c r="C663" s="24"/>
    </row>
    <row r="664" spans="3:3" x14ac:dyDescent="0.25">
      <c r="C664" s="24"/>
    </row>
    <row r="665" spans="3:3" x14ac:dyDescent="0.25">
      <c r="C665" s="24"/>
    </row>
    <row r="666" spans="3:3" x14ac:dyDescent="0.25">
      <c r="C666" s="24"/>
    </row>
    <row r="667" spans="3:3" x14ac:dyDescent="0.25">
      <c r="C667" s="24"/>
    </row>
    <row r="668" spans="3:3" x14ac:dyDescent="0.25">
      <c r="C668" s="24"/>
    </row>
    <row r="669" spans="3:3" x14ac:dyDescent="0.25">
      <c r="C669" s="24"/>
    </row>
    <row r="670" spans="3:3" x14ac:dyDescent="0.25">
      <c r="C670" s="24"/>
    </row>
    <row r="671" spans="3:3" x14ac:dyDescent="0.25">
      <c r="C671" s="24"/>
    </row>
    <row r="672" spans="3:3" x14ac:dyDescent="0.25">
      <c r="C672" s="24"/>
    </row>
    <row r="673" spans="3:3" x14ac:dyDescent="0.25">
      <c r="C673" s="24"/>
    </row>
    <row r="674" spans="3:3" x14ac:dyDescent="0.25">
      <c r="C674" s="24"/>
    </row>
    <row r="675" spans="3:3" x14ac:dyDescent="0.25">
      <c r="C675" s="24"/>
    </row>
    <row r="676" spans="3:3" x14ac:dyDescent="0.25">
      <c r="C676" s="24"/>
    </row>
    <row r="677" spans="3:3" x14ac:dyDescent="0.25">
      <c r="C677" s="24"/>
    </row>
    <row r="678" spans="3:3" x14ac:dyDescent="0.25">
      <c r="C678" s="24"/>
    </row>
    <row r="679" spans="3:3" x14ac:dyDescent="0.25">
      <c r="C679" s="24"/>
    </row>
    <row r="680" spans="3:3" x14ac:dyDescent="0.25">
      <c r="C680" s="24"/>
    </row>
    <row r="681" spans="3:3" x14ac:dyDescent="0.25">
      <c r="C681" s="24"/>
    </row>
    <row r="682" spans="3:3" x14ac:dyDescent="0.25">
      <c r="C682" s="24"/>
    </row>
    <row r="683" spans="3:3" x14ac:dyDescent="0.25">
      <c r="C683" s="24"/>
    </row>
    <row r="684" spans="3:3" x14ac:dyDescent="0.25">
      <c r="C684" s="24"/>
    </row>
    <row r="685" spans="3:3" x14ac:dyDescent="0.25">
      <c r="C685" s="24"/>
    </row>
    <row r="686" spans="3:3" x14ac:dyDescent="0.25">
      <c r="C686" s="24"/>
    </row>
    <row r="687" spans="3:3" x14ac:dyDescent="0.25">
      <c r="C687" s="24"/>
    </row>
    <row r="688" spans="3:3" x14ac:dyDescent="0.25">
      <c r="C688" s="24"/>
    </row>
    <row r="689" spans="3:3" x14ac:dyDescent="0.25">
      <c r="C689" s="24"/>
    </row>
    <row r="690" spans="3:3" x14ac:dyDescent="0.25">
      <c r="C690" s="24"/>
    </row>
    <row r="691" spans="3:3" x14ac:dyDescent="0.25">
      <c r="C691" s="24"/>
    </row>
    <row r="692" spans="3:3" x14ac:dyDescent="0.25">
      <c r="C692" s="24"/>
    </row>
    <row r="693" spans="3:3" x14ac:dyDescent="0.25">
      <c r="C693" s="24"/>
    </row>
    <row r="694" spans="3:3" x14ac:dyDescent="0.25">
      <c r="C694" s="24"/>
    </row>
    <row r="695" spans="3:3" x14ac:dyDescent="0.25">
      <c r="C695" s="24"/>
    </row>
    <row r="696" spans="3:3" x14ac:dyDescent="0.25">
      <c r="C696" s="24"/>
    </row>
    <row r="697" spans="3:3" x14ac:dyDescent="0.25">
      <c r="C697" s="24"/>
    </row>
    <row r="698" spans="3:3" x14ac:dyDescent="0.25">
      <c r="C698" s="24"/>
    </row>
    <row r="699" spans="3:3" x14ac:dyDescent="0.25">
      <c r="C699" s="24"/>
    </row>
    <row r="700" spans="3:3" x14ac:dyDescent="0.25">
      <c r="C700" s="24"/>
    </row>
    <row r="701" spans="3:3" x14ac:dyDescent="0.25">
      <c r="C701" s="24"/>
    </row>
    <row r="702" spans="3:3" x14ac:dyDescent="0.25">
      <c r="C702" s="24"/>
    </row>
    <row r="703" spans="3:3" x14ac:dyDescent="0.25">
      <c r="C703" s="24"/>
    </row>
    <row r="704" spans="3:3" x14ac:dyDescent="0.25">
      <c r="C704" s="24"/>
    </row>
    <row r="705" spans="3:3" x14ac:dyDescent="0.25">
      <c r="C705" s="24"/>
    </row>
    <row r="706" spans="3:3" x14ac:dyDescent="0.25">
      <c r="C706" s="24"/>
    </row>
    <row r="707" spans="3:3" x14ac:dyDescent="0.25">
      <c r="C707" s="24"/>
    </row>
    <row r="708" spans="3:3" x14ac:dyDescent="0.25">
      <c r="C708" s="24"/>
    </row>
    <row r="709" spans="3:3" x14ac:dyDescent="0.25">
      <c r="C709" s="24"/>
    </row>
    <row r="710" spans="3:3" x14ac:dyDescent="0.25">
      <c r="C710" s="24"/>
    </row>
    <row r="711" spans="3:3" x14ac:dyDescent="0.25">
      <c r="C711" s="24"/>
    </row>
    <row r="712" spans="3:3" x14ac:dyDescent="0.25">
      <c r="C712" s="24"/>
    </row>
    <row r="713" spans="3:3" x14ac:dyDescent="0.25">
      <c r="C713" s="24"/>
    </row>
    <row r="714" spans="3:3" x14ac:dyDescent="0.25">
      <c r="C714" s="24"/>
    </row>
    <row r="715" spans="3:3" x14ac:dyDescent="0.25">
      <c r="C715" s="24"/>
    </row>
    <row r="716" spans="3:3" x14ac:dyDescent="0.25">
      <c r="C716" s="24"/>
    </row>
    <row r="717" spans="3:3" x14ac:dyDescent="0.25">
      <c r="C717" s="24"/>
    </row>
    <row r="718" spans="3:3" x14ac:dyDescent="0.25">
      <c r="C718" s="24"/>
    </row>
    <row r="719" spans="3:3" x14ac:dyDescent="0.25">
      <c r="C719" s="24"/>
    </row>
    <row r="720" spans="3:3" x14ac:dyDescent="0.25">
      <c r="C720" s="24"/>
    </row>
    <row r="721" spans="3:3" x14ac:dyDescent="0.25">
      <c r="C721" s="24"/>
    </row>
    <row r="722" spans="3:3" x14ac:dyDescent="0.25">
      <c r="C722" s="24"/>
    </row>
    <row r="723" spans="3:3" x14ac:dyDescent="0.25">
      <c r="C723" s="24"/>
    </row>
    <row r="724" spans="3:3" x14ac:dyDescent="0.25">
      <c r="C724" s="24"/>
    </row>
    <row r="725" spans="3:3" x14ac:dyDescent="0.25">
      <c r="C725" s="24"/>
    </row>
    <row r="726" spans="3:3" x14ac:dyDescent="0.25">
      <c r="C726" s="24"/>
    </row>
    <row r="727" spans="3:3" x14ac:dyDescent="0.25">
      <c r="C727" s="24"/>
    </row>
    <row r="728" spans="3:3" x14ac:dyDescent="0.25">
      <c r="C728" s="24"/>
    </row>
    <row r="729" spans="3:3" x14ac:dyDescent="0.25">
      <c r="C729" s="24"/>
    </row>
    <row r="730" spans="3:3" x14ac:dyDescent="0.25">
      <c r="C730" s="24"/>
    </row>
    <row r="731" spans="3:3" x14ac:dyDescent="0.25">
      <c r="C731" s="24"/>
    </row>
    <row r="732" spans="3:3" x14ac:dyDescent="0.25">
      <c r="C732" s="24"/>
    </row>
    <row r="733" spans="3:3" x14ac:dyDescent="0.25">
      <c r="C733" s="24"/>
    </row>
    <row r="734" spans="3:3" x14ac:dyDescent="0.25">
      <c r="C734" s="24"/>
    </row>
    <row r="735" spans="3:3" x14ac:dyDescent="0.25">
      <c r="C735" s="24"/>
    </row>
    <row r="736" spans="3:3" x14ac:dyDescent="0.25">
      <c r="C736" s="24"/>
    </row>
    <row r="737" spans="3:3" x14ac:dyDescent="0.25">
      <c r="C737" s="24"/>
    </row>
    <row r="738" spans="3:3" x14ac:dyDescent="0.25">
      <c r="C738" s="24"/>
    </row>
    <row r="739" spans="3:3" x14ac:dyDescent="0.25">
      <c r="C739" s="24"/>
    </row>
    <row r="740" spans="3:3" x14ac:dyDescent="0.25">
      <c r="C740" s="24"/>
    </row>
    <row r="741" spans="3:3" x14ac:dyDescent="0.25">
      <c r="C741" s="24"/>
    </row>
    <row r="742" spans="3:3" x14ac:dyDescent="0.25">
      <c r="C742" s="24"/>
    </row>
    <row r="743" spans="3:3" x14ac:dyDescent="0.25">
      <c r="C743" s="24"/>
    </row>
    <row r="744" spans="3:3" x14ac:dyDescent="0.25">
      <c r="C744" s="24"/>
    </row>
    <row r="745" spans="3:3" x14ac:dyDescent="0.25">
      <c r="C745" s="24"/>
    </row>
    <row r="746" spans="3:3" x14ac:dyDescent="0.25">
      <c r="C746" s="24"/>
    </row>
    <row r="747" spans="3:3" x14ac:dyDescent="0.25">
      <c r="C747" s="24"/>
    </row>
    <row r="748" spans="3:3" x14ac:dyDescent="0.25">
      <c r="C748" s="24"/>
    </row>
    <row r="749" spans="3:3" x14ac:dyDescent="0.25">
      <c r="C749" s="24"/>
    </row>
    <row r="750" spans="3:3" x14ac:dyDescent="0.25">
      <c r="C750" s="24"/>
    </row>
    <row r="751" spans="3:3" x14ac:dyDescent="0.25">
      <c r="C751" s="24"/>
    </row>
    <row r="752" spans="3:3" x14ac:dyDescent="0.25">
      <c r="C752" s="24"/>
    </row>
    <row r="753" spans="3:3" x14ac:dyDescent="0.25">
      <c r="C753" s="24"/>
    </row>
    <row r="754" spans="3:3" x14ac:dyDescent="0.25">
      <c r="C754" s="24"/>
    </row>
    <row r="755" spans="3:3" x14ac:dyDescent="0.25">
      <c r="C755" s="24"/>
    </row>
    <row r="756" spans="3:3" x14ac:dyDescent="0.25">
      <c r="C756" s="24"/>
    </row>
    <row r="757" spans="3:3" x14ac:dyDescent="0.25">
      <c r="C757" s="24"/>
    </row>
    <row r="758" spans="3:3" x14ac:dyDescent="0.25">
      <c r="C758" s="24"/>
    </row>
    <row r="759" spans="3:3" x14ac:dyDescent="0.25">
      <c r="C759" s="24"/>
    </row>
    <row r="760" spans="3:3" x14ac:dyDescent="0.25">
      <c r="C760" s="24"/>
    </row>
    <row r="761" spans="3:3" x14ac:dyDescent="0.25">
      <c r="C761" s="24"/>
    </row>
    <row r="762" spans="3:3" x14ac:dyDescent="0.25">
      <c r="C762" s="24"/>
    </row>
    <row r="763" spans="3:3" x14ac:dyDescent="0.25">
      <c r="C763" s="24"/>
    </row>
    <row r="764" spans="3:3" x14ac:dyDescent="0.25">
      <c r="C764" s="24"/>
    </row>
    <row r="765" spans="3:3" x14ac:dyDescent="0.25">
      <c r="C765" s="24"/>
    </row>
    <row r="766" spans="3:3" x14ac:dyDescent="0.25">
      <c r="C766" s="24"/>
    </row>
    <row r="767" spans="3:3" x14ac:dyDescent="0.25">
      <c r="C767" s="24"/>
    </row>
    <row r="768" spans="3:3" x14ac:dyDescent="0.25">
      <c r="C768" s="24"/>
    </row>
    <row r="769" spans="3:3" x14ac:dyDescent="0.25">
      <c r="C769" s="24"/>
    </row>
    <row r="770" spans="3:3" x14ac:dyDescent="0.25">
      <c r="C770" s="24"/>
    </row>
    <row r="771" spans="3:3" x14ac:dyDescent="0.25">
      <c r="C771" s="24"/>
    </row>
    <row r="772" spans="3:3" x14ac:dyDescent="0.25">
      <c r="C772" s="24"/>
    </row>
    <row r="773" spans="3:3" x14ac:dyDescent="0.25">
      <c r="C773" s="24"/>
    </row>
    <row r="774" spans="3:3" x14ac:dyDescent="0.25">
      <c r="C774" s="24"/>
    </row>
    <row r="775" spans="3:3" x14ac:dyDescent="0.25">
      <c r="C775" s="24"/>
    </row>
    <row r="776" spans="3:3" x14ac:dyDescent="0.25">
      <c r="C776" s="24"/>
    </row>
    <row r="777" spans="3:3" x14ac:dyDescent="0.25">
      <c r="C777" s="24"/>
    </row>
    <row r="778" spans="3:3" x14ac:dyDescent="0.25">
      <c r="C778" s="24"/>
    </row>
    <row r="779" spans="3:3" x14ac:dyDescent="0.25">
      <c r="C779" s="24"/>
    </row>
    <row r="780" spans="3:3" x14ac:dyDescent="0.25">
      <c r="C780" s="24"/>
    </row>
    <row r="781" spans="3:3" x14ac:dyDescent="0.25">
      <c r="C781" s="24"/>
    </row>
    <row r="782" spans="3:3" x14ac:dyDescent="0.25">
      <c r="C782" s="24"/>
    </row>
    <row r="783" spans="3:3" x14ac:dyDescent="0.25">
      <c r="C783" s="24"/>
    </row>
    <row r="784" spans="3:3" x14ac:dyDescent="0.25">
      <c r="C784" s="24"/>
    </row>
    <row r="785" spans="3:3" x14ac:dyDescent="0.25">
      <c r="C785" s="24"/>
    </row>
    <row r="786" spans="3:3" x14ac:dyDescent="0.25">
      <c r="C786" s="24"/>
    </row>
    <row r="787" spans="3:3" x14ac:dyDescent="0.25">
      <c r="C787" s="24"/>
    </row>
    <row r="788" spans="3:3" x14ac:dyDescent="0.25">
      <c r="C788" s="24"/>
    </row>
    <row r="789" spans="3:3" x14ac:dyDescent="0.25">
      <c r="C789" s="24"/>
    </row>
    <row r="790" spans="3:3" x14ac:dyDescent="0.25">
      <c r="C790" s="24"/>
    </row>
    <row r="791" spans="3:3" x14ac:dyDescent="0.25">
      <c r="C791" s="24"/>
    </row>
    <row r="792" spans="3:3" x14ac:dyDescent="0.25">
      <c r="C792" s="24"/>
    </row>
    <row r="793" spans="3:3" x14ac:dyDescent="0.25">
      <c r="C793" s="24"/>
    </row>
    <row r="794" spans="3:3" x14ac:dyDescent="0.25">
      <c r="C794" s="24"/>
    </row>
    <row r="795" spans="3:3" x14ac:dyDescent="0.25">
      <c r="C795" s="24"/>
    </row>
    <row r="796" spans="3:3" x14ac:dyDescent="0.25">
      <c r="C796" s="24"/>
    </row>
    <row r="797" spans="3:3" x14ac:dyDescent="0.25">
      <c r="C797" s="24"/>
    </row>
    <row r="798" spans="3:3" x14ac:dyDescent="0.25">
      <c r="C798" s="24"/>
    </row>
    <row r="799" spans="3:3" x14ac:dyDescent="0.25">
      <c r="C799" s="24"/>
    </row>
    <row r="800" spans="3:3" x14ac:dyDescent="0.25">
      <c r="C800" s="24"/>
    </row>
    <row r="801" spans="3:3" x14ac:dyDescent="0.25">
      <c r="C801" s="24"/>
    </row>
    <row r="802" spans="3:3" x14ac:dyDescent="0.25">
      <c r="C802" s="24"/>
    </row>
    <row r="803" spans="3:3" x14ac:dyDescent="0.25">
      <c r="C803" s="24"/>
    </row>
    <row r="804" spans="3:3" x14ac:dyDescent="0.25">
      <c r="C804" s="24"/>
    </row>
    <row r="805" spans="3:3" x14ac:dyDescent="0.25">
      <c r="C805" s="24"/>
    </row>
    <row r="806" spans="3:3" x14ac:dyDescent="0.25">
      <c r="C806" s="24"/>
    </row>
    <row r="807" spans="3:3" x14ac:dyDescent="0.25">
      <c r="C807" s="24"/>
    </row>
    <row r="808" spans="3:3" x14ac:dyDescent="0.25">
      <c r="C808" s="24"/>
    </row>
    <row r="809" spans="3:3" x14ac:dyDescent="0.25">
      <c r="C809" s="24"/>
    </row>
    <row r="810" spans="3:3" x14ac:dyDescent="0.25">
      <c r="C810" s="24"/>
    </row>
    <row r="811" spans="3:3" x14ac:dyDescent="0.25">
      <c r="C811" s="24"/>
    </row>
    <row r="812" spans="3:3" x14ac:dyDescent="0.25">
      <c r="C812" s="24"/>
    </row>
    <row r="813" spans="3:3" x14ac:dyDescent="0.25">
      <c r="C813" s="24"/>
    </row>
    <row r="814" spans="3:3" x14ac:dyDescent="0.25">
      <c r="C814" s="24"/>
    </row>
    <row r="815" spans="3:3" x14ac:dyDescent="0.25">
      <c r="C815" s="24"/>
    </row>
    <row r="816" spans="3:3" x14ac:dyDescent="0.25">
      <c r="C816" s="24"/>
    </row>
    <row r="817" spans="3:3" x14ac:dyDescent="0.25">
      <c r="C817" s="24"/>
    </row>
    <row r="818" spans="3:3" x14ac:dyDescent="0.25">
      <c r="C818" s="24"/>
    </row>
    <row r="819" spans="3:3" x14ac:dyDescent="0.25">
      <c r="C819" s="24"/>
    </row>
    <row r="820" spans="3:3" x14ac:dyDescent="0.25">
      <c r="C820" s="24"/>
    </row>
    <row r="821" spans="3:3" x14ac:dyDescent="0.25">
      <c r="C821" s="24"/>
    </row>
    <row r="822" spans="3:3" x14ac:dyDescent="0.25">
      <c r="C822" s="24"/>
    </row>
    <row r="823" spans="3:3" x14ac:dyDescent="0.25">
      <c r="C823" s="24"/>
    </row>
    <row r="824" spans="3:3" x14ac:dyDescent="0.25">
      <c r="C824" s="24"/>
    </row>
    <row r="825" spans="3:3" x14ac:dyDescent="0.25">
      <c r="C825" s="24"/>
    </row>
    <row r="826" spans="3:3" x14ac:dyDescent="0.25">
      <c r="C826" s="24"/>
    </row>
    <row r="827" spans="3:3" x14ac:dyDescent="0.25">
      <c r="C827" s="24"/>
    </row>
    <row r="828" spans="3:3" x14ac:dyDescent="0.25">
      <c r="C828" s="24"/>
    </row>
    <row r="829" spans="3:3" x14ac:dyDescent="0.25">
      <c r="C829" s="24"/>
    </row>
    <row r="830" spans="3:3" x14ac:dyDescent="0.25">
      <c r="C830" s="24"/>
    </row>
    <row r="831" spans="3:3" x14ac:dyDescent="0.25">
      <c r="C831" s="24"/>
    </row>
    <row r="832" spans="3:3" x14ac:dyDescent="0.25">
      <c r="C832" s="24"/>
    </row>
    <row r="833" spans="3:3" x14ac:dyDescent="0.25">
      <c r="C833" s="24"/>
    </row>
    <row r="834" spans="3:3" x14ac:dyDescent="0.25">
      <c r="C834" s="24"/>
    </row>
    <row r="835" spans="3:3" x14ac:dyDescent="0.25">
      <c r="C835" s="24"/>
    </row>
    <row r="836" spans="3:3" x14ac:dyDescent="0.25">
      <c r="C836" s="24"/>
    </row>
    <row r="837" spans="3:3" x14ac:dyDescent="0.25">
      <c r="C837" s="24"/>
    </row>
    <row r="838" spans="3:3" x14ac:dyDescent="0.25">
      <c r="C838" s="24"/>
    </row>
    <row r="839" spans="3:3" x14ac:dyDescent="0.25">
      <c r="C839" s="24"/>
    </row>
    <row r="840" spans="3:3" x14ac:dyDescent="0.25">
      <c r="C840" s="24"/>
    </row>
    <row r="841" spans="3:3" x14ac:dyDescent="0.25">
      <c r="C841" s="24"/>
    </row>
    <row r="842" spans="3:3" x14ac:dyDescent="0.25">
      <c r="C842" s="24"/>
    </row>
    <row r="843" spans="3:3" x14ac:dyDescent="0.25">
      <c r="C843" s="24"/>
    </row>
    <row r="844" spans="3:3" x14ac:dyDescent="0.25">
      <c r="C844" s="24"/>
    </row>
    <row r="845" spans="3:3" x14ac:dyDescent="0.25">
      <c r="C845" s="24"/>
    </row>
    <row r="846" spans="3:3" x14ac:dyDescent="0.25">
      <c r="C846" s="24"/>
    </row>
    <row r="847" spans="3:3" x14ac:dyDescent="0.25">
      <c r="C847" s="24"/>
    </row>
    <row r="848" spans="3:3" x14ac:dyDescent="0.25">
      <c r="C848" s="24"/>
    </row>
    <row r="849" spans="3:3" x14ac:dyDescent="0.25">
      <c r="C849" s="24"/>
    </row>
    <row r="850" spans="3:3" x14ac:dyDescent="0.25">
      <c r="C850" s="24"/>
    </row>
    <row r="851" spans="3:3" x14ac:dyDescent="0.25">
      <c r="C851" s="24"/>
    </row>
    <row r="852" spans="3:3" x14ac:dyDescent="0.25">
      <c r="C852" s="24"/>
    </row>
    <row r="853" spans="3:3" x14ac:dyDescent="0.25">
      <c r="C853" s="24"/>
    </row>
    <row r="854" spans="3:3" x14ac:dyDescent="0.25">
      <c r="C854" s="24"/>
    </row>
    <row r="855" spans="3:3" x14ac:dyDescent="0.25">
      <c r="C855" s="24"/>
    </row>
    <row r="856" spans="3:3" x14ac:dyDescent="0.25">
      <c r="C856" s="24"/>
    </row>
    <row r="857" spans="3:3" x14ac:dyDescent="0.25">
      <c r="C857" s="24"/>
    </row>
    <row r="858" spans="3:3" x14ac:dyDescent="0.25">
      <c r="C858" s="24"/>
    </row>
    <row r="859" spans="3:3" x14ac:dyDescent="0.25">
      <c r="C859" s="24"/>
    </row>
    <row r="860" spans="3:3" x14ac:dyDescent="0.25">
      <c r="C860" s="24"/>
    </row>
    <row r="861" spans="3:3" x14ac:dyDescent="0.25">
      <c r="C861" s="24"/>
    </row>
    <row r="862" spans="3:3" x14ac:dyDescent="0.25">
      <c r="C862" s="24"/>
    </row>
    <row r="863" spans="3:3" x14ac:dyDescent="0.25">
      <c r="C863" s="24"/>
    </row>
    <row r="864" spans="3:3" x14ac:dyDescent="0.25">
      <c r="C864" s="24"/>
    </row>
    <row r="865" spans="3:3" x14ac:dyDescent="0.25">
      <c r="C865" s="24"/>
    </row>
    <row r="866" spans="3:3" x14ac:dyDescent="0.25">
      <c r="C866" s="24"/>
    </row>
    <row r="867" spans="3:3" x14ac:dyDescent="0.25">
      <c r="C867" s="24"/>
    </row>
    <row r="868" spans="3:3" x14ac:dyDescent="0.25">
      <c r="C868" s="24"/>
    </row>
    <row r="869" spans="3:3" x14ac:dyDescent="0.25">
      <c r="C869" s="24"/>
    </row>
    <row r="870" spans="3:3" x14ac:dyDescent="0.25">
      <c r="C870" s="24"/>
    </row>
    <row r="871" spans="3:3" x14ac:dyDescent="0.25">
      <c r="C871" s="24"/>
    </row>
    <row r="872" spans="3:3" x14ac:dyDescent="0.25">
      <c r="C872" s="24"/>
    </row>
    <row r="873" spans="3:3" x14ac:dyDescent="0.25">
      <c r="C873" s="24"/>
    </row>
    <row r="874" spans="3:3" x14ac:dyDescent="0.25">
      <c r="C874" s="24"/>
    </row>
    <row r="875" spans="3:3" x14ac:dyDescent="0.25">
      <c r="C875" s="24"/>
    </row>
    <row r="876" spans="3:3" x14ac:dyDescent="0.25">
      <c r="C876" s="24"/>
    </row>
    <row r="877" spans="3:3" x14ac:dyDescent="0.25">
      <c r="C877" s="24"/>
    </row>
    <row r="878" spans="3:3" x14ac:dyDescent="0.25">
      <c r="C878" s="24"/>
    </row>
    <row r="879" spans="3:3" x14ac:dyDescent="0.25">
      <c r="C879" s="24"/>
    </row>
    <row r="880" spans="3:3" x14ac:dyDescent="0.25">
      <c r="C880" s="24"/>
    </row>
    <row r="881" spans="3:3" x14ac:dyDescent="0.25">
      <c r="C881" s="24"/>
    </row>
    <row r="882" spans="3:3" x14ac:dyDescent="0.25">
      <c r="C882" s="24"/>
    </row>
    <row r="883" spans="3:3" x14ac:dyDescent="0.25">
      <c r="C883" s="24"/>
    </row>
    <row r="884" spans="3:3" x14ac:dyDescent="0.25">
      <c r="C884" s="24"/>
    </row>
    <row r="885" spans="3:3" x14ac:dyDescent="0.25">
      <c r="C885" s="24"/>
    </row>
    <row r="886" spans="3:3" x14ac:dyDescent="0.25">
      <c r="C886" s="24"/>
    </row>
    <row r="887" spans="3:3" x14ac:dyDescent="0.25">
      <c r="C887" s="24"/>
    </row>
    <row r="888" spans="3:3" x14ac:dyDescent="0.25">
      <c r="C888" s="24"/>
    </row>
    <row r="889" spans="3:3" x14ac:dyDescent="0.25">
      <c r="C889" s="24"/>
    </row>
    <row r="890" spans="3:3" x14ac:dyDescent="0.25">
      <c r="C890" s="24"/>
    </row>
    <row r="891" spans="3:3" x14ac:dyDescent="0.25">
      <c r="C891" s="24"/>
    </row>
    <row r="892" spans="3:3" x14ac:dyDescent="0.25">
      <c r="C892" s="24"/>
    </row>
    <row r="893" spans="3:3" x14ac:dyDescent="0.25">
      <c r="C893" s="24"/>
    </row>
    <row r="894" spans="3:3" x14ac:dyDescent="0.25">
      <c r="C894" s="24"/>
    </row>
    <row r="895" spans="3:3" x14ac:dyDescent="0.25">
      <c r="C895" s="24"/>
    </row>
    <row r="896" spans="3:3" x14ac:dyDescent="0.25">
      <c r="C896" s="24"/>
    </row>
    <row r="897" spans="3:3" x14ac:dyDescent="0.25">
      <c r="C897" s="24"/>
    </row>
    <row r="898" spans="3:3" x14ac:dyDescent="0.25">
      <c r="C898" s="24"/>
    </row>
    <row r="899" spans="3:3" x14ac:dyDescent="0.25">
      <c r="C899" s="24"/>
    </row>
    <row r="900" spans="3:3" x14ac:dyDescent="0.25">
      <c r="C900" s="24"/>
    </row>
    <row r="901" spans="3:3" x14ac:dyDescent="0.25">
      <c r="C901" s="24"/>
    </row>
    <row r="902" spans="3:3" x14ac:dyDescent="0.25">
      <c r="C902" s="24"/>
    </row>
    <row r="903" spans="3:3" x14ac:dyDescent="0.25">
      <c r="C903" s="24"/>
    </row>
    <row r="904" spans="3:3" x14ac:dyDescent="0.25">
      <c r="C904" s="24"/>
    </row>
    <row r="905" spans="3:3" x14ac:dyDescent="0.25">
      <c r="C905" s="24"/>
    </row>
    <row r="906" spans="3:3" x14ac:dyDescent="0.25">
      <c r="C906" s="24"/>
    </row>
    <row r="907" spans="3:3" x14ac:dyDescent="0.25">
      <c r="C907" s="24"/>
    </row>
    <row r="908" spans="3:3" x14ac:dyDescent="0.25">
      <c r="C908" s="24"/>
    </row>
    <row r="909" spans="3:3" x14ac:dyDescent="0.25">
      <c r="C909" s="24"/>
    </row>
    <row r="910" spans="3:3" x14ac:dyDescent="0.25">
      <c r="C910" s="24"/>
    </row>
    <row r="911" spans="3:3" x14ac:dyDescent="0.25">
      <c r="C911" s="24"/>
    </row>
    <row r="912" spans="3:3" x14ac:dyDescent="0.25">
      <c r="C912" s="24"/>
    </row>
    <row r="913" spans="3:3" x14ac:dyDescent="0.25">
      <c r="C913" s="24"/>
    </row>
    <row r="914" spans="3:3" x14ac:dyDescent="0.25">
      <c r="C914" s="24"/>
    </row>
    <row r="915" spans="3:3" x14ac:dyDescent="0.25">
      <c r="C915" s="24"/>
    </row>
    <row r="916" spans="3:3" x14ac:dyDescent="0.25">
      <c r="C916" s="24"/>
    </row>
    <row r="917" spans="3:3" x14ac:dyDescent="0.25">
      <c r="C917" s="24"/>
    </row>
    <row r="918" spans="3:3" x14ac:dyDescent="0.25">
      <c r="C918" s="24"/>
    </row>
    <row r="919" spans="3:3" x14ac:dyDescent="0.25">
      <c r="C919" s="24"/>
    </row>
    <row r="920" spans="3:3" x14ac:dyDescent="0.25">
      <c r="C920" s="24"/>
    </row>
    <row r="921" spans="3:3" x14ac:dyDescent="0.25">
      <c r="C921" s="24"/>
    </row>
    <row r="922" spans="3:3" x14ac:dyDescent="0.25">
      <c r="C922" s="24"/>
    </row>
    <row r="923" spans="3:3" x14ac:dyDescent="0.25">
      <c r="C923" s="24"/>
    </row>
    <row r="924" spans="3:3" x14ac:dyDescent="0.25">
      <c r="C924" s="24"/>
    </row>
    <row r="925" spans="3:3" x14ac:dyDescent="0.25">
      <c r="C925" s="24"/>
    </row>
    <row r="926" spans="3:3" x14ac:dyDescent="0.25">
      <c r="C926" s="24"/>
    </row>
    <row r="927" spans="3:3" x14ac:dyDescent="0.25">
      <c r="C927" s="24"/>
    </row>
    <row r="928" spans="3:3" x14ac:dyDescent="0.25">
      <c r="C928" s="24"/>
    </row>
    <row r="929" spans="3:3" x14ac:dyDescent="0.25">
      <c r="C929" s="24"/>
    </row>
    <row r="930" spans="3:3" x14ac:dyDescent="0.25">
      <c r="C930" s="24"/>
    </row>
    <row r="931" spans="3:3" x14ac:dyDescent="0.25">
      <c r="C931" s="24"/>
    </row>
    <row r="932" spans="3:3" x14ac:dyDescent="0.25">
      <c r="C932" s="24"/>
    </row>
    <row r="933" spans="3:3" x14ac:dyDescent="0.25">
      <c r="C933" s="24"/>
    </row>
    <row r="934" spans="3:3" x14ac:dyDescent="0.25">
      <c r="C934" s="24"/>
    </row>
    <row r="935" spans="3:3" x14ac:dyDescent="0.25">
      <c r="C935" s="24"/>
    </row>
    <row r="936" spans="3:3" x14ac:dyDescent="0.25">
      <c r="C936" s="24"/>
    </row>
    <row r="937" spans="3:3" x14ac:dyDescent="0.25">
      <c r="C937" s="24"/>
    </row>
    <row r="938" spans="3:3" x14ac:dyDescent="0.25">
      <c r="C938" s="24"/>
    </row>
    <row r="939" spans="3:3" x14ac:dyDescent="0.25">
      <c r="C939" s="24"/>
    </row>
    <row r="940" spans="3:3" x14ac:dyDescent="0.25">
      <c r="C940" s="24"/>
    </row>
    <row r="941" spans="3:3" x14ac:dyDescent="0.25">
      <c r="C941" s="24"/>
    </row>
    <row r="942" spans="3:3" x14ac:dyDescent="0.25">
      <c r="C942" s="24"/>
    </row>
    <row r="943" spans="3:3" x14ac:dyDescent="0.25">
      <c r="C943" s="24"/>
    </row>
    <row r="944" spans="3:3" x14ac:dyDescent="0.25">
      <c r="C944" s="24"/>
    </row>
    <row r="945" spans="2:3" x14ac:dyDescent="0.25">
      <c r="C945" s="24"/>
    </row>
    <row r="946" spans="2:3" x14ac:dyDescent="0.25">
      <c r="C946" s="24"/>
    </row>
    <row r="947" spans="2:3" x14ac:dyDescent="0.25">
      <c r="C947" s="24"/>
    </row>
    <row r="948" spans="2:3" x14ac:dyDescent="0.25">
      <c r="C948" s="24"/>
    </row>
    <row r="949" spans="2:3" x14ac:dyDescent="0.25">
      <c r="C949" s="24"/>
    </row>
    <row r="950" spans="2:3" x14ac:dyDescent="0.25">
      <c r="C950" s="24"/>
    </row>
    <row r="951" spans="2:3" x14ac:dyDescent="0.25">
      <c r="C951" s="24"/>
    </row>
    <row r="952" spans="2:3" x14ac:dyDescent="0.25">
      <c r="C952" s="24"/>
    </row>
    <row r="953" spans="2:3" x14ac:dyDescent="0.25">
      <c r="C953" s="24"/>
    </row>
    <row r="954" spans="2:3" x14ac:dyDescent="0.25">
      <c r="C954" s="24"/>
    </row>
    <row r="955" spans="2:3" x14ac:dyDescent="0.25">
      <c r="C955" s="24"/>
    </row>
    <row r="956" spans="2:3" x14ac:dyDescent="0.25">
      <c r="C956" s="24"/>
    </row>
    <row r="957" spans="2:3" x14ac:dyDescent="0.25">
      <c r="C957" s="24"/>
    </row>
    <row r="958" spans="2:3" x14ac:dyDescent="0.25">
      <c r="C958" s="24"/>
    </row>
    <row r="959" spans="2:3" x14ac:dyDescent="0.25">
      <c r="C959" s="24"/>
    </row>
    <row r="960" spans="2:3" x14ac:dyDescent="0.25">
      <c r="B960"/>
      <c r="C960" s="24"/>
    </row>
    <row r="961" spans="2:3" x14ac:dyDescent="0.25">
      <c r="B961"/>
      <c r="C961" s="24"/>
    </row>
    <row r="962" spans="2:3" x14ac:dyDescent="0.25">
      <c r="B962"/>
      <c r="C962" s="24"/>
    </row>
    <row r="963" spans="2:3" x14ac:dyDescent="0.25">
      <c r="B963"/>
      <c r="C963" s="24"/>
    </row>
    <row r="964" spans="2:3" x14ac:dyDescent="0.25">
      <c r="B964"/>
      <c r="C964" s="24"/>
    </row>
    <row r="965" spans="2:3" x14ac:dyDescent="0.25">
      <c r="B965"/>
      <c r="C965" s="24"/>
    </row>
    <row r="966" spans="2:3" x14ac:dyDescent="0.25">
      <c r="B966"/>
      <c r="C966" s="24"/>
    </row>
    <row r="967" spans="2:3" x14ac:dyDescent="0.25">
      <c r="B967"/>
      <c r="C967" s="24"/>
    </row>
    <row r="968" spans="2:3" x14ac:dyDescent="0.25">
      <c r="B968"/>
      <c r="C968" s="24"/>
    </row>
    <row r="969" spans="2:3" x14ac:dyDescent="0.25">
      <c r="B969"/>
      <c r="C969" s="24"/>
    </row>
    <row r="970" spans="2:3" x14ac:dyDescent="0.25">
      <c r="B970"/>
      <c r="C970" s="24"/>
    </row>
    <row r="971" spans="2:3" x14ac:dyDescent="0.25">
      <c r="B971"/>
      <c r="C971" s="24"/>
    </row>
    <row r="972" spans="2:3" x14ac:dyDescent="0.25">
      <c r="B972"/>
      <c r="C972" s="24"/>
    </row>
    <row r="973" spans="2:3" x14ac:dyDescent="0.25">
      <c r="B973"/>
      <c r="C973" s="24"/>
    </row>
    <row r="974" spans="2:3" x14ac:dyDescent="0.25">
      <c r="B974"/>
      <c r="C974" s="24"/>
    </row>
    <row r="975" spans="2:3" x14ac:dyDescent="0.25">
      <c r="B975"/>
      <c r="C975" s="24"/>
    </row>
    <row r="976" spans="2:3" x14ac:dyDescent="0.25">
      <c r="B976"/>
      <c r="C976" s="24"/>
    </row>
    <row r="977" spans="2:3" x14ac:dyDescent="0.25">
      <c r="B977"/>
      <c r="C977" s="24"/>
    </row>
    <row r="978" spans="2:3" x14ac:dyDescent="0.25">
      <c r="B978"/>
      <c r="C978" s="24"/>
    </row>
    <row r="979" spans="2:3" x14ac:dyDescent="0.25">
      <c r="B979"/>
      <c r="C979" s="24"/>
    </row>
    <row r="980" spans="2:3" x14ac:dyDescent="0.25">
      <c r="B980"/>
      <c r="C980" s="24"/>
    </row>
    <row r="981" spans="2:3" x14ac:dyDescent="0.25">
      <c r="B981"/>
      <c r="C981" s="24"/>
    </row>
    <row r="982" spans="2:3" x14ac:dyDescent="0.25">
      <c r="B982"/>
      <c r="C982" s="24"/>
    </row>
    <row r="983" spans="2:3" x14ac:dyDescent="0.25">
      <c r="B983"/>
      <c r="C983" s="24"/>
    </row>
    <row r="984" spans="2:3" x14ac:dyDescent="0.25">
      <c r="B984"/>
      <c r="C984" s="24"/>
    </row>
    <row r="985" spans="2:3" x14ac:dyDescent="0.25">
      <c r="B985"/>
      <c r="C985" s="24"/>
    </row>
    <row r="986" spans="2:3" x14ac:dyDescent="0.25">
      <c r="B986"/>
      <c r="C986" s="24"/>
    </row>
    <row r="987" spans="2:3" x14ac:dyDescent="0.25">
      <c r="B987"/>
    </row>
    <row r="988" spans="2:3" x14ac:dyDescent="0.25">
      <c r="B988"/>
    </row>
    <row r="989" spans="2:3" x14ac:dyDescent="0.25">
      <c r="B989"/>
    </row>
    <row r="990" spans="2:3" x14ac:dyDescent="0.25">
      <c r="B990"/>
    </row>
    <row r="991" spans="2:3" x14ac:dyDescent="0.25">
      <c r="B991"/>
    </row>
    <row r="992" spans="2:3" x14ac:dyDescent="0.25">
      <c r="B992"/>
    </row>
    <row r="993" spans="2:2" x14ac:dyDescent="0.25">
      <c r="B993"/>
    </row>
    <row r="994" spans="2:2" x14ac:dyDescent="0.25">
      <c r="B994"/>
    </row>
    <row r="995" spans="2:2" x14ac:dyDescent="0.25">
      <c r="B995"/>
    </row>
    <row r="996" spans="2:2" x14ac:dyDescent="0.25">
      <c r="B996"/>
    </row>
    <row r="997" spans="2:2" x14ac:dyDescent="0.25">
      <c r="B997"/>
    </row>
    <row r="998" spans="2:2" x14ac:dyDescent="0.25">
      <c r="B998"/>
    </row>
    <row r="999" spans="2:2" x14ac:dyDescent="0.25">
      <c r="B999"/>
    </row>
    <row r="1000" spans="2:2" x14ac:dyDescent="0.25">
      <c r="B1000"/>
    </row>
    <row r="1001" spans="2:2" x14ac:dyDescent="0.25">
      <c r="B1001"/>
    </row>
    <row r="1002" spans="2:2" x14ac:dyDescent="0.25">
      <c r="B1002"/>
    </row>
    <row r="1003" spans="2:2" x14ac:dyDescent="0.25">
      <c r="B1003"/>
    </row>
    <row r="1004" spans="2:2" x14ac:dyDescent="0.25">
      <c r="B1004"/>
    </row>
    <row r="1005" spans="2:2" x14ac:dyDescent="0.25">
      <c r="B1005"/>
    </row>
    <row r="1006" spans="2:2" x14ac:dyDescent="0.25">
      <c r="B1006"/>
    </row>
    <row r="1007" spans="2:2" x14ac:dyDescent="0.25">
      <c r="B1007"/>
    </row>
    <row r="1008" spans="2:2" x14ac:dyDescent="0.25">
      <c r="B1008"/>
    </row>
    <row r="1009" spans="2:2" x14ac:dyDescent="0.25">
      <c r="B1009"/>
    </row>
    <row r="1010" spans="2:2" x14ac:dyDescent="0.25">
      <c r="B1010"/>
    </row>
    <row r="1011" spans="2:2" x14ac:dyDescent="0.25">
      <c r="B1011"/>
    </row>
    <row r="1012" spans="2:2" x14ac:dyDescent="0.25">
      <c r="B1012"/>
    </row>
    <row r="1013" spans="2:2" x14ac:dyDescent="0.25">
      <c r="B1013"/>
    </row>
    <row r="1014" spans="2:2" x14ac:dyDescent="0.25">
      <c r="B1014"/>
    </row>
    <row r="1015" spans="2:2" x14ac:dyDescent="0.25">
      <c r="B1015"/>
    </row>
    <row r="1016" spans="2:2" x14ac:dyDescent="0.25">
      <c r="B1016"/>
    </row>
    <row r="1017" spans="2:2" x14ac:dyDescent="0.25">
      <c r="B1017"/>
    </row>
    <row r="1018" spans="2:2" x14ac:dyDescent="0.25">
      <c r="B1018"/>
    </row>
    <row r="1019" spans="2:2" x14ac:dyDescent="0.25">
      <c r="B1019"/>
    </row>
    <row r="1020" spans="2:2" x14ac:dyDescent="0.25">
      <c r="B1020"/>
    </row>
    <row r="1021" spans="2:2" x14ac:dyDescent="0.25">
      <c r="B1021"/>
    </row>
    <row r="1022" spans="2:2" x14ac:dyDescent="0.25">
      <c r="B1022"/>
    </row>
    <row r="1023" spans="2:2" x14ac:dyDescent="0.25">
      <c r="B1023"/>
    </row>
    <row r="1024" spans="2:2" x14ac:dyDescent="0.25">
      <c r="B1024"/>
    </row>
    <row r="1025" spans="2:2" x14ac:dyDescent="0.25">
      <c r="B1025"/>
    </row>
    <row r="1026" spans="2:2" x14ac:dyDescent="0.25">
      <c r="B1026"/>
    </row>
    <row r="1027" spans="2:2" x14ac:dyDescent="0.25">
      <c r="B1027"/>
    </row>
    <row r="1028" spans="2:2" x14ac:dyDescent="0.25">
      <c r="B1028"/>
    </row>
    <row r="1029" spans="2:2" x14ac:dyDescent="0.25">
      <c r="B1029"/>
    </row>
    <row r="1030" spans="2:2" x14ac:dyDescent="0.25">
      <c r="B1030"/>
    </row>
    <row r="1031" spans="2:2" x14ac:dyDescent="0.25">
      <c r="B1031"/>
    </row>
    <row r="1032" spans="2:2" x14ac:dyDescent="0.25">
      <c r="B1032"/>
    </row>
    <row r="1033" spans="2:2" x14ac:dyDescent="0.25">
      <c r="B1033"/>
    </row>
    <row r="1034" spans="2:2" x14ac:dyDescent="0.25">
      <c r="B1034"/>
    </row>
    <row r="1035" spans="2:2" x14ac:dyDescent="0.25">
      <c r="B1035"/>
    </row>
    <row r="1036" spans="2:2" x14ac:dyDescent="0.25">
      <c r="B1036"/>
    </row>
    <row r="1037" spans="2:2" x14ac:dyDescent="0.25">
      <c r="B1037"/>
    </row>
    <row r="1038" spans="2:2" x14ac:dyDescent="0.25">
      <c r="B1038"/>
    </row>
    <row r="1039" spans="2:2" x14ac:dyDescent="0.25">
      <c r="B1039"/>
    </row>
    <row r="1040" spans="2:2" x14ac:dyDescent="0.25">
      <c r="B1040"/>
    </row>
  </sheetData>
  <mergeCells count="2">
    <mergeCell ref="A1:I1"/>
    <mergeCell ref="A2:I2"/>
  </mergeCells>
  <dataValidations disablePrompts="1" count="2">
    <dataValidation type="list" allowBlank="1" showInputMessage="1" showErrorMessage="1" sqref="F14:F16">
      <formula1>"On follow up party says it will be realised soon, Dispute in offered services, Dispute in Invoicing, Pending without reason, Unfairly held up by the party "</formula1>
    </dataValidation>
    <dataValidation type="list" allowBlank="1" showInputMessage="1" showErrorMessage="1" sqref="H14:H16 G17:G30">
      <formula1>"Very good, Very less, Full payment realization not possible but partial payment can be realised if follow up is done properly, Not possible, Defunct"</formula1>
    </dataValidation>
  </dataValidations>
  <pageMargins left="0.27559055118110237" right="0.31496062992125984" top="7.874015748031496E-2" bottom="0" header="0.31496062992125984" footer="0.31496062992125984"/>
  <pageSetup paperSize="9" scale="9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ySplit="3" topLeftCell="A4" activePane="bottomLeft" state="frozen"/>
      <selection pane="bottomLeft" activeCell="H18" sqref="H18"/>
    </sheetView>
  </sheetViews>
  <sheetFormatPr defaultColWidth="8.85546875" defaultRowHeight="15" x14ac:dyDescent="0.25"/>
  <cols>
    <col min="1" max="1" width="5.7109375" style="3" bestFit="1" customWidth="1"/>
    <col min="2" max="2" width="34.5703125" style="4" customWidth="1"/>
    <col min="3" max="3" width="16.85546875" style="3" bestFit="1" customWidth="1"/>
    <col min="4" max="4" width="19.42578125" style="3" bestFit="1" customWidth="1"/>
    <col min="5" max="5" width="11.7109375" style="3" bestFit="1" customWidth="1"/>
    <col min="6" max="6" width="19.140625" style="3" bestFit="1" customWidth="1"/>
    <col min="7" max="7" width="21.42578125" style="3" bestFit="1" customWidth="1"/>
    <col min="8" max="8" width="31.7109375" style="3" bestFit="1" customWidth="1"/>
    <col min="9" max="9" width="8.5703125" style="1" bestFit="1" customWidth="1"/>
    <col min="10" max="16384" width="8.85546875" style="1"/>
  </cols>
  <sheetData>
    <row r="1" spans="1:9" x14ac:dyDescent="0.25">
      <c r="A1" s="615" t="s">
        <v>476</v>
      </c>
      <c r="B1" s="616"/>
      <c r="C1" s="616"/>
      <c r="D1" s="616"/>
      <c r="E1" s="616"/>
      <c r="F1" s="616"/>
      <c r="G1" s="616"/>
      <c r="H1" s="616"/>
      <c r="I1" s="617"/>
    </row>
    <row r="2" spans="1:9" ht="10.5" customHeight="1" thickBot="1" x14ac:dyDescent="0.3">
      <c r="A2" s="619"/>
      <c r="B2" s="619"/>
      <c r="C2" s="619"/>
      <c r="D2" s="619"/>
      <c r="E2" s="619"/>
      <c r="F2" s="619"/>
      <c r="G2" s="619"/>
      <c r="H2" s="619"/>
      <c r="I2" s="619"/>
    </row>
    <row r="3" spans="1:9" ht="60.75" thickBot="1" x14ac:dyDescent="0.3">
      <c r="A3" s="30" t="s">
        <v>1</v>
      </c>
      <c r="B3" s="31" t="s">
        <v>0</v>
      </c>
      <c r="C3" s="31" t="s">
        <v>25</v>
      </c>
      <c r="D3" s="31" t="s">
        <v>9</v>
      </c>
      <c r="E3" s="31" t="s">
        <v>31</v>
      </c>
      <c r="F3" s="31" t="s">
        <v>3</v>
      </c>
      <c r="G3" s="31" t="s">
        <v>4</v>
      </c>
      <c r="H3" s="31" t="s">
        <v>37</v>
      </c>
      <c r="I3" s="32" t="s">
        <v>8</v>
      </c>
    </row>
    <row r="4" spans="1:9" x14ac:dyDescent="0.25">
      <c r="A4" s="42">
        <v>1</v>
      </c>
      <c r="B4" s="43" t="s">
        <v>477</v>
      </c>
      <c r="C4" s="44">
        <v>26622004</v>
      </c>
      <c r="D4" s="44"/>
      <c r="E4" s="45"/>
      <c r="F4" s="45"/>
      <c r="G4" s="45"/>
      <c r="H4" s="45"/>
      <c r="I4" s="46"/>
    </row>
    <row r="5" spans="1:9" x14ac:dyDescent="0.25">
      <c r="A5" s="38">
        <f>A4+1</f>
        <v>2</v>
      </c>
      <c r="B5" s="8" t="s">
        <v>478</v>
      </c>
      <c r="C5" s="18">
        <v>133546</v>
      </c>
      <c r="D5" s="23"/>
      <c r="E5" s="7"/>
      <c r="F5" s="7"/>
      <c r="G5" s="7"/>
      <c r="H5" s="7"/>
      <c r="I5" s="33"/>
    </row>
    <row r="6" spans="1:9" x14ac:dyDescent="0.25">
      <c r="A6" s="38">
        <f t="shared" ref="A6:A13" si="0">A5+1</f>
        <v>3</v>
      </c>
      <c r="B6" s="8" t="s">
        <v>479</v>
      </c>
      <c r="C6" s="18">
        <v>60960</v>
      </c>
      <c r="D6" s="23"/>
      <c r="E6" s="7"/>
      <c r="F6" s="7"/>
      <c r="G6" s="7"/>
      <c r="H6" s="7"/>
      <c r="I6" s="33"/>
    </row>
    <row r="7" spans="1:9" x14ac:dyDescent="0.25">
      <c r="A7" s="38">
        <f t="shared" si="0"/>
        <v>4</v>
      </c>
      <c r="B7" s="8" t="s">
        <v>480</v>
      </c>
      <c r="C7" s="18">
        <v>64054057.999999993</v>
      </c>
      <c r="D7" s="23"/>
      <c r="E7" s="7"/>
      <c r="F7" s="7"/>
      <c r="G7" s="7"/>
      <c r="H7" s="7"/>
      <c r="I7" s="33"/>
    </row>
    <row r="8" spans="1:9" x14ac:dyDescent="0.25">
      <c r="A8" s="38">
        <f t="shared" si="0"/>
        <v>5</v>
      </c>
      <c r="B8" s="8" t="s">
        <v>483</v>
      </c>
      <c r="C8" s="18">
        <v>19538382</v>
      </c>
      <c r="D8" s="23"/>
      <c r="E8" s="7"/>
      <c r="F8" s="7"/>
      <c r="G8" s="7"/>
      <c r="H8" s="7"/>
      <c r="I8" s="33"/>
    </row>
    <row r="9" spans="1:9" x14ac:dyDescent="0.25">
      <c r="A9" s="38">
        <f t="shared" si="0"/>
        <v>6</v>
      </c>
      <c r="B9" s="8" t="s">
        <v>481</v>
      </c>
      <c r="C9" s="18">
        <v>420760</v>
      </c>
      <c r="D9" s="23"/>
      <c r="E9" s="7"/>
      <c r="F9" s="7"/>
      <c r="G9" s="7"/>
      <c r="H9" s="7"/>
      <c r="I9" s="33"/>
    </row>
    <row r="10" spans="1:9" x14ac:dyDescent="0.25">
      <c r="A10" s="38">
        <f t="shared" si="0"/>
        <v>7</v>
      </c>
      <c r="B10" s="8" t="s">
        <v>482</v>
      </c>
      <c r="C10" s="18">
        <v>315731020</v>
      </c>
      <c r="D10" s="18"/>
      <c r="E10" s="7"/>
      <c r="F10" s="7"/>
      <c r="G10" s="7"/>
      <c r="H10" s="7"/>
      <c r="I10" s="33"/>
    </row>
    <row r="11" spans="1:9" x14ac:dyDescent="0.25">
      <c r="A11" s="38">
        <f t="shared" si="0"/>
        <v>8</v>
      </c>
      <c r="B11" s="8" t="s">
        <v>484</v>
      </c>
      <c r="C11" s="18">
        <v>713330595</v>
      </c>
      <c r="D11" s="23"/>
      <c r="E11" s="7"/>
      <c r="F11" s="7"/>
      <c r="G11" s="7"/>
      <c r="H11" s="7"/>
      <c r="I11" s="33"/>
    </row>
    <row r="12" spans="1:9" x14ac:dyDescent="0.25">
      <c r="A12" s="38">
        <f t="shared" si="0"/>
        <v>9</v>
      </c>
      <c r="B12" s="8" t="s">
        <v>489</v>
      </c>
      <c r="C12" s="18">
        <v>69760292</v>
      </c>
      <c r="D12" s="23"/>
      <c r="E12" s="7"/>
      <c r="F12" s="7"/>
      <c r="G12" s="7"/>
      <c r="H12" s="7"/>
      <c r="I12" s="33"/>
    </row>
    <row r="13" spans="1:9" ht="15.75" thickBot="1" x14ac:dyDescent="0.3">
      <c r="A13" s="39">
        <f t="shared" si="0"/>
        <v>10</v>
      </c>
      <c r="B13" s="37" t="s">
        <v>485</v>
      </c>
      <c r="C13" s="36">
        <v>45867709</v>
      </c>
      <c r="D13" s="50"/>
      <c r="E13" s="34"/>
      <c r="F13" s="34"/>
      <c r="G13" s="34"/>
      <c r="H13" s="34"/>
      <c r="I13" s="35"/>
    </row>
    <row r="14" spans="1:9" ht="15.75" thickBot="1" x14ac:dyDescent="0.3">
      <c r="A14" s="48"/>
      <c r="B14" s="47" t="s">
        <v>23</v>
      </c>
      <c r="C14" s="49">
        <v>1255519326</v>
      </c>
      <c r="D14" s="49"/>
      <c r="E14" s="40"/>
      <c r="F14" s="40"/>
      <c r="G14" s="40"/>
      <c r="H14" s="40"/>
      <c r="I14" s="41"/>
    </row>
    <row r="15" spans="1:9" x14ac:dyDescent="0.25">
      <c r="A15"/>
    </row>
    <row r="16" spans="1:9"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row r="24" spans="1:1" x14ac:dyDescent="0.25">
      <c r="A24"/>
    </row>
    <row r="25" spans="1:1" x14ac:dyDescent="0.25">
      <c r="A25"/>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sheetData>
  <mergeCells count="2">
    <mergeCell ref="A1:I1"/>
    <mergeCell ref="A2:I2"/>
  </mergeCells>
  <pageMargins left="0.4" right="0.52" top="0.75" bottom="0.75" header="0.3" footer="0.3"/>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sqref="A1:I1"/>
    </sheetView>
  </sheetViews>
  <sheetFormatPr defaultColWidth="8.85546875" defaultRowHeight="15" x14ac:dyDescent="0.25"/>
  <cols>
    <col min="1" max="1" width="8.85546875" style="3"/>
    <col min="2" max="2" width="31.85546875" style="4" customWidth="1"/>
    <col min="3" max="3" width="32" style="3" customWidth="1"/>
    <col min="4" max="4" width="21.5703125" style="3" customWidth="1"/>
    <col min="5" max="6" width="22.28515625" style="3" customWidth="1"/>
    <col min="7" max="7" width="22.7109375" style="3" customWidth="1"/>
    <col min="8" max="8" width="20.28515625" style="3" customWidth="1"/>
    <col min="9" max="9" width="26.7109375" style="1" customWidth="1"/>
    <col min="10" max="16384" width="8.85546875" style="1"/>
  </cols>
  <sheetData>
    <row r="1" spans="1:9" ht="14.45" customHeight="1" x14ac:dyDescent="0.25">
      <c r="A1" s="466" t="s">
        <v>10</v>
      </c>
      <c r="B1" s="466"/>
      <c r="C1" s="466"/>
      <c r="D1" s="466"/>
      <c r="E1" s="466"/>
      <c r="F1" s="466"/>
      <c r="G1" s="466"/>
      <c r="H1" s="466"/>
      <c r="I1" s="466"/>
    </row>
    <row r="3" spans="1:9" ht="46.15" customHeight="1" x14ac:dyDescent="0.25">
      <c r="A3" s="5" t="s">
        <v>1</v>
      </c>
      <c r="B3" s="5" t="s">
        <v>12</v>
      </c>
      <c r="C3" s="5" t="s">
        <v>13</v>
      </c>
      <c r="D3" s="5" t="s">
        <v>14</v>
      </c>
      <c r="E3" s="5" t="s">
        <v>17</v>
      </c>
      <c r="F3" s="5" t="s">
        <v>18</v>
      </c>
      <c r="G3" s="5" t="s">
        <v>15</v>
      </c>
      <c r="H3" s="5" t="s">
        <v>16</v>
      </c>
      <c r="I3" s="5" t="s">
        <v>8</v>
      </c>
    </row>
    <row r="4" spans="1:9" x14ac:dyDescent="0.25">
      <c r="H4" s="2"/>
    </row>
    <row r="5" spans="1:9" x14ac:dyDescent="0.25">
      <c r="H5" s="2"/>
    </row>
    <row r="6" spans="1:9" x14ac:dyDescent="0.25">
      <c r="H6" s="2"/>
    </row>
    <row r="7" spans="1:9" x14ac:dyDescent="0.25">
      <c r="H7" s="2"/>
    </row>
    <row r="8" spans="1:9" x14ac:dyDescent="0.25">
      <c r="H8" s="2"/>
    </row>
    <row r="9" spans="1:9" x14ac:dyDescent="0.25">
      <c r="H9" s="2"/>
    </row>
    <row r="10" spans="1:9" x14ac:dyDescent="0.25">
      <c r="H10" s="2"/>
    </row>
    <row r="11" spans="1:9" x14ac:dyDescent="0.25">
      <c r="H11" s="2"/>
    </row>
    <row r="12" spans="1:9" x14ac:dyDescent="0.25">
      <c r="H12" s="2"/>
    </row>
    <row r="13" spans="1:9" x14ac:dyDescent="0.25">
      <c r="H13" s="2"/>
    </row>
    <row r="14" spans="1:9" x14ac:dyDescent="0.25">
      <c r="H14" s="2"/>
    </row>
    <row r="15" spans="1:9" x14ac:dyDescent="0.25">
      <c r="H15" s="2"/>
    </row>
    <row r="16" spans="1:9" x14ac:dyDescent="0.25">
      <c r="H16" s="2"/>
    </row>
    <row r="17" spans="8:8" s="1" customFormat="1" x14ac:dyDescent="0.25">
      <c r="H17" s="2"/>
    </row>
    <row r="18" spans="8:8" s="1" customFormat="1" x14ac:dyDescent="0.25">
      <c r="H18" s="2"/>
    </row>
    <row r="19" spans="8:8" s="1" customFormat="1" x14ac:dyDescent="0.25">
      <c r="H19" s="2"/>
    </row>
    <row r="20" spans="8:8" s="1" customFormat="1" x14ac:dyDescent="0.25">
      <c r="H20" s="2"/>
    </row>
    <row r="21" spans="8:8" s="1" customFormat="1" x14ac:dyDescent="0.25">
      <c r="H21" s="2"/>
    </row>
    <row r="22" spans="8:8" s="1" customFormat="1" x14ac:dyDescent="0.25">
      <c r="H22" s="2"/>
    </row>
    <row r="23" spans="8:8" s="1" customFormat="1" x14ac:dyDescent="0.25">
      <c r="H23" s="2"/>
    </row>
    <row r="24" spans="8:8" s="1" customFormat="1" x14ac:dyDescent="0.25">
      <c r="H24" s="2"/>
    </row>
    <row r="25" spans="8:8" s="1" customFormat="1" x14ac:dyDescent="0.25">
      <c r="H25" s="2"/>
    </row>
    <row r="26" spans="8:8" s="1" customFormat="1" x14ac:dyDescent="0.25">
      <c r="H26" s="2"/>
    </row>
    <row r="27" spans="8:8" s="1" customFormat="1" x14ac:dyDescent="0.25">
      <c r="H27" s="2"/>
    </row>
    <row r="28" spans="8:8" s="1" customFormat="1" x14ac:dyDescent="0.25">
      <c r="H28" s="2"/>
    </row>
    <row r="29" spans="8:8" s="1" customFormat="1" x14ac:dyDescent="0.25">
      <c r="H29" s="2"/>
    </row>
    <row r="30" spans="8:8" s="1" customFormat="1" x14ac:dyDescent="0.25">
      <c r="H30" s="2"/>
    </row>
    <row r="31" spans="8:8" s="1" customFormat="1" x14ac:dyDescent="0.25">
      <c r="H31" s="2"/>
    </row>
    <row r="32" spans="8:8" s="1" customFormat="1" x14ac:dyDescent="0.25">
      <c r="H32" s="2"/>
    </row>
    <row r="33" spans="8:8" s="1" customFormat="1" x14ac:dyDescent="0.25">
      <c r="H33" s="2"/>
    </row>
    <row r="34" spans="8:8" s="1" customFormat="1" x14ac:dyDescent="0.25">
      <c r="H34" s="2"/>
    </row>
    <row r="35" spans="8:8" s="1" customFormat="1" x14ac:dyDescent="0.25">
      <c r="H35" s="2"/>
    </row>
    <row r="36" spans="8:8" s="1" customFormat="1" x14ac:dyDescent="0.25">
      <c r="H36" s="2"/>
    </row>
    <row r="37" spans="8:8" s="1" customFormat="1" x14ac:dyDescent="0.25">
      <c r="H37" s="2"/>
    </row>
    <row r="38" spans="8:8" s="1" customFormat="1" x14ac:dyDescent="0.25">
      <c r="H38" s="2"/>
    </row>
    <row r="39" spans="8:8" s="1" customFormat="1" x14ac:dyDescent="0.25">
      <c r="H39" s="2"/>
    </row>
    <row r="40" spans="8:8" s="1" customFormat="1" x14ac:dyDescent="0.25">
      <c r="H40" s="2"/>
    </row>
    <row r="41" spans="8:8" s="1" customFormat="1" x14ac:dyDescent="0.25">
      <c r="H41" s="2"/>
    </row>
    <row r="42" spans="8:8" s="1" customFormat="1" x14ac:dyDescent="0.25">
      <c r="H42" s="2"/>
    </row>
    <row r="43" spans="8:8" s="1" customFormat="1" x14ac:dyDescent="0.25">
      <c r="H43" s="2"/>
    </row>
    <row r="44" spans="8:8" s="1" customFormat="1" x14ac:dyDescent="0.25">
      <c r="H44" s="2"/>
    </row>
    <row r="45" spans="8:8" s="1" customFormat="1" x14ac:dyDescent="0.25">
      <c r="H45" s="2"/>
    </row>
    <row r="46" spans="8:8" s="1" customFormat="1" x14ac:dyDescent="0.25">
      <c r="H46" s="2"/>
    </row>
    <row r="47" spans="8:8" s="1" customFormat="1" x14ac:dyDescent="0.25">
      <c r="H47" s="2"/>
    </row>
    <row r="48" spans="8:8" s="1" customFormat="1" x14ac:dyDescent="0.25">
      <c r="H48" s="2"/>
    </row>
    <row r="49" spans="8:8" s="1" customFormat="1" x14ac:dyDescent="0.25">
      <c r="H49" s="2"/>
    </row>
    <row r="50" spans="8:8" s="1" customFormat="1" x14ac:dyDescent="0.25">
      <c r="H50" s="2"/>
    </row>
    <row r="51" spans="8:8" s="1" customFormat="1" x14ac:dyDescent="0.25">
      <c r="H51" s="2"/>
    </row>
    <row r="52" spans="8:8" s="1" customFormat="1" x14ac:dyDescent="0.25">
      <c r="H52" s="2"/>
    </row>
    <row r="53" spans="8:8" s="1" customFormat="1" x14ac:dyDescent="0.25">
      <c r="H53" s="2"/>
    </row>
    <row r="54" spans="8:8" s="1" customFormat="1" x14ac:dyDescent="0.25">
      <c r="H54" s="2"/>
    </row>
    <row r="55" spans="8:8" s="1" customFormat="1" x14ac:dyDescent="0.25">
      <c r="H55" s="2"/>
    </row>
    <row r="56" spans="8:8" s="1" customFormat="1" x14ac:dyDescent="0.25">
      <c r="H56" s="2"/>
    </row>
    <row r="57" spans="8:8" s="1" customFormat="1" x14ac:dyDescent="0.25">
      <c r="H57" s="2"/>
    </row>
    <row r="58" spans="8:8" s="1" customFormat="1" x14ac:dyDescent="0.25">
      <c r="H58" s="2"/>
    </row>
    <row r="59" spans="8:8" s="1" customFormat="1" x14ac:dyDescent="0.25">
      <c r="H59" s="2"/>
    </row>
    <row r="60" spans="8:8" s="1" customFormat="1" x14ac:dyDescent="0.25">
      <c r="H60" s="2"/>
    </row>
    <row r="61" spans="8:8" s="1" customFormat="1" x14ac:dyDescent="0.25">
      <c r="H61" s="2"/>
    </row>
    <row r="62" spans="8:8" s="1" customFormat="1" x14ac:dyDescent="0.25">
      <c r="H62" s="2"/>
    </row>
    <row r="63" spans="8:8" s="1" customFormat="1" x14ac:dyDescent="0.25">
      <c r="H63" s="2"/>
    </row>
    <row r="64" spans="8:8" s="1" customFormat="1" x14ac:dyDescent="0.25">
      <c r="H64" s="2"/>
    </row>
    <row r="65" spans="8:8" s="1" customFormat="1" x14ac:dyDescent="0.25">
      <c r="H65" s="2"/>
    </row>
    <row r="66" spans="8:8" s="1" customFormat="1" x14ac:dyDescent="0.25">
      <c r="H66" s="2"/>
    </row>
    <row r="67" spans="8:8" s="1" customFormat="1" x14ac:dyDescent="0.25">
      <c r="H67" s="2"/>
    </row>
    <row r="68" spans="8:8" s="1" customFormat="1" x14ac:dyDescent="0.25">
      <c r="H68" s="2"/>
    </row>
    <row r="69" spans="8:8" s="1" customFormat="1" x14ac:dyDescent="0.25">
      <c r="H69" s="2"/>
    </row>
    <row r="70" spans="8:8" s="1" customFormat="1" x14ac:dyDescent="0.25">
      <c r="H70" s="2"/>
    </row>
    <row r="71" spans="8:8" s="1" customFormat="1" x14ac:dyDescent="0.25">
      <c r="H71" s="2"/>
    </row>
    <row r="72" spans="8:8" s="1" customFormat="1" x14ac:dyDescent="0.25">
      <c r="H72" s="2"/>
    </row>
    <row r="73" spans="8:8" s="1" customFormat="1" x14ac:dyDescent="0.25">
      <c r="H73" s="2"/>
    </row>
    <row r="74" spans="8:8" s="1" customFormat="1" x14ac:dyDescent="0.25">
      <c r="H74" s="2"/>
    </row>
    <row r="75" spans="8:8" s="1" customFormat="1" x14ac:dyDescent="0.25">
      <c r="H75" s="2"/>
    </row>
    <row r="76" spans="8:8" s="1" customFormat="1" x14ac:dyDescent="0.25">
      <c r="H76" s="2"/>
    </row>
    <row r="77" spans="8:8" s="1" customFormat="1" x14ac:dyDescent="0.25">
      <c r="H77" s="2"/>
    </row>
    <row r="78" spans="8:8" s="1" customFormat="1" x14ac:dyDescent="0.25">
      <c r="H78" s="2"/>
    </row>
    <row r="79" spans="8:8" s="1" customFormat="1" x14ac:dyDescent="0.25">
      <c r="H79" s="2"/>
    </row>
    <row r="80" spans="8:8" s="1" customFormat="1" x14ac:dyDescent="0.25">
      <c r="H80" s="2"/>
    </row>
    <row r="81" spans="8:8" s="1" customFormat="1" x14ac:dyDescent="0.25">
      <c r="H81" s="2"/>
    </row>
    <row r="82" spans="8:8" s="1" customFormat="1" x14ac:dyDescent="0.25">
      <c r="H82" s="2"/>
    </row>
    <row r="83" spans="8:8" s="1" customFormat="1" x14ac:dyDescent="0.25">
      <c r="H83" s="2"/>
    </row>
    <row r="84" spans="8:8" s="1" customFormat="1" x14ac:dyDescent="0.25">
      <c r="H84" s="2"/>
    </row>
    <row r="85" spans="8:8" s="1" customFormat="1" x14ac:dyDescent="0.25">
      <c r="H85" s="2"/>
    </row>
    <row r="86" spans="8:8" s="1" customFormat="1" x14ac:dyDescent="0.25">
      <c r="H86" s="2"/>
    </row>
    <row r="87" spans="8:8" s="1" customFormat="1" x14ac:dyDescent="0.25">
      <c r="H87" s="2"/>
    </row>
    <row r="88" spans="8:8" s="1" customFormat="1" x14ac:dyDescent="0.25">
      <c r="H88" s="2"/>
    </row>
    <row r="89" spans="8:8" s="1" customFormat="1" x14ac:dyDescent="0.25">
      <c r="H89" s="2"/>
    </row>
    <row r="90" spans="8:8" s="1" customFormat="1" x14ac:dyDescent="0.25">
      <c r="H90" s="2"/>
    </row>
    <row r="91" spans="8:8" s="1" customFormat="1" x14ac:dyDescent="0.25">
      <c r="H91" s="2"/>
    </row>
    <row r="92" spans="8:8" s="1" customFormat="1" x14ac:dyDescent="0.25">
      <c r="H92" s="2"/>
    </row>
    <row r="93" spans="8:8" s="1" customFormat="1" x14ac:dyDescent="0.25">
      <c r="H93" s="2"/>
    </row>
    <row r="94" spans="8:8" s="1" customFormat="1" x14ac:dyDescent="0.25">
      <c r="H94" s="2"/>
    </row>
    <row r="95" spans="8:8" s="1" customFormat="1" x14ac:dyDescent="0.25">
      <c r="H95" s="2"/>
    </row>
    <row r="96" spans="8:8" s="1" customFormat="1" x14ac:dyDescent="0.25">
      <c r="H96" s="2"/>
    </row>
    <row r="97" spans="8:8" s="1" customFormat="1" x14ac:dyDescent="0.25">
      <c r="H97" s="2"/>
    </row>
    <row r="98" spans="8:8" s="1" customFormat="1" x14ac:dyDescent="0.25">
      <c r="H98" s="2"/>
    </row>
    <row r="99" spans="8:8" s="1" customFormat="1" x14ac:dyDescent="0.25">
      <c r="H99" s="2"/>
    </row>
    <row r="100" spans="8:8" s="1" customFormat="1" x14ac:dyDescent="0.25">
      <c r="H100" s="2"/>
    </row>
  </sheetData>
  <mergeCells count="1">
    <mergeCell ref="A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135"/>
  <sheetViews>
    <sheetView showGridLines="0" zoomScale="80" zoomScaleNormal="80" workbookViewId="0">
      <pane ySplit="4" topLeftCell="A22" activePane="bottomLeft" state="frozen"/>
      <selection pane="bottomLeft" activeCell="E22" sqref="E22"/>
    </sheetView>
  </sheetViews>
  <sheetFormatPr defaultColWidth="8.85546875" defaultRowHeight="15" x14ac:dyDescent="0.25"/>
  <cols>
    <col min="1" max="1" width="2.85546875" style="1" customWidth="1"/>
    <col min="2" max="2" width="7.28515625" style="3" customWidth="1"/>
    <col min="3" max="3" width="41" style="3" customWidth="1"/>
    <col min="4" max="4" width="19.5703125" style="3" customWidth="1"/>
    <col min="5" max="5" width="20.85546875" style="3" customWidth="1"/>
    <col min="6" max="6" width="18.42578125" style="1" bestFit="1" customWidth="1"/>
    <col min="7" max="8" width="18.42578125" style="1" customWidth="1"/>
    <col min="9" max="9" width="58.85546875" style="1" customWidth="1"/>
    <col min="10" max="12" width="15.28515625" style="1" bestFit="1" customWidth="1"/>
    <col min="13" max="13" width="12.28515625" style="1" bestFit="1" customWidth="1"/>
    <col min="14" max="14" width="10.5703125" style="1" bestFit="1" customWidth="1"/>
    <col min="15" max="16" width="8.85546875" style="1"/>
    <col min="17" max="17" width="10.5703125" style="1" bestFit="1" customWidth="1"/>
    <col min="18" max="16384" width="8.85546875" style="1"/>
  </cols>
  <sheetData>
    <row r="1" spans="2:12" ht="14.25" customHeight="1" x14ac:dyDescent="0.25"/>
    <row r="2" spans="2:12" x14ac:dyDescent="0.25">
      <c r="B2" s="400" t="s">
        <v>24</v>
      </c>
      <c r="C2" s="400"/>
      <c r="D2" s="400"/>
      <c r="E2" s="400"/>
      <c r="F2" s="400"/>
      <c r="G2" s="400"/>
      <c r="H2" s="400"/>
      <c r="I2" s="400"/>
    </row>
    <row r="3" spans="2:12" x14ac:dyDescent="0.25">
      <c r="B3" s="380" t="str">
        <f>Summary!B3</f>
        <v>Details as on 31st March 2024</v>
      </c>
      <c r="C3" s="380"/>
      <c r="D3" s="380"/>
      <c r="E3" s="380"/>
      <c r="F3" s="380"/>
      <c r="G3" s="380"/>
      <c r="H3" s="380"/>
      <c r="I3" s="380"/>
    </row>
    <row r="4" spans="2:12" ht="66.599999999999994" customHeight="1" x14ac:dyDescent="0.25">
      <c r="B4" s="55" t="s">
        <v>1</v>
      </c>
      <c r="C4" s="55" t="s">
        <v>13</v>
      </c>
      <c r="D4" s="55" t="s">
        <v>934</v>
      </c>
      <c r="E4" s="55" t="s">
        <v>862</v>
      </c>
      <c r="F4" s="55" t="s">
        <v>728</v>
      </c>
      <c r="G4" s="55" t="s">
        <v>1212</v>
      </c>
      <c r="H4" s="298" t="s">
        <v>1201</v>
      </c>
      <c r="I4" s="55" t="s">
        <v>8</v>
      </c>
    </row>
    <row r="5" spans="2:12" ht="16.5" customHeight="1" x14ac:dyDescent="0.25">
      <c r="B5" s="401" t="s">
        <v>884</v>
      </c>
      <c r="C5" s="402"/>
      <c r="D5" s="402"/>
      <c r="E5" s="402"/>
      <c r="F5" s="402"/>
      <c r="G5" s="402"/>
      <c r="H5" s="402"/>
      <c r="I5" s="402"/>
    </row>
    <row r="6" spans="2:12" x14ac:dyDescent="0.25">
      <c r="B6" s="204" t="s">
        <v>887</v>
      </c>
      <c r="C6" s="403" t="s">
        <v>888</v>
      </c>
      <c r="D6" s="403"/>
      <c r="E6" s="403"/>
      <c r="F6" s="403"/>
      <c r="G6" s="403"/>
      <c r="H6" s="403"/>
      <c r="I6" s="403"/>
    </row>
    <row r="7" spans="2:12" ht="30" x14ac:dyDescent="0.25">
      <c r="B7" s="277">
        <v>1</v>
      </c>
      <c r="C7" s="403" t="s">
        <v>889</v>
      </c>
      <c r="D7" s="403"/>
      <c r="E7" s="403"/>
      <c r="F7" s="403"/>
      <c r="G7" s="329"/>
      <c r="H7" s="276"/>
      <c r="I7" s="184" t="s">
        <v>890</v>
      </c>
      <c r="J7" s="333">
        <f>SUM(H8:H17)</f>
        <v>74136.688000000009</v>
      </c>
    </row>
    <row r="8" spans="2:12" ht="30" x14ac:dyDescent="0.25">
      <c r="B8" s="277" t="s">
        <v>893</v>
      </c>
      <c r="C8" s="313" t="s">
        <v>894</v>
      </c>
      <c r="D8" s="314">
        <v>1</v>
      </c>
      <c r="E8" s="282">
        <v>137023</v>
      </c>
      <c r="F8" s="394">
        <v>60318.85</v>
      </c>
      <c r="G8" s="398">
        <f>F8</f>
        <v>60318.85</v>
      </c>
      <c r="H8" s="398">
        <f>F8*80%</f>
        <v>48255.08</v>
      </c>
      <c r="I8" s="184" t="s">
        <v>891</v>
      </c>
      <c r="J8" s="333">
        <f>SUM(H19:H22)</f>
        <v>40478.671999999999</v>
      </c>
      <c r="L8" s="1">
        <v>48255.08</v>
      </c>
    </row>
    <row r="9" spans="2:12" ht="30" x14ac:dyDescent="0.25">
      <c r="B9" s="277" t="s">
        <v>895</v>
      </c>
      <c r="C9" s="313" t="s">
        <v>896</v>
      </c>
      <c r="D9" s="277" t="s">
        <v>878</v>
      </c>
      <c r="E9" s="282">
        <v>2493.6999999999998</v>
      </c>
      <c r="F9" s="394"/>
      <c r="G9" s="399"/>
      <c r="H9" s="399"/>
      <c r="I9" s="184" t="s">
        <v>892</v>
      </c>
      <c r="J9" s="333">
        <f>SUM(H24:H27)</f>
        <v>11809.04</v>
      </c>
    </row>
    <row r="10" spans="2:12" ht="60" x14ac:dyDescent="0.25">
      <c r="B10" s="277">
        <v>2</v>
      </c>
      <c r="C10" s="313" t="s">
        <v>897</v>
      </c>
      <c r="D10" s="315">
        <v>0.77380000000000004</v>
      </c>
      <c r="E10" s="282">
        <v>4621.59</v>
      </c>
      <c r="F10" s="279">
        <v>10189.23</v>
      </c>
      <c r="G10" s="326">
        <f t="shared" ref="G10:G15" si="0">F10</f>
        <v>10189.23</v>
      </c>
      <c r="H10" s="279">
        <f t="shared" ref="H10:H15" si="1">F10*80%</f>
        <v>8151.384</v>
      </c>
      <c r="I10" s="184" t="s">
        <v>898</v>
      </c>
      <c r="J10" s="1">
        <f>SUM(H29)</f>
        <v>1584.3200000000002</v>
      </c>
      <c r="L10" s="1">
        <v>8151.384</v>
      </c>
    </row>
    <row r="11" spans="2:12" ht="60" x14ac:dyDescent="0.25">
      <c r="B11" s="277">
        <v>3</v>
      </c>
      <c r="C11" s="313" t="s">
        <v>900</v>
      </c>
      <c r="D11" s="315">
        <v>0.69879999999999998</v>
      </c>
      <c r="E11" s="277">
        <v>758.27</v>
      </c>
      <c r="F11" s="279">
        <v>3961.58</v>
      </c>
      <c r="G11" s="326">
        <f t="shared" si="0"/>
        <v>3961.58</v>
      </c>
      <c r="H11" s="279">
        <f t="shared" si="1"/>
        <v>3169.2640000000001</v>
      </c>
      <c r="I11" s="184" t="s">
        <v>899</v>
      </c>
      <c r="J11" s="333">
        <f>SUM(J7:J10)</f>
        <v>128008.72000000003</v>
      </c>
      <c r="L11" s="1">
        <v>3169.2640000000001</v>
      </c>
    </row>
    <row r="12" spans="2:12" ht="30" x14ac:dyDescent="0.25">
      <c r="B12" s="277">
        <v>4</v>
      </c>
      <c r="C12" s="313" t="s">
        <v>901</v>
      </c>
      <c r="D12" s="314">
        <v>1</v>
      </c>
      <c r="E12" s="277">
        <v>350.06</v>
      </c>
      <c r="F12" s="279">
        <v>1749.65</v>
      </c>
      <c r="G12" s="326">
        <f t="shared" si="0"/>
        <v>1749.65</v>
      </c>
      <c r="H12" s="279">
        <f t="shared" si="1"/>
        <v>1399.7200000000003</v>
      </c>
      <c r="I12" s="59"/>
      <c r="J12" s="333">
        <f>F32</f>
        <v>64465.79</v>
      </c>
      <c r="L12" s="1">
        <v>1399.7200000000003</v>
      </c>
    </row>
    <row r="13" spans="2:12" ht="18.75" customHeight="1" x14ac:dyDescent="0.25">
      <c r="B13" s="277">
        <v>5</v>
      </c>
      <c r="C13" s="313" t="s">
        <v>902</v>
      </c>
      <c r="D13" s="315">
        <v>0.51</v>
      </c>
      <c r="E13" s="277">
        <v>467.47</v>
      </c>
      <c r="F13" s="316">
        <v>254.8</v>
      </c>
      <c r="G13" s="328">
        <f t="shared" si="0"/>
        <v>254.8</v>
      </c>
      <c r="H13" s="279">
        <f t="shared" si="1"/>
        <v>203.84000000000003</v>
      </c>
      <c r="I13" s="59"/>
      <c r="J13" s="333">
        <f>J11-J12</f>
        <v>63542.930000000029</v>
      </c>
      <c r="L13" s="1">
        <v>203.84000000000003</v>
      </c>
    </row>
    <row r="14" spans="2:12" ht="30" x14ac:dyDescent="0.25">
      <c r="B14" s="277">
        <v>6</v>
      </c>
      <c r="C14" s="313" t="s">
        <v>903</v>
      </c>
      <c r="D14" s="315">
        <v>0.98699999999999999</v>
      </c>
      <c r="E14" s="282">
        <v>16390</v>
      </c>
      <c r="F14" s="279">
        <v>16180.48</v>
      </c>
      <c r="G14" s="326">
        <f t="shared" si="0"/>
        <v>16180.48</v>
      </c>
      <c r="H14" s="279">
        <f t="shared" si="1"/>
        <v>12944.384</v>
      </c>
      <c r="I14" s="59"/>
      <c r="L14" s="1">
        <v>12944.384</v>
      </c>
    </row>
    <row r="15" spans="2:12" ht="57.75" customHeight="1" x14ac:dyDescent="0.25">
      <c r="B15" s="392">
        <v>7</v>
      </c>
      <c r="C15" s="393" t="s">
        <v>904</v>
      </c>
      <c r="D15" s="404">
        <v>1</v>
      </c>
      <c r="E15" s="392">
        <v>19.54</v>
      </c>
      <c r="F15" s="396">
        <v>16.27</v>
      </c>
      <c r="G15" s="409">
        <f t="shared" si="0"/>
        <v>16.27</v>
      </c>
      <c r="H15" s="409">
        <f t="shared" si="1"/>
        <v>13.016</v>
      </c>
      <c r="I15" s="184" t="s">
        <v>905</v>
      </c>
      <c r="L15" s="1">
        <v>13.016</v>
      </c>
    </row>
    <row r="16" spans="2:12" ht="45" x14ac:dyDescent="0.25">
      <c r="B16" s="392"/>
      <c r="C16" s="393"/>
      <c r="D16" s="404"/>
      <c r="E16" s="392"/>
      <c r="F16" s="396"/>
      <c r="G16" s="410"/>
      <c r="H16" s="410"/>
      <c r="I16" s="184" t="s">
        <v>906</v>
      </c>
    </row>
    <row r="17" spans="2:17" ht="45" x14ac:dyDescent="0.25">
      <c r="B17" s="277">
        <v>8</v>
      </c>
      <c r="C17" s="313" t="s">
        <v>907</v>
      </c>
      <c r="D17" s="277" t="s">
        <v>878</v>
      </c>
      <c r="E17" s="277">
        <v>0.1</v>
      </c>
      <c r="F17" s="316">
        <v>0</v>
      </c>
      <c r="G17" s="328">
        <f>F17</f>
        <v>0</v>
      </c>
      <c r="H17" s="316">
        <f>F17</f>
        <v>0</v>
      </c>
      <c r="I17" s="184" t="s">
        <v>908</v>
      </c>
      <c r="L17" s="1">
        <v>0</v>
      </c>
    </row>
    <row r="18" spans="2:17" ht="15.75" customHeight="1" x14ac:dyDescent="0.25">
      <c r="B18" s="204" t="s">
        <v>909</v>
      </c>
      <c r="C18" s="403" t="s">
        <v>910</v>
      </c>
      <c r="D18" s="403"/>
      <c r="E18" s="403"/>
      <c r="F18" s="403"/>
      <c r="G18" s="403"/>
      <c r="H18" s="403"/>
      <c r="I18" s="403"/>
    </row>
    <row r="19" spans="2:17" ht="75" customHeight="1" x14ac:dyDescent="0.25">
      <c r="B19" s="392">
        <v>1</v>
      </c>
      <c r="C19" s="393" t="s">
        <v>911</v>
      </c>
      <c r="D19" s="404">
        <v>0.33</v>
      </c>
      <c r="E19" s="395">
        <v>2767</v>
      </c>
      <c r="F19" s="405">
        <v>2234.98</v>
      </c>
      <c r="G19" s="398">
        <f>F19</f>
        <v>2234.98</v>
      </c>
      <c r="H19" s="398">
        <f>F19*80%</f>
        <v>1787.9840000000002</v>
      </c>
      <c r="I19" s="184" t="s">
        <v>912</v>
      </c>
      <c r="L19" s="1">
        <v>1787.9840000000002</v>
      </c>
    </row>
    <row r="20" spans="2:17" ht="30" x14ac:dyDescent="0.25">
      <c r="B20" s="392"/>
      <c r="C20" s="393"/>
      <c r="D20" s="404"/>
      <c r="E20" s="395"/>
      <c r="F20" s="405"/>
      <c r="G20" s="399"/>
      <c r="H20" s="399"/>
      <c r="I20" s="184" t="s">
        <v>913</v>
      </c>
    </row>
    <row r="21" spans="2:17" ht="60" x14ac:dyDescent="0.25">
      <c r="B21" s="277">
        <v>2</v>
      </c>
      <c r="C21" s="313" t="s">
        <v>914</v>
      </c>
      <c r="D21" s="315">
        <v>0.26</v>
      </c>
      <c r="E21" s="282">
        <v>5203.9399999999996</v>
      </c>
      <c r="F21" s="279">
        <v>4803.59</v>
      </c>
      <c r="G21" s="326">
        <f>F21</f>
        <v>4803.59</v>
      </c>
      <c r="H21" s="279">
        <f>F21*80%</f>
        <v>3842.8720000000003</v>
      </c>
      <c r="I21" s="184" t="s">
        <v>898</v>
      </c>
      <c r="L21" s="1">
        <v>3842.8719999999998</v>
      </c>
    </row>
    <row r="22" spans="2:17" ht="60" x14ac:dyDescent="0.25">
      <c r="B22" s="277">
        <v>3</v>
      </c>
      <c r="C22" s="313" t="s">
        <v>915</v>
      </c>
      <c r="D22" s="315">
        <v>0.26</v>
      </c>
      <c r="E22" s="277">
        <v>52</v>
      </c>
      <c r="F22" s="279">
        <v>43559.77</v>
      </c>
      <c r="G22" s="326">
        <f>F22</f>
        <v>43559.77</v>
      </c>
      <c r="H22" s="279">
        <f>F22*80%</f>
        <v>34847.815999999999</v>
      </c>
      <c r="I22" s="184" t="s">
        <v>899</v>
      </c>
      <c r="L22" s="1">
        <v>34847.815999999999</v>
      </c>
    </row>
    <row r="23" spans="2:17" ht="15" customHeight="1" x14ac:dyDescent="0.25">
      <c r="B23" s="204" t="s">
        <v>916</v>
      </c>
      <c r="C23" s="403" t="s">
        <v>917</v>
      </c>
      <c r="D23" s="403"/>
      <c r="E23" s="403"/>
      <c r="F23" s="403"/>
      <c r="G23" s="403"/>
      <c r="H23" s="403"/>
      <c r="I23" s="403"/>
    </row>
    <row r="24" spans="2:17" ht="45" x14ac:dyDescent="0.25">
      <c r="B24" s="392">
        <v>1</v>
      </c>
      <c r="C24" s="393" t="s">
        <v>918</v>
      </c>
      <c r="D24" s="397">
        <v>0.5</v>
      </c>
      <c r="E24" s="395">
        <v>2982.18</v>
      </c>
      <c r="F24" s="394">
        <v>14065.14</v>
      </c>
      <c r="G24" s="398">
        <f>F24</f>
        <v>14065.14</v>
      </c>
      <c r="H24" s="398">
        <f>F24*80%</f>
        <v>11252.112000000001</v>
      </c>
      <c r="I24" s="184" t="s">
        <v>919</v>
      </c>
      <c r="L24" s="1">
        <v>11252.112000000001</v>
      </c>
      <c r="M24"/>
    </row>
    <row r="25" spans="2:17" ht="45" x14ac:dyDescent="0.25">
      <c r="B25" s="392"/>
      <c r="C25" s="393"/>
      <c r="D25" s="397"/>
      <c r="E25" s="395"/>
      <c r="F25" s="394"/>
      <c r="G25" s="399"/>
      <c r="H25" s="399"/>
      <c r="I25" s="184" t="s">
        <v>920</v>
      </c>
      <c r="J25" s="57"/>
      <c r="K25" s="175"/>
      <c r="M25" s="57"/>
      <c r="N25" s="175"/>
      <c r="P25" s="57"/>
      <c r="Q25" s="175"/>
    </row>
    <row r="26" spans="2:17" ht="60" x14ac:dyDescent="0.25">
      <c r="B26" s="277">
        <v>2</v>
      </c>
      <c r="C26" s="313" t="s">
        <v>921</v>
      </c>
      <c r="D26" s="315">
        <v>0.51</v>
      </c>
      <c r="E26" s="277">
        <v>906.67</v>
      </c>
      <c r="F26" s="316">
        <v>686.32</v>
      </c>
      <c r="G26" s="328">
        <f>F26</f>
        <v>686.32</v>
      </c>
      <c r="H26" s="316">
        <f>F26*80%</f>
        <v>549.05600000000004</v>
      </c>
      <c r="I26" s="184" t="s">
        <v>898</v>
      </c>
      <c r="J26" s="57"/>
      <c r="K26" s="176"/>
      <c r="L26" s="1">
        <v>549.05600000000004</v>
      </c>
      <c r="M26" s="57"/>
      <c r="N26" s="176"/>
      <c r="P26" s="57"/>
      <c r="Q26" s="176"/>
    </row>
    <row r="27" spans="2:17" ht="60" x14ac:dyDescent="0.25">
      <c r="B27" s="277">
        <v>3</v>
      </c>
      <c r="C27" s="313" t="s">
        <v>922</v>
      </c>
      <c r="D27" s="315">
        <v>0.51</v>
      </c>
      <c r="E27" s="277">
        <v>3.27</v>
      </c>
      <c r="F27" s="316">
        <v>9.84</v>
      </c>
      <c r="G27" s="328">
        <f>F27</f>
        <v>9.84</v>
      </c>
      <c r="H27" s="316">
        <f>F27*80%</f>
        <v>7.8719999999999999</v>
      </c>
      <c r="I27" s="184" t="s">
        <v>899</v>
      </c>
      <c r="J27" s="57"/>
      <c r="K27" s="177"/>
      <c r="L27" s="1">
        <v>7.8719999999999999</v>
      </c>
      <c r="M27" s="57"/>
      <c r="N27" s="177"/>
      <c r="P27" s="57"/>
      <c r="Q27" s="177"/>
    </row>
    <row r="28" spans="2:17" ht="15.75" customHeight="1" x14ac:dyDescent="0.25">
      <c r="B28" s="204" t="s">
        <v>923</v>
      </c>
      <c r="C28" s="403" t="s">
        <v>924</v>
      </c>
      <c r="D28" s="403"/>
      <c r="E28" s="403"/>
      <c r="F28" s="403"/>
      <c r="G28" s="403"/>
      <c r="H28" s="403"/>
      <c r="I28" s="403"/>
      <c r="J28" s="57"/>
      <c r="K28" s="178"/>
      <c r="M28" s="57"/>
      <c r="N28" s="178"/>
      <c r="P28" s="57"/>
      <c r="Q28" s="178"/>
    </row>
    <row r="29" spans="2:17" ht="45" customHeight="1" x14ac:dyDescent="0.25">
      <c r="B29" s="392">
        <v>1</v>
      </c>
      <c r="C29" s="393" t="s">
        <v>925</v>
      </c>
      <c r="D29" s="392" t="s">
        <v>878</v>
      </c>
      <c r="E29" s="394">
        <v>1980.4</v>
      </c>
      <c r="F29" s="396">
        <v>1980.4</v>
      </c>
      <c r="G29" s="409">
        <f>F29</f>
        <v>1980.4</v>
      </c>
      <c r="H29" s="334">
        <f>F29*0.8</f>
        <v>1584.3200000000002</v>
      </c>
      <c r="I29" s="184" t="s">
        <v>926</v>
      </c>
      <c r="J29" s="57"/>
      <c r="K29" s="176"/>
      <c r="L29" s="1">
        <v>1584.3200000000002</v>
      </c>
      <c r="M29" s="57"/>
      <c r="N29" s="176"/>
      <c r="P29" s="57"/>
      <c r="Q29" s="176"/>
    </row>
    <row r="30" spans="2:17" ht="30" customHeight="1" x14ac:dyDescent="0.25">
      <c r="B30" s="392"/>
      <c r="C30" s="393"/>
      <c r="D30" s="392"/>
      <c r="E30" s="394"/>
      <c r="F30" s="396"/>
      <c r="G30" s="411"/>
      <c r="H30" s="335"/>
      <c r="I30" s="184" t="s">
        <v>927</v>
      </c>
    </row>
    <row r="31" spans="2:17" ht="45" x14ac:dyDescent="0.25">
      <c r="B31" s="392"/>
      <c r="C31" s="393"/>
      <c r="D31" s="392"/>
      <c r="E31" s="394"/>
      <c r="F31" s="396"/>
      <c r="G31" s="410"/>
      <c r="H31" s="336"/>
      <c r="I31" s="184" t="s">
        <v>928</v>
      </c>
    </row>
    <row r="32" spans="2:17" ht="150" customHeight="1" x14ac:dyDescent="0.25">
      <c r="B32" s="392"/>
      <c r="C32" s="393" t="s">
        <v>929</v>
      </c>
      <c r="D32" s="392" t="s">
        <v>878</v>
      </c>
      <c r="E32" s="394">
        <v>64465.79</v>
      </c>
      <c r="F32" s="395">
        <f>E32</f>
        <v>64465.79</v>
      </c>
      <c r="G32" s="406">
        <f>F32</f>
        <v>64465.79</v>
      </c>
      <c r="H32" s="406">
        <f>F32</f>
        <v>64465.79</v>
      </c>
      <c r="I32" s="184" t="s">
        <v>930</v>
      </c>
    </row>
    <row r="33" spans="2:9" ht="150" customHeight="1" x14ac:dyDescent="0.25">
      <c r="B33" s="392"/>
      <c r="C33" s="393"/>
      <c r="D33" s="392"/>
      <c r="E33" s="394"/>
      <c r="F33" s="395"/>
      <c r="G33" s="407"/>
      <c r="H33" s="407"/>
      <c r="I33" s="184" t="s">
        <v>931</v>
      </c>
    </row>
    <row r="34" spans="2:9" ht="105" customHeight="1" x14ac:dyDescent="0.25">
      <c r="B34" s="392"/>
      <c r="C34" s="393"/>
      <c r="D34" s="392"/>
      <c r="E34" s="394"/>
      <c r="F34" s="395"/>
      <c r="G34" s="407"/>
      <c r="H34" s="407"/>
      <c r="I34" s="184" t="s">
        <v>932</v>
      </c>
    </row>
    <row r="35" spans="2:9" ht="30" x14ac:dyDescent="0.25">
      <c r="B35" s="392"/>
      <c r="C35" s="393"/>
      <c r="D35" s="392"/>
      <c r="E35" s="394"/>
      <c r="F35" s="395"/>
      <c r="G35" s="408"/>
      <c r="H35" s="408"/>
      <c r="I35" s="184" t="s">
        <v>933</v>
      </c>
    </row>
    <row r="36" spans="2:9" x14ac:dyDescent="0.25">
      <c r="B36" s="20"/>
      <c r="C36" s="376" t="s">
        <v>857</v>
      </c>
      <c r="D36" s="376"/>
      <c r="E36" s="185">
        <f>E8+E9+E10+E11+E12+E13+E14+E15+E17+E19+E21+E22+E24+E26+E27+E29-E32</f>
        <v>111553.4</v>
      </c>
      <c r="F36" s="185">
        <f>F8+F9+F10+F11+F12+F13+F14+F15+F17+F19+F21+F22+F24+F26+F27+F29-F32</f>
        <v>95545.109999999957</v>
      </c>
      <c r="G36" s="185">
        <f>G8+G9+G10+G11+G12+G13+G14+G15+G17+G19+G21+G22+G24+G26+G27+G29-G32</f>
        <v>95545.109999999957</v>
      </c>
      <c r="H36" s="185">
        <f>H8+H9+H10+H11+H12+H13+H14+H15+H17+H19+H21+H22+H24+H26+H27+H29-H32</f>
        <v>63542.930000000015</v>
      </c>
      <c r="I36" s="186"/>
    </row>
    <row r="37" spans="2:9" x14ac:dyDescent="0.25">
      <c r="B37" s="199"/>
      <c r="C37" s="199"/>
      <c r="D37" s="199"/>
      <c r="E37" s="200"/>
      <c r="F37" s="200">
        <f>F32+F36</f>
        <v>160010.89999999997</v>
      </c>
      <c r="G37" s="200"/>
      <c r="H37" s="200">
        <f>SUM(H8:H17)+SUM(H19:H22)+SUM(H24:H27)+H29-H32</f>
        <v>63542.930000000029</v>
      </c>
      <c r="I37" s="201"/>
    </row>
    <row r="38" spans="2:9" x14ac:dyDescent="0.25">
      <c r="B38" s="199"/>
      <c r="C38" s="199"/>
      <c r="D38" s="199"/>
      <c r="E38" s="200"/>
      <c r="F38" s="200">
        <f>F37*0.8</f>
        <v>128008.71999999997</v>
      </c>
      <c r="G38" s="200"/>
      <c r="H38" s="200"/>
      <c r="I38" s="201"/>
    </row>
    <row r="39" spans="2:9" x14ac:dyDescent="0.25">
      <c r="B39" s="199"/>
      <c r="C39" s="199"/>
      <c r="D39" s="199"/>
      <c r="E39" s="200"/>
      <c r="F39" s="200">
        <f>F38-H32</f>
        <v>63542.929999999971</v>
      </c>
      <c r="G39" s="200"/>
      <c r="H39" s="200"/>
      <c r="I39" s="201"/>
    </row>
    <row r="40" spans="2:9" x14ac:dyDescent="0.25">
      <c r="B40" s="199"/>
      <c r="C40" s="199"/>
      <c r="D40" s="199"/>
      <c r="E40" s="200"/>
      <c r="F40" s="200"/>
      <c r="G40" s="200"/>
      <c r="H40" s="200"/>
      <c r="I40" s="201"/>
    </row>
    <row r="41" spans="2:9" x14ac:dyDescent="0.25">
      <c r="B41" s="199"/>
      <c r="C41" s="199"/>
      <c r="D41" s="199"/>
      <c r="E41" s="200"/>
      <c r="F41" s="200"/>
      <c r="G41" s="200"/>
      <c r="H41" s="200"/>
      <c r="I41" s="201"/>
    </row>
    <row r="42" spans="2:9" x14ac:dyDescent="0.25">
      <c r="B42" s="199"/>
      <c r="C42" s="199"/>
      <c r="D42" s="199"/>
      <c r="E42" s="200"/>
      <c r="F42" s="200"/>
      <c r="G42" s="200"/>
      <c r="H42" s="200"/>
      <c r="I42" s="201"/>
    </row>
    <row r="43" spans="2:9" x14ac:dyDescent="0.25">
      <c r="B43" s="199"/>
      <c r="C43" s="199"/>
      <c r="D43" s="199"/>
      <c r="E43" s="200"/>
      <c r="F43" s="200"/>
      <c r="G43" s="200"/>
      <c r="H43" s="200"/>
      <c r="I43" s="201"/>
    </row>
    <row r="44" spans="2:9" x14ac:dyDescent="0.25">
      <c r="B44" s="199"/>
      <c r="C44" s="199"/>
      <c r="D44" s="199"/>
      <c r="E44" s="200"/>
      <c r="F44" s="200"/>
      <c r="G44" s="200"/>
      <c r="H44" s="200"/>
      <c r="I44" s="201"/>
    </row>
    <row r="45" spans="2:9" x14ac:dyDescent="0.25">
      <c r="B45" s="199"/>
      <c r="C45" s="199"/>
      <c r="D45" s="199"/>
      <c r="E45" s="200"/>
      <c r="F45" s="200"/>
      <c r="G45" s="200"/>
      <c r="H45" s="200"/>
      <c r="I45" s="201"/>
    </row>
    <row r="46" spans="2:9" x14ac:dyDescent="0.25">
      <c r="B46" s="199"/>
      <c r="C46" s="199"/>
      <c r="D46" s="199"/>
      <c r="E46" s="200"/>
      <c r="F46" s="200"/>
      <c r="G46" s="200"/>
      <c r="H46" s="200"/>
      <c r="I46" s="201"/>
    </row>
    <row r="47" spans="2:9" x14ac:dyDescent="0.25">
      <c r="B47" s="199"/>
      <c r="C47" s="199"/>
      <c r="D47" s="199"/>
      <c r="E47" s="200"/>
      <c r="F47" s="200"/>
      <c r="G47" s="200"/>
      <c r="H47" s="200"/>
      <c r="I47" s="201"/>
    </row>
    <row r="48" spans="2:9" x14ac:dyDescent="0.25">
      <c r="B48" s="199"/>
      <c r="C48" s="199"/>
      <c r="D48" s="199"/>
      <c r="E48" s="200"/>
      <c r="F48" s="200"/>
      <c r="G48" s="200"/>
      <c r="H48" s="200"/>
      <c r="I48" s="201"/>
    </row>
    <row r="49" spans="2:9" x14ac:dyDescent="0.25">
      <c r="B49" s="199"/>
      <c r="C49" s="199"/>
      <c r="D49" s="199"/>
      <c r="E49" s="200"/>
      <c r="F49" s="200"/>
      <c r="G49" s="200"/>
      <c r="H49" s="200"/>
      <c r="I49" s="201"/>
    </row>
    <row r="50" spans="2:9" x14ac:dyDescent="0.25">
      <c r="B50" s="199"/>
      <c r="C50" s="199"/>
      <c r="D50" s="199"/>
      <c r="E50" s="200"/>
      <c r="F50" s="200"/>
      <c r="G50" s="200"/>
      <c r="H50" s="200"/>
      <c r="I50" s="201"/>
    </row>
    <row r="51" spans="2:9" x14ac:dyDescent="0.25">
      <c r="B51" s="199"/>
      <c r="C51" s="199"/>
      <c r="D51" s="199"/>
      <c r="E51" s="200"/>
      <c r="F51" s="200"/>
      <c r="G51" s="200"/>
      <c r="H51" s="200"/>
      <c r="I51" s="201"/>
    </row>
    <row r="52" spans="2:9" x14ac:dyDescent="0.25">
      <c r="B52" s="199"/>
      <c r="C52" s="199"/>
      <c r="D52" s="199"/>
      <c r="E52" s="200"/>
      <c r="F52" s="200"/>
      <c r="G52" s="200"/>
      <c r="H52" s="200"/>
      <c r="I52" s="201"/>
    </row>
    <row r="53" spans="2:9" x14ac:dyDescent="0.25">
      <c r="B53" s="199"/>
      <c r="C53" s="199"/>
      <c r="D53" s="199"/>
      <c r="E53" s="200"/>
      <c r="F53" s="200"/>
      <c r="G53" s="200"/>
      <c r="H53" s="200"/>
      <c r="I53" s="201"/>
    </row>
    <row r="54" spans="2:9" x14ac:dyDescent="0.25">
      <c r="B54" s="199"/>
      <c r="C54" s="199"/>
      <c r="D54" s="199"/>
      <c r="E54" s="200"/>
      <c r="F54" s="200"/>
      <c r="G54" s="200"/>
      <c r="H54" s="200"/>
      <c r="I54" s="201"/>
    </row>
    <row r="55" spans="2:9" x14ac:dyDescent="0.25">
      <c r="B55" s="199"/>
      <c r="C55" s="199"/>
      <c r="D55" s="199"/>
      <c r="E55" s="200"/>
      <c r="F55" s="200"/>
      <c r="G55" s="200"/>
      <c r="H55" s="200"/>
      <c r="I55" s="201"/>
    </row>
    <row r="56" spans="2:9" x14ac:dyDescent="0.25">
      <c r="B56" s="199"/>
      <c r="C56" s="199"/>
      <c r="D56" s="199"/>
      <c r="E56" s="200"/>
      <c r="F56" s="200"/>
      <c r="G56" s="200"/>
      <c r="H56" s="200"/>
      <c r="I56" s="201"/>
    </row>
    <row r="57" spans="2:9" x14ac:dyDescent="0.25">
      <c r="B57" s="199"/>
      <c r="C57" s="199"/>
      <c r="D57" s="199"/>
      <c r="E57" s="200"/>
      <c r="F57" s="200"/>
      <c r="G57" s="200"/>
      <c r="H57" s="200"/>
      <c r="I57" s="201"/>
    </row>
    <row r="58" spans="2:9" x14ac:dyDescent="0.25">
      <c r="B58" s="199"/>
      <c r="C58" s="199"/>
      <c r="D58" s="199"/>
      <c r="E58" s="200"/>
      <c r="F58" s="200"/>
      <c r="G58" s="200"/>
      <c r="H58" s="200"/>
      <c r="I58" s="201"/>
    </row>
    <row r="59" spans="2:9" x14ac:dyDescent="0.25">
      <c r="B59" s="199"/>
      <c r="C59" s="199"/>
      <c r="D59" s="199"/>
      <c r="E59" s="200"/>
      <c r="F59" s="200"/>
      <c r="G59" s="200"/>
      <c r="H59" s="200"/>
      <c r="I59" s="201"/>
    </row>
    <row r="60" spans="2:9" x14ac:dyDescent="0.25">
      <c r="B60" s="199"/>
      <c r="C60" s="199"/>
      <c r="D60" s="199"/>
      <c r="E60" s="200"/>
      <c r="F60" s="200"/>
      <c r="G60" s="200"/>
      <c r="H60" s="200"/>
      <c r="I60" s="201"/>
    </row>
    <row r="61" spans="2:9" x14ac:dyDescent="0.25">
      <c r="B61" s="199"/>
      <c r="C61" s="199"/>
      <c r="D61" s="199"/>
      <c r="E61" s="200"/>
      <c r="F61" s="200"/>
      <c r="G61" s="200"/>
      <c r="H61" s="200"/>
      <c r="I61" s="201"/>
    </row>
    <row r="62" spans="2:9" x14ac:dyDescent="0.25">
      <c r="B62" s="199"/>
      <c r="C62" s="199"/>
      <c r="D62" s="199"/>
      <c r="E62" s="200"/>
      <c r="F62" s="200"/>
      <c r="G62" s="200"/>
      <c r="H62" s="200"/>
      <c r="I62" s="201"/>
    </row>
    <row r="63" spans="2:9" x14ac:dyDescent="0.25">
      <c r="B63" s="199"/>
      <c r="C63" s="199"/>
      <c r="D63" s="199"/>
      <c r="E63" s="200"/>
      <c r="F63" s="200"/>
      <c r="G63" s="200"/>
      <c r="H63" s="200"/>
      <c r="I63" s="201"/>
    </row>
    <row r="64" spans="2:9" x14ac:dyDescent="0.25">
      <c r="B64" s="199"/>
      <c r="C64" s="199"/>
      <c r="D64" s="199"/>
      <c r="E64" s="200"/>
      <c r="F64" s="200"/>
      <c r="G64" s="200"/>
      <c r="H64" s="200"/>
      <c r="I64" s="201"/>
    </row>
    <row r="65" spans="2:16" x14ac:dyDescent="0.25">
      <c r="B65" s="199"/>
      <c r="C65" s="199"/>
      <c r="D65" s="199"/>
      <c r="E65" s="200"/>
      <c r="F65" s="200"/>
      <c r="G65" s="200"/>
      <c r="H65" s="200"/>
      <c r="I65" s="201"/>
    </row>
    <row r="66" spans="2:16" x14ac:dyDescent="0.25">
      <c r="B66" s="199"/>
      <c r="C66" s="199"/>
      <c r="D66" s="199"/>
      <c r="E66" s="200"/>
      <c r="F66" s="200"/>
      <c r="G66" s="200"/>
      <c r="H66" s="200"/>
      <c r="I66" s="201"/>
    </row>
    <row r="67" spans="2:16" x14ac:dyDescent="0.25">
      <c r="B67" s="199"/>
      <c r="C67" s="199"/>
      <c r="D67" s="199"/>
      <c r="E67" s="200"/>
      <c r="F67" s="200"/>
      <c r="G67" s="200"/>
      <c r="H67" s="200"/>
      <c r="I67" s="201"/>
    </row>
    <row r="68" spans="2:16" x14ac:dyDescent="0.25">
      <c r="B68" s="199"/>
      <c r="C68" s="199"/>
      <c r="D68" s="199"/>
      <c r="E68" s="200"/>
      <c r="F68" s="200"/>
      <c r="G68" s="200"/>
      <c r="H68" s="200"/>
      <c r="I68" s="201"/>
    </row>
    <row r="69" spans="2:16" x14ac:dyDescent="0.25">
      <c r="B69" s="199"/>
      <c r="C69" s="199"/>
      <c r="D69" s="199"/>
      <c r="E69" s="200"/>
      <c r="F69" s="200"/>
      <c r="G69" s="200"/>
      <c r="H69" s="200"/>
      <c r="I69" s="201"/>
    </row>
    <row r="70" spans="2:16" x14ac:dyDescent="0.25">
      <c r="B70" s="2"/>
      <c r="C70" s="133"/>
      <c r="D70" s="133"/>
      <c r="E70" s="133"/>
      <c r="F70" s="179"/>
      <c r="G70" s="179"/>
      <c r="H70" s="179"/>
      <c r="I70" s="180"/>
    </row>
    <row r="71" spans="2:16" ht="30" customHeight="1" x14ac:dyDescent="0.25">
      <c r="B71" s="391" t="s">
        <v>983</v>
      </c>
      <c r="C71" s="391"/>
      <c r="D71" s="391"/>
      <c r="E71" s="391"/>
      <c r="F71" s="391"/>
      <c r="G71" s="391"/>
      <c r="H71" s="391"/>
      <c r="I71" s="391"/>
      <c r="J71" s="391"/>
      <c r="K71" s="391"/>
      <c r="L71" s="391"/>
      <c r="M71" s="391"/>
      <c r="N71" s="391"/>
      <c r="O71" s="391"/>
    </row>
    <row r="72" spans="2:16" ht="60" x14ac:dyDescent="0.25">
      <c r="B72" s="2"/>
      <c r="C72" s="188" t="s">
        <v>984</v>
      </c>
      <c r="D72" s="189" t="s">
        <v>985</v>
      </c>
      <c r="E72" s="189" t="s">
        <v>986</v>
      </c>
      <c r="F72" s="189" t="s">
        <v>934</v>
      </c>
      <c r="G72" s="189"/>
      <c r="H72" s="189"/>
      <c r="I72" s="190" t="s">
        <v>987</v>
      </c>
      <c r="J72" s="189" t="s">
        <v>988</v>
      </c>
      <c r="K72" s="189" t="s">
        <v>989</v>
      </c>
      <c r="L72" s="189" t="s">
        <v>990</v>
      </c>
      <c r="M72" s="190" t="s">
        <v>991</v>
      </c>
      <c r="N72" s="191"/>
      <c r="O72" s="189" t="s">
        <v>992</v>
      </c>
      <c r="P72" s="57"/>
    </row>
    <row r="73" spans="2:16" x14ac:dyDescent="0.25">
      <c r="B73" s="2"/>
      <c r="C73" s="9" t="s">
        <v>993</v>
      </c>
      <c r="D73" s="192">
        <v>1370230000</v>
      </c>
      <c r="E73" s="192">
        <v>1370230000</v>
      </c>
      <c r="F73" s="192">
        <f>E73/D73*100</f>
        <v>100</v>
      </c>
      <c r="G73" s="192"/>
      <c r="H73" s="192"/>
      <c r="I73" s="192">
        <v>137023</v>
      </c>
      <c r="J73" s="193">
        <v>7268682</v>
      </c>
      <c r="K73" s="193">
        <f>712134+524663</f>
        <v>1236797</v>
      </c>
      <c r="L73" s="193">
        <f>J73-K73</f>
        <v>6031885</v>
      </c>
      <c r="M73" s="193">
        <f>L73*1000/100000</f>
        <v>60318.85</v>
      </c>
      <c r="N73" s="187" t="s">
        <v>994</v>
      </c>
      <c r="O73" s="193">
        <f t="shared" ref="O73:O78" si="2">M73*F73%</f>
        <v>60318.85</v>
      </c>
      <c r="P73"/>
    </row>
    <row r="74" spans="2:16" x14ac:dyDescent="0.25">
      <c r="B74" s="2"/>
      <c r="C74" s="9" t="s">
        <v>902</v>
      </c>
      <c r="D74" s="192">
        <v>9166128</v>
      </c>
      <c r="E74" s="192">
        <v>4674720</v>
      </c>
      <c r="F74" s="192">
        <f>E74/D74*100</f>
        <v>50.999942396615019</v>
      </c>
      <c r="G74" s="192"/>
      <c r="H74" s="192"/>
      <c r="I74" s="192">
        <v>467.47000000000008</v>
      </c>
      <c r="J74" s="193">
        <v>127598.74</v>
      </c>
      <c r="K74" s="193">
        <v>77637.84</v>
      </c>
      <c r="L74" s="193">
        <f>J74-K74</f>
        <v>49960.900000000009</v>
      </c>
      <c r="M74" s="193">
        <f>L74*1000/100000</f>
        <v>499.60900000000009</v>
      </c>
      <c r="N74" s="187" t="s">
        <v>994</v>
      </c>
      <c r="O74" s="193">
        <f t="shared" si="2"/>
        <v>254.80030220830437</v>
      </c>
      <c r="P74"/>
    </row>
    <row r="75" spans="2:16" x14ac:dyDescent="0.25">
      <c r="B75" s="2"/>
      <c r="C75" s="9" t="s">
        <v>995</v>
      </c>
      <c r="D75" s="192">
        <v>166052000</v>
      </c>
      <c r="E75" s="192">
        <v>163900000</v>
      </c>
      <c r="F75" s="192">
        <f t="shared" ref="F75:F89" si="3">E75/D75*100</f>
        <v>98.704020427336019</v>
      </c>
      <c r="G75" s="192"/>
      <c r="H75" s="192"/>
      <c r="I75" s="192">
        <v>16390</v>
      </c>
      <c r="J75" s="193">
        <v>1639552.67</v>
      </c>
      <c r="K75" s="193">
        <v>259.95</v>
      </c>
      <c r="L75" s="193">
        <f t="shared" ref="L75:L82" si="4">J75-K75</f>
        <v>1639292.72</v>
      </c>
      <c r="M75" s="193">
        <f t="shared" ref="M75:M80" si="5">L75*1000/100000</f>
        <v>16392.927199999998</v>
      </c>
      <c r="N75" s="187" t="s">
        <v>994</v>
      </c>
      <c r="O75" s="193">
        <f t="shared" si="2"/>
        <v>16180.47821212632</v>
      </c>
      <c r="P75"/>
    </row>
    <row r="76" spans="2:16" ht="30" x14ac:dyDescent="0.25">
      <c r="B76" s="2"/>
      <c r="C76" s="9" t="s">
        <v>996</v>
      </c>
      <c r="D76" s="192">
        <v>3500000</v>
      </c>
      <c r="E76" s="192">
        <v>3500000</v>
      </c>
      <c r="F76" s="192">
        <f t="shared" si="3"/>
        <v>100</v>
      </c>
      <c r="G76" s="192"/>
      <c r="H76" s="192"/>
      <c r="I76" s="192">
        <v>350.06</v>
      </c>
      <c r="J76" s="193">
        <f>217993.75-33.15</f>
        <v>217960.6</v>
      </c>
      <c r="K76" s="193">
        <f>10196.2+32799.68</f>
        <v>42995.880000000005</v>
      </c>
      <c r="L76" s="193">
        <f t="shared" si="4"/>
        <v>174964.72</v>
      </c>
      <c r="M76" s="193">
        <f t="shared" si="5"/>
        <v>1749.6472000000001</v>
      </c>
      <c r="N76" s="187" t="s">
        <v>994</v>
      </c>
      <c r="O76" s="193">
        <f t="shared" si="2"/>
        <v>1749.6472000000001</v>
      </c>
      <c r="P76"/>
    </row>
    <row r="77" spans="2:16" x14ac:dyDescent="0.25">
      <c r="B77" s="1"/>
      <c r="C77" s="9" t="s">
        <v>897</v>
      </c>
      <c r="D77" s="192">
        <v>5000000</v>
      </c>
      <c r="E77" s="192">
        <v>3869048</v>
      </c>
      <c r="F77" s="192">
        <f t="shared" si="3"/>
        <v>77.380960000000002</v>
      </c>
      <c r="G77" s="192"/>
      <c r="H77" s="192"/>
      <c r="I77" s="192">
        <v>4621.59</v>
      </c>
      <c r="J77" s="193">
        <v>17621.46</v>
      </c>
      <c r="K77" s="193">
        <f>240.11+4213.73</f>
        <v>4453.8399999999992</v>
      </c>
      <c r="L77" s="193">
        <f t="shared" si="4"/>
        <v>13167.619999999999</v>
      </c>
      <c r="M77" s="193">
        <f>L77</f>
        <v>13167.619999999999</v>
      </c>
      <c r="N77" s="187" t="s">
        <v>994</v>
      </c>
      <c r="O77" s="193">
        <f t="shared" si="2"/>
        <v>10189.230765151999</v>
      </c>
      <c r="P77"/>
    </row>
    <row r="78" spans="2:16" ht="30" x14ac:dyDescent="0.25">
      <c r="B78" s="1"/>
      <c r="C78" s="9" t="s">
        <v>997</v>
      </c>
      <c r="D78" s="192">
        <v>1320000</v>
      </c>
      <c r="E78" s="192">
        <v>660000</v>
      </c>
      <c r="F78" s="192">
        <f t="shared" si="3"/>
        <v>50</v>
      </c>
      <c r="G78" s="192"/>
      <c r="H78" s="192"/>
      <c r="I78" s="390">
        <v>2982.18</v>
      </c>
      <c r="J78" s="389">
        <v>33920507</v>
      </c>
      <c r="K78" s="389">
        <v>0</v>
      </c>
      <c r="L78" s="389">
        <f t="shared" si="4"/>
        <v>33920507</v>
      </c>
      <c r="M78" s="389">
        <f>L78/100000</f>
        <v>339.20506999999998</v>
      </c>
      <c r="N78" s="387" t="s">
        <v>998</v>
      </c>
      <c r="O78" s="193">
        <f t="shared" si="2"/>
        <v>169.60253499999999</v>
      </c>
      <c r="P78"/>
    </row>
    <row r="79" spans="2:16" x14ac:dyDescent="0.25">
      <c r="B79" s="1"/>
      <c r="C79" s="9" t="s">
        <v>999</v>
      </c>
      <c r="D79" s="192">
        <v>10000000</v>
      </c>
      <c r="E79" s="192">
        <v>5000000</v>
      </c>
      <c r="F79" s="192">
        <f t="shared" si="3"/>
        <v>50</v>
      </c>
      <c r="G79" s="192"/>
      <c r="H79" s="192"/>
      <c r="I79" s="390"/>
      <c r="J79" s="389"/>
      <c r="K79" s="389"/>
      <c r="L79" s="389"/>
      <c r="M79" s="389"/>
      <c r="N79" s="387"/>
      <c r="O79" s="193">
        <f>M78*F79%</f>
        <v>169.60253499999999</v>
      </c>
      <c r="P79"/>
    </row>
    <row r="80" spans="2:16" ht="30" x14ac:dyDescent="0.25">
      <c r="B80" s="1"/>
      <c r="C80" s="9" t="s">
        <v>1000</v>
      </c>
      <c r="D80" s="192">
        <v>200000</v>
      </c>
      <c r="E80" s="192">
        <v>52000</v>
      </c>
      <c r="F80" s="192">
        <f t="shared" si="3"/>
        <v>26</v>
      </c>
      <c r="G80" s="192"/>
      <c r="H80" s="192"/>
      <c r="I80" s="192">
        <v>52</v>
      </c>
      <c r="J80" s="193">
        <v>206391135.22</v>
      </c>
      <c r="K80" s="193">
        <f>189279376+358000</f>
        <v>189637376</v>
      </c>
      <c r="L80" s="193">
        <f t="shared" si="4"/>
        <v>16753759.219999999</v>
      </c>
      <c r="M80" s="193">
        <f t="shared" si="5"/>
        <v>167537.59219999998</v>
      </c>
      <c r="N80" s="187" t="s">
        <v>994</v>
      </c>
      <c r="O80" s="193">
        <f>M80*F80%</f>
        <v>43559.773971999995</v>
      </c>
      <c r="P80"/>
    </row>
    <row r="81" spans="2:16" x14ac:dyDescent="0.25">
      <c r="B81" s="1"/>
      <c r="C81" s="9" t="s">
        <v>1001</v>
      </c>
      <c r="D81" s="192">
        <v>48135</v>
      </c>
      <c r="E81" s="192">
        <v>48135</v>
      </c>
      <c r="F81" s="192">
        <f t="shared" si="3"/>
        <v>100</v>
      </c>
      <c r="G81" s="192"/>
      <c r="H81" s="192"/>
      <c r="I81" s="192">
        <v>19.54</v>
      </c>
      <c r="J81" s="193">
        <v>19614</v>
      </c>
      <c r="K81" s="193">
        <v>0</v>
      </c>
      <c r="L81" s="193">
        <f t="shared" si="4"/>
        <v>19614</v>
      </c>
      <c r="M81" s="193">
        <f>L81/100000</f>
        <v>0.19614000000000001</v>
      </c>
      <c r="N81" s="187" t="s">
        <v>998</v>
      </c>
      <c r="O81" s="193">
        <f>M81*F81%</f>
        <v>0.19614000000000001</v>
      </c>
      <c r="P81"/>
    </row>
    <row r="82" spans="2:16" x14ac:dyDescent="0.25">
      <c r="B82" s="1"/>
      <c r="C82" s="9" t="s">
        <v>1002</v>
      </c>
      <c r="D82" s="192">
        <v>15683248</v>
      </c>
      <c r="E82" s="192">
        <v>0</v>
      </c>
      <c r="F82" s="192">
        <f t="shared" si="3"/>
        <v>0</v>
      </c>
      <c r="G82" s="192"/>
      <c r="H82" s="192"/>
      <c r="I82" s="192" t="s">
        <v>878</v>
      </c>
      <c r="J82" s="193">
        <v>71791.86</v>
      </c>
      <c r="K82" s="193">
        <f>7310.54+19124.56</f>
        <v>26435.100000000002</v>
      </c>
      <c r="L82" s="193">
        <f t="shared" si="4"/>
        <v>45356.759999999995</v>
      </c>
      <c r="M82" s="193">
        <f>L82</f>
        <v>45356.759999999995</v>
      </c>
      <c r="N82" s="187" t="s">
        <v>994</v>
      </c>
      <c r="O82" s="193">
        <f>M82*F82%</f>
        <v>0</v>
      </c>
      <c r="P82"/>
    </row>
    <row r="83" spans="2:16" x14ac:dyDescent="0.25">
      <c r="B83" s="1"/>
      <c r="C83" s="9" t="s">
        <v>1003</v>
      </c>
      <c r="D83" s="192">
        <v>290000000</v>
      </c>
      <c r="E83" s="192">
        <v>0</v>
      </c>
      <c r="F83" s="192">
        <f t="shared" si="3"/>
        <v>0</v>
      </c>
      <c r="G83" s="192"/>
      <c r="H83" s="192"/>
      <c r="I83" s="192" t="s">
        <v>878</v>
      </c>
      <c r="J83" s="193">
        <v>172828.95</v>
      </c>
      <c r="K83" s="193">
        <f>83645+60946.24</f>
        <v>144591.24</v>
      </c>
      <c r="L83" s="193">
        <f>J83-K83</f>
        <v>28237.710000000021</v>
      </c>
      <c r="M83" s="193">
        <f>L83</f>
        <v>28237.710000000021</v>
      </c>
      <c r="N83" s="187" t="s">
        <v>994</v>
      </c>
      <c r="O83" s="193">
        <f>M83*F83%</f>
        <v>0</v>
      </c>
      <c r="P83"/>
    </row>
    <row r="84" spans="2:16" ht="30" x14ac:dyDescent="0.25">
      <c r="B84" s="1"/>
      <c r="C84" s="9" t="s">
        <v>1004</v>
      </c>
      <c r="D84" s="192"/>
      <c r="E84" s="192"/>
      <c r="F84" s="194">
        <v>0.51</v>
      </c>
      <c r="G84" s="194"/>
      <c r="H84" s="194"/>
      <c r="I84" s="192">
        <v>906.67000000000019</v>
      </c>
      <c r="J84" s="193">
        <v>200138711</v>
      </c>
      <c r="K84" s="193">
        <v>65565614</v>
      </c>
      <c r="L84" s="193">
        <f>J84-K84</f>
        <v>134573097</v>
      </c>
      <c r="M84" s="193">
        <f>L84/100000</f>
        <v>1345.7309700000001</v>
      </c>
      <c r="N84" s="187" t="s">
        <v>994</v>
      </c>
      <c r="O84" s="193">
        <f>M84*F84</f>
        <v>686.32279470000003</v>
      </c>
      <c r="P84" t="s">
        <v>1005</v>
      </c>
    </row>
    <row r="85" spans="2:16" ht="30" x14ac:dyDescent="0.25">
      <c r="B85" s="1"/>
      <c r="C85" s="9" t="s">
        <v>1006</v>
      </c>
      <c r="D85" s="192">
        <f>612021858-D86</f>
        <v>262021858</v>
      </c>
      <c r="E85" s="192">
        <v>78175388</v>
      </c>
      <c r="F85" s="192">
        <f>E85/D85*100</f>
        <v>29.835445255105398</v>
      </c>
      <c r="G85" s="192"/>
      <c r="H85" s="192"/>
      <c r="I85" s="388">
        <v>2767</v>
      </c>
      <c r="J85" s="389">
        <v>29925.15</v>
      </c>
      <c r="K85" s="389">
        <f>14022.03+9248.24</f>
        <v>23270.27</v>
      </c>
      <c r="L85" s="389">
        <f>J85-K85</f>
        <v>6654.880000000001</v>
      </c>
      <c r="M85" s="389">
        <f>L85</f>
        <v>6654.880000000001</v>
      </c>
      <c r="N85" s="387" t="s">
        <v>994</v>
      </c>
      <c r="O85" s="193">
        <f>M85*33.5841%</f>
        <v>2234.9815540800005</v>
      </c>
      <c r="P85" s="195">
        <f>D85*10</f>
        <v>2620218580</v>
      </c>
    </row>
    <row r="86" spans="2:16" x14ac:dyDescent="0.25">
      <c r="B86" s="1"/>
      <c r="C86" s="9" t="s">
        <v>1007</v>
      </c>
      <c r="D86" s="192">
        <v>350000000</v>
      </c>
      <c r="E86" s="192">
        <v>175000000</v>
      </c>
      <c r="F86" s="192">
        <f t="shared" si="3"/>
        <v>50</v>
      </c>
      <c r="G86" s="192"/>
      <c r="H86" s="192"/>
      <c r="I86" s="388"/>
      <c r="J86" s="389"/>
      <c r="K86" s="389"/>
      <c r="L86" s="389"/>
      <c r="M86" s="389"/>
      <c r="N86" s="387"/>
      <c r="O86" s="193">
        <f>M86*F86%</f>
        <v>0</v>
      </c>
      <c r="P86" s="195">
        <f>D86*1.71</f>
        <v>598500000</v>
      </c>
    </row>
    <row r="87" spans="2:16" ht="30" x14ac:dyDescent="0.25">
      <c r="B87" s="1"/>
      <c r="C87" s="9" t="s">
        <v>1008</v>
      </c>
      <c r="D87" s="192">
        <v>129085550</v>
      </c>
      <c r="E87" s="192">
        <v>33562243</v>
      </c>
      <c r="F87" s="192">
        <f t="shared" si="3"/>
        <v>26</v>
      </c>
      <c r="G87" s="192"/>
      <c r="H87" s="192"/>
      <c r="I87" s="192">
        <v>5203.9399999999996</v>
      </c>
      <c r="J87" s="193">
        <v>22213.02</v>
      </c>
      <c r="K87" s="193">
        <f>3364.56+373.13</f>
        <v>3737.69</v>
      </c>
      <c r="L87" s="193">
        <f>J87-K87</f>
        <v>18475.330000000002</v>
      </c>
      <c r="M87" s="193">
        <f>L87</f>
        <v>18475.330000000002</v>
      </c>
      <c r="N87" s="187" t="s">
        <v>994</v>
      </c>
      <c r="O87" s="193">
        <f>M87*F87%</f>
        <v>4803.5858000000007</v>
      </c>
      <c r="P87" s="195">
        <f>P85+P86</f>
        <v>3218718580</v>
      </c>
    </row>
    <row r="88" spans="2:16" x14ac:dyDescent="0.25">
      <c r="B88" s="1"/>
      <c r="C88" s="9" t="s">
        <v>950</v>
      </c>
      <c r="D88" s="192">
        <v>625844104</v>
      </c>
      <c r="E88" s="192">
        <v>463124635</v>
      </c>
      <c r="F88" s="192">
        <f t="shared" si="3"/>
        <v>73.999999686822974</v>
      </c>
      <c r="G88" s="192"/>
      <c r="H88" s="192"/>
      <c r="I88" s="192" t="s">
        <v>878</v>
      </c>
      <c r="J88" s="193">
        <v>319331.07</v>
      </c>
      <c r="K88" s="193">
        <f>335661.23+147069.07</f>
        <v>482730.3</v>
      </c>
      <c r="L88" s="193">
        <f>J88-K88</f>
        <v>-163399.22999999998</v>
      </c>
      <c r="M88" s="193">
        <f>L88</f>
        <v>-163399.22999999998</v>
      </c>
      <c r="N88" s="187" t="s">
        <v>994</v>
      </c>
      <c r="O88" s="193">
        <f>M88*F88%</f>
        <v>-120915.42968827114</v>
      </c>
      <c r="P88"/>
    </row>
    <row r="89" spans="2:16" x14ac:dyDescent="0.25">
      <c r="B89" s="1"/>
      <c r="C89" s="9" t="s">
        <v>900</v>
      </c>
      <c r="D89" s="192">
        <v>4500000</v>
      </c>
      <c r="E89" s="192">
        <v>3144600</v>
      </c>
      <c r="F89" s="192">
        <f t="shared" si="3"/>
        <v>69.88</v>
      </c>
      <c r="G89" s="192"/>
      <c r="H89" s="192"/>
      <c r="I89" s="192">
        <v>758.27</v>
      </c>
      <c r="J89" s="193">
        <v>638262.88</v>
      </c>
      <c r="K89" s="193">
        <f>9384.6+61966.19</f>
        <v>71350.790000000008</v>
      </c>
      <c r="L89" s="193">
        <f>J89-K89</f>
        <v>566912.09</v>
      </c>
      <c r="M89" s="193">
        <f>L89*1000/100000</f>
        <v>5669.1208999999999</v>
      </c>
      <c r="N89" s="187"/>
      <c r="O89" s="193">
        <f>M89*F89%</f>
        <v>3961.5816849199996</v>
      </c>
      <c r="P89"/>
    </row>
    <row r="90" spans="2:16" x14ac:dyDescent="0.25">
      <c r="B90" s="1"/>
      <c r="C90" s="9" t="s">
        <v>907</v>
      </c>
      <c r="D90" s="192"/>
      <c r="E90" s="192"/>
      <c r="F90" s="192"/>
      <c r="G90" s="192"/>
      <c r="H90" s="192"/>
      <c r="I90" s="192">
        <v>0.1</v>
      </c>
      <c r="J90" s="193"/>
      <c r="K90" s="193"/>
      <c r="L90" s="193"/>
      <c r="M90" s="193"/>
      <c r="N90" s="187"/>
      <c r="O90" s="193">
        <f>M90*F90%</f>
        <v>0</v>
      </c>
      <c r="P90"/>
    </row>
    <row r="91" spans="2:16" x14ac:dyDescent="0.25">
      <c r="B91" s="1"/>
      <c r="C91" s="196" t="s">
        <v>922</v>
      </c>
      <c r="D91" s="192"/>
      <c r="E91" s="192"/>
      <c r="F91" s="194">
        <v>0.51</v>
      </c>
      <c r="G91" s="194"/>
      <c r="H91" s="194"/>
      <c r="I91" s="192">
        <v>3.27</v>
      </c>
      <c r="J91" s="193">
        <v>14832930</v>
      </c>
      <c r="K91" s="193">
        <f>12155305+494151+253662</f>
        <v>12903118</v>
      </c>
      <c r="L91" s="193">
        <f>J91-K91</f>
        <v>1929812</v>
      </c>
      <c r="M91" s="193">
        <f>L91/100000</f>
        <v>19.298120000000001</v>
      </c>
      <c r="N91" s="187" t="s">
        <v>994</v>
      </c>
      <c r="O91" s="193">
        <f>M91*F91</f>
        <v>9.8420412000000006</v>
      </c>
      <c r="P91"/>
    </row>
    <row r="92" spans="2:16" x14ac:dyDescent="0.25">
      <c r="B92" s="1"/>
      <c r="C92" s="9"/>
      <c r="D92" s="192"/>
      <c r="E92" s="192"/>
      <c r="F92" s="192"/>
      <c r="G92" s="192"/>
      <c r="H92" s="192"/>
      <c r="I92" s="192"/>
      <c r="J92" s="193"/>
      <c r="K92" s="193"/>
      <c r="L92" s="193"/>
      <c r="M92" s="193"/>
      <c r="N92" s="187"/>
      <c r="O92" s="193">
        <f>M92*F92%</f>
        <v>0</v>
      </c>
      <c r="P92"/>
    </row>
    <row r="93" spans="2:16" x14ac:dyDescent="0.25">
      <c r="B93" s="1"/>
      <c r="C93" s="9"/>
      <c r="D93" s="192"/>
      <c r="E93" s="192"/>
      <c r="F93" s="192"/>
      <c r="G93" s="192"/>
      <c r="H93" s="192"/>
      <c r="I93" s="192"/>
      <c r="J93" s="193"/>
      <c r="K93" s="193"/>
      <c r="L93" s="193"/>
      <c r="M93" s="193"/>
      <c r="N93" s="187"/>
      <c r="O93" s="193">
        <f>M93*F93%</f>
        <v>0</v>
      </c>
      <c r="P93"/>
    </row>
    <row r="94" spans="2:16" x14ac:dyDescent="0.25">
      <c r="B94" s="1"/>
      <c r="C94" s="188" t="s">
        <v>1009</v>
      </c>
      <c r="D94" s="197"/>
      <c r="E94" s="192"/>
      <c r="F94" s="192"/>
      <c r="G94" s="192"/>
      <c r="H94" s="192"/>
      <c r="I94" s="192"/>
      <c r="J94" s="193"/>
      <c r="K94" s="193"/>
      <c r="L94" s="193"/>
      <c r="M94" s="193"/>
      <c r="N94" s="187"/>
      <c r="O94" s="193">
        <f>M94*F94%</f>
        <v>0</v>
      </c>
      <c r="P94"/>
    </row>
    <row r="95" spans="2:16" ht="60" x14ac:dyDescent="0.25">
      <c r="B95" s="1"/>
      <c r="C95" s="9" t="s">
        <v>1010</v>
      </c>
      <c r="D95" s="192">
        <v>82605200</v>
      </c>
      <c r="E95" s="192">
        <v>28287820</v>
      </c>
      <c r="F95" s="192">
        <f t="shared" ref="F95" si="6">E95/D95*100</f>
        <v>34.244599613583645</v>
      </c>
      <c r="G95" s="192"/>
      <c r="H95" s="192"/>
      <c r="I95" s="192">
        <v>1980.4</v>
      </c>
      <c r="J95" s="193"/>
      <c r="K95" s="193"/>
      <c r="L95" s="193"/>
      <c r="M95" s="193"/>
      <c r="N95" s="187"/>
      <c r="O95" s="193">
        <f>M95*F95%</f>
        <v>0</v>
      </c>
      <c r="P95"/>
    </row>
    <row r="96" spans="2:16" x14ac:dyDescent="0.25">
      <c r="B96" s="1"/>
      <c r="C96" s="9"/>
      <c r="D96" s="192"/>
      <c r="E96" s="192"/>
      <c r="F96" s="192"/>
      <c r="G96" s="192"/>
      <c r="H96" s="192"/>
      <c r="I96" s="192"/>
      <c r="J96" s="193"/>
      <c r="K96" s="193"/>
      <c r="L96" s="193"/>
      <c r="M96" s="193"/>
      <c r="N96" s="187"/>
      <c r="O96" s="193"/>
      <c r="P96"/>
    </row>
    <row r="97" spans="2:16" x14ac:dyDescent="0.25">
      <c r="B97" s="1"/>
      <c r="C97" s="188" t="s">
        <v>1011</v>
      </c>
      <c r="D97" s="192"/>
      <c r="E97" s="192"/>
      <c r="F97" s="192"/>
      <c r="G97" s="192"/>
      <c r="H97" s="192"/>
      <c r="I97" s="192"/>
      <c r="J97" s="193"/>
      <c r="K97" s="193"/>
      <c r="L97" s="193"/>
      <c r="M97" s="193"/>
      <c r="N97" s="187"/>
      <c r="O97" s="193"/>
      <c r="P97"/>
    </row>
    <row r="98" spans="2:16" x14ac:dyDescent="0.25">
      <c r="B98" s="1"/>
      <c r="C98" s="9" t="s">
        <v>1012</v>
      </c>
      <c r="D98" s="192">
        <v>4265000</v>
      </c>
      <c r="E98" s="192">
        <v>228301</v>
      </c>
      <c r="F98" s="198">
        <f>E98/D98*100</f>
        <v>5.3528956623681125</v>
      </c>
      <c r="G98" s="198"/>
      <c r="H98" s="198"/>
      <c r="I98" s="192">
        <v>4378.37</v>
      </c>
      <c r="J98" s="193">
        <f>110436.6-0.2</f>
        <v>110436.40000000001</v>
      </c>
      <c r="K98" s="193">
        <f>14855.22+61206.44</f>
        <v>76061.66</v>
      </c>
      <c r="L98" s="193">
        <f>J98-K98</f>
        <v>34374.740000000005</v>
      </c>
      <c r="M98" s="193">
        <f>L98</f>
        <v>34374.740000000005</v>
      </c>
      <c r="N98" s="187" t="s">
        <v>994</v>
      </c>
      <c r="O98" s="193">
        <f>M98*F98%</f>
        <v>1840.0439664103167</v>
      </c>
      <c r="P98"/>
    </row>
    <row r="99" spans="2:16" x14ac:dyDescent="0.25">
      <c r="B99" s="1"/>
      <c r="C99" s="9" t="s">
        <v>1013</v>
      </c>
      <c r="D99" s="192"/>
      <c r="E99" s="9">
        <v>13700</v>
      </c>
      <c r="F99" s="9"/>
      <c r="G99" s="9"/>
      <c r="H99" s="9"/>
      <c r="I99" s="192">
        <v>3.12</v>
      </c>
      <c r="J99" s="193"/>
      <c r="K99" s="193"/>
      <c r="L99" s="193"/>
      <c r="M99" s="193"/>
      <c r="N99" s="187"/>
      <c r="O99" s="193">
        <f>(E99*59.95)/100000</f>
        <v>8.2131500000000006</v>
      </c>
      <c r="P99" t="s">
        <v>1014</v>
      </c>
    </row>
    <row r="100" spans="2:16" x14ac:dyDescent="0.25">
      <c r="B100" s="1"/>
      <c r="C100" s="9"/>
      <c r="D100" s="192"/>
      <c r="E100" s="192"/>
      <c r="F100" s="192"/>
      <c r="G100" s="192"/>
      <c r="H100" s="192"/>
      <c r="I100" s="192">
        <f>SUM(I73:I99)</f>
        <v>177906.97999999998</v>
      </c>
      <c r="J100" s="193"/>
      <c r="K100" s="193"/>
      <c r="L100" s="193"/>
      <c r="M100" s="193"/>
      <c r="N100" s="187"/>
      <c r="O100" s="192">
        <f>SUM(O73:O99)</f>
        <v>25221.322964525796</v>
      </c>
      <c r="P100"/>
    </row>
    <row r="101" spans="2:16" x14ac:dyDescent="0.25">
      <c r="B101" s="1"/>
      <c r="C101" s="9" t="s">
        <v>1015</v>
      </c>
      <c r="D101" s="192"/>
      <c r="E101" s="192"/>
      <c r="F101" s="192"/>
      <c r="G101" s="192"/>
      <c r="H101" s="192"/>
      <c r="I101" s="192">
        <v>64465.79</v>
      </c>
      <c r="J101" s="193"/>
      <c r="K101" s="193"/>
      <c r="L101" s="193"/>
      <c r="M101" s="193"/>
      <c r="N101" s="187"/>
      <c r="O101" s="193"/>
      <c r="P101"/>
    </row>
    <row r="102" spans="2:16" x14ac:dyDescent="0.25">
      <c r="B102" s="1"/>
      <c r="C102" s="9"/>
      <c r="D102" s="192"/>
      <c r="E102" s="192"/>
      <c r="F102" s="192"/>
      <c r="G102" s="192"/>
      <c r="H102" s="192"/>
      <c r="I102" s="192">
        <f>I100-I101</f>
        <v>113441.18999999997</v>
      </c>
      <c r="J102" s="193"/>
      <c r="K102" s="193"/>
      <c r="L102" s="193"/>
      <c r="M102" s="193"/>
      <c r="N102" s="187"/>
      <c r="O102" s="193"/>
      <c r="P102"/>
    </row>
    <row r="103" spans="2:16" x14ac:dyDescent="0.25">
      <c r="B103" s="1"/>
      <c r="C103" s="1"/>
      <c r="D103" s="1"/>
      <c r="E103" s="1"/>
    </row>
    <row r="104" spans="2:16" x14ac:dyDescent="0.25">
      <c r="B104" s="1"/>
      <c r="C104" s="1"/>
      <c r="D104" s="1"/>
      <c r="E104" s="1"/>
    </row>
    <row r="105" spans="2:16" x14ac:dyDescent="0.25">
      <c r="B105" s="1"/>
      <c r="C105" s="1"/>
      <c r="D105" s="1"/>
      <c r="E105" s="1"/>
    </row>
    <row r="106" spans="2:16" x14ac:dyDescent="0.25">
      <c r="B106" s="1"/>
      <c r="C106" s="1"/>
      <c r="D106" s="1"/>
      <c r="E106" s="1"/>
    </row>
    <row r="107" spans="2:16" x14ac:dyDescent="0.25">
      <c r="B107" s="1"/>
      <c r="C107" s="1"/>
      <c r="D107" s="1"/>
      <c r="E107" s="1"/>
    </row>
    <row r="108" spans="2:16" x14ac:dyDescent="0.25">
      <c r="B108" s="1"/>
      <c r="C108" s="1"/>
      <c r="D108" s="1"/>
      <c r="E108" s="1"/>
    </row>
    <row r="109" spans="2:16" x14ac:dyDescent="0.25">
      <c r="B109" s="1"/>
      <c r="C109" s="1"/>
      <c r="D109" s="1"/>
      <c r="E109" s="1"/>
    </row>
    <row r="110" spans="2:16" x14ac:dyDescent="0.25">
      <c r="B110" s="1"/>
      <c r="C110" s="1"/>
      <c r="D110" s="1"/>
      <c r="E110" s="1"/>
    </row>
    <row r="111" spans="2:16" x14ac:dyDescent="0.25">
      <c r="B111" s="1"/>
      <c r="C111" s="1"/>
      <c r="D111" s="1"/>
      <c r="E111" s="1"/>
    </row>
    <row r="112" spans="2:16" x14ac:dyDescent="0.25">
      <c r="B112" s="1"/>
      <c r="C112" s="1"/>
      <c r="D112" s="1"/>
      <c r="E112" s="1"/>
    </row>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sheetData>
  <mergeCells count="59">
    <mergeCell ref="H32:H35"/>
    <mergeCell ref="H15:H16"/>
    <mergeCell ref="H19:H20"/>
    <mergeCell ref="H24:H25"/>
    <mergeCell ref="C18:I18"/>
    <mergeCell ref="C23:I23"/>
    <mergeCell ref="C28:I28"/>
    <mergeCell ref="G15:G16"/>
    <mergeCell ref="G19:G20"/>
    <mergeCell ref="G24:G25"/>
    <mergeCell ref="G29:G31"/>
    <mergeCell ref="G32:G35"/>
    <mergeCell ref="B19:B20"/>
    <mergeCell ref="F8:F9"/>
    <mergeCell ref="B15:B16"/>
    <mergeCell ref="C15:C16"/>
    <mergeCell ref="D15:D16"/>
    <mergeCell ref="E15:E16"/>
    <mergeCell ref="F15:F16"/>
    <mergeCell ref="C19:C20"/>
    <mergeCell ref="D19:D20"/>
    <mergeCell ref="E19:E20"/>
    <mergeCell ref="F19:F20"/>
    <mergeCell ref="H8:H9"/>
    <mergeCell ref="B2:I2"/>
    <mergeCell ref="B5:I5"/>
    <mergeCell ref="B3:I3"/>
    <mergeCell ref="C6:I6"/>
    <mergeCell ref="C7:F7"/>
    <mergeCell ref="G8:G9"/>
    <mergeCell ref="B24:B25"/>
    <mergeCell ref="C24:C25"/>
    <mergeCell ref="D24:D25"/>
    <mergeCell ref="E24:E25"/>
    <mergeCell ref="F24:F25"/>
    <mergeCell ref="B29:B31"/>
    <mergeCell ref="C29:C31"/>
    <mergeCell ref="D29:D31"/>
    <mergeCell ref="E29:E31"/>
    <mergeCell ref="F29:F31"/>
    <mergeCell ref="B32:B35"/>
    <mergeCell ref="C32:C35"/>
    <mergeCell ref="D32:D35"/>
    <mergeCell ref="E32:E35"/>
    <mergeCell ref="F32:F35"/>
    <mergeCell ref="C36:D36"/>
    <mergeCell ref="I78:I79"/>
    <mergeCell ref="J78:J79"/>
    <mergeCell ref="K78:K79"/>
    <mergeCell ref="B71:O71"/>
    <mergeCell ref="L78:L79"/>
    <mergeCell ref="M78:M79"/>
    <mergeCell ref="N78:N79"/>
    <mergeCell ref="N85:N86"/>
    <mergeCell ref="I85:I86"/>
    <mergeCell ref="J85:J86"/>
    <mergeCell ref="K85:K86"/>
    <mergeCell ref="L85:L86"/>
    <mergeCell ref="M85:M86"/>
  </mergeCells>
  <printOptions gridLines="1"/>
  <pageMargins left="0.42" right="0.70866141732283472" top="0.74803149606299213" bottom="0.74803149606299213" header="0.31496062992125984" footer="0.31496062992125984"/>
  <pageSetup paperSize="9" scale="81" orientation="landscape"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6"/>
  <sheetViews>
    <sheetView workbookViewId="0">
      <selection activeCell="C19" sqref="C19"/>
    </sheetView>
  </sheetViews>
  <sheetFormatPr defaultRowHeight="15" x14ac:dyDescent="0.25"/>
  <cols>
    <col min="2" max="2" width="17" customWidth="1"/>
    <col min="3" max="3" width="24.7109375" customWidth="1"/>
    <col min="4" max="4" width="27.140625" customWidth="1"/>
    <col min="5" max="5" width="19.28515625" customWidth="1"/>
    <col min="6" max="6" width="17.42578125" customWidth="1"/>
    <col min="7" max="7" width="57.140625" customWidth="1"/>
    <col min="8" max="8" width="9.5703125" customWidth="1"/>
  </cols>
  <sheetData>
    <row r="2" spans="2:7" x14ac:dyDescent="0.25">
      <c r="B2" t="s">
        <v>818</v>
      </c>
    </row>
    <row r="3" spans="2:7" ht="15.75" thickBot="1" x14ac:dyDescent="0.3"/>
    <row r="4" spans="2:7" ht="15.75" thickBot="1" x14ac:dyDescent="0.3">
      <c r="B4" s="427" t="s">
        <v>819</v>
      </c>
      <c r="C4" s="428"/>
      <c r="D4" s="428"/>
      <c r="E4" s="428"/>
      <c r="F4" s="428"/>
      <c r="G4" s="429"/>
    </row>
    <row r="5" spans="2:7" ht="15.75" thickBot="1" x14ac:dyDescent="0.3">
      <c r="B5" s="430" t="s">
        <v>820</v>
      </c>
      <c r="C5" s="431"/>
      <c r="D5" s="431"/>
      <c r="E5" s="431"/>
      <c r="F5" s="431"/>
      <c r="G5" s="432"/>
    </row>
    <row r="6" spans="2:7" ht="30.75" thickBot="1" x14ac:dyDescent="0.3">
      <c r="B6" s="136" t="s">
        <v>821</v>
      </c>
      <c r="C6" s="137" t="s">
        <v>822</v>
      </c>
      <c r="D6" s="138" t="s">
        <v>823</v>
      </c>
      <c r="E6" s="138" t="s">
        <v>824</v>
      </c>
      <c r="F6" s="138" t="s">
        <v>825</v>
      </c>
      <c r="G6" s="138" t="s">
        <v>8</v>
      </c>
    </row>
    <row r="7" spans="2:7" ht="15.75" thickBot="1" x14ac:dyDescent="0.3">
      <c r="B7" s="433" t="s">
        <v>826</v>
      </c>
      <c r="C7" s="434"/>
      <c r="D7" s="434"/>
      <c r="E7" s="434"/>
      <c r="F7" s="434"/>
      <c r="G7" s="435"/>
    </row>
    <row r="8" spans="2:7" ht="30" x14ac:dyDescent="0.25">
      <c r="B8" s="436">
        <v>1</v>
      </c>
      <c r="C8" s="438" t="s">
        <v>827</v>
      </c>
      <c r="D8" s="440">
        <v>452871.03</v>
      </c>
      <c r="E8" s="442">
        <v>452871.03</v>
      </c>
      <c r="F8" s="442">
        <v>452871.03</v>
      </c>
      <c r="G8" s="139" t="s">
        <v>828</v>
      </c>
    </row>
    <row r="9" spans="2:7" ht="75.75" thickBot="1" x14ac:dyDescent="0.3">
      <c r="B9" s="437"/>
      <c r="C9" s="439"/>
      <c r="D9" s="441"/>
      <c r="E9" s="443"/>
      <c r="F9" s="443"/>
      <c r="G9" s="139" t="s">
        <v>829</v>
      </c>
    </row>
    <row r="10" spans="2:7" ht="60.75" thickBot="1" x14ac:dyDescent="0.3">
      <c r="B10" s="141">
        <v>2</v>
      </c>
      <c r="C10" s="142" t="s">
        <v>831</v>
      </c>
      <c r="D10" s="143">
        <v>1586185.64</v>
      </c>
      <c r="E10" s="144">
        <v>1586185.64</v>
      </c>
      <c r="F10" s="144">
        <v>1586185.64</v>
      </c>
      <c r="G10" s="140" t="s">
        <v>830</v>
      </c>
    </row>
    <row r="11" spans="2:7" ht="15.75" thickBot="1" x14ac:dyDescent="0.3">
      <c r="B11" s="145"/>
      <c r="C11" s="146" t="s">
        <v>832</v>
      </c>
      <c r="D11" s="147">
        <v>2039056.67</v>
      </c>
      <c r="E11" s="147">
        <v>2039056.67</v>
      </c>
      <c r="F11" s="147">
        <v>2039056.67</v>
      </c>
      <c r="G11" s="148"/>
    </row>
    <row r="12" spans="2:7" ht="15.75" thickBot="1" x14ac:dyDescent="0.3">
      <c r="B12" s="412" t="s">
        <v>684</v>
      </c>
      <c r="C12" s="413"/>
      <c r="D12" s="413"/>
      <c r="E12" s="413"/>
      <c r="F12" s="413"/>
      <c r="G12" s="414"/>
    </row>
    <row r="13" spans="2:7" ht="45" customHeight="1" x14ac:dyDescent="0.25">
      <c r="B13" s="415" t="s">
        <v>833</v>
      </c>
      <c r="C13" s="416"/>
      <c r="D13" s="416"/>
      <c r="E13" s="416"/>
      <c r="F13" s="416"/>
      <c r="G13" s="417"/>
    </row>
    <row r="14" spans="2:7" ht="60" customHeight="1" x14ac:dyDescent="0.25">
      <c r="B14" s="418" t="s">
        <v>834</v>
      </c>
      <c r="C14" s="419"/>
      <c r="D14" s="419"/>
      <c r="E14" s="419"/>
      <c r="F14" s="419"/>
      <c r="G14" s="420"/>
    </row>
    <row r="15" spans="2:7" ht="75" customHeight="1" x14ac:dyDescent="0.25">
      <c r="B15" s="421" t="s">
        <v>835</v>
      </c>
      <c r="C15" s="422"/>
      <c r="D15" s="422"/>
      <c r="E15" s="422"/>
      <c r="F15" s="422"/>
      <c r="G15" s="423"/>
    </row>
    <row r="16" spans="2:7" ht="135" customHeight="1" thickBot="1" x14ac:dyDescent="0.3">
      <c r="B16" s="424" t="s">
        <v>836</v>
      </c>
      <c r="C16" s="425"/>
      <c r="D16" s="425"/>
      <c r="E16" s="425"/>
      <c r="F16" s="425"/>
      <c r="G16" s="426"/>
    </row>
    <row r="19" spans="2:7" x14ac:dyDescent="0.25">
      <c r="B19" t="s">
        <v>837</v>
      </c>
    </row>
    <row r="20" spans="2:7" ht="15.75" thickBot="1" x14ac:dyDescent="0.3"/>
    <row r="21" spans="2:7" ht="15.75" thickBot="1" x14ac:dyDescent="0.3">
      <c r="B21" s="427" t="s">
        <v>10</v>
      </c>
      <c r="C21" s="428"/>
      <c r="D21" s="428"/>
      <c r="E21" s="428"/>
      <c r="F21" s="428"/>
      <c r="G21" s="429"/>
    </row>
    <row r="22" spans="2:7" ht="15.75" thickBot="1" x14ac:dyDescent="0.3">
      <c r="B22" s="433" t="s">
        <v>820</v>
      </c>
      <c r="C22" s="434"/>
      <c r="D22" s="434"/>
      <c r="E22" s="434"/>
      <c r="F22" s="434"/>
      <c r="G22" s="435"/>
    </row>
    <row r="23" spans="2:7" ht="30.75" thickBot="1" x14ac:dyDescent="0.3">
      <c r="B23" s="149" t="s">
        <v>1</v>
      </c>
      <c r="C23" s="138" t="s">
        <v>19</v>
      </c>
      <c r="D23" s="138" t="s">
        <v>838</v>
      </c>
      <c r="E23" s="138" t="s">
        <v>824</v>
      </c>
      <c r="F23" s="138" t="s">
        <v>839</v>
      </c>
      <c r="G23" s="138" t="s">
        <v>8</v>
      </c>
    </row>
    <row r="24" spans="2:7" ht="15.75" thickBot="1" x14ac:dyDescent="0.3">
      <c r="B24" s="444" t="s">
        <v>826</v>
      </c>
      <c r="C24" s="445"/>
      <c r="D24" s="445"/>
      <c r="E24" s="445"/>
      <c r="F24" s="445"/>
      <c r="G24" s="446"/>
    </row>
    <row r="25" spans="2:7" ht="45.75" thickBot="1" x14ac:dyDescent="0.3">
      <c r="B25" s="150">
        <v>1</v>
      </c>
      <c r="C25" s="142" t="s">
        <v>840</v>
      </c>
      <c r="D25" s="151">
        <v>41263577.490000002</v>
      </c>
      <c r="E25" s="151">
        <v>37137219.740000002</v>
      </c>
      <c r="F25" s="151">
        <v>30947683.120000001</v>
      </c>
      <c r="G25" s="152" t="s">
        <v>841</v>
      </c>
    </row>
    <row r="26" spans="2:7" ht="60.75" thickBot="1" x14ac:dyDescent="0.3">
      <c r="B26" s="150">
        <v>2</v>
      </c>
      <c r="C26" s="151" t="s">
        <v>844</v>
      </c>
      <c r="D26" s="155">
        <v>63179021.509999998</v>
      </c>
      <c r="E26" s="151">
        <v>56861119.359999999</v>
      </c>
      <c r="F26" s="151">
        <v>47384266.130000003</v>
      </c>
      <c r="G26" s="152" t="s">
        <v>842</v>
      </c>
    </row>
    <row r="27" spans="2:7" ht="90.75" thickBot="1" x14ac:dyDescent="0.3">
      <c r="B27" s="150">
        <v>3</v>
      </c>
      <c r="C27" s="142" t="s">
        <v>845</v>
      </c>
      <c r="D27" s="151">
        <v>624725</v>
      </c>
      <c r="E27" s="151">
        <v>562252.5</v>
      </c>
      <c r="F27" s="151">
        <v>468543.75</v>
      </c>
      <c r="G27" s="152" t="s">
        <v>843</v>
      </c>
    </row>
    <row r="28" spans="2:7" ht="30.75" thickBot="1" x14ac:dyDescent="0.3">
      <c r="B28" s="150">
        <v>4</v>
      </c>
      <c r="C28" s="142" t="s">
        <v>846</v>
      </c>
      <c r="D28" s="151">
        <v>5235807</v>
      </c>
      <c r="E28" s="151">
        <v>4712226.3</v>
      </c>
      <c r="F28" s="151">
        <v>3926855.25</v>
      </c>
      <c r="G28" s="153"/>
    </row>
    <row r="29" spans="2:7" ht="30.75" thickBot="1" x14ac:dyDescent="0.3">
      <c r="B29" s="150">
        <v>5</v>
      </c>
      <c r="C29" s="142" t="s">
        <v>847</v>
      </c>
      <c r="D29" s="151">
        <v>17526530</v>
      </c>
      <c r="E29" s="151">
        <v>15773877</v>
      </c>
      <c r="F29" s="151">
        <v>13144897.5</v>
      </c>
      <c r="G29" s="153"/>
    </row>
    <row r="30" spans="2:7" ht="15.75" thickBot="1" x14ac:dyDescent="0.3">
      <c r="B30" s="150">
        <v>6</v>
      </c>
      <c r="C30" s="142" t="s">
        <v>848</v>
      </c>
      <c r="D30" s="156">
        <v>4500000</v>
      </c>
      <c r="E30" s="151">
        <v>4050000</v>
      </c>
      <c r="F30" s="151">
        <v>3375000</v>
      </c>
      <c r="G30" s="154"/>
    </row>
    <row r="31" spans="2:7" ht="15.75" thickBot="1" x14ac:dyDescent="0.3">
      <c r="B31" s="157"/>
      <c r="C31" s="138" t="s">
        <v>23</v>
      </c>
      <c r="D31" s="158">
        <v>132329661</v>
      </c>
      <c r="E31" s="158">
        <v>119096694</v>
      </c>
      <c r="F31" s="158">
        <v>99247245</v>
      </c>
      <c r="G31" s="159"/>
    </row>
    <row r="32" spans="2:7" ht="15.75" thickBot="1" x14ac:dyDescent="0.3">
      <c r="B32" s="447" t="s">
        <v>684</v>
      </c>
      <c r="C32" s="448"/>
      <c r="D32" s="448"/>
      <c r="E32" s="448"/>
      <c r="F32" s="448"/>
      <c r="G32" s="449"/>
    </row>
    <row r="33" spans="2:7" ht="15" customHeight="1" x14ac:dyDescent="0.25">
      <c r="B33" s="415" t="s">
        <v>833</v>
      </c>
      <c r="C33" s="416"/>
      <c r="D33" s="416"/>
      <c r="E33" s="416"/>
      <c r="F33" s="416"/>
      <c r="G33" s="417"/>
    </row>
    <row r="34" spans="2:7" ht="30" customHeight="1" x14ac:dyDescent="0.25">
      <c r="B34" s="418" t="s">
        <v>834</v>
      </c>
      <c r="C34" s="419"/>
      <c r="D34" s="419"/>
      <c r="E34" s="419"/>
      <c r="F34" s="419"/>
      <c r="G34" s="420"/>
    </row>
    <row r="35" spans="2:7" ht="30" customHeight="1" x14ac:dyDescent="0.25">
      <c r="B35" s="418" t="s">
        <v>849</v>
      </c>
      <c r="C35" s="419"/>
      <c r="D35" s="419"/>
      <c r="E35" s="419"/>
      <c r="F35" s="419"/>
      <c r="G35" s="420"/>
    </row>
    <row r="36" spans="2:7" ht="45" customHeight="1" thickBot="1" x14ac:dyDescent="0.3">
      <c r="B36" s="424" t="s">
        <v>850</v>
      </c>
      <c r="C36" s="425"/>
      <c r="D36" s="425"/>
      <c r="E36" s="425"/>
      <c r="F36" s="425"/>
      <c r="G36" s="426"/>
    </row>
  </sheetData>
  <mergeCells count="21">
    <mergeCell ref="B34:G34"/>
    <mergeCell ref="B35:G35"/>
    <mergeCell ref="B36:G36"/>
    <mergeCell ref="B21:G21"/>
    <mergeCell ref="B22:G22"/>
    <mergeCell ref="B24:G24"/>
    <mergeCell ref="B32:G32"/>
    <mergeCell ref="B33:G33"/>
    <mergeCell ref="B4:G4"/>
    <mergeCell ref="B5:G5"/>
    <mergeCell ref="B7:G7"/>
    <mergeCell ref="B8:B9"/>
    <mergeCell ref="C8:C9"/>
    <mergeCell ref="D8:D9"/>
    <mergeCell ref="E8:E9"/>
    <mergeCell ref="F8:F9"/>
    <mergeCell ref="B12:G12"/>
    <mergeCell ref="B13:G13"/>
    <mergeCell ref="B14:G14"/>
    <mergeCell ref="B15:G15"/>
    <mergeCell ref="B16:G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0"/>
  <sheetViews>
    <sheetView showGridLines="0" view="pageBreakPreview" zoomScale="70" zoomScaleNormal="100" zoomScaleSheetLayoutView="70" workbookViewId="0">
      <pane ySplit="4" topLeftCell="A8" activePane="bottomLeft" state="frozen"/>
      <selection pane="bottomLeft" activeCell="F13" sqref="F13"/>
    </sheetView>
  </sheetViews>
  <sheetFormatPr defaultColWidth="8.85546875" defaultRowHeight="15" x14ac:dyDescent="0.25"/>
  <cols>
    <col min="1" max="1" width="4.28515625" style="1" customWidth="1"/>
    <col min="2" max="2" width="34" style="3" customWidth="1"/>
    <col min="3" max="3" width="25.85546875" style="3" customWidth="1"/>
    <col min="4" max="6" width="19.28515625" style="1" customWidth="1"/>
    <col min="7" max="7" width="56.42578125" style="1" customWidth="1"/>
    <col min="8" max="8" width="14.28515625" style="1" customWidth="1"/>
    <col min="9" max="9" width="20.5703125" style="1" customWidth="1"/>
    <col min="10" max="16384" width="8.85546875" style="1"/>
  </cols>
  <sheetData>
    <row r="2" spans="1:9" x14ac:dyDescent="0.25">
      <c r="B2" s="465" t="s">
        <v>862</v>
      </c>
      <c r="C2" s="466"/>
      <c r="D2" s="466"/>
      <c r="E2" s="466"/>
      <c r="F2" s="466"/>
      <c r="G2" s="466"/>
    </row>
    <row r="3" spans="1:9" ht="13.15" customHeight="1" x14ac:dyDescent="0.25">
      <c r="B3" s="380" t="str">
        <f>Summary!B3</f>
        <v>Details as on 31st March 2024</v>
      </c>
      <c r="C3" s="380"/>
      <c r="D3" s="380"/>
      <c r="E3" s="380"/>
      <c r="F3" s="380"/>
      <c r="G3" s="380"/>
      <c r="H3" s="61"/>
    </row>
    <row r="4" spans="1:9" ht="45.75" thickBot="1" x14ac:dyDescent="0.3">
      <c r="B4" s="62" t="s">
        <v>7</v>
      </c>
      <c r="C4" s="62" t="s">
        <v>851</v>
      </c>
      <c r="D4" s="62" t="s">
        <v>694</v>
      </c>
      <c r="E4" s="160" t="s">
        <v>1212</v>
      </c>
      <c r="F4" s="299" t="s">
        <v>1201</v>
      </c>
      <c r="G4" s="160" t="s">
        <v>8</v>
      </c>
      <c r="H4" s="2" t="s">
        <v>728</v>
      </c>
      <c r="I4" s="2" t="s">
        <v>853</v>
      </c>
    </row>
    <row r="5" spans="1:9" ht="15.75" thickBot="1" x14ac:dyDescent="0.3">
      <c r="A5" s="474" t="s">
        <v>1030</v>
      </c>
      <c r="B5" s="475"/>
      <c r="C5" s="475"/>
      <c r="D5" s="475"/>
      <c r="E5" s="475"/>
      <c r="F5" s="475"/>
      <c r="G5" s="476"/>
    </row>
    <row r="6" spans="1:9" ht="15.75" thickBot="1" x14ac:dyDescent="0.3">
      <c r="A6" s="150" t="s">
        <v>887</v>
      </c>
      <c r="B6" s="477" t="s">
        <v>1031</v>
      </c>
      <c r="C6" s="478"/>
      <c r="D6" s="478"/>
      <c r="E6" s="478"/>
      <c r="F6" s="478"/>
      <c r="G6" s="479"/>
    </row>
    <row r="7" spans="1:9" ht="79.5" x14ac:dyDescent="0.25">
      <c r="A7" s="438">
        <v>1</v>
      </c>
      <c r="B7" s="456" t="s">
        <v>1032</v>
      </c>
      <c r="C7" s="468">
        <v>4378.37</v>
      </c>
      <c r="D7" s="481">
        <f>C7</f>
        <v>4378.37</v>
      </c>
      <c r="E7" s="471">
        <v>1840.04</v>
      </c>
      <c r="F7" s="471">
        <f>E7*80%</f>
        <v>1472.0320000000002</v>
      </c>
      <c r="G7" s="181" t="s">
        <v>1033</v>
      </c>
    </row>
    <row r="8" spans="1:9" ht="60" x14ac:dyDescent="0.25">
      <c r="A8" s="480"/>
      <c r="B8" s="467"/>
      <c r="C8" s="469"/>
      <c r="D8" s="482"/>
      <c r="E8" s="472"/>
      <c r="F8" s="472"/>
      <c r="G8" s="181" t="s">
        <v>1034</v>
      </c>
    </row>
    <row r="9" spans="1:9" ht="60.75" thickBot="1" x14ac:dyDescent="0.3">
      <c r="A9" s="439"/>
      <c r="B9" s="457"/>
      <c r="C9" s="470"/>
      <c r="D9" s="483"/>
      <c r="E9" s="473"/>
      <c r="F9" s="473"/>
      <c r="G9" s="182" t="s">
        <v>1035</v>
      </c>
    </row>
    <row r="10" spans="1:9" ht="15.75" thickBot="1" x14ac:dyDescent="0.3">
      <c r="A10" s="150" t="s">
        <v>909</v>
      </c>
      <c r="B10" s="450" t="s">
        <v>1036</v>
      </c>
      <c r="C10" s="451"/>
      <c r="D10" s="451"/>
      <c r="E10" s="451"/>
      <c r="F10" s="451"/>
      <c r="G10" s="452"/>
    </row>
    <row r="11" spans="1:9" ht="45" x14ac:dyDescent="0.25">
      <c r="A11" s="438">
        <v>1</v>
      </c>
      <c r="B11" s="456" t="s">
        <v>1013</v>
      </c>
      <c r="C11" s="458">
        <v>3.12</v>
      </c>
      <c r="D11" s="460">
        <v>8.2100000000000009</v>
      </c>
      <c r="E11" s="460">
        <f>D11</f>
        <v>8.2100000000000009</v>
      </c>
      <c r="F11" s="460">
        <f>D11</f>
        <v>8.2100000000000009</v>
      </c>
      <c r="G11" s="181" t="s">
        <v>1037</v>
      </c>
    </row>
    <row r="12" spans="1:9" ht="60.75" thickBot="1" x14ac:dyDescent="0.3">
      <c r="A12" s="439"/>
      <c r="B12" s="457"/>
      <c r="C12" s="459"/>
      <c r="D12" s="461"/>
      <c r="E12" s="461"/>
      <c r="F12" s="461"/>
      <c r="G12" s="182" t="s">
        <v>1038</v>
      </c>
    </row>
    <row r="13" spans="1:9" ht="15.75" thickBot="1" x14ac:dyDescent="0.3">
      <c r="A13" s="232"/>
      <c r="B13" s="233" t="s">
        <v>857</v>
      </c>
      <c r="C13" s="234">
        <f>SUM(C7+C11)</f>
        <v>4381.49</v>
      </c>
      <c r="D13" s="234">
        <f>D7+D11</f>
        <v>4386.58</v>
      </c>
      <c r="E13" s="234">
        <f>E7+E11</f>
        <v>1848.25</v>
      </c>
      <c r="F13" s="234">
        <f>F7+F11</f>
        <v>1480.2420000000002</v>
      </c>
      <c r="G13" s="235"/>
    </row>
    <row r="14" spans="1:9" ht="15.75" thickBot="1" x14ac:dyDescent="0.3">
      <c r="A14" s="412" t="s">
        <v>885</v>
      </c>
      <c r="B14" s="413"/>
      <c r="C14" s="413"/>
      <c r="D14" s="413"/>
      <c r="E14" s="413"/>
      <c r="F14" s="413"/>
      <c r="G14" s="414"/>
    </row>
    <row r="15" spans="1:9" ht="30" customHeight="1" x14ac:dyDescent="0.25">
      <c r="A15" s="462" t="s">
        <v>1039</v>
      </c>
      <c r="B15" s="463"/>
      <c r="C15" s="463"/>
      <c r="D15" s="463"/>
      <c r="E15" s="463"/>
      <c r="F15" s="463"/>
      <c r="G15" s="464"/>
    </row>
    <row r="16" spans="1:9" ht="15" customHeight="1" x14ac:dyDescent="0.25">
      <c r="A16" s="421" t="s">
        <v>1040</v>
      </c>
      <c r="B16" s="422"/>
      <c r="C16" s="422"/>
      <c r="D16" s="422"/>
      <c r="E16" s="422"/>
      <c r="F16" s="422"/>
      <c r="G16" s="423"/>
    </row>
    <row r="17" spans="1:7" ht="15" customHeight="1" x14ac:dyDescent="0.25">
      <c r="A17" s="421" t="s">
        <v>1041</v>
      </c>
      <c r="B17" s="422"/>
      <c r="C17" s="422"/>
      <c r="D17" s="422"/>
      <c r="E17" s="422"/>
      <c r="F17" s="422"/>
      <c r="G17" s="423"/>
    </row>
    <row r="18" spans="1:7" ht="15" customHeight="1" x14ac:dyDescent="0.25">
      <c r="A18" s="421" t="s">
        <v>1042</v>
      </c>
      <c r="B18" s="422"/>
      <c r="C18" s="422"/>
      <c r="D18" s="422"/>
      <c r="E18" s="422"/>
      <c r="F18" s="422"/>
      <c r="G18" s="423"/>
    </row>
    <row r="19" spans="1:7" ht="30" customHeight="1" x14ac:dyDescent="0.25">
      <c r="A19" s="421" t="s">
        <v>1043</v>
      </c>
      <c r="B19" s="422"/>
      <c r="C19" s="422"/>
      <c r="D19" s="422"/>
      <c r="E19" s="422"/>
      <c r="F19" s="422"/>
      <c r="G19" s="423"/>
    </row>
    <row r="20" spans="1:7" ht="45" customHeight="1" thickBot="1" x14ac:dyDescent="0.3">
      <c r="A20" s="453" t="s">
        <v>1044</v>
      </c>
      <c r="B20" s="454"/>
      <c r="C20" s="454"/>
      <c r="D20" s="454"/>
      <c r="E20" s="454"/>
      <c r="F20" s="454"/>
      <c r="G20" s="455"/>
    </row>
  </sheetData>
  <mergeCells count="24">
    <mergeCell ref="B2:G2"/>
    <mergeCell ref="B3:G3"/>
    <mergeCell ref="B7:B9"/>
    <mergeCell ref="C7:C9"/>
    <mergeCell ref="E7:E9"/>
    <mergeCell ref="F7:F9"/>
    <mergeCell ref="A5:G5"/>
    <mergeCell ref="B6:G6"/>
    <mergeCell ref="A7:A9"/>
    <mergeCell ref="D7:D9"/>
    <mergeCell ref="B10:G10"/>
    <mergeCell ref="A11:A12"/>
    <mergeCell ref="A19:G19"/>
    <mergeCell ref="A20:G20"/>
    <mergeCell ref="B11:B12"/>
    <mergeCell ref="C11:C12"/>
    <mergeCell ref="D11:D12"/>
    <mergeCell ref="F11:F12"/>
    <mergeCell ref="A14:G14"/>
    <mergeCell ref="A15:G15"/>
    <mergeCell ref="A16:G16"/>
    <mergeCell ref="A17:G17"/>
    <mergeCell ref="A18:G18"/>
    <mergeCell ref="E11:E12"/>
  </mergeCells>
  <pageMargins left="0.26" right="0.36" top="0.75" bottom="0.75" header="0.3" footer="0.3"/>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B16" sqref="B16"/>
    </sheetView>
  </sheetViews>
  <sheetFormatPr defaultColWidth="8.85546875" defaultRowHeight="15" x14ac:dyDescent="0.25"/>
  <cols>
    <col min="1" max="1" width="5.7109375" style="3" bestFit="1" customWidth="1"/>
    <col min="2" max="2" width="23.7109375" style="4" bestFit="1" customWidth="1"/>
    <col min="3" max="3" width="15.85546875" style="4" bestFit="1" customWidth="1"/>
    <col min="4" max="4" width="18.5703125" style="4" bestFit="1" customWidth="1"/>
    <col min="5" max="5" width="33.85546875" style="3" bestFit="1" customWidth="1"/>
    <col min="6" max="6" width="10.42578125" style="3" bestFit="1" customWidth="1"/>
    <col min="7" max="7" width="8.5703125" style="3" bestFit="1" customWidth="1"/>
    <col min="8" max="8" width="22.28515625" style="3" customWidth="1"/>
    <col min="9" max="9" width="22.7109375" style="3" customWidth="1"/>
    <col min="10" max="10" width="23.5703125" style="1" customWidth="1"/>
    <col min="11" max="16384" width="8.85546875" style="1"/>
  </cols>
  <sheetData>
    <row r="1" spans="1:10" x14ac:dyDescent="0.25">
      <c r="A1" s="484" t="s">
        <v>26</v>
      </c>
      <c r="B1" s="485"/>
      <c r="C1" s="485"/>
      <c r="D1" s="485"/>
      <c r="E1" s="485"/>
      <c r="F1" s="485"/>
      <c r="G1" s="485"/>
      <c r="H1" s="16"/>
      <c r="I1" s="16"/>
      <c r="J1" s="16"/>
    </row>
    <row r="2" spans="1:10" x14ac:dyDescent="0.25">
      <c r="A2" s="486"/>
      <c r="B2" s="487"/>
      <c r="C2" s="487"/>
      <c r="D2" s="487"/>
      <c r="E2" s="487"/>
      <c r="F2" s="487"/>
      <c r="G2" s="488"/>
    </row>
    <row r="3" spans="1:10" ht="30" x14ac:dyDescent="0.25">
      <c r="A3" s="5" t="s">
        <v>1</v>
      </c>
      <c r="B3" s="5" t="s">
        <v>27</v>
      </c>
      <c r="C3" s="5" t="s">
        <v>28</v>
      </c>
      <c r="D3" s="5" t="s">
        <v>35</v>
      </c>
      <c r="E3" s="5" t="s">
        <v>36</v>
      </c>
      <c r="F3" s="5" t="s">
        <v>11</v>
      </c>
      <c r="G3" s="5" t="s">
        <v>8</v>
      </c>
      <c r="H3" s="1"/>
      <c r="I3" s="1"/>
    </row>
    <row r="4" spans="1:10" x14ac:dyDescent="0.25">
      <c r="A4" s="10"/>
      <c r="B4" s="8" t="s">
        <v>38</v>
      </c>
      <c r="C4" s="14"/>
      <c r="D4" s="13"/>
      <c r="E4" s="8"/>
      <c r="F4" s="8"/>
      <c r="G4" s="8"/>
      <c r="H4" s="1"/>
      <c r="I4" s="1"/>
    </row>
    <row r="5" spans="1:10" x14ac:dyDescent="0.25">
      <c r="A5" s="10"/>
      <c r="B5" s="8"/>
      <c r="C5" s="14"/>
      <c r="D5" s="13"/>
      <c r="E5" s="8"/>
      <c r="F5" s="8"/>
      <c r="G5" s="8"/>
      <c r="H5" s="1"/>
      <c r="I5" s="1"/>
    </row>
    <row r="6" spans="1:10" x14ac:dyDescent="0.25">
      <c r="A6" s="10"/>
      <c r="B6" s="8"/>
      <c r="C6" s="14"/>
      <c r="D6" s="13"/>
      <c r="E6" s="8"/>
      <c r="F6" s="8"/>
      <c r="G6" s="8"/>
      <c r="H6" s="1"/>
      <c r="I6" s="1"/>
    </row>
    <row r="7" spans="1:10" x14ac:dyDescent="0.25">
      <c r="A7" s="10"/>
      <c r="B7" s="8"/>
      <c r="C7" s="14"/>
      <c r="D7" s="13"/>
      <c r="E7" s="8"/>
      <c r="F7" s="8"/>
      <c r="G7" s="8"/>
      <c r="H7" s="1"/>
      <c r="I7" s="1"/>
    </row>
    <row r="8" spans="1:10" x14ac:dyDescent="0.25">
      <c r="A8" s="10"/>
      <c r="B8" s="8"/>
      <c r="C8" s="14"/>
      <c r="D8" s="13"/>
      <c r="E8" s="8"/>
      <c r="F8" s="8"/>
      <c r="G8" s="8"/>
      <c r="H8" s="1"/>
      <c r="I8" s="1"/>
    </row>
    <row r="9" spans="1:10" x14ac:dyDescent="0.25">
      <c r="A9" s="10"/>
      <c r="B9" s="8"/>
      <c r="C9" s="14"/>
      <c r="D9" s="13"/>
      <c r="E9" s="8"/>
      <c r="F9" s="8"/>
      <c r="G9" s="8"/>
      <c r="H9" s="1"/>
      <c r="I9" s="1"/>
    </row>
    <row r="10" spans="1:10" x14ac:dyDescent="0.25">
      <c r="A10" s="10"/>
      <c r="B10" s="8"/>
      <c r="C10" s="14"/>
      <c r="D10" s="13"/>
      <c r="E10" s="8"/>
      <c r="F10" s="8"/>
      <c r="G10" s="8"/>
      <c r="H10" s="1"/>
      <c r="I10" s="1"/>
    </row>
    <row r="11" spans="1:10" x14ac:dyDescent="0.25">
      <c r="A11" s="6"/>
      <c r="B11" s="12"/>
      <c r="C11" s="14"/>
      <c r="D11" s="7"/>
      <c r="E11" s="7"/>
      <c r="F11" s="7"/>
      <c r="G11" s="9"/>
      <c r="H11" s="1"/>
      <c r="I11"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B36" sqref="B36"/>
    </sheetView>
  </sheetViews>
  <sheetFormatPr defaultColWidth="8.85546875" defaultRowHeight="15" x14ac:dyDescent="0.25"/>
  <cols>
    <col min="1" max="1" width="5.7109375" style="3" bestFit="1" customWidth="1"/>
    <col min="2" max="2" width="53.140625" style="4" customWidth="1"/>
    <col min="3" max="3" width="15.85546875" style="4" bestFit="1" customWidth="1"/>
    <col min="4" max="4" width="18.5703125" style="4" bestFit="1" customWidth="1"/>
    <col min="5" max="5" width="33.85546875" style="3" customWidth="1"/>
    <col min="6" max="6" width="10.42578125" style="3" bestFit="1" customWidth="1"/>
    <col min="7" max="7" width="8.5703125" style="3" bestFit="1" customWidth="1"/>
    <col min="8" max="8" width="22.28515625" style="3" customWidth="1"/>
    <col min="9" max="9" width="22.7109375" style="3" customWidth="1"/>
    <col min="10" max="10" width="23.5703125" style="1" customWidth="1"/>
    <col min="11" max="16384" width="8.85546875" style="1"/>
  </cols>
  <sheetData>
    <row r="1" spans="1:10" x14ac:dyDescent="0.25">
      <c r="A1" s="484" t="s">
        <v>29</v>
      </c>
      <c r="B1" s="485"/>
      <c r="C1" s="485"/>
      <c r="D1" s="485"/>
      <c r="E1" s="485"/>
      <c r="F1" s="485"/>
      <c r="G1" s="485"/>
      <c r="H1" s="16"/>
      <c r="I1" s="16"/>
      <c r="J1" s="16"/>
    </row>
    <row r="2" spans="1:10" x14ac:dyDescent="0.25">
      <c r="A2" s="486"/>
      <c r="B2" s="487"/>
      <c r="C2" s="487"/>
      <c r="D2" s="487"/>
      <c r="E2" s="487"/>
      <c r="F2" s="487"/>
      <c r="G2" s="488"/>
    </row>
    <row r="3" spans="1:10" ht="30" x14ac:dyDescent="0.25">
      <c r="A3" s="5" t="s">
        <v>1</v>
      </c>
      <c r="B3" s="5" t="s">
        <v>27</v>
      </c>
      <c r="C3" s="5" t="s">
        <v>28</v>
      </c>
      <c r="D3" s="5" t="s">
        <v>35</v>
      </c>
      <c r="E3" s="5" t="s">
        <v>36</v>
      </c>
      <c r="F3" s="5" t="s">
        <v>11</v>
      </c>
      <c r="G3" s="5" t="s">
        <v>8</v>
      </c>
      <c r="H3" s="1"/>
      <c r="I3" s="1"/>
    </row>
    <row r="4" spans="1:10" x14ac:dyDescent="0.25">
      <c r="A4" s="10"/>
      <c r="B4" s="10" t="s">
        <v>39</v>
      </c>
      <c r="C4" s="17"/>
      <c r="D4" s="13"/>
      <c r="E4" s="8"/>
      <c r="F4" s="8"/>
      <c r="G4" s="8"/>
      <c r="H4" s="1"/>
      <c r="I4" s="1"/>
    </row>
    <row r="5" spans="1:10" x14ac:dyDescent="0.25">
      <c r="A5" s="10"/>
      <c r="B5" s="19"/>
      <c r="C5" s="17"/>
      <c r="D5" s="13"/>
      <c r="E5" s="8"/>
      <c r="F5" s="8"/>
      <c r="G5" s="8"/>
      <c r="H5" s="1"/>
      <c r="I5" s="1"/>
    </row>
    <row r="6" spans="1:10" x14ac:dyDescent="0.25">
      <c r="A6" s="10"/>
      <c r="B6" s="19"/>
      <c r="C6" s="17"/>
      <c r="D6" s="13"/>
      <c r="E6" s="8"/>
      <c r="F6" s="8"/>
      <c r="G6" s="8"/>
      <c r="H6" s="1"/>
      <c r="I6" s="1"/>
    </row>
    <row r="7" spans="1:10" x14ac:dyDescent="0.25">
      <c r="A7" s="10"/>
      <c r="B7" s="8"/>
      <c r="C7" s="17"/>
      <c r="D7" s="13"/>
      <c r="E7" s="8"/>
      <c r="F7" s="8"/>
      <c r="G7" s="8"/>
      <c r="H7" s="1"/>
      <c r="I7" s="1"/>
    </row>
    <row r="8" spans="1:10" x14ac:dyDescent="0.25">
      <c r="A8" s="10"/>
      <c r="B8" s="8"/>
      <c r="C8" s="17"/>
      <c r="D8" s="13"/>
      <c r="E8" s="8"/>
      <c r="F8" s="8"/>
      <c r="G8" s="8"/>
      <c r="H8" s="1"/>
      <c r="I8" s="1"/>
    </row>
    <row r="9" spans="1:10" x14ac:dyDescent="0.25">
      <c r="A9" s="10"/>
      <c r="B9" s="8"/>
      <c r="C9" s="14"/>
      <c r="D9" s="13"/>
      <c r="E9" s="8"/>
      <c r="F9" s="8"/>
      <c r="G9" s="8"/>
      <c r="H9" s="1"/>
      <c r="I9" s="1"/>
    </row>
    <row r="10" spans="1:10" x14ac:dyDescent="0.25">
      <c r="A10" s="10"/>
      <c r="B10" s="8"/>
      <c r="C10" s="14"/>
      <c r="D10" s="13"/>
      <c r="E10" s="8"/>
      <c r="F10" s="8"/>
      <c r="G10" s="8"/>
      <c r="H10" s="1"/>
      <c r="I10" s="1"/>
    </row>
    <row r="11" spans="1:10" x14ac:dyDescent="0.25">
      <c r="A11" s="6"/>
      <c r="B11" s="12"/>
      <c r="C11" s="14"/>
      <c r="D11" s="7"/>
      <c r="E11" s="7"/>
      <c r="F11" s="7"/>
      <c r="G11" s="9"/>
      <c r="H11" s="1"/>
      <c r="I11" s="1"/>
    </row>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
  <sheetViews>
    <sheetView showGridLines="0" workbookViewId="0">
      <selection activeCell="B7" sqref="B7:C7"/>
    </sheetView>
  </sheetViews>
  <sheetFormatPr defaultColWidth="8.85546875" defaultRowHeight="15" x14ac:dyDescent="0.25"/>
  <cols>
    <col min="1" max="1" width="4.5703125" style="1" customWidth="1"/>
    <col min="2" max="2" width="33.140625" style="3" customWidth="1"/>
    <col min="3" max="3" width="36.42578125" style="3" customWidth="1"/>
    <col min="4" max="4" width="14.5703125" style="1" customWidth="1"/>
    <col min="5" max="5" width="19" style="1" customWidth="1"/>
    <col min="6" max="6" width="47.28515625" style="1" customWidth="1"/>
    <col min="7" max="7" width="8.85546875" style="1"/>
    <col min="8" max="8" width="17.85546875" style="1" customWidth="1"/>
    <col min="9" max="16384" width="8.85546875" style="1"/>
  </cols>
  <sheetData>
    <row r="1" spans="2:8" ht="16.5" customHeight="1" x14ac:dyDescent="0.25"/>
    <row r="2" spans="2:8" x14ac:dyDescent="0.25">
      <c r="B2" s="465" t="s">
        <v>701</v>
      </c>
      <c r="C2" s="466"/>
      <c r="D2" s="466"/>
      <c r="E2" s="466"/>
      <c r="F2" s="466"/>
    </row>
    <row r="3" spans="2:8" x14ac:dyDescent="0.25">
      <c r="B3" s="380" t="str">
        <f>Summary!B3</f>
        <v>Details as on 31st March 2024</v>
      </c>
      <c r="C3" s="380"/>
      <c r="D3" s="380"/>
      <c r="E3" s="380"/>
      <c r="F3" s="380"/>
      <c r="G3" s="61"/>
    </row>
    <row r="4" spans="2:8" ht="51" customHeight="1" x14ac:dyDescent="0.25">
      <c r="B4" s="5" t="s">
        <v>7</v>
      </c>
      <c r="C4" s="5" t="e">
        <f>Summary!#REF!</f>
        <v>#REF!</v>
      </c>
      <c r="D4" s="5" t="s">
        <v>694</v>
      </c>
      <c r="E4" s="5" t="s">
        <v>853</v>
      </c>
      <c r="F4" s="68" t="s">
        <v>8</v>
      </c>
      <c r="G4" s="2" t="s">
        <v>728</v>
      </c>
      <c r="H4" s="2" t="s">
        <v>853</v>
      </c>
    </row>
    <row r="5" spans="2:8" x14ac:dyDescent="0.25">
      <c r="B5" s="401" t="s">
        <v>696</v>
      </c>
      <c r="C5" s="401"/>
      <c r="D5" s="401"/>
      <c r="E5" s="401"/>
      <c r="F5" s="401"/>
      <c r="G5" s="63"/>
    </row>
    <row r="6" spans="2:8" customFormat="1" x14ac:dyDescent="0.25">
      <c r="B6" s="165" t="s">
        <v>719</v>
      </c>
      <c r="C6" s="70"/>
      <c r="D6" s="70"/>
      <c r="E6" s="71"/>
      <c r="F6" s="59"/>
      <c r="G6" s="69"/>
      <c r="H6" s="69"/>
    </row>
    <row r="7" spans="2:8" customFormat="1" ht="315" x14ac:dyDescent="0.25">
      <c r="B7" s="165" t="s">
        <v>720</v>
      </c>
      <c r="C7" s="70">
        <f>C39</f>
        <v>1528.7899736985487</v>
      </c>
      <c r="D7" s="70">
        <f>C7*G7</f>
        <v>0</v>
      </c>
      <c r="E7" s="71">
        <f>D7*H7</f>
        <v>0</v>
      </c>
      <c r="F7" s="59" t="s">
        <v>858</v>
      </c>
      <c r="G7" s="102">
        <v>0</v>
      </c>
      <c r="H7" s="102">
        <v>0</v>
      </c>
    </row>
    <row r="8" spans="2:8" customFormat="1" hidden="1" x14ac:dyDescent="0.25">
      <c r="B8" s="165" t="s">
        <v>725</v>
      </c>
      <c r="C8" s="70">
        <v>0</v>
      </c>
      <c r="D8" s="70">
        <f t="shared" ref="D8:E8" si="0">C8*G8</f>
        <v>0</v>
      </c>
      <c r="E8" s="71">
        <f t="shared" si="0"/>
        <v>0</v>
      </c>
      <c r="F8" s="59" t="s">
        <v>38</v>
      </c>
      <c r="G8" s="102">
        <v>1</v>
      </c>
      <c r="H8" s="102">
        <v>1</v>
      </c>
    </row>
    <row r="9" spans="2:8" customFormat="1" hidden="1" x14ac:dyDescent="0.25">
      <c r="B9" s="165" t="s">
        <v>721</v>
      </c>
      <c r="C9" s="70">
        <v>0</v>
      </c>
      <c r="D9" s="70">
        <f t="shared" ref="D9:E9" si="1">C9*G9</f>
        <v>0</v>
      </c>
      <c r="E9" s="71">
        <f t="shared" si="1"/>
        <v>0</v>
      </c>
      <c r="F9" s="59" t="s">
        <v>38</v>
      </c>
      <c r="G9" s="102">
        <v>1</v>
      </c>
      <c r="H9" s="102">
        <v>1</v>
      </c>
    </row>
    <row r="10" spans="2:8" customFormat="1" hidden="1" x14ac:dyDescent="0.25">
      <c r="B10" s="165" t="s">
        <v>722</v>
      </c>
      <c r="C10" s="70">
        <v>0</v>
      </c>
      <c r="D10" s="70">
        <f t="shared" ref="D10:E10" si="2">C10*G10</f>
        <v>0</v>
      </c>
      <c r="E10" s="71">
        <f t="shared" si="2"/>
        <v>0</v>
      </c>
      <c r="F10" s="59" t="s">
        <v>38</v>
      </c>
      <c r="G10" s="102">
        <v>1</v>
      </c>
      <c r="H10" s="102">
        <v>1</v>
      </c>
    </row>
    <row r="11" spans="2:8" customFormat="1" ht="345" x14ac:dyDescent="0.25">
      <c r="B11" s="165" t="s">
        <v>723</v>
      </c>
      <c r="C11" s="70">
        <f>C55</f>
        <v>231.36480132300011</v>
      </c>
      <c r="D11" s="70">
        <f t="shared" ref="D11:E11" si="3">C11*G11</f>
        <v>231.36480132300011</v>
      </c>
      <c r="E11" s="71">
        <f t="shared" si="3"/>
        <v>231.36480132300011</v>
      </c>
      <c r="F11" s="59" t="s">
        <v>856</v>
      </c>
      <c r="G11" s="102">
        <v>1</v>
      </c>
      <c r="H11" s="102">
        <v>1</v>
      </c>
    </row>
    <row r="12" spans="2:8" customFormat="1" x14ac:dyDescent="0.25">
      <c r="B12" s="165" t="s">
        <v>724</v>
      </c>
      <c r="C12" s="70">
        <v>-2.09</v>
      </c>
      <c r="D12" s="70">
        <f t="shared" ref="D12:E12" si="4">C12*G12</f>
        <v>-2.09</v>
      </c>
      <c r="E12" s="71">
        <f t="shared" si="4"/>
        <v>-2.09</v>
      </c>
      <c r="F12" s="59"/>
      <c r="G12" s="102">
        <v>1</v>
      </c>
      <c r="H12" s="102">
        <v>1</v>
      </c>
    </row>
    <row r="13" spans="2:8" s="64" customFormat="1" ht="15.75" thickBot="1" x14ac:dyDescent="0.3">
      <c r="B13" s="72" t="s">
        <v>23</v>
      </c>
      <c r="C13" s="73">
        <f>SUM(C7:C12)</f>
        <v>1758.0647750215489</v>
      </c>
      <c r="D13" s="73">
        <f>SUM(D7:D12)</f>
        <v>229.2748013230001</v>
      </c>
      <c r="E13" s="73">
        <f>SUM(E7:E12)</f>
        <v>229.2748013230001</v>
      </c>
      <c r="F13" s="74"/>
      <c r="G13" s="65"/>
      <c r="H13" s="65"/>
    </row>
    <row r="14" spans="2:8" x14ac:dyDescent="0.25">
      <c r="B14" s="489" t="s">
        <v>684</v>
      </c>
      <c r="C14" s="489"/>
      <c r="D14" s="489"/>
      <c r="E14" s="489"/>
      <c r="F14" s="489"/>
    </row>
    <row r="15" spans="2:8" x14ac:dyDescent="0.25">
      <c r="B15" s="490" t="s">
        <v>706</v>
      </c>
      <c r="C15" s="490"/>
      <c r="D15" s="490"/>
      <c r="E15" s="490"/>
      <c r="F15" s="490"/>
    </row>
    <row r="16" spans="2:8" x14ac:dyDescent="0.25">
      <c r="B16" s="490"/>
      <c r="C16" s="490"/>
      <c r="D16" s="490"/>
      <c r="E16" s="490"/>
      <c r="F16" s="490"/>
    </row>
    <row r="17" spans="2:6" x14ac:dyDescent="0.25">
      <c r="B17" s="490"/>
      <c r="C17" s="490"/>
      <c r="D17" s="490"/>
      <c r="E17" s="490"/>
      <c r="F17" s="490"/>
    </row>
    <row r="18" spans="2:6" x14ac:dyDescent="0.25">
      <c r="B18" s="490"/>
      <c r="C18" s="490"/>
      <c r="D18" s="490"/>
      <c r="E18" s="490"/>
      <c r="F18" s="490"/>
    </row>
    <row r="19" spans="2:6" x14ac:dyDescent="0.25">
      <c r="B19" s="490"/>
      <c r="C19" s="490"/>
      <c r="D19" s="490"/>
      <c r="E19" s="490"/>
      <c r="F19" s="490"/>
    </row>
    <row r="20" spans="2:6" x14ac:dyDescent="0.25">
      <c r="B20" s="490"/>
      <c r="C20" s="490"/>
      <c r="D20" s="490"/>
      <c r="E20" s="490"/>
      <c r="F20" s="490"/>
    </row>
    <row r="21" spans="2:6" x14ac:dyDescent="0.25">
      <c r="B21" s="490"/>
      <c r="C21" s="490"/>
      <c r="D21" s="490"/>
      <c r="E21" s="490"/>
      <c r="F21" s="490"/>
    </row>
    <row r="22" spans="2:6" x14ac:dyDescent="0.25">
      <c r="B22" s="490"/>
      <c r="C22" s="490"/>
      <c r="D22" s="490"/>
      <c r="E22" s="490"/>
      <c r="F22" s="490"/>
    </row>
    <row r="23" spans="2:6" x14ac:dyDescent="0.25">
      <c r="B23" s="490"/>
      <c r="C23" s="490"/>
      <c r="D23" s="490"/>
      <c r="E23" s="490"/>
      <c r="F23" s="490"/>
    </row>
    <row r="24" spans="2:6" x14ac:dyDescent="0.25">
      <c r="B24" s="490"/>
      <c r="C24" s="490"/>
      <c r="D24" s="490"/>
      <c r="E24" s="490"/>
      <c r="F24" s="490"/>
    </row>
    <row r="25" spans="2:6" x14ac:dyDescent="0.25">
      <c r="B25" s="60"/>
      <c r="C25" s="60"/>
      <c r="D25" s="60"/>
      <c r="E25" s="60"/>
      <c r="F25" s="60"/>
    </row>
    <row r="26" spans="2:6" x14ac:dyDescent="0.25">
      <c r="B26" s="1"/>
      <c r="C26" s="1"/>
    </row>
    <row r="27" spans="2:6" x14ac:dyDescent="0.25">
      <c r="B27" s="1"/>
      <c r="C27" s="1"/>
    </row>
    <row r="28" spans="2:6" x14ac:dyDescent="0.25">
      <c r="B28" s="1"/>
      <c r="C28" s="1"/>
    </row>
    <row r="29" spans="2:6" ht="18" customHeight="1" x14ac:dyDescent="0.25">
      <c r="B29" s="101" t="s">
        <v>736</v>
      </c>
      <c r="C29" s="99"/>
    </row>
    <row r="30" spans="2:6" ht="9.75" customHeight="1" x14ac:dyDescent="0.25">
      <c r="B30" s="1"/>
      <c r="C30" s="1"/>
    </row>
    <row r="31" spans="2:6" x14ac:dyDescent="0.25">
      <c r="B31" s="1" t="s">
        <v>729</v>
      </c>
      <c r="C31" s="103">
        <v>0.31</v>
      </c>
    </row>
    <row r="32" spans="2:6" x14ac:dyDescent="0.25">
      <c r="B32" s="1" t="s">
        <v>730</v>
      </c>
      <c r="C32" s="103">
        <v>-0.36</v>
      </c>
    </row>
    <row r="33" spans="2:5" x14ac:dyDescent="0.25">
      <c r="B33" s="1" t="s">
        <v>731</v>
      </c>
      <c r="C33" s="103">
        <v>0</v>
      </c>
    </row>
    <row r="34" spans="2:5" x14ac:dyDescent="0.25">
      <c r="B34" s="1" t="s">
        <v>732</v>
      </c>
      <c r="C34" s="103">
        <v>0</v>
      </c>
    </row>
    <row r="35" spans="2:5" x14ac:dyDescent="0.25">
      <c r="B35" s="1" t="s">
        <v>733</v>
      </c>
      <c r="C35" s="103">
        <v>12201232644.405487</v>
      </c>
      <c r="D35" s="100">
        <f>C35/10^7</f>
        <v>1220.1232644405486</v>
      </c>
    </row>
    <row r="36" spans="2:5" x14ac:dyDescent="0.25">
      <c r="B36" s="1" t="s">
        <v>734</v>
      </c>
      <c r="C36" s="103">
        <v>1353798368.98</v>
      </c>
      <c r="D36" s="100">
        <f t="shared" ref="D36:D37" si="5">C36/10^7</f>
        <v>135.37983689800001</v>
      </c>
    </row>
    <row r="37" spans="2:5" x14ac:dyDescent="0.25">
      <c r="B37" s="1" t="s">
        <v>735</v>
      </c>
      <c r="C37" s="103">
        <v>1732868723.6500001</v>
      </c>
      <c r="D37" s="100">
        <f t="shared" si="5"/>
        <v>173.28687236500002</v>
      </c>
    </row>
    <row r="38" spans="2:5" ht="8.25" customHeight="1" x14ac:dyDescent="0.25">
      <c r="B38" s="1"/>
      <c r="C38" s="103"/>
    </row>
    <row r="39" spans="2:5" x14ac:dyDescent="0.25">
      <c r="B39" s="98" t="s">
        <v>23</v>
      </c>
      <c r="C39" s="97">
        <f>SUM(C31:C38)/10^7</f>
        <v>1528.7899736985487</v>
      </c>
    </row>
    <row r="40" spans="2:5" x14ac:dyDescent="0.25">
      <c r="B40" s="1"/>
      <c r="C40" s="1"/>
    </row>
    <row r="41" spans="2:5" x14ac:dyDescent="0.25">
      <c r="B41" s="1"/>
      <c r="C41" s="1"/>
    </row>
    <row r="42" spans="2:5" x14ac:dyDescent="0.25">
      <c r="B42" s="105" t="s">
        <v>737</v>
      </c>
      <c r="C42" s="99"/>
    </row>
    <row r="43" spans="2:5" ht="8.25" customHeight="1" x14ac:dyDescent="0.25">
      <c r="B43" s="1"/>
      <c r="C43" s="1"/>
    </row>
    <row r="44" spans="2:5" x14ac:dyDescent="0.25">
      <c r="B44" s="1" t="s">
        <v>738</v>
      </c>
      <c r="C44" s="96">
        <v>0</v>
      </c>
    </row>
    <row r="45" spans="2:5" ht="30" x14ac:dyDescent="0.25">
      <c r="B45" s="1" t="s">
        <v>739</v>
      </c>
      <c r="C45" s="96">
        <v>0</v>
      </c>
    </row>
    <row r="46" spans="2:5" x14ac:dyDescent="0.25">
      <c r="B46" s="1" t="s">
        <v>740</v>
      </c>
      <c r="C46" s="96">
        <v>40251440</v>
      </c>
    </row>
    <row r="47" spans="2:5" x14ac:dyDescent="0.25">
      <c r="B47" s="1" t="s">
        <v>741</v>
      </c>
      <c r="C47" s="96">
        <v>241652</v>
      </c>
      <c r="E47" s="161"/>
    </row>
    <row r="48" spans="2:5" ht="30" x14ac:dyDescent="0.25">
      <c r="B48" s="1" t="s">
        <v>742</v>
      </c>
      <c r="C48" s="96">
        <v>2222131595.6399999</v>
      </c>
      <c r="E48" s="162"/>
    </row>
    <row r="49" spans="2:5" ht="30" x14ac:dyDescent="0.25">
      <c r="B49" s="3" t="s">
        <v>743</v>
      </c>
      <c r="C49" s="96">
        <v>35832248.509999998</v>
      </c>
      <c r="E49" s="161"/>
    </row>
    <row r="50" spans="2:5" x14ac:dyDescent="0.25">
      <c r="B50" s="3" t="s">
        <v>744</v>
      </c>
      <c r="C50" s="96">
        <v>66184.259999999995</v>
      </c>
      <c r="E50" s="163"/>
    </row>
    <row r="51" spans="2:5" x14ac:dyDescent="0.25">
      <c r="B51" s="3" t="s">
        <v>745</v>
      </c>
      <c r="C51" s="96">
        <v>3565.01</v>
      </c>
      <c r="E51" s="163"/>
    </row>
    <row r="52" spans="2:5" x14ac:dyDescent="0.25">
      <c r="B52" s="3" t="s">
        <v>745</v>
      </c>
      <c r="C52" s="96">
        <v>576017.34</v>
      </c>
      <c r="E52" s="163"/>
    </row>
    <row r="53" spans="2:5" x14ac:dyDescent="0.25">
      <c r="B53" s="3" t="s">
        <v>746</v>
      </c>
      <c r="C53" s="96">
        <v>514468.11</v>
      </c>
      <c r="E53" s="161"/>
    </row>
    <row r="54" spans="2:5" x14ac:dyDescent="0.25">
      <c r="B54" s="3" t="s">
        <v>747</v>
      </c>
      <c r="C54" s="96">
        <v>14030842.359999999</v>
      </c>
      <c r="E54" s="161"/>
    </row>
    <row r="55" spans="2:5" x14ac:dyDescent="0.25">
      <c r="B55" s="98" t="s">
        <v>23</v>
      </c>
      <c r="C55" s="97">
        <f>SUM(C44:C54)/10^7</f>
        <v>231.36480132300011</v>
      </c>
      <c r="E55" s="161"/>
    </row>
    <row r="56" spans="2:5" x14ac:dyDescent="0.25">
      <c r="E56" s="161"/>
    </row>
    <row r="57" spans="2:5" x14ac:dyDescent="0.25">
      <c r="E57" s="161"/>
    </row>
  </sheetData>
  <mergeCells count="5">
    <mergeCell ref="B2:F2"/>
    <mergeCell ref="B3:F3"/>
    <mergeCell ref="B5:F5"/>
    <mergeCell ref="B14:F14"/>
    <mergeCell ref="B15:F24"/>
  </mergeCells>
  <conditionalFormatting sqref="E48">
    <cfRule type="duplicateValues" dxfId="1" priority="1"/>
    <cfRule type="duplicateValues" dxfId="0" priority="2"/>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
  <sheetViews>
    <sheetView showGridLines="0" zoomScaleNormal="100" workbookViewId="0">
      <pane ySplit="1" topLeftCell="A2" activePane="bottomLeft" state="frozen"/>
      <selection activeCell="E4" sqref="B4:F5"/>
      <selection pane="bottomLeft" activeCell="E7" sqref="E7:E8"/>
    </sheetView>
  </sheetViews>
  <sheetFormatPr defaultColWidth="8.85546875" defaultRowHeight="15" x14ac:dyDescent="0.25"/>
  <cols>
    <col min="1" max="1" width="3.5703125" customWidth="1"/>
    <col min="2" max="2" width="21.28515625" customWidth="1"/>
    <col min="3" max="3" width="9.42578125" bestFit="1" customWidth="1"/>
    <col min="4" max="4" width="20.85546875" customWidth="1"/>
    <col min="5" max="5" width="21.140625" bestFit="1" customWidth="1"/>
    <col min="6" max="6" width="21.140625" customWidth="1"/>
    <col min="7" max="7" width="16.42578125" bestFit="1" customWidth="1"/>
    <col min="8" max="8" width="45.7109375" customWidth="1"/>
    <col min="9" max="9" width="34.5703125" customWidth="1"/>
    <col min="10" max="10" width="20.7109375" customWidth="1"/>
    <col min="11" max="11" width="46.7109375" customWidth="1"/>
  </cols>
  <sheetData>
    <row r="1" spans="2:8" ht="15" customHeight="1" thickBot="1" x14ac:dyDescent="0.3"/>
    <row r="2" spans="2:8" ht="15" customHeight="1" thickBot="1" x14ac:dyDescent="0.3">
      <c r="B2" s="427" t="s">
        <v>1049</v>
      </c>
      <c r="C2" s="428"/>
      <c r="D2" s="428"/>
      <c r="E2" s="428"/>
      <c r="F2" s="428"/>
      <c r="G2" s="428"/>
      <c r="H2" s="429"/>
    </row>
    <row r="3" spans="2:8" ht="15" customHeight="1" thickBot="1" x14ac:dyDescent="0.3">
      <c r="B3" s="474" t="s">
        <v>865</v>
      </c>
      <c r="C3" s="475"/>
      <c r="D3" s="475"/>
      <c r="E3" s="475"/>
      <c r="F3" s="475"/>
      <c r="G3" s="475"/>
      <c r="H3" s="476"/>
    </row>
    <row r="4" spans="2:8" ht="15" customHeight="1" thickBot="1" x14ac:dyDescent="0.3">
      <c r="B4" s="241" t="s">
        <v>685</v>
      </c>
      <c r="C4" s="242" t="s">
        <v>1045</v>
      </c>
      <c r="D4" s="242" t="s">
        <v>935</v>
      </c>
      <c r="E4" s="242" t="s">
        <v>694</v>
      </c>
      <c r="F4" s="242" t="s">
        <v>1211</v>
      </c>
      <c r="G4" s="242" t="s">
        <v>1201</v>
      </c>
      <c r="H4" s="242" t="s">
        <v>8</v>
      </c>
    </row>
    <row r="5" spans="2:8" ht="15.75" customHeight="1" thickBot="1" x14ac:dyDescent="0.3">
      <c r="B5" s="474" t="s">
        <v>1030</v>
      </c>
      <c r="C5" s="475"/>
      <c r="D5" s="475"/>
      <c r="E5" s="475"/>
      <c r="F5" s="475"/>
      <c r="G5" s="475"/>
      <c r="H5" s="476"/>
    </row>
    <row r="6" spans="2:8" ht="15.75" thickBot="1" x14ac:dyDescent="0.3">
      <c r="B6" s="150"/>
      <c r="C6" s="477" t="s">
        <v>1046</v>
      </c>
      <c r="D6" s="478"/>
      <c r="E6" s="478"/>
      <c r="F6" s="478"/>
      <c r="G6" s="478"/>
      <c r="H6" s="479"/>
    </row>
    <row r="7" spans="2:8" ht="75" x14ac:dyDescent="0.25">
      <c r="B7" s="438">
        <v>1</v>
      </c>
      <c r="C7" s="456" t="s">
        <v>950</v>
      </c>
      <c r="D7" s="468">
        <v>22590.02</v>
      </c>
      <c r="E7" s="460" t="s">
        <v>39</v>
      </c>
      <c r="F7" s="460" t="s">
        <v>39</v>
      </c>
      <c r="G7" s="460" t="s">
        <v>39</v>
      </c>
      <c r="H7" s="181" t="s">
        <v>1047</v>
      </c>
    </row>
    <row r="8" spans="2:8" ht="75.75" thickBot="1" x14ac:dyDescent="0.3">
      <c r="B8" s="439"/>
      <c r="C8" s="457"/>
      <c r="D8" s="470"/>
      <c r="E8" s="461"/>
      <c r="F8" s="461"/>
      <c r="G8" s="461"/>
      <c r="H8" s="182" t="s">
        <v>1048</v>
      </c>
    </row>
    <row r="9" spans="2:8" ht="15.75" thickBot="1" x14ac:dyDescent="0.3">
      <c r="B9" s="243"/>
      <c r="C9" s="244" t="s">
        <v>857</v>
      </c>
      <c r="D9" s="234">
        <f>D7</f>
        <v>22590.02</v>
      </c>
      <c r="E9" s="245" t="str">
        <f>E7</f>
        <v>NIL</v>
      </c>
      <c r="F9" s="245" t="str">
        <f>F7</f>
        <v>NIL</v>
      </c>
      <c r="G9" s="245" t="str">
        <f>G7</f>
        <v>NIL</v>
      </c>
      <c r="H9" s="246"/>
    </row>
    <row r="10" spans="2:8" ht="15.75" thickBot="1" x14ac:dyDescent="0.3">
      <c r="B10" s="412" t="s">
        <v>885</v>
      </c>
      <c r="C10" s="413"/>
      <c r="D10" s="413"/>
      <c r="E10" s="413"/>
      <c r="F10" s="413"/>
      <c r="G10" s="413"/>
      <c r="H10" s="414"/>
    </row>
    <row r="11" spans="2:8" ht="30" customHeight="1" x14ac:dyDescent="0.25">
      <c r="B11" s="462" t="s">
        <v>1039</v>
      </c>
      <c r="C11" s="463"/>
      <c r="D11" s="463"/>
      <c r="E11" s="463"/>
      <c r="F11" s="463"/>
      <c r="G11" s="463"/>
      <c r="H11" s="464"/>
    </row>
    <row r="12" spans="2:8" ht="30" customHeight="1" x14ac:dyDescent="0.25">
      <c r="B12" s="421" t="s">
        <v>1040</v>
      </c>
      <c r="C12" s="422"/>
      <c r="D12" s="422"/>
      <c r="E12" s="422"/>
      <c r="F12" s="422"/>
      <c r="G12" s="422"/>
      <c r="H12" s="423"/>
    </row>
    <row r="13" spans="2:8" ht="30" customHeight="1" x14ac:dyDescent="0.25">
      <c r="B13" s="421" t="s">
        <v>1041</v>
      </c>
      <c r="C13" s="422"/>
      <c r="D13" s="422"/>
      <c r="E13" s="422"/>
      <c r="F13" s="422"/>
      <c r="G13" s="422"/>
      <c r="H13" s="423"/>
    </row>
    <row r="14" spans="2:8" ht="30" customHeight="1" x14ac:dyDescent="0.25">
      <c r="B14" s="421" t="s">
        <v>1042</v>
      </c>
      <c r="C14" s="422"/>
      <c r="D14" s="422"/>
      <c r="E14" s="422"/>
      <c r="F14" s="422"/>
      <c r="G14" s="422"/>
      <c r="H14" s="423"/>
    </row>
    <row r="15" spans="2:8" ht="45" customHeight="1" x14ac:dyDescent="0.25">
      <c r="B15" s="421" t="s">
        <v>1043</v>
      </c>
      <c r="C15" s="422"/>
      <c r="D15" s="422"/>
      <c r="E15" s="422"/>
      <c r="F15" s="422"/>
      <c r="G15" s="422"/>
      <c r="H15" s="423"/>
    </row>
    <row r="16" spans="2:8" ht="75" customHeight="1" thickBot="1" x14ac:dyDescent="0.3">
      <c r="B16" s="453" t="s">
        <v>1044</v>
      </c>
      <c r="C16" s="454"/>
      <c r="D16" s="454"/>
      <c r="E16" s="454"/>
      <c r="F16" s="454"/>
      <c r="G16" s="454"/>
      <c r="H16" s="455"/>
    </row>
  </sheetData>
  <mergeCells count="17">
    <mergeCell ref="B14:H14"/>
    <mergeCell ref="B15:H15"/>
    <mergeCell ref="B16:H16"/>
    <mergeCell ref="C6:H6"/>
    <mergeCell ref="B7:B8"/>
    <mergeCell ref="G7:G8"/>
    <mergeCell ref="B10:H10"/>
    <mergeCell ref="B11:H11"/>
    <mergeCell ref="B5:H5"/>
    <mergeCell ref="B12:H12"/>
    <mergeCell ref="B13:H13"/>
    <mergeCell ref="B2:H2"/>
    <mergeCell ref="B3:H3"/>
    <mergeCell ref="C7:C8"/>
    <mergeCell ref="D7:D8"/>
    <mergeCell ref="E7:E8"/>
    <mergeCell ref="F7:F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IRL</vt:lpstr>
      <vt:lpstr>Summary</vt:lpstr>
      <vt:lpstr>Non-Current Investments - I</vt:lpstr>
      <vt:lpstr>ROUGH SHEET</vt:lpstr>
      <vt:lpstr>Other Non Current Inv II</vt:lpstr>
      <vt:lpstr>Other non-curr Financial assets</vt:lpstr>
      <vt:lpstr>Other Non-Curr asset</vt:lpstr>
      <vt:lpstr>Other Non-Current Assets - IV</vt:lpstr>
      <vt:lpstr>Non Current loans III</vt:lpstr>
      <vt:lpstr>Other Non Current FA IV</vt:lpstr>
      <vt:lpstr>Non Current TAx Assets V</vt:lpstr>
      <vt:lpstr>Other Non Current assets VI</vt:lpstr>
      <vt:lpstr>Inventory VII</vt:lpstr>
      <vt:lpstr>Trade Receiavble VIII</vt:lpstr>
      <vt:lpstr>C&amp;CE -IX</vt:lpstr>
      <vt:lpstr>Other Bank Balance X</vt:lpstr>
      <vt:lpstr>Short Term Loans &amp; Advances</vt:lpstr>
      <vt:lpstr>Bank Balance excluding cce-VI</vt:lpstr>
      <vt:lpstr>Short term loan Advance XI</vt:lpstr>
      <vt:lpstr>Other Current FA XII</vt:lpstr>
      <vt:lpstr>Income TAx Assets XIII</vt:lpstr>
      <vt:lpstr>Other Current assets XIV</vt:lpstr>
      <vt:lpstr>Security deposit XV</vt:lpstr>
      <vt:lpstr>Intangible Assets - XIII</vt:lpstr>
      <vt:lpstr>Trade Payable</vt:lpstr>
      <vt:lpstr>Statutory Dues</vt:lpstr>
      <vt:lpstr>Non Current Investment</vt:lpstr>
      <vt:lpstr>'Inventory VII'!_GoBack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Windows User</cp:lastModifiedBy>
  <cp:lastPrinted>2021-02-27T09:27:10Z</cp:lastPrinted>
  <dcterms:created xsi:type="dcterms:W3CDTF">2017-12-18T06:17:30Z</dcterms:created>
  <dcterms:modified xsi:type="dcterms:W3CDTF">2024-08-23T05:59:08Z</dcterms:modified>
</cp:coreProperties>
</file>