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W:\In Progress Files\Yash Bhatnagar\VIS(2024-25)-PL284-246-320 RNA Corp\"/>
    </mc:Choice>
  </mc:AlternateContent>
  <xr:revisionPtr revIDLastSave="0" documentId="13_ncr:1_{068067DC-2C41-4212-90B2-F17E71FC17A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Sheet2!$D$3:$E$3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11" i="1"/>
  <c r="N30" i="1"/>
  <c r="N29" i="1"/>
  <c r="N28" i="1"/>
  <c r="N27" i="1"/>
  <c r="N26" i="1"/>
  <c r="N25" i="1"/>
  <c r="N24" i="1"/>
  <c r="N23" i="1"/>
  <c r="N22" i="1"/>
  <c r="H13" i="2"/>
  <c r="H12" i="2"/>
  <c r="H11" i="2"/>
  <c r="H10" i="2"/>
  <c r="H9" i="2"/>
  <c r="H8" i="2"/>
  <c r="H7" i="2"/>
  <c r="H6" i="2"/>
  <c r="H5" i="2"/>
  <c r="H4" i="2"/>
  <c r="G14" i="2" l="1"/>
  <c r="K6" i="2" l="1"/>
  <c r="G8" i="2"/>
  <c r="H14" i="2"/>
  <c r="H15" i="2" s="1"/>
  <c r="D8" i="1"/>
  <c r="R19" i="2"/>
  <c r="R18" i="2" s="1"/>
  <c r="Q19" i="2"/>
  <c r="Q20" i="2" s="1"/>
  <c r="K7" i="2" l="1"/>
  <c r="D2" i="1" l="1"/>
  <c r="K8" i="2"/>
  <c r="H7" i="1"/>
  <c r="E14" i="2"/>
  <c r="D4" i="1"/>
  <c r="D11" i="1" s="1"/>
  <c r="D13" i="1" s="1"/>
  <c r="D14" i="1" l="1"/>
  <c r="D15" i="1"/>
</calcChain>
</file>

<file path=xl/sharedStrings.xml><?xml version="1.0" encoding="utf-8"?>
<sst xmlns="http://schemas.openxmlformats.org/spreadsheetml/2006/main" count="64" uniqueCount="56">
  <si>
    <t>Area</t>
  </si>
  <si>
    <t>sqm</t>
  </si>
  <si>
    <t>Guntha</t>
  </si>
  <si>
    <t>Rate</t>
  </si>
  <si>
    <t>per sqm</t>
  </si>
  <si>
    <t>per Guntha</t>
  </si>
  <si>
    <t>Discount</t>
  </si>
  <si>
    <t>FMV</t>
  </si>
  <si>
    <t>New Survey no.</t>
  </si>
  <si>
    <t>92/4</t>
  </si>
  <si>
    <t>233/1/1</t>
  </si>
  <si>
    <t>227 (pt)</t>
  </si>
  <si>
    <t>103 (pt)</t>
  </si>
  <si>
    <t>86 (pt)</t>
  </si>
  <si>
    <t>96/4</t>
  </si>
  <si>
    <t>96/5</t>
  </si>
  <si>
    <t>254/4</t>
  </si>
  <si>
    <t>254/5</t>
  </si>
  <si>
    <t>316/4</t>
  </si>
  <si>
    <t>Old Survey no.</t>
  </si>
  <si>
    <t>Prabhakar Namdev Patil</t>
  </si>
  <si>
    <t>Bhagubai Namdev Patil</t>
  </si>
  <si>
    <t>Madhukar Namdev Patil</t>
  </si>
  <si>
    <t>Lalita Shrikrishna Keni</t>
  </si>
  <si>
    <t>Venibai Laxman Thakur</t>
  </si>
  <si>
    <t>Manakubai Namdev Patil</t>
  </si>
  <si>
    <t>per guntha</t>
  </si>
  <si>
    <t>103/2,4</t>
  </si>
  <si>
    <t>86/A, B</t>
  </si>
  <si>
    <t>Area as per Bhunaksha (hect.)</t>
  </si>
  <si>
    <t>acre</t>
  </si>
  <si>
    <t>Disc. Rate</t>
  </si>
  <si>
    <t>Owned By as per Bhunaksha records</t>
  </si>
  <si>
    <t>Area as per Bhunaksha records (hectare)</t>
  </si>
  <si>
    <t>1. Prabhakar Namdev Patil
2. Bhagubai Namdev Patil
3. Madhukar Namdev Patil
4. Lalita Shrikrishna Keni
5. Venibai Laxman Thakur
6. Manakubai Namdev Patil</t>
  </si>
  <si>
    <t>Rajawali</t>
  </si>
  <si>
    <t>Village</t>
  </si>
  <si>
    <t>Tivri</t>
  </si>
  <si>
    <t>Area as per documents provided (sqm)</t>
  </si>
  <si>
    <t>Area considered under valuation (sqm)</t>
  </si>
  <si>
    <t>M/s. RNA Corp Pvt. Ltd.</t>
  </si>
  <si>
    <t>1. Harshada Vishal Gavad
2. Rahul Vinayak Mhatre
3. Jayashree Narottam Patil
4. Giridhar Ramchandra Mhatre
5. Pramila Vinayak Mhatre
6. Jagdeesh Ramchandra Mhatre</t>
  </si>
  <si>
    <t>Survey No. 103/4
M/s. RNA Corp Pvt. Ltd.</t>
  </si>
  <si>
    <t>92/K, B</t>
  </si>
  <si>
    <t>Survey no. 92/B Khata no. 419
M/s. RNA Corp Pvt. Ltd.</t>
  </si>
  <si>
    <t>Survey No. 86A &amp; 86B Khata no. 419
M/s. RNA Corp Pvt. Ltd.</t>
  </si>
  <si>
    <t>RV</t>
  </si>
  <si>
    <t>DV</t>
  </si>
  <si>
    <t>As per OVR</t>
  </si>
  <si>
    <t>Value</t>
  </si>
  <si>
    <t xml:space="preserve">Tivri </t>
  </si>
  <si>
    <t>TOTAL</t>
  </si>
  <si>
    <t>Survey no.</t>
  </si>
  <si>
    <t>Guideline Value
(INR)</t>
  </si>
  <si>
    <t>Guideline Rate
(INR per sq.mtr)</t>
  </si>
  <si>
    <t>Area 
(sqm)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</si>
</sst>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00"/>
    <numFmt numFmtId="166" formatCode="_ * #,##0.000_ ;_ * \-#,##0.000_ ;_ * &quot;-&quot;??_ ;_ @_ "/>
    <numFmt numFmtId="167" formatCode="_ * #,##0.0000_ ;_ * \-#,##0.0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NumberFormat="1" applyFont="1"/>
    <xf numFmtId="0" fontId="2" fillId="0" borderId="0" xfId="0" applyFont="1"/>
    <xf numFmtId="43" fontId="0" fillId="0" borderId="0" xfId="0" applyNumberFormat="1"/>
    <xf numFmtId="164" fontId="0" fillId="0" borderId="0" xfId="0" applyNumberFormat="1"/>
    <xf numFmtId="164" fontId="0" fillId="0" borderId="1" xfId="1" applyNumberFormat="1" applyFont="1" applyBorder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/>
    <xf numFmtId="167" fontId="2" fillId="0" borderId="1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N30"/>
  <sheetViews>
    <sheetView tabSelected="1" topLeftCell="A7" workbookViewId="0">
      <selection activeCell="O26" sqref="O26"/>
    </sheetView>
  </sheetViews>
  <sheetFormatPr defaultRowHeight="15" x14ac:dyDescent="0.25"/>
  <cols>
    <col min="3" max="3" width="15.42578125" bestFit="1" customWidth="1"/>
    <col min="4" max="4" width="15.28515625" bestFit="1" customWidth="1"/>
    <col min="5" max="5" width="10.85546875" bestFit="1" customWidth="1"/>
    <col min="7" max="7" width="16.28515625" bestFit="1" customWidth="1"/>
    <col min="8" max="8" width="15.28515625" bestFit="1" customWidth="1"/>
    <col min="9" max="9" width="10.5703125" bestFit="1" customWidth="1"/>
    <col min="11" max="11" width="10.28515625" bestFit="1" customWidth="1"/>
    <col min="12" max="12" width="10.7109375" bestFit="1" customWidth="1"/>
    <col min="13" max="13" width="16.5703125" customWidth="1"/>
    <col min="14" max="14" width="20.42578125" customWidth="1"/>
  </cols>
  <sheetData>
    <row r="2" spans="3:9" x14ac:dyDescent="0.25">
      <c r="D2" s="28">
        <f>D3/4046.856</f>
        <v>14.194475909199635</v>
      </c>
      <c r="E2" s="27" t="s">
        <v>30</v>
      </c>
    </row>
    <row r="3" spans="3:9" x14ac:dyDescent="0.25">
      <c r="C3" s="24" t="s">
        <v>0</v>
      </c>
      <c r="D3" s="5">
        <v>57443</v>
      </c>
      <c r="E3" s="27" t="s">
        <v>1</v>
      </c>
    </row>
    <row r="4" spans="3:9" x14ac:dyDescent="0.25">
      <c r="D4" s="28">
        <f>D3/101.17</f>
        <v>567.78689334783041</v>
      </c>
      <c r="E4" s="27" t="s">
        <v>2</v>
      </c>
    </row>
    <row r="5" spans="3:9" x14ac:dyDescent="0.25">
      <c r="G5" s="24" t="s">
        <v>48</v>
      </c>
    </row>
    <row r="6" spans="3:9" x14ac:dyDescent="0.25">
      <c r="C6" s="24" t="s">
        <v>3</v>
      </c>
      <c r="D6" s="5">
        <v>1000000</v>
      </c>
      <c r="E6" s="27" t="s">
        <v>5</v>
      </c>
      <c r="G6" s="24" t="s">
        <v>3</v>
      </c>
      <c r="H6" s="27">
        <v>7000</v>
      </c>
      <c r="I6" s="27" t="s">
        <v>4</v>
      </c>
    </row>
    <row r="7" spans="3:9" x14ac:dyDescent="0.25">
      <c r="C7" s="24" t="s">
        <v>6</v>
      </c>
      <c r="D7" s="26">
        <v>0.1</v>
      </c>
      <c r="G7" s="27"/>
      <c r="H7" s="25">
        <f>H6*101.17</f>
        <v>708190</v>
      </c>
      <c r="I7" s="27" t="s">
        <v>26</v>
      </c>
    </row>
    <row r="8" spans="3:9" x14ac:dyDescent="0.25">
      <c r="C8" s="27" t="s">
        <v>31</v>
      </c>
      <c r="D8" s="25">
        <f>D6*(1-D7)</f>
        <v>900000</v>
      </c>
      <c r="G8" s="24" t="s">
        <v>49</v>
      </c>
      <c r="H8" s="25">
        <f>72030*H6</f>
        <v>504210000</v>
      </c>
      <c r="I8" s="27"/>
    </row>
    <row r="11" spans="3:9" x14ac:dyDescent="0.25">
      <c r="C11" s="24" t="s">
        <v>7</v>
      </c>
      <c r="D11" s="25">
        <f>D8*D4</f>
        <v>511008204.0130474</v>
      </c>
      <c r="G11" s="3">
        <f>D6/101.17</f>
        <v>9884.3530690916286</v>
      </c>
    </row>
    <row r="13" spans="3:9" x14ac:dyDescent="0.25">
      <c r="C13" s="24" t="s">
        <v>7</v>
      </c>
      <c r="D13" s="25">
        <f>ROUND(D11,-6)</f>
        <v>511000000</v>
      </c>
    </row>
    <row r="14" spans="3:9" x14ac:dyDescent="0.25">
      <c r="C14" s="24" t="s">
        <v>46</v>
      </c>
      <c r="D14" s="25">
        <f>D13*0.85</f>
        <v>434350000</v>
      </c>
    </row>
    <row r="15" spans="3:9" x14ac:dyDescent="0.25">
      <c r="C15" s="24" t="s">
        <v>47</v>
      </c>
      <c r="D15" s="25">
        <f>D13*0.75</f>
        <v>383250000</v>
      </c>
    </row>
    <row r="21" spans="10:14" ht="29.25" customHeight="1" x14ac:dyDescent="0.25">
      <c r="J21" t="s">
        <v>36</v>
      </c>
      <c r="K21" s="29" t="s">
        <v>52</v>
      </c>
      <c r="L21" s="30" t="s">
        <v>55</v>
      </c>
      <c r="M21" s="30" t="s">
        <v>54</v>
      </c>
      <c r="N21" s="30" t="s">
        <v>53</v>
      </c>
    </row>
    <row r="22" spans="10:14" x14ac:dyDescent="0.25">
      <c r="J22" t="s">
        <v>50</v>
      </c>
      <c r="K22" s="8" t="s">
        <v>9</v>
      </c>
      <c r="L22" s="5">
        <v>10520</v>
      </c>
      <c r="M22" s="5">
        <v>5630</v>
      </c>
      <c r="N22" s="5">
        <f>L22*M22</f>
        <v>59227600</v>
      </c>
    </row>
    <row r="23" spans="10:14" x14ac:dyDescent="0.25">
      <c r="K23" s="8" t="s">
        <v>12</v>
      </c>
      <c r="L23" s="5">
        <v>7690</v>
      </c>
      <c r="M23" s="5">
        <v>2000</v>
      </c>
      <c r="N23" s="5">
        <f t="shared" ref="N23:N29" si="0">L23*M23</f>
        <v>15380000</v>
      </c>
    </row>
    <row r="24" spans="10:14" x14ac:dyDescent="0.25">
      <c r="J24" s="2"/>
      <c r="K24" s="8" t="s">
        <v>13</v>
      </c>
      <c r="L24" s="5">
        <v>5823</v>
      </c>
      <c r="M24" s="5">
        <v>8100</v>
      </c>
      <c r="N24" s="5">
        <f t="shared" si="0"/>
        <v>47166300</v>
      </c>
    </row>
    <row r="25" spans="10:14" x14ac:dyDescent="0.25">
      <c r="K25" s="8">
        <v>100</v>
      </c>
      <c r="L25" s="5">
        <v>7010</v>
      </c>
      <c r="M25" s="5">
        <v>2000</v>
      </c>
      <c r="N25" s="5">
        <f t="shared" si="0"/>
        <v>14020000</v>
      </c>
    </row>
    <row r="26" spans="10:14" x14ac:dyDescent="0.25">
      <c r="K26" s="8">
        <v>98</v>
      </c>
      <c r="L26" s="5">
        <v>11480</v>
      </c>
      <c r="M26" s="5">
        <v>2000</v>
      </c>
      <c r="N26" s="5">
        <f t="shared" si="0"/>
        <v>22960000</v>
      </c>
    </row>
    <row r="27" spans="10:14" x14ac:dyDescent="0.25">
      <c r="K27" s="8">
        <v>99</v>
      </c>
      <c r="L27" s="5">
        <v>8900</v>
      </c>
      <c r="M27" s="5">
        <v>2000</v>
      </c>
      <c r="N27" s="5">
        <f t="shared" si="0"/>
        <v>17800000</v>
      </c>
    </row>
    <row r="28" spans="10:14" x14ac:dyDescent="0.25">
      <c r="K28" s="8" t="s">
        <v>14</v>
      </c>
      <c r="L28" s="5">
        <v>2600</v>
      </c>
      <c r="M28" s="5">
        <v>5630</v>
      </c>
      <c r="N28" s="5">
        <f t="shared" si="0"/>
        <v>14638000</v>
      </c>
    </row>
    <row r="29" spans="10:14" x14ac:dyDescent="0.25">
      <c r="K29" s="8" t="s">
        <v>15</v>
      </c>
      <c r="L29" s="5">
        <v>3420.0000000000005</v>
      </c>
      <c r="M29" s="5">
        <v>5630</v>
      </c>
      <c r="N29" s="5">
        <f t="shared" si="0"/>
        <v>19254600.000000004</v>
      </c>
    </row>
    <row r="30" spans="10:14" x14ac:dyDescent="0.25">
      <c r="K30" s="32" t="s">
        <v>51</v>
      </c>
      <c r="L30" s="32"/>
      <c r="M30" s="32"/>
      <c r="N30" s="31">
        <f>SUM(N22:N29)</f>
        <v>210446500</v>
      </c>
    </row>
  </sheetData>
  <mergeCells count="1">
    <mergeCell ref="K30:M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FF80-E9E9-4ECB-8238-E31EF5D93D9C}">
  <dimension ref="B3:R20"/>
  <sheetViews>
    <sheetView workbookViewId="0">
      <selection activeCell="D6" sqref="D6:D13"/>
    </sheetView>
  </sheetViews>
  <sheetFormatPr defaultRowHeight="15" x14ac:dyDescent="0.25"/>
  <cols>
    <col min="3" max="3" width="14" bestFit="1" customWidth="1"/>
    <col min="4" max="4" width="15" bestFit="1" customWidth="1"/>
    <col min="5" max="5" width="21.85546875" customWidth="1"/>
    <col min="6" max="6" width="34.140625" customWidth="1"/>
    <col min="7" max="8" width="21.7109375" customWidth="1"/>
    <col min="9" max="9" width="10" bestFit="1" customWidth="1"/>
    <col min="11" max="11" width="27.7109375" bestFit="1" customWidth="1"/>
    <col min="17" max="18" width="12.5703125" bestFit="1" customWidth="1"/>
  </cols>
  <sheetData>
    <row r="3" spans="2:16" ht="30" x14ac:dyDescent="0.25">
      <c r="B3" s="11" t="s">
        <v>36</v>
      </c>
      <c r="C3" s="11" t="s">
        <v>19</v>
      </c>
      <c r="D3" s="11" t="s">
        <v>8</v>
      </c>
      <c r="E3" s="12" t="s">
        <v>38</v>
      </c>
      <c r="F3" s="12" t="s">
        <v>32</v>
      </c>
      <c r="G3" s="12" t="s">
        <v>33</v>
      </c>
      <c r="H3" s="12" t="s">
        <v>39</v>
      </c>
      <c r="K3" t="s">
        <v>29</v>
      </c>
    </row>
    <row r="4" spans="2:16" x14ac:dyDescent="0.25">
      <c r="B4" s="20" t="s">
        <v>35</v>
      </c>
      <c r="C4" s="7">
        <v>271</v>
      </c>
      <c r="D4" s="8" t="s">
        <v>10</v>
      </c>
      <c r="E4" s="9">
        <v>9840</v>
      </c>
      <c r="F4" s="9"/>
      <c r="G4" s="17"/>
      <c r="H4" s="9">
        <f>G4*10000</f>
        <v>0</v>
      </c>
      <c r="I4" s="4"/>
      <c r="K4" s="6"/>
    </row>
    <row r="5" spans="2:16" x14ac:dyDescent="0.25">
      <c r="B5" s="20"/>
      <c r="C5" s="7">
        <v>311</v>
      </c>
      <c r="D5" s="8" t="s">
        <v>11</v>
      </c>
      <c r="E5" s="9">
        <v>3880</v>
      </c>
      <c r="F5" s="9"/>
      <c r="G5" s="17"/>
      <c r="H5" s="9">
        <f t="shared" ref="H5:H13" si="0">G5*10000</f>
        <v>0</v>
      </c>
      <c r="I5" s="4"/>
      <c r="K5" s="6"/>
    </row>
    <row r="6" spans="2:16" ht="30" x14ac:dyDescent="0.25">
      <c r="B6" s="20" t="s">
        <v>37</v>
      </c>
      <c r="C6" s="7" t="s">
        <v>18</v>
      </c>
      <c r="D6" s="8" t="s">
        <v>9</v>
      </c>
      <c r="E6" s="9">
        <v>10520</v>
      </c>
      <c r="F6" s="14" t="s">
        <v>44</v>
      </c>
      <c r="G6" s="8">
        <v>1.052</v>
      </c>
      <c r="H6" s="9">
        <f t="shared" si="0"/>
        <v>10520</v>
      </c>
      <c r="I6" s="4"/>
      <c r="K6" s="6">
        <f>0.091+1.052</f>
        <v>1.143</v>
      </c>
      <c r="L6" t="s">
        <v>43</v>
      </c>
    </row>
    <row r="7" spans="2:16" ht="30" x14ac:dyDescent="0.25">
      <c r="B7" s="20"/>
      <c r="C7" s="7">
        <v>312</v>
      </c>
      <c r="D7" s="8" t="s">
        <v>12</v>
      </c>
      <c r="E7" s="9">
        <v>7690</v>
      </c>
      <c r="F7" s="14" t="s">
        <v>42</v>
      </c>
      <c r="G7" s="13">
        <v>0.76900000000000002</v>
      </c>
      <c r="H7" s="9">
        <f t="shared" si="0"/>
        <v>7690</v>
      </c>
      <c r="I7" s="4"/>
      <c r="K7" s="6">
        <f>0.86+0.769</f>
        <v>1.629</v>
      </c>
      <c r="L7" t="s">
        <v>27</v>
      </c>
    </row>
    <row r="8" spans="2:16" ht="30" x14ac:dyDescent="0.25">
      <c r="B8" s="20"/>
      <c r="C8" s="7">
        <v>313</v>
      </c>
      <c r="D8" s="8" t="s">
        <v>13</v>
      </c>
      <c r="E8" s="9">
        <v>8090</v>
      </c>
      <c r="F8" s="14" t="s">
        <v>45</v>
      </c>
      <c r="G8" s="6">
        <f>0.1925+0.3898</f>
        <v>0.58230000000000004</v>
      </c>
      <c r="H8" s="9">
        <f t="shared" si="0"/>
        <v>5823</v>
      </c>
      <c r="I8" s="4"/>
      <c r="K8" s="6">
        <f>0.1925+0.3898</f>
        <v>0.58230000000000004</v>
      </c>
      <c r="L8" t="s">
        <v>28</v>
      </c>
      <c r="O8">
        <v>100</v>
      </c>
      <c r="P8" s="2" t="s">
        <v>20</v>
      </c>
    </row>
    <row r="9" spans="2:16" ht="29.25" customHeight="1" x14ac:dyDescent="0.25">
      <c r="B9" s="20"/>
      <c r="C9" s="8">
        <v>256</v>
      </c>
      <c r="D9" s="8">
        <v>100</v>
      </c>
      <c r="E9" s="9">
        <v>7010</v>
      </c>
      <c r="F9" s="18" t="s">
        <v>34</v>
      </c>
      <c r="G9" s="8">
        <v>0.70099999999999996</v>
      </c>
      <c r="H9" s="9">
        <f t="shared" si="0"/>
        <v>7010</v>
      </c>
      <c r="I9" s="4"/>
      <c r="K9" s="6">
        <v>0.70099999999999996</v>
      </c>
      <c r="O9">
        <v>98</v>
      </c>
      <c r="P9" s="2" t="s">
        <v>21</v>
      </c>
    </row>
    <row r="10" spans="2:16" ht="30" customHeight="1" x14ac:dyDescent="0.25">
      <c r="B10" s="20"/>
      <c r="C10" s="8">
        <v>257</v>
      </c>
      <c r="D10" s="8">
        <v>98</v>
      </c>
      <c r="E10" s="9">
        <v>11480</v>
      </c>
      <c r="F10" s="19"/>
      <c r="G10" s="8">
        <v>1.1479999999999999</v>
      </c>
      <c r="H10" s="9">
        <f t="shared" si="0"/>
        <v>11480</v>
      </c>
      <c r="I10" s="4"/>
      <c r="K10" s="6">
        <v>1.1479999999999999</v>
      </c>
      <c r="O10">
        <v>99</v>
      </c>
      <c r="P10" s="2" t="s">
        <v>22</v>
      </c>
    </row>
    <row r="11" spans="2:16" ht="31.5" customHeight="1" x14ac:dyDescent="0.25">
      <c r="B11" s="20"/>
      <c r="C11" s="8">
        <v>258</v>
      </c>
      <c r="D11" s="8">
        <v>99</v>
      </c>
      <c r="E11" s="9">
        <v>8900</v>
      </c>
      <c r="F11" s="19"/>
      <c r="G11" s="8">
        <v>0.89</v>
      </c>
      <c r="H11" s="9">
        <f t="shared" si="0"/>
        <v>8900</v>
      </c>
      <c r="I11" s="4"/>
      <c r="K11" s="6">
        <v>0.89</v>
      </c>
      <c r="P11" s="2" t="s">
        <v>23</v>
      </c>
    </row>
    <row r="12" spans="2:16" x14ac:dyDescent="0.25">
      <c r="B12" s="20"/>
      <c r="C12" s="7" t="s">
        <v>16</v>
      </c>
      <c r="D12" s="8" t="s">
        <v>14</v>
      </c>
      <c r="E12" s="9">
        <v>5460</v>
      </c>
      <c r="F12" s="9" t="s">
        <v>40</v>
      </c>
      <c r="G12" s="8">
        <v>0.26</v>
      </c>
      <c r="H12" s="9">
        <f t="shared" si="0"/>
        <v>2600</v>
      </c>
      <c r="I12" s="4"/>
      <c r="K12" s="6">
        <v>0.26</v>
      </c>
      <c r="P12" s="2" t="s">
        <v>24</v>
      </c>
    </row>
    <row r="13" spans="2:16" ht="93" customHeight="1" x14ac:dyDescent="0.25">
      <c r="B13" s="20"/>
      <c r="C13" s="7" t="s">
        <v>17</v>
      </c>
      <c r="D13" s="8" t="s">
        <v>15</v>
      </c>
      <c r="E13" s="9">
        <v>5360</v>
      </c>
      <c r="F13" s="14" t="s">
        <v>41</v>
      </c>
      <c r="G13" s="8">
        <v>0.34200000000000003</v>
      </c>
      <c r="H13" s="9">
        <f t="shared" si="0"/>
        <v>3420.0000000000005</v>
      </c>
      <c r="I13" s="4"/>
      <c r="K13" s="6">
        <v>0.34200000000000003</v>
      </c>
      <c r="P13" s="2" t="s">
        <v>25</v>
      </c>
    </row>
    <row r="14" spans="2:16" x14ac:dyDescent="0.25">
      <c r="B14" s="21"/>
      <c r="C14" s="22"/>
      <c r="D14" s="23"/>
      <c r="E14" s="10">
        <f>SUBTOTAL(9,E4:E13)</f>
        <v>78230</v>
      </c>
      <c r="F14" s="15"/>
      <c r="G14" s="16">
        <f>SUBTOTAL(9,G4:G13)</f>
        <v>5.7442999999999991</v>
      </c>
      <c r="H14" s="10">
        <f>SUBTOTAL(9,H4:H13)</f>
        <v>57443</v>
      </c>
    </row>
    <row r="15" spans="2:16" x14ac:dyDescent="0.25">
      <c r="H15" s="3">
        <f>H14/4046.856</f>
        <v>14.194475909199635</v>
      </c>
    </row>
    <row r="18" spans="17:18" x14ac:dyDescent="0.25">
      <c r="Q18">
        <v>5700</v>
      </c>
      <c r="R18" s="3">
        <f>R19/10.7639</f>
        <v>918.28733721900323</v>
      </c>
    </row>
    <row r="19" spans="17:18" x14ac:dyDescent="0.25">
      <c r="Q19">
        <f>Q18*10.7639</f>
        <v>61354.229999999996</v>
      </c>
      <c r="R19" s="3">
        <f>R20/101.17</f>
        <v>9884.3530690916286</v>
      </c>
    </row>
    <row r="20" spans="17:18" x14ac:dyDescent="0.25">
      <c r="Q20" s="5">
        <f>Q19*101.17</f>
        <v>6207207.4490999999</v>
      </c>
      <c r="R20" s="1">
        <v>1000000</v>
      </c>
    </row>
  </sheetData>
  <mergeCells count="4">
    <mergeCell ref="F9:F11"/>
    <mergeCell ref="B4:B5"/>
    <mergeCell ref="B6:B13"/>
    <mergeCell ref="B14:D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 Bhatnagar</dc:creator>
  <cp:lastModifiedBy>Mahesh Joshi</cp:lastModifiedBy>
  <dcterms:created xsi:type="dcterms:W3CDTF">2015-06-05T18:17:20Z</dcterms:created>
  <dcterms:modified xsi:type="dcterms:W3CDTF">2024-08-29T13:51:20Z</dcterms:modified>
</cp:coreProperties>
</file>