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welcome\Desktop\Indus Tubes\VIS(2024-25)_PL290-Q033-252-330_GDCPL\RK Working Aug 24\"/>
    </mc:Choice>
  </mc:AlternateContent>
  <xr:revisionPtr revIDLastSave="0" documentId="13_ncr:1_{B63074EE-F4D1-4EEF-80D8-87E1BC9CCC01}" xr6:coauthVersionLast="47" xr6:coauthVersionMax="47" xr10:uidLastSave="{00000000-0000-0000-0000-000000000000}"/>
  <bookViews>
    <workbookView xWindow="-120" yWindow="-120" windowWidth="20730" windowHeight="11160" tabRatio="583" activeTab="1" xr2:uid="{00000000-000D-0000-FFFF-FFFF00000000}"/>
  </bookViews>
  <sheets>
    <sheet name="Historical Performance" sheetId="3" r:id="rId1"/>
    <sheet name="GD Contractors" sheetId="2" r:id="rId2"/>
    <sheet name="Investment" sheetId="1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D24" i="2"/>
  <c r="D25" i="2"/>
  <c r="C20" i="2" l="1"/>
  <c r="B3" i="2" l="1"/>
  <c r="F8" i="3"/>
  <c r="E8" i="3"/>
  <c r="D14" i="2"/>
  <c r="D12" i="2"/>
  <c r="D19" i="2" l="1"/>
  <c r="D20" i="2" l="1"/>
  <c r="F19" i="2"/>
  <c r="D13" i="2"/>
  <c r="D8" i="2"/>
  <c r="F30" i="3"/>
  <c r="C23" i="2" l="1"/>
  <c r="C12" i="1"/>
  <c r="B10" i="3" l="1"/>
  <c r="B18" i="3"/>
  <c r="B15" i="3"/>
  <c r="B11" i="3"/>
  <c r="B12" i="3"/>
  <c r="B20" i="3"/>
  <c r="B25" i="3"/>
  <c r="F12" i="3" l="1"/>
  <c r="F14" i="3" s="1"/>
  <c r="E12" i="3"/>
  <c r="E14" i="3" s="1"/>
  <c r="C12" i="3"/>
  <c r="D12" i="3"/>
  <c r="F17" i="3" l="1"/>
  <c r="F27" i="3"/>
  <c r="E17" i="3"/>
  <c r="E27" i="3"/>
  <c r="B7" i="3"/>
  <c r="D5" i="3"/>
  <c r="E5" i="3" s="1"/>
  <c r="F5" i="3" s="1"/>
  <c r="D8" i="3" l="1"/>
  <c r="D14" i="3" s="1"/>
  <c r="E28" i="3"/>
  <c r="E20" i="3"/>
  <c r="E25" i="3" s="1"/>
  <c r="E29" i="3" s="1"/>
  <c r="F28" i="3"/>
  <c r="F20" i="3"/>
  <c r="F25" i="3" s="1"/>
  <c r="F29" i="3" s="1"/>
  <c r="C8" i="3"/>
  <c r="C9" i="2"/>
  <c r="D30" i="3" l="1"/>
  <c r="E30" i="3"/>
  <c r="D17" i="3"/>
  <c r="D27" i="3"/>
  <c r="C14" i="3"/>
  <c r="C15" i="2"/>
  <c r="C16" i="2" s="1"/>
  <c r="D28" i="3" l="1"/>
  <c r="D20" i="3"/>
  <c r="D25" i="3" s="1"/>
  <c r="D29" i="3" s="1"/>
  <c r="C17" i="3"/>
  <c r="C27" i="3"/>
  <c r="D15" i="2"/>
  <c r="C19" i="1"/>
  <c r="C22" i="1" s="1"/>
  <c r="C24" i="1" s="1"/>
  <c r="C26" i="1" l="1"/>
  <c r="D7" i="2" s="1"/>
  <c r="D9" i="2" s="1"/>
  <c r="D16" i="2" s="1"/>
  <c r="C22" i="2" s="1"/>
  <c r="C24" i="2" s="1"/>
  <c r="C26" i="2" s="1"/>
  <c r="C28" i="3"/>
  <c r="C20" i="3"/>
  <c r="C25" i="3" s="1"/>
  <c r="C29" i="3" s="1"/>
</calcChain>
</file>

<file path=xl/sharedStrings.xml><?xml version="1.0" encoding="utf-8"?>
<sst xmlns="http://schemas.openxmlformats.org/spreadsheetml/2006/main" count="64" uniqueCount="51">
  <si>
    <t>Assets</t>
  </si>
  <si>
    <t>Non-Current Assets</t>
  </si>
  <si>
    <t>Current Assets</t>
  </si>
  <si>
    <t>Other Current Assets</t>
  </si>
  <si>
    <t>Total Assets</t>
  </si>
  <si>
    <t>Liabilities</t>
  </si>
  <si>
    <t>Financial Liabilities</t>
  </si>
  <si>
    <t>Current Liabilities</t>
  </si>
  <si>
    <t>Other Current Liabilities</t>
  </si>
  <si>
    <t>Total Liabilities</t>
  </si>
  <si>
    <t>Cash and Cash Equivelent</t>
  </si>
  <si>
    <t>Total Non-Current Assets</t>
  </si>
  <si>
    <t>Total Current Assets</t>
  </si>
  <si>
    <t>Revenue from Operations</t>
  </si>
  <si>
    <t>Particulars</t>
  </si>
  <si>
    <t>EBITDA</t>
  </si>
  <si>
    <t>EBIT</t>
  </si>
  <si>
    <t>EBITDA Margin %</t>
  </si>
  <si>
    <t>EBIT Margin %</t>
  </si>
  <si>
    <t>Net Profit Margin %</t>
  </si>
  <si>
    <t>Revenue Growth Rate (Y.O.Y.)</t>
  </si>
  <si>
    <t>Total Revenue</t>
  </si>
  <si>
    <t>Factor</t>
  </si>
  <si>
    <t>Fair Market Value</t>
  </si>
  <si>
    <t>Cash and cash equivalents</t>
  </si>
  <si>
    <t>Short term loans and advances</t>
  </si>
  <si>
    <t>Non Current Investments</t>
  </si>
  <si>
    <t>Amount as on 31st March 2024</t>
  </si>
  <si>
    <t>Non-Current Investment</t>
  </si>
  <si>
    <t>Short-term Loans and Advances</t>
  </si>
  <si>
    <t>Short-Term Loans and Advances</t>
  </si>
  <si>
    <t>Net Worth of LLP</t>
  </si>
  <si>
    <t>Fair Value of Investment</t>
  </si>
  <si>
    <t>Net Worth</t>
  </si>
  <si>
    <t>No. of Shares Outstanding</t>
  </si>
  <si>
    <t>Share Price</t>
  </si>
  <si>
    <t>Current Tax</t>
  </si>
  <si>
    <t>Property, Plant &amp; Equipment</t>
  </si>
  <si>
    <t>M/s G.D. Contractors Private Limited</t>
  </si>
  <si>
    <t>In Thousands</t>
  </si>
  <si>
    <t>Deferred Tax Assets</t>
  </si>
  <si>
    <t>MAT Credit Entitlement</t>
  </si>
  <si>
    <t>Earlier Year Tax</t>
  </si>
  <si>
    <t>Deferred Tax</t>
  </si>
  <si>
    <t>ITL Infotech LLC</t>
  </si>
  <si>
    <t>% Owned by GDCPL</t>
  </si>
  <si>
    <t>Fair Value of Investment Property</t>
  </si>
  <si>
    <t>Total Fair Value</t>
  </si>
  <si>
    <t>Invesment Property</t>
  </si>
  <si>
    <t>From Nischay</t>
  </si>
  <si>
    <t>(From Nischay)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</si>
</sst>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_-;\-* #,##0.00_-;_-* &quot;-&quot;??_-;_-@_-"/>
    <numFmt numFmtId="165" formatCode="&quot;FY&quot;\ 0\ &quot;A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1"/>
      <color indexed="8"/>
      <name val="Times New Roman"/>
      <family val="2"/>
    </font>
    <font>
      <sz val="11"/>
      <color theme="1"/>
      <name val="DejaVu Serif Condensed"/>
      <family val="2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8" fillId="0" borderId="0"/>
    <xf numFmtId="0" fontId="1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NumberFormat="0" applyFont="0" applyBorder="0" applyAlignment="0">
      <alignment horizontal="left"/>
    </xf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3" fontId="0" fillId="0" borderId="0" xfId="1" applyFont="1"/>
    <xf numFmtId="0" fontId="2" fillId="2" borderId="0" xfId="2"/>
    <xf numFmtId="43" fontId="2" fillId="2" borderId="0" xfId="2" applyNumberFormat="1"/>
    <xf numFmtId="43" fontId="0" fillId="0" borderId="0" xfId="0" applyNumberFormat="1"/>
    <xf numFmtId="43" fontId="0" fillId="0" borderId="0" xfId="1" applyFont="1" applyAlignment="1">
      <alignment horizontal="center" vertical="center"/>
    </xf>
    <xf numFmtId="0" fontId="2" fillId="2" borderId="0" xfId="2" applyBorder="1"/>
    <xf numFmtId="0" fontId="0" fillId="0" borderId="1" xfId="0" applyBorder="1"/>
    <xf numFmtId="0" fontId="11" fillId="3" borderId="0" xfId="0" applyFont="1" applyFill="1" applyAlignment="1">
      <alignment vertical="center"/>
    </xf>
    <xf numFmtId="165" fontId="0" fillId="0" borderId="0" xfId="0" applyNumberFormat="1"/>
    <xf numFmtId="0" fontId="12" fillId="3" borderId="0" xfId="0" applyFont="1" applyFill="1"/>
    <xf numFmtId="0" fontId="3" fillId="0" borderId="2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58" applyNumberFormat="1" applyFont="1" applyAlignment="1">
      <alignment horizontal="center"/>
    </xf>
    <xf numFmtId="165" fontId="12" fillId="3" borderId="0" xfId="0" applyNumberFormat="1" applyFont="1" applyFill="1" applyAlignment="1">
      <alignment horizontal="center"/>
    </xf>
    <xf numFmtId="2" fontId="0" fillId="0" borderId="0" xfId="1" applyNumberFormat="1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2" fontId="12" fillId="3" borderId="0" xfId="0" applyNumberFormat="1" applyFont="1" applyFill="1" applyAlignment="1">
      <alignment horizontal="center" vertical="center"/>
    </xf>
    <xf numFmtId="43" fontId="0" fillId="0" borderId="0" xfId="1" applyFont="1" applyAlignment="1">
      <alignment horizontal="center"/>
    </xf>
    <xf numFmtId="9" fontId="0" fillId="0" borderId="0" xfId="1" applyNumberFormat="1" applyFont="1"/>
    <xf numFmtId="43" fontId="0" fillId="0" borderId="1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43" fontId="3" fillId="4" borderId="0" xfId="1" applyFont="1" applyFill="1" applyAlignment="1">
      <alignment horizontal="center" vertical="center"/>
    </xf>
    <xf numFmtId="43" fontId="0" fillId="4" borderId="0" xfId="1" applyFont="1" applyFill="1" applyAlignment="1">
      <alignment horizontal="center"/>
    </xf>
    <xf numFmtId="0" fontId="3" fillId="4" borderId="2" xfId="0" applyFont="1" applyFill="1" applyBorder="1"/>
    <xf numFmtId="2" fontId="3" fillId="4" borderId="2" xfId="1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 wrapText="1"/>
    </xf>
    <xf numFmtId="43" fontId="3" fillId="0" borderId="2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43" fontId="3" fillId="0" borderId="0" xfId="0" applyNumberFormat="1" applyFont="1"/>
    <xf numFmtId="0" fontId="0" fillId="5" borderId="0" xfId="0" applyFill="1"/>
    <xf numFmtId="43" fontId="0" fillId="5" borderId="0" xfId="1" applyFont="1" applyFill="1" applyAlignment="1">
      <alignment horizontal="center" vertical="center"/>
    </xf>
    <xf numFmtId="43" fontId="0" fillId="5" borderId="0" xfId="1" applyFont="1" applyFill="1" applyAlignment="1">
      <alignment horizontal="center"/>
    </xf>
    <xf numFmtId="0" fontId="0" fillId="5" borderId="0" xfId="0" applyFill="1" applyAlignment="1">
      <alignment horizontal="center"/>
    </xf>
    <xf numFmtId="43" fontId="0" fillId="0" borderId="0" xfId="1" applyFont="1" applyFill="1" applyAlignment="1">
      <alignment horizontal="center" vertical="center"/>
    </xf>
    <xf numFmtId="43" fontId="0" fillId="0" borderId="0" xfId="1" applyFont="1" applyFill="1" applyAlignment="1">
      <alignment horizontal="center"/>
    </xf>
    <xf numFmtId="0" fontId="0" fillId="0" borderId="0" xfId="0" applyAlignment="1">
      <alignment horizontal="center" wrapText="1"/>
    </xf>
    <xf numFmtId="0" fontId="11" fillId="3" borderId="0" xfId="0" applyFont="1" applyFill="1" applyAlignment="1">
      <alignment horizontal="left" vertical="center"/>
    </xf>
  </cellXfs>
  <cellStyles count="59">
    <cellStyle name="Comma" xfId="1" builtinId="3"/>
    <cellStyle name="Comma 10 10 2" xfId="5" xr:uid="{00000000-0005-0000-0000-000001000000}"/>
    <cellStyle name="Comma 10 11" xfId="6" xr:uid="{00000000-0005-0000-0000-000002000000}"/>
    <cellStyle name="Comma 10 2 6" xfId="7" xr:uid="{00000000-0005-0000-0000-000003000000}"/>
    <cellStyle name="Comma 10 4" xfId="8" xr:uid="{00000000-0005-0000-0000-000004000000}"/>
    <cellStyle name="Comma 11" xfId="9" xr:uid="{00000000-0005-0000-0000-000005000000}"/>
    <cellStyle name="Comma 12" xfId="10" xr:uid="{00000000-0005-0000-0000-000006000000}"/>
    <cellStyle name="Comma 12 2" xfId="11" xr:uid="{00000000-0005-0000-0000-000007000000}"/>
    <cellStyle name="Comma 12 3 3 2" xfId="12" xr:uid="{00000000-0005-0000-0000-000008000000}"/>
    <cellStyle name="Comma 2" xfId="4" xr:uid="{00000000-0005-0000-0000-000009000000}"/>
    <cellStyle name="Comma 2 2" xfId="13" xr:uid="{00000000-0005-0000-0000-00000A000000}"/>
    <cellStyle name="Comma 2 2 2" xfId="14" xr:uid="{00000000-0005-0000-0000-00000B000000}"/>
    <cellStyle name="Comma 2 2 4" xfId="15" xr:uid="{00000000-0005-0000-0000-00000C000000}"/>
    <cellStyle name="Comma 2 2 4 2" xfId="16" xr:uid="{00000000-0005-0000-0000-00000D000000}"/>
    <cellStyle name="Comma 4 3 2" xfId="17" xr:uid="{00000000-0005-0000-0000-00000E000000}"/>
    <cellStyle name="Comma 43" xfId="18" xr:uid="{00000000-0005-0000-0000-00000F000000}"/>
    <cellStyle name="Comma 6 5" xfId="19" xr:uid="{00000000-0005-0000-0000-000010000000}"/>
    <cellStyle name="Comma 7" xfId="20" xr:uid="{00000000-0005-0000-0000-000011000000}"/>
    <cellStyle name="Comma 8" xfId="21" xr:uid="{00000000-0005-0000-0000-000012000000}"/>
    <cellStyle name="Good" xfId="2" builtinId="26"/>
    <cellStyle name="Norm??" xfId="22" xr:uid="{00000000-0005-0000-0000-000014000000}"/>
    <cellStyle name="Normal" xfId="0" builtinId="0"/>
    <cellStyle name="Normal - Style1" xfId="23" xr:uid="{00000000-0005-0000-0000-000016000000}"/>
    <cellStyle name="Normal - Style1 2" xfId="24" xr:uid="{00000000-0005-0000-0000-000017000000}"/>
    <cellStyle name="Normal 10" xfId="55" xr:uid="{00000000-0005-0000-0000-000018000000}"/>
    <cellStyle name="Normal 10 10 2" xfId="25" xr:uid="{00000000-0005-0000-0000-000019000000}"/>
    <cellStyle name="Normal 10 2 2" xfId="26" xr:uid="{00000000-0005-0000-0000-00001A000000}"/>
    <cellStyle name="Normal 109 2" xfId="27" xr:uid="{00000000-0005-0000-0000-00001B000000}"/>
    <cellStyle name="Normal 11" xfId="56" xr:uid="{00000000-0005-0000-0000-00001C000000}"/>
    <cellStyle name="Normal 11 2 2 2 2 2" xfId="28" xr:uid="{00000000-0005-0000-0000-00001D000000}"/>
    <cellStyle name="Normal 112" xfId="29" xr:uid="{00000000-0005-0000-0000-00001E000000}"/>
    <cellStyle name="Normal 113" xfId="30" xr:uid="{00000000-0005-0000-0000-00001F000000}"/>
    <cellStyle name="Normal 12" xfId="57" xr:uid="{00000000-0005-0000-0000-000020000000}"/>
    <cellStyle name="Normal 15 2" xfId="31" xr:uid="{00000000-0005-0000-0000-000021000000}"/>
    <cellStyle name="Normal 16" xfId="32" xr:uid="{00000000-0005-0000-0000-000022000000}"/>
    <cellStyle name="Normal 17 2" xfId="33" xr:uid="{00000000-0005-0000-0000-000023000000}"/>
    <cellStyle name="Normal 2" xfId="34" xr:uid="{00000000-0005-0000-0000-000024000000}"/>
    <cellStyle name="Normal 2 10" xfId="35" xr:uid="{00000000-0005-0000-0000-000025000000}"/>
    <cellStyle name="Normal 2 11" xfId="36" xr:uid="{00000000-0005-0000-0000-000026000000}"/>
    <cellStyle name="Normal 2 11 2" xfId="37" xr:uid="{00000000-0005-0000-0000-000027000000}"/>
    <cellStyle name="Normal 2 16" xfId="38" xr:uid="{00000000-0005-0000-0000-000028000000}"/>
    <cellStyle name="Normal 2 17 3" xfId="39" xr:uid="{00000000-0005-0000-0000-000029000000}"/>
    <cellStyle name="Normal 2 2" xfId="40" xr:uid="{00000000-0005-0000-0000-00002A000000}"/>
    <cellStyle name="Normal 2 2 13" xfId="41" xr:uid="{00000000-0005-0000-0000-00002B000000}"/>
    <cellStyle name="Normal 2 2 3" xfId="42" xr:uid="{00000000-0005-0000-0000-00002C000000}"/>
    <cellStyle name="Normal 2 2 6" xfId="43" xr:uid="{00000000-0005-0000-0000-00002D000000}"/>
    <cellStyle name="Normal 3" xfId="44" xr:uid="{00000000-0005-0000-0000-00002E000000}"/>
    <cellStyle name="Normal 4" xfId="45" xr:uid="{00000000-0005-0000-0000-00002F000000}"/>
    <cellStyle name="Normal 5" xfId="3" xr:uid="{00000000-0005-0000-0000-000030000000}"/>
    <cellStyle name="Normal 5 4" xfId="46" xr:uid="{00000000-0005-0000-0000-000031000000}"/>
    <cellStyle name="Normal 6" xfId="47" xr:uid="{00000000-0005-0000-0000-000032000000}"/>
    <cellStyle name="Normal 7" xfId="53" xr:uid="{00000000-0005-0000-0000-000033000000}"/>
    <cellStyle name="Normal 8" xfId="48" xr:uid="{00000000-0005-0000-0000-000034000000}"/>
    <cellStyle name="Normal 9" xfId="54" xr:uid="{00000000-0005-0000-0000-000035000000}"/>
    <cellStyle name="Percent" xfId="58" builtinId="5"/>
    <cellStyle name="Percent 11" xfId="50" xr:uid="{00000000-0005-0000-0000-000036000000}"/>
    <cellStyle name="Percent 2" xfId="49" xr:uid="{00000000-0005-0000-0000-000037000000}"/>
    <cellStyle name="Percent 2 2 2" xfId="51" xr:uid="{00000000-0005-0000-0000-000038000000}"/>
    <cellStyle name="Percent 3 2 2" xfId="52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>
                <a:solidFill>
                  <a:schemeClr val="bg1"/>
                </a:solidFill>
              </a:rPr>
              <a:t>EBITDA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Performance'!$C$27:$F$27</c:f>
              <c:numCache>
                <c:formatCode>0.00%</c:formatCode>
                <c:ptCount val="4"/>
                <c:pt idx="0">
                  <c:v>6.1099388544057109E-2</c:v>
                </c:pt>
                <c:pt idx="1">
                  <c:v>-9.1742068491581619E-2</c:v>
                </c:pt>
                <c:pt idx="2">
                  <c:v>0.3528664470285332</c:v>
                </c:pt>
                <c:pt idx="3">
                  <c:v>0.57882732887522459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3-4575-8D2D-3A0D59B26D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960872"/>
        <c:axId val="413961856"/>
      </c:barChart>
      <c:catAx>
        <c:axId val="41396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</a:t>
                </a:r>
                <a:r>
                  <a:rPr lang="en-IN" b="1" i="1" baseline="0"/>
                  <a:t> Year</a:t>
                </a:r>
                <a:endParaRPr lang="en-IN" b="1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961856"/>
        <c:crosses val="autoZero"/>
        <c:auto val="1"/>
        <c:lblAlgn val="ctr"/>
        <c:lblOffset val="100"/>
        <c:noMultiLvlLbl val="0"/>
      </c:catAx>
      <c:valAx>
        <c:axId val="4139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96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>
                <a:solidFill>
                  <a:schemeClr val="bg1"/>
                </a:solidFill>
              </a:rPr>
              <a:t>EBIT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Performance'!$C$28:$F$28</c:f>
              <c:numCache>
                <c:formatCode>0.00%</c:formatCode>
                <c:ptCount val="4"/>
                <c:pt idx="0">
                  <c:v>-0.61775532521139132</c:v>
                </c:pt>
                <c:pt idx="1">
                  <c:v>-0.57347382888558007</c:v>
                </c:pt>
                <c:pt idx="2">
                  <c:v>0.19183894709205321</c:v>
                </c:pt>
                <c:pt idx="3">
                  <c:v>0.4139654967932635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D-46CB-9201-62DA528930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2551632"/>
        <c:axId val="422549008"/>
      </c:barChart>
      <c:catAx>
        <c:axId val="422551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549008"/>
        <c:crosses val="autoZero"/>
        <c:auto val="1"/>
        <c:lblAlgn val="ctr"/>
        <c:lblOffset val="100"/>
        <c:noMultiLvlLbl val="0"/>
      </c:catAx>
      <c:valAx>
        <c:axId val="4225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55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 i="0">
                <a:solidFill>
                  <a:schemeClr val="bg1"/>
                </a:solidFill>
              </a:rPr>
              <a:t>Net Profit Margin</a:t>
            </a:r>
            <a:r>
              <a:rPr lang="en-IN" sz="1100" b="1" i="0" baseline="0">
                <a:solidFill>
                  <a:schemeClr val="bg1"/>
                </a:solidFill>
              </a:rPr>
              <a:t> %</a:t>
            </a:r>
            <a:endParaRPr lang="en-IN" sz="1100" b="1" i="0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Performance'!$C$29:$F$29</c:f>
              <c:numCache>
                <c:formatCode>0.00%</c:formatCode>
                <c:ptCount val="4"/>
                <c:pt idx="0">
                  <c:v>-0.91487362730451127</c:v>
                </c:pt>
                <c:pt idx="1">
                  <c:v>-0.50883346695682041</c:v>
                </c:pt>
                <c:pt idx="2">
                  <c:v>0.13402725432571375</c:v>
                </c:pt>
                <c:pt idx="3">
                  <c:v>0.18342714823971612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A-4A9B-BDC1-D06CC6CE4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916208"/>
        <c:axId val="423921784"/>
      </c:barChart>
      <c:catAx>
        <c:axId val="42391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21784"/>
        <c:crosses val="autoZero"/>
        <c:auto val="1"/>
        <c:lblAlgn val="ctr"/>
        <c:lblOffset val="100"/>
        <c:noMultiLvlLbl val="0"/>
      </c:catAx>
      <c:valAx>
        <c:axId val="42392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100" b="1">
                <a:solidFill>
                  <a:schemeClr val="bg1"/>
                </a:solidFill>
              </a:rPr>
              <a:t>Revenue Growth</a:t>
            </a:r>
            <a:r>
              <a:rPr lang="en-IN" sz="1100" b="1" baseline="0">
                <a:solidFill>
                  <a:schemeClr val="bg1"/>
                </a:solidFill>
              </a:rPr>
              <a:t> Rate</a:t>
            </a:r>
          </a:p>
          <a:p>
            <a:pPr>
              <a:defRPr/>
            </a:pPr>
            <a:r>
              <a:rPr lang="en-IN" sz="1100" b="1" baseline="0">
                <a:solidFill>
                  <a:schemeClr val="bg1"/>
                </a:solidFill>
              </a:rPr>
              <a:t>(Y.O.Y.)</a:t>
            </a:r>
            <a:endParaRPr lang="en-IN" sz="1100" b="1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'Historical Performance'!$D$5:$F$5</c:f>
              <c:numCache>
                <c:formatCode>"FY"\ 0\ "A"</c:formatCod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numCache>
            </c:numRef>
          </c:cat>
          <c:val>
            <c:numRef>
              <c:f>'Historical Performance'!$D$30:$F$30</c:f>
              <c:numCache>
                <c:formatCode>0.00%</c:formatCode>
                <c:ptCount val="3"/>
                <c:pt idx="0">
                  <c:v>7.5792813467432607E-2</c:v>
                </c:pt>
                <c:pt idx="1">
                  <c:v>0.69042778604970789</c:v>
                </c:pt>
                <c:pt idx="2">
                  <c:v>-7.1650589042371982E-2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FCB-B937-EE9155B19A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7578744"/>
        <c:axId val="417571528"/>
      </c:barChart>
      <c:catAx>
        <c:axId val="417578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71528"/>
        <c:crosses val="autoZero"/>
        <c:auto val="1"/>
        <c:lblAlgn val="ctr"/>
        <c:lblOffset val="100"/>
        <c:noMultiLvlLbl val="0"/>
      </c:catAx>
      <c:valAx>
        <c:axId val="417571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5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chemeClr val="bg1"/>
                </a:solidFill>
              </a:rPr>
              <a:t>Key Ratios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Performance'!$B$27</c:f>
              <c:strCache>
                <c:ptCount val="1"/>
                <c:pt idx="0">
                  <c:v>EBITDA Margin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Performance'!$C$27:$F$27</c:f>
              <c:numCache>
                <c:formatCode>0.00%</c:formatCode>
                <c:ptCount val="4"/>
                <c:pt idx="0">
                  <c:v>6.1099388544057109E-2</c:v>
                </c:pt>
                <c:pt idx="1">
                  <c:v>-9.1742068491581619E-2</c:v>
                </c:pt>
                <c:pt idx="2">
                  <c:v>0.3528664470285332</c:v>
                </c:pt>
                <c:pt idx="3">
                  <c:v>0.57882732887522459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B2-4EAD-8047-25D57B1A926D}"/>
            </c:ext>
          </c:extLst>
        </c:ser>
        <c:ser>
          <c:idx val="1"/>
          <c:order val="1"/>
          <c:tx>
            <c:strRef>
              <c:f>'Historical Performance'!$B$28</c:f>
              <c:strCache>
                <c:ptCount val="1"/>
                <c:pt idx="0">
                  <c:v>EBIT Margin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Performance'!$C$28:$F$28</c:f>
              <c:numCache>
                <c:formatCode>0.00%</c:formatCode>
                <c:ptCount val="4"/>
                <c:pt idx="0">
                  <c:v>-0.61775532521139132</c:v>
                </c:pt>
                <c:pt idx="1">
                  <c:v>-0.57347382888558007</c:v>
                </c:pt>
                <c:pt idx="2">
                  <c:v>0.19183894709205321</c:v>
                </c:pt>
                <c:pt idx="3">
                  <c:v>0.4139654967932635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2-4EAD-8047-25D57B1A926D}"/>
            </c:ext>
          </c:extLst>
        </c:ser>
        <c:ser>
          <c:idx val="2"/>
          <c:order val="2"/>
          <c:tx>
            <c:strRef>
              <c:f>'Historical Performance'!$B$29</c:f>
              <c:strCache>
                <c:ptCount val="1"/>
                <c:pt idx="0">
                  <c:v>Net Profit Margin 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Performance'!$C$29:$F$29</c:f>
              <c:numCache>
                <c:formatCode>0.00%</c:formatCode>
                <c:ptCount val="4"/>
                <c:pt idx="0">
                  <c:v>-0.91487362730451127</c:v>
                </c:pt>
                <c:pt idx="1">
                  <c:v>-0.50883346695682041</c:v>
                </c:pt>
                <c:pt idx="2">
                  <c:v>0.13402725432571375</c:v>
                </c:pt>
                <c:pt idx="3">
                  <c:v>0.18342714823971612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B2-4EAD-8047-25D57B1A926D}"/>
            </c:ext>
          </c:extLst>
        </c:ser>
        <c:ser>
          <c:idx val="3"/>
          <c:order val="3"/>
          <c:tx>
            <c:strRef>
              <c:f>'Historical Performance'!$B$30</c:f>
              <c:strCache>
                <c:ptCount val="1"/>
                <c:pt idx="0">
                  <c:v>Revenue Growth Rate (Y.O.Y.)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'Historical Performance'!$C$5:$F$5</c:f>
              <c:numCache>
                <c:formatCode>"FY"\ 0\ "A"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'Historical Performance'!$C$30:$F$30</c:f>
              <c:numCache>
                <c:formatCode>0.00%</c:formatCode>
                <c:ptCount val="4"/>
                <c:pt idx="1">
                  <c:v>7.5792813467432607E-2</c:v>
                </c:pt>
                <c:pt idx="2">
                  <c:v>0.69042778604970789</c:v>
                </c:pt>
                <c:pt idx="3">
                  <c:v>-7.1650589042371982E-2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B2-4EAD-8047-25D57B1A9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5167392"/>
        <c:axId val="1185166560"/>
      </c:lineChart>
      <c:catAx>
        <c:axId val="1185167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166560"/>
        <c:crosses val="autoZero"/>
        <c:auto val="1"/>
        <c:lblAlgn val="ctr"/>
        <c:lblOffset val="100"/>
        <c:noMultiLvlLbl val="0"/>
      </c:catAx>
      <c:valAx>
        <c:axId val="118516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51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30</xdr:row>
      <xdr:rowOff>152400</xdr:rowOff>
    </xdr:from>
    <xdr:to>
      <xdr:col>4</xdr:col>
      <xdr:colOff>133350</xdr:colOff>
      <xdr:row>45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4E8B66-0AC5-D292-1451-1ACEF692D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138112</xdr:colOff>
      <xdr:row>30</xdr:row>
      <xdr:rowOff>114300</xdr:rowOff>
    </xdr:from>
    <xdr:to>
      <xdr:col>12</xdr:col>
      <xdr:colOff>61912</xdr:colOff>
      <xdr:row>45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FBF713-A423-1976-71ED-5CF962C93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42861</xdr:colOff>
      <xdr:row>45</xdr:row>
      <xdr:rowOff>133349</xdr:rowOff>
    </xdr:from>
    <xdr:to>
      <xdr:col>5</xdr:col>
      <xdr:colOff>419099</xdr:colOff>
      <xdr:row>65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414870-6357-8EB3-1C94-3526233B76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514350</xdr:colOff>
      <xdr:row>46</xdr:row>
      <xdr:rowOff>76200</xdr:rowOff>
    </xdr:from>
    <xdr:to>
      <xdr:col>12</xdr:col>
      <xdr:colOff>438150</xdr:colOff>
      <xdr:row>60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88295B-4A7E-F04A-39B9-962FCD4B54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219075</xdr:colOff>
      <xdr:row>2</xdr:row>
      <xdr:rowOff>38100</xdr:rowOff>
    </xdr:from>
    <xdr:to>
      <xdr:col>14</xdr:col>
      <xdr:colOff>523875</xdr:colOff>
      <xdr:row>16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64BD425-1B2D-49C5-96D5-9AB9C8B6E9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2/Desktop/Sintex%20BAPL%20Ltd/RK%20Working%20June%202022/RK%20Working%20Aug%202022/Balance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1683.73</v>
          </cell>
        </row>
        <row r="4">
          <cell r="A4" t="str">
            <v>Other income</v>
          </cell>
        </row>
        <row r="11">
          <cell r="A11" t="str">
            <v>Employee benefits expense</v>
          </cell>
        </row>
        <row r="12">
          <cell r="A12" t="str">
            <v>Finance costs</v>
          </cell>
        </row>
        <row r="13">
          <cell r="A13" t="str">
            <v>Depreciation and amortisation expenses</v>
          </cell>
        </row>
        <row r="14">
          <cell r="A14" t="str">
            <v>Other expenses</v>
          </cell>
        </row>
        <row r="15">
          <cell r="A15" t="str">
            <v>Total expenses</v>
          </cell>
        </row>
        <row r="19">
          <cell r="A19" t="str">
            <v>Profit before tax</v>
          </cell>
        </row>
        <row r="26">
          <cell r="A26" t="str">
            <v>Profit for the year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0070-6BC2-46C9-B008-6B609E1D5727}">
  <dimension ref="B2:G30"/>
  <sheetViews>
    <sheetView showGridLines="0" topLeftCell="A22" workbookViewId="0">
      <selection activeCell="I20" sqref="I20"/>
    </sheetView>
  </sheetViews>
  <sheetFormatPr defaultRowHeight="15"/>
  <cols>
    <col min="1" max="1" width="5" customWidth="1"/>
    <col min="2" max="2" width="37.5703125" customWidth="1"/>
    <col min="3" max="6" width="14.85546875" customWidth="1"/>
  </cols>
  <sheetData>
    <row r="2" spans="2:7">
      <c r="F2" s="37" t="s">
        <v>39</v>
      </c>
    </row>
    <row r="3" spans="2:7" ht="15.75">
      <c r="B3" s="9" t="s">
        <v>38</v>
      </c>
      <c r="C3" s="9"/>
      <c r="D3" s="9"/>
      <c r="E3" s="9"/>
      <c r="F3" s="9"/>
    </row>
    <row r="4" spans="2:7" ht="9" customHeight="1"/>
    <row r="5" spans="2:7">
      <c r="B5" s="11" t="s">
        <v>14</v>
      </c>
      <c r="C5" s="16">
        <v>2021</v>
      </c>
      <c r="D5" s="16">
        <f>C5+1</f>
        <v>2022</v>
      </c>
      <c r="E5" s="16">
        <f t="shared" ref="E5:F5" si="0">D5+1</f>
        <v>2023</v>
      </c>
      <c r="F5" s="16">
        <f t="shared" si="0"/>
        <v>2024</v>
      </c>
      <c r="G5" s="10"/>
    </row>
    <row r="6" spans="2:7">
      <c r="B6" t="s">
        <v>13</v>
      </c>
      <c r="C6" s="20">
        <v>0</v>
      </c>
      <c r="D6" s="20">
        <v>0</v>
      </c>
      <c r="E6" s="20">
        <v>0</v>
      </c>
      <c r="F6" s="20">
        <v>0</v>
      </c>
    </row>
    <row r="7" spans="2:7">
      <c r="B7" t="str">
        <f>[1]Sheet1!A4</f>
        <v>Other income</v>
      </c>
      <c r="C7" s="20">
        <v>649.27</v>
      </c>
      <c r="D7" s="20">
        <v>698.48</v>
      </c>
      <c r="E7" s="20">
        <v>1180.73</v>
      </c>
      <c r="F7" s="20">
        <v>1096.1300000000001</v>
      </c>
    </row>
    <row r="8" spans="2:7">
      <c r="B8" s="12" t="s">
        <v>21</v>
      </c>
      <c r="C8" s="35">
        <f t="shared" ref="C8:D8" si="1">SUM(C6:C7)</f>
        <v>649.27</v>
      </c>
      <c r="D8" s="35">
        <f t="shared" si="1"/>
        <v>698.48</v>
      </c>
      <c r="E8" s="35">
        <f>SUM(E6:E7)</f>
        <v>1180.73</v>
      </c>
      <c r="F8" s="35">
        <f t="shared" ref="F8" si="2">SUM(F6:F7)</f>
        <v>1096.1300000000001</v>
      </c>
    </row>
    <row r="9" spans="2:7">
      <c r="B9" s="1"/>
      <c r="C9" s="20"/>
      <c r="D9" s="20"/>
      <c r="E9" s="20"/>
      <c r="F9" s="20"/>
    </row>
    <row r="10" spans="2:7">
      <c r="B10" t="str">
        <f>[1]Sheet1!A11</f>
        <v>Employee benefits expense</v>
      </c>
      <c r="C10" s="20">
        <v>295.42</v>
      </c>
      <c r="D10" s="20">
        <v>257.14</v>
      </c>
      <c r="E10" s="20">
        <v>280.61</v>
      </c>
      <c r="F10" s="20">
        <v>327.61</v>
      </c>
    </row>
    <row r="11" spans="2:7">
      <c r="B11" t="str">
        <f>[1]Sheet1!A14</f>
        <v>Other expenses</v>
      </c>
      <c r="C11" s="20">
        <v>314.18</v>
      </c>
      <c r="D11" s="20">
        <v>505.42</v>
      </c>
      <c r="E11" s="20">
        <v>483.48</v>
      </c>
      <c r="F11" s="20">
        <v>134.05000000000001</v>
      </c>
    </row>
    <row r="12" spans="2:7">
      <c r="B12" s="12" t="str">
        <f>[1]Sheet1!A15</f>
        <v>Total expenses</v>
      </c>
      <c r="C12" s="35">
        <f>SUM(C10:C11)</f>
        <v>609.6</v>
      </c>
      <c r="D12" s="35">
        <f>SUM(D10:D11)</f>
        <v>762.56</v>
      </c>
      <c r="E12" s="35">
        <f>SUM(E10:E11)</f>
        <v>764.09</v>
      </c>
      <c r="F12" s="35">
        <f>SUM(F10:F11)</f>
        <v>461.66</v>
      </c>
    </row>
    <row r="13" spans="2:7">
      <c r="B13" s="1"/>
      <c r="C13" s="36"/>
      <c r="D13" s="36"/>
      <c r="E13" s="36"/>
      <c r="F13" s="36"/>
    </row>
    <row r="14" spans="2:7">
      <c r="B14" s="12" t="s">
        <v>15</v>
      </c>
      <c r="C14" s="35">
        <f>C8-C12</f>
        <v>39.669999999999959</v>
      </c>
      <c r="D14" s="35">
        <f>D8-D12</f>
        <v>-64.079999999999927</v>
      </c>
      <c r="E14" s="35">
        <f>E8-E12</f>
        <v>416.64</v>
      </c>
      <c r="F14" s="35">
        <f>F8-F12</f>
        <v>634.47</v>
      </c>
    </row>
    <row r="15" spans="2:7">
      <c r="B15" t="str">
        <f>[1]Sheet1!A13</f>
        <v>Depreciation and amortisation expenses</v>
      </c>
      <c r="C15" s="20">
        <v>440.76</v>
      </c>
      <c r="D15" s="20">
        <v>336.48</v>
      </c>
      <c r="E15" s="20">
        <v>190.13</v>
      </c>
      <c r="F15" s="20">
        <v>180.71</v>
      </c>
    </row>
    <row r="16" spans="2:7">
      <c r="C16" s="20"/>
      <c r="D16" s="20"/>
      <c r="E16" s="20"/>
      <c r="F16" s="20"/>
    </row>
    <row r="17" spans="2:6">
      <c r="B17" s="12" t="s">
        <v>16</v>
      </c>
      <c r="C17" s="35">
        <f>C14-C15</f>
        <v>-401.09000000000003</v>
      </c>
      <c r="D17" s="35">
        <f t="shared" ref="D17:F17" si="3">D14-D15</f>
        <v>-400.55999999999995</v>
      </c>
      <c r="E17" s="35">
        <f t="shared" si="3"/>
        <v>226.51</v>
      </c>
      <c r="F17" s="35">
        <f t="shared" si="3"/>
        <v>453.76</v>
      </c>
    </row>
    <row r="18" spans="2:6">
      <c r="B18" t="str">
        <f>[1]Sheet1!A12</f>
        <v>Finance costs</v>
      </c>
      <c r="C18" s="20">
        <v>0</v>
      </c>
      <c r="D18" s="20">
        <v>0</v>
      </c>
      <c r="E18" s="20">
        <v>0</v>
      </c>
      <c r="F18" s="20">
        <v>0</v>
      </c>
    </row>
    <row r="19" spans="2:6">
      <c r="C19" s="20"/>
      <c r="D19" s="20"/>
      <c r="E19" s="20"/>
      <c r="F19" s="20"/>
    </row>
    <row r="20" spans="2:6">
      <c r="B20" s="12" t="str">
        <f>[1]Sheet1!A19</f>
        <v>Profit before tax</v>
      </c>
      <c r="C20" s="35">
        <f t="shared" ref="C20:D20" si="4">+C17-C18</f>
        <v>-401.09000000000003</v>
      </c>
      <c r="D20" s="35">
        <f t="shared" si="4"/>
        <v>-400.55999999999995</v>
      </c>
      <c r="E20" s="35">
        <f>+E17-E18</f>
        <v>226.51</v>
      </c>
      <c r="F20" s="35">
        <f t="shared" ref="F20" si="5">+F17-F18</f>
        <v>453.76</v>
      </c>
    </row>
    <row r="21" spans="2:6">
      <c r="B21" t="s">
        <v>36</v>
      </c>
      <c r="C21" s="20">
        <v>0</v>
      </c>
      <c r="D21" s="20">
        <v>0</v>
      </c>
      <c r="E21" s="20">
        <v>36.08</v>
      </c>
      <c r="F21" s="20">
        <v>65.260000000000005</v>
      </c>
    </row>
    <row r="22" spans="2:6">
      <c r="B22" t="s">
        <v>41</v>
      </c>
      <c r="C22" s="20">
        <v>0</v>
      </c>
      <c r="D22" s="20">
        <v>0</v>
      </c>
      <c r="E22" s="20">
        <v>-36.08</v>
      </c>
      <c r="F22" s="20">
        <v>36.08</v>
      </c>
    </row>
    <row r="23" spans="2:6">
      <c r="B23" t="s">
        <v>42</v>
      </c>
      <c r="C23" s="20">
        <v>0</v>
      </c>
      <c r="D23" s="20">
        <v>0</v>
      </c>
      <c r="E23" s="20">
        <v>0</v>
      </c>
      <c r="F23" s="20">
        <v>82.58</v>
      </c>
    </row>
    <row r="24" spans="2:6">
      <c r="B24" t="s">
        <v>43</v>
      </c>
      <c r="C24" s="20">
        <v>192.91</v>
      </c>
      <c r="D24" s="20">
        <v>-45.15</v>
      </c>
      <c r="E24" s="20">
        <v>68.260000000000005</v>
      </c>
      <c r="F24" s="20">
        <v>68.78</v>
      </c>
    </row>
    <row r="25" spans="2:6">
      <c r="B25" s="12" t="str">
        <f>[1]Sheet1!A26</f>
        <v>Profit for the year</v>
      </c>
      <c r="C25" s="35">
        <f t="shared" ref="C25:D25" si="6">+C20-C21-C24-C22-C23</f>
        <v>-594</v>
      </c>
      <c r="D25" s="35">
        <f t="shared" si="6"/>
        <v>-355.40999999999997</v>
      </c>
      <c r="E25" s="35">
        <f>+E20-E21-E24-E22-E23</f>
        <v>158.25</v>
      </c>
      <c r="F25" s="35">
        <f t="shared" ref="F25" si="7">+F20-F21-F24-F22-F23</f>
        <v>201.06000000000006</v>
      </c>
    </row>
    <row r="26" spans="2:6">
      <c r="C26" s="13"/>
      <c r="D26" s="13"/>
      <c r="E26" s="13"/>
      <c r="F26" s="13"/>
    </row>
    <row r="27" spans="2:6">
      <c r="B27" t="s">
        <v>17</v>
      </c>
      <c r="C27" s="15">
        <f>C14/C8</f>
        <v>6.1099388544057109E-2</v>
      </c>
      <c r="D27" s="15">
        <f>D14/D8</f>
        <v>-9.1742068491581619E-2</v>
      </c>
      <c r="E27" s="15">
        <f>E14/E8</f>
        <v>0.3528664470285332</v>
      </c>
      <c r="F27" s="15">
        <f>F14/F8</f>
        <v>0.57882732887522459</v>
      </c>
    </row>
    <row r="28" spans="2:6">
      <c r="B28" t="s">
        <v>18</v>
      </c>
      <c r="C28" s="15">
        <f>C17/C8</f>
        <v>-0.61775532521139132</v>
      </c>
      <c r="D28" s="15">
        <f>D17/D8</f>
        <v>-0.57347382888558007</v>
      </c>
      <c r="E28" s="15">
        <f>E17/E8</f>
        <v>0.19183894709205321</v>
      </c>
      <c r="F28" s="15">
        <f>F17/F8</f>
        <v>0.4139654967932635</v>
      </c>
    </row>
    <row r="29" spans="2:6">
      <c r="B29" t="s">
        <v>19</v>
      </c>
      <c r="C29" s="15">
        <f t="shared" ref="C29:E29" si="8">+C25/C8</f>
        <v>-0.91487362730451127</v>
      </c>
      <c r="D29" s="15">
        <f t="shared" si="8"/>
        <v>-0.50883346695682041</v>
      </c>
      <c r="E29" s="15">
        <f t="shared" si="8"/>
        <v>0.13402725432571375</v>
      </c>
      <c r="F29" s="15">
        <f>+F25/F8</f>
        <v>0.18342714823971612</v>
      </c>
    </row>
    <row r="30" spans="2:6">
      <c r="B30" t="s">
        <v>20</v>
      </c>
      <c r="C30" s="15"/>
      <c r="D30" s="15">
        <f>D8/C8-1</f>
        <v>7.5792813467432607E-2</v>
      </c>
      <c r="E30" s="15">
        <f t="shared" ref="E30:F30" si="9">E8/D8-1</f>
        <v>0.69042778604970789</v>
      </c>
      <c r="F30" s="15">
        <f t="shared" si="9"/>
        <v>-7.1650589042371982E-2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showGridLines="0" tabSelected="1" topLeftCell="A9" workbookViewId="0">
      <selection activeCell="D24" sqref="D24"/>
    </sheetView>
  </sheetViews>
  <sheetFormatPr defaultRowHeight="15"/>
  <cols>
    <col min="1" max="1" width="3.85546875" customWidth="1"/>
    <col min="2" max="2" width="46.42578125" bestFit="1" customWidth="1"/>
    <col min="3" max="3" width="16.28515625" customWidth="1"/>
    <col min="4" max="4" width="18" customWidth="1"/>
    <col min="5" max="5" width="11.85546875" style="14" customWidth="1"/>
    <col min="6" max="6" width="20.140625" customWidth="1"/>
    <col min="7" max="7" width="24.5703125" customWidth="1"/>
    <col min="8" max="8" width="11.42578125" customWidth="1"/>
    <col min="9" max="9" width="11.7109375" bestFit="1" customWidth="1"/>
    <col min="10" max="10" width="12" customWidth="1"/>
  </cols>
  <sheetData>
    <row r="2" spans="2:6">
      <c r="E2" s="14" t="s">
        <v>39</v>
      </c>
    </row>
    <row r="3" spans="2:6" ht="22.5" customHeight="1">
      <c r="B3" s="9" t="str">
        <f>+'Historical Performance'!B3</f>
        <v>M/s G.D. Contractors Private Limited</v>
      </c>
      <c r="C3" s="9"/>
      <c r="D3" s="9"/>
      <c r="E3" s="18"/>
    </row>
    <row r="4" spans="2:6" ht="30">
      <c r="B4" s="25" t="s">
        <v>0</v>
      </c>
      <c r="C4" s="26" t="s">
        <v>27</v>
      </c>
      <c r="D4" s="26" t="s">
        <v>23</v>
      </c>
      <c r="E4" s="27" t="s">
        <v>22</v>
      </c>
    </row>
    <row r="5" spans="2:6">
      <c r="B5" s="1" t="s">
        <v>1</v>
      </c>
      <c r="D5" s="14"/>
    </row>
    <row r="6" spans="2:6">
      <c r="B6" s="39" t="s">
        <v>37</v>
      </c>
      <c r="C6" s="40">
        <v>49.63</v>
      </c>
      <c r="D6" s="41">
        <v>27.385000000000002</v>
      </c>
      <c r="E6" s="42"/>
      <c r="F6" t="s">
        <v>49</v>
      </c>
    </row>
    <row r="7" spans="2:6">
      <c r="B7" s="39" t="s">
        <v>26</v>
      </c>
      <c r="C7" s="40">
        <v>3795.45</v>
      </c>
      <c r="D7" s="41">
        <f>+Investment!C26</f>
        <v>51837.446568599997</v>
      </c>
      <c r="E7" s="41">
        <v>0</v>
      </c>
      <c r="F7" t="s">
        <v>49</v>
      </c>
    </row>
    <row r="8" spans="2:6">
      <c r="B8" t="s">
        <v>40</v>
      </c>
      <c r="C8" s="6">
        <v>325.37</v>
      </c>
      <c r="D8" s="20">
        <f t="shared" ref="D8" si="0">C8*E8</f>
        <v>325.37</v>
      </c>
      <c r="E8" s="20">
        <v>1</v>
      </c>
    </row>
    <row r="9" spans="2:6">
      <c r="B9" s="28" t="s">
        <v>11</v>
      </c>
      <c r="C9" s="29">
        <f>SUM(C7:C8)</f>
        <v>4120.82</v>
      </c>
      <c r="D9" s="30">
        <f>SUM(D7:D8)</f>
        <v>52162.816568599999</v>
      </c>
      <c r="E9" s="30"/>
    </row>
    <row r="10" spans="2:6">
      <c r="C10" s="6"/>
      <c r="D10" s="20"/>
      <c r="E10" s="20"/>
    </row>
    <row r="11" spans="2:6">
      <c r="B11" s="1" t="s">
        <v>2</v>
      </c>
      <c r="C11" s="6"/>
      <c r="D11" s="20"/>
      <c r="E11" s="20"/>
    </row>
    <row r="12" spans="2:6">
      <c r="B12" t="s">
        <v>24</v>
      </c>
      <c r="C12" s="6">
        <v>783.62</v>
      </c>
      <c r="D12" s="20">
        <f>C12*E12</f>
        <v>783.62</v>
      </c>
      <c r="E12" s="20">
        <v>1</v>
      </c>
    </row>
    <row r="13" spans="2:6">
      <c r="B13" t="s">
        <v>25</v>
      </c>
      <c r="C13" s="43">
        <v>2107.87</v>
      </c>
      <c r="D13" s="44">
        <f>C13*E13</f>
        <v>2107.87</v>
      </c>
      <c r="E13" s="44">
        <v>1</v>
      </c>
      <c r="F13" s="45"/>
    </row>
    <row r="14" spans="2:6">
      <c r="B14" t="s">
        <v>3</v>
      </c>
      <c r="C14" s="43">
        <v>11.39</v>
      </c>
      <c r="D14" s="44">
        <f>C14*E14</f>
        <v>11.39</v>
      </c>
      <c r="E14" s="44">
        <v>1</v>
      </c>
      <c r="F14" s="45"/>
    </row>
    <row r="15" spans="2:6">
      <c r="B15" s="28" t="s">
        <v>12</v>
      </c>
      <c r="C15" s="29">
        <f>SUM(C12:C14)</f>
        <v>2902.8799999999997</v>
      </c>
      <c r="D15" s="29">
        <f>SUM(D12:D14)</f>
        <v>2902.8799999999997</v>
      </c>
      <c r="E15" s="30"/>
    </row>
    <row r="16" spans="2:6">
      <c r="B16" s="28" t="s">
        <v>4</v>
      </c>
      <c r="C16" s="29">
        <f>C15+C9</f>
        <v>7023.6999999999989</v>
      </c>
      <c r="D16" s="29">
        <f>D15+D9</f>
        <v>55065.696568599997</v>
      </c>
      <c r="E16" s="30"/>
      <c r="F16" s="6">
        <f>+D16*1000</f>
        <v>55065696.568599999</v>
      </c>
    </row>
    <row r="17" spans="2:6">
      <c r="C17" s="6"/>
      <c r="D17" s="20"/>
      <c r="E17" s="20"/>
    </row>
    <row r="18" spans="2:6">
      <c r="B18" s="1" t="s">
        <v>5</v>
      </c>
      <c r="C18" s="6"/>
      <c r="D18" s="2"/>
      <c r="E18" s="20"/>
    </row>
    <row r="19" spans="2:6">
      <c r="B19" t="s">
        <v>8</v>
      </c>
      <c r="C19" s="6">
        <v>17.7</v>
      </c>
      <c r="D19" s="20">
        <f t="shared" ref="D19" si="1">C19*E19</f>
        <v>17.7</v>
      </c>
      <c r="E19" s="20">
        <v>1</v>
      </c>
      <c r="F19" s="6">
        <f>+D19*1000</f>
        <v>17700</v>
      </c>
    </row>
    <row r="20" spans="2:6">
      <c r="B20" s="28" t="s">
        <v>9</v>
      </c>
      <c r="C20" s="29">
        <f>+C19</f>
        <v>17.7</v>
      </c>
      <c r="D20" s="29">
        <f>+D19</f>
        <v>17.7</v>
      </c>
      <c r="E20" s="30"/>
      <c r="F20" s="5"/>
    </row>
    <row r="21" spans="2:6">
      <c r="C21" s="2"/>
    </row>
    <row r="22" spans="2:6">
      <c r="B22" s="8" t="s">
        <v>4</v>
      </c>
      <c r="C22" s="22">
        <f>D16</f>
        <v>55065.696568599997</v>
      </c>
    </row>
    <row r="23" spans="2:6">
      <c r="B23" t="s">
        <v>9</v>
      </c>
      <c r="C23" s="23">
        <f>+D20</f>
        <v>17.7</v>
      </c>
    </row>
    <row r="24" spans="2:6">
      <c r="B24" s="7" t="s">
        <v>33</v>
      </c>
      <c r="C24" s="24">
        <f>C22-C23</f>
        <v>55047.9965686</v>
      </c>
      <c r="D24" s="2">
        <f>+C24*1000</f>
        <v>55047996.568599999</v>
      </c>
    </row>
    <row r="25" spans="2:6">
      <c r="B25" t="s">
        <v>34</v>
      </c>
      <c r="C25" s="6">
        <v>285.2</v>
      </c>
      <c r="D25">
        <f>+C25*1000</f>
        <v>285200</v>
      </c>
    </row>
    <row r="26" spans="2:6">
      <c r="B26" s="11" t="s">
        <v>35</v>
      </c>
      <c r="C26" s="19">
        <f>+C24/C25</f>
        <v>193.01541573842917</v>
      </c>
    </row>
  </sheetData>
  <mergeCells count="1">
    <mergeCell ref="F13:F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6"/>
  <sheetViews>
    <sheetView topLeftCell="A13" zoomScale="106" zoomScaleNormal="106" workbookViewId="0">
      <selection activeCell="C25" sqref="C25"/>
    </sheetView>
  </sheetViews>
  <sheetFormatPr defaultRowHeight="15"/>
  <cols>
    <col min="2" max="2" width="29.28515625" bestFit="1" customWidth="1"/>
    <col min="3" max="3" width="20.42578125" customWidth="1"/>
    <col min="6" max="6" width="13.28515625" bestFit="1" customWidth="1"/>
  </cols>
  <sheetData>
    <row r="3" spans="2:7" ht="15.75">
      <c r="B3" s="46" t="s">
        <v>44</v>
      </c>
      <c r="C3" s="46"/>
      <c r="F3" s="46" t="s">
        <v>48</v>
      </c>
      <c r="G3" s="46"/>
    </row>
    <row r="5" spans="2:7" ht="35.25" customHeight="1">
      <c r="B5" s="33" t="s">
        <v>0</v>
      </c>
      <c r="C5" s="34" t="s">
        <v>27</v>
      </c>
      <c r="F5" t="s">
        <v>49</v>
      </c>
    </row>
    <row r="6" spans="2:7">
      <c r="B6" s="1" t="s">
        <v>1</v>
      </c>
    </row>
    <row r="7" spans="2:7">
      <c r="B7" t="s">
        <v>28</v>
      </c>
      <c r="C7" s="17">
        <v>1279000</v>
      </c>
    </row>
    <row r="8" spans="2:7">
      <c r="C8" s="17"/>
    </row>
    <row r="9" spans="2:7">
      <c r="B9" s="1" t="s">
        <v>2</v>
      </c>
      <c r="C9" s="17"/>
    </row>
    <row r="10" spans="2:7">
      <c r="B10" t="s">
        <v>10</v>
      </c>
      <c r="C10" s="17">
        <v>348559</v>
      </c>
    </row>
    <row r="11" spans="2:7">
      <c r="B11" t="s">
        <v>29</v>
      </c>
      <c r="C11" s="17">
        <v>2767298</v>
      </c>
    </row>
    <row r="12" spans="2:7">
      <c r="B12" s="31" t="s">
        <v>4</v>
      </c>
      <c r="C12" s="32">
        <f>SUM(C7:C11)</f>
        <v>4394857</v>
      </c>
    </row>
    <row r="13" spans="2:7">
      <c r="C13" s="17"/>
    </row>
    <row r="14" spans="2:7">
      <c r="B14" s="1" t="s">
        <v>5</v>
      </c>
      <c r="C14" s="17"/>
    </row>
    <row r="15" spans="2:7">
      <c r="B15" s="1" t="s">
        <v>7</v>
      </c>
      <c r="C15" s="17"/>
    </row>
    <row r="16" spans="2:7">
      <c r="B16" t="s">
        <v>6</v>
      </c>
      <c r="C16" s="17"/>
    </row>
    <row r="17" spans="2:4">
      <c r="B17" t="s">
        <v>8</v>
      </c>
      <c r="C17" s="17">
        <v>7500</v>
      </c>
    </row>
    <row r="18" spans="2:4">
      <c r="B18" t="s">
        <v>30</v>
      </c>
      <c r="C18" s="17">
        <v>65680</v>
      </c>
    </row>
    <row r="19" spans="2:4">
      <c r="B19" s="31" t="s">
        <v>9</v>
      </c>
      <c r="C19" s="32">
        <f>SUM(C14:C18)</f>
        <v>73180</v>
      </c>
    </row>
    <row r="20" spans="2:4">
      <c r="C20" s="2"/>
    </row>
    <row r="21" spans="2:4">
      <c r="C21" s="2"/>
    </row>
    <row r="22" spans="2:4">
      <c r="B22" t="s">
        <v>31</v>
      </c>
      <c r="C22" s="2">
        <f>+C12-C19</f>
        <v>4321677</v>
      </c>
    </row>
    <row r="23" spans="2:4">
      <c r="B23" t="s">
        <v>45</v>
      </c>
      <c r="C23" s="21">
        <v>0.15179999999999999</v>
      </c>
    </row>
    <row r="24" spans="2:4">
      <c r="B24" s="3" t="s">
        <v>32</v>
      </c>
      <c r="C24" s="4">
        <f>+C22*C23</f>
        <v>656030.5686</v>
      </c>
    </row>
    <row r="25" spans="2:4">
      <c r="B25" t="s">
        <v>46</v>
      </c>
      <c r="C25" s="2">
        <v>51181416</v>
      </c>
      <c r="D25" t="s">
        <v>50</v>
      </c>
    </row>
    <row r="26" spans="2:4">
      <c r="B26" s="1" t="s">
        <v>47</v>
      </c>
      <c r="C26" s="38">
        <f>+(C24+C25)/10^3</f>
        <v>51837.446568599997</v>
      </c>
    </row>
  </sheetData>
  <mergeCells count="2">
    <mergeCell ref="B3:C3"/>
    <mergeCell ref="F3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Historical Performance</vt:lpstr>
      <vt:lpstr>GD Contractors</vt:lpstr>
      <vt:lpstr>Investment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shahi</dc:creator>
  <cp:lastModifiedBy>welcome</cp:lastModifiedBy>
  <dcterms:created xsi:type="dcterms:W3CDTF">2021-03-26T04:52:18Z</dcterms:created>
  <dcterms:modified xsi:type="dcterms:W3CDTF">2024-09-11T06:40:23Z</dcterms:modified>
</cp:coreProperties>
</file>