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C:\Users\FA2\Desktop\Indus Tubes\VIS(2024-25)_PL290-Q033-252-331_GDTIL\RK Working Aug 24\"/>
    </mc:Choice>
  </mc:AlternateContent>
  <xr:revisionPtr revIDLastSave="0" documentId="13_ncr:1_{4FF2674C-85BF-4DD3-81D6-FC1A52816806}" xr6:coauthVersionLast="47" xr6:coauthVersionMax="47" xr10:uidLastSave="{00000000-0000-0000-0000-000000000000}"/>
  <bookViews>
    <workbookView xWindow="-120" yWindow="-120" windowWidth="21840" windowHeight="13140" tabRatio="583" xr2:uid="{00000000-000D-0000-FFFF-FFFF00000000}"/>
  </bookViews>
  <sheets>
    <sheet name="Historical Performance" sheetId="3" r:id="rId1"/>
    <sheet name="Sheet1" sheetId="4" r:id="rId2"/>
    <sheet name="GD Traexim" sheetId="2" r:id="rId3"/>
    <sheet name="Investment" sheetId="1" r:id="rId4"/>
    <sheet name="Valuation" sheetId="5" state="hidden" r:id="rId5"/>
  </sheets>
  <externalReferences>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s>
  <definedNames>
    <definedName name="\0">[1]ANNUALAC!#REF!</definedName>
    <definedName name="\p">[1]ANNUALAC!#REF!</definedName>
    <definedName name="\s">#REF!</definedName>
    <definedName name="_____________" hidden="1">#REF!</definedName>
    <definedName name="_________key2" hidden="1">#REF!</definedName>
    <definedName name="________key2" hidden="1">#REF!</definedName>
    <definedName name="_______key2" hidden="1">#REF!</definedName>
    <definedName name="______key2" hidden="1">#REF!</definedName>
    <definedName name="_____key2" hidden="1">#REF!</definedName>
    <definedName name="____key2" hidden="1">#REF!</definedName>
    <definedName name="___ADD1">#REF!</definedName>
    <definedName name="___ADD2">#REF!</definedName>
    <definedName name="___ANX8">#REF!</definedName>
    <definedName name="___d135">'[2]Balance Sheet Groupings'!#REF!</definedName>
    <definedName name="___key2" hidden="1">#REF!</definedName>
    <definedName name="__123Graph_A" hidden="1">[3]Schedules!#REF!</definedName>
    <definedName name="__123Graph_B" hidden="1">[3]Schedules!#REF!</definedName>
    <definedName name="__123Graph_C" hidden="1">[3]Schedules!#REF!</definedName>
    <definedName name="__ADD1">#REF!</definedName>
    <definedName name="__ADD2">#REF!</definedName>
    <definedName name="__ANX8">#REF!</definedName>
    <definedName name="__d135">'[2]Balance Sheet Groupings'!#REF!</definedName>
    <definedName name="__key1" hidden="1">#REF!</definedName>
    <definedName name="__key2" hidden="1">#REF!</definedName>
    <definedName name="_ADD1">#REF!</definedName>
    <definedName name="_ADD2">#REF!</definedName>
    <definedName name="_ANX8">#REF!</definedName>
    <definedName name="_d135">'[4]Balance Sheet Groupings'!#REF!</definedName>
    <definedName name="_Fill" hidden="1">#REF!</definedName>
    <definedName name="_Key1" hidden="1">#REF!</definedName>
    <definedName name="_Key2" hidden="1">#REF!</definedName>
    <definedName name="_key3" hidden="1">#REF!</definedName>
    <definedName name="_kkk">#REF!</definedName>
    <definedName name="_Order1" hidden="1">255</definedName>
    <definedName name="_Order2" hidden="1">0</definedName>
    <definedName name="_Parse_In" hidden="1">#REF!</definedName>
    <definedName name="_Parse_Out" hidden="1">#REF!</definedName>
    <definedName name="_Sort" hidden="1">#REF!</definedName>
    <definedName name="a">[1]ANNUALAC!#REF!</definedName>
    <definedName name="aa">#REF!</definedName>
    <definedName name="aaa" hidden="1">#REF!</definedName>
    <definedName name="aaaa">#REF!</definedName>
    <definedName name="ab">#REF!</definedName>
    <definedName name="abc">'[4]Balance Sheet Groupings'!#REF!</definedName>
    <definedName name="ads">#REF!</definedName>
    <definedName name="adsff">#REF!</definedName>
    <definedName name="afve">'[5]Annex 11'!$A$1:$B$19</definedName>
    <definedName name="al">'[6]Accounts march'!$BC$2</definedName>
    <definedName name="ann" hidden="1">#REF!</definedName>
    <definedName name="Anne3">'[7]18'!$A$1:$E$29</definedName>
    <definedName name="ANNEXIII">#REF!</definedName>
    <definedName name="ANNEXIV">#REF!</definedName>
    <definedName name="as">#REF!</definedName>
    <definedName name="AS2DocOpenMode" hidden="1">"AS2DocumentEdit"</definedName>
    <definedName name="asda">#REF!</definedName>
    <definedName name="ASDD">[1]ANNUALAC!#REF!</definedName>
    <definedName name="asertghj">#REF!</definedName>
    <definedName name="ASSETS">#REF!</definedName>
    <definedName name="AUGUST" hidden="1">[3]Schedules!#REF!</definedName>
    <definedName name="B">#REF!</definedName>
    <definedName name="bal">#REF!</definedName>
    <definedName name="bala">#REF!</definedName>
    <definedName name="balance_sheet">#REF!</definedName>
    <definedName name="bankbook">#REF!</definedName>
    <definedName name="BNM">'[4]Balance Sheet Groupings'!#REF!</definedName>
    <definedName name="bs">#REF!</definedName>
    <definedName name="bs_prc">#REF!</definedName>
    <definedName name="bs_us">#REF!</definedName>
    <definedName name="bsdiff">#REF!</definedName>
    <definedName name="BuiltIn_Print_Area">#REF!</definedName>
    <definedName name="c__usr_infotech_accounts_april99_xls">#REF!</definedName>
    <definedName name="ca">#REF!</definedName>
    <definedName name="cashbook">#REF!</definedName>
    <definedName name="CENVAT">'[8]Annex 11'!$A$1:$IV$4</definedName>
    <definedName name="china.cy.bs">#REF!</definedName>
    <definedName name="china.cy.is">#REF!</definedName>
    <definedName name="china.py.bs">#REF!</definedName>
    <definedName name="china.py.is">#REF!</definedName>
    <definedName name="China_CY_BS">#REF!</definedName>
    <definedName name="China_CY_IS">#REF!</definedName>
    <definedName name="China_PY_BS">#REF!</definedName>
    <definedName name="China_PY_IS">#REF!</definedName>
    <definedName name="chk">#REF!</definedName>
    <definedName name="CLAUSE21">#REF!</definedName>
    <definedName name="Code">[9]Data!$D$3:$D$17</definedName>
    <definedName name="comp">#REF!</definedName>
    <definedName name="COMPARISION">#REF!</definedName>
    <definedName name="CONS_TB_MAR_03">#REF!</definedName>
    <definedName name="cvv">#REF!</definedName>
    <definedName name="d">'[10]Sch 16 Notes 21-22'!#REF!</definedName>
    <definedName name="d134\">'[11]Balance Sheet Groupings'!#REF!</definedName>
    <definedName name="DATA1">#REF!</definedName>
    <definedName name="DATA10">#REF!</definedName>
    <definedName name="DATA11">#REF!</definedName>
    <definedName name="DATA12">#REF!</definedName>
    <definedName name="DATA13">#REF!</definedName>
    <definedName name="DATA14">#REF!</definedName>
    <definedName name="DATA15">#REF!</definedName>
    <definedName name="DATA16">#REF!</definedName>
    <definedName name="DATA17">#REF!</definedName>
    <definedName name="DATA18">#REF!</definedName>
    <definedName name="DATA19">#REF!</definedName>
    <definedName name="DATA2">#REF!</definedName>
    <definedName name="DATA20">#REF!</definedName>
    <definedName name="DATA21">#REF!</definedName>
    <definedName name="DATA22">#REF!</definedName>
    <definedName name="DATA23">#REF!</definedName>
    <definedName name="DATA24">#REF!</definedName>
    <definedName name="DATA25">#REF!</definedName>
    <definedName name="DATA26">#REF!</definedName>
    <definedName name="DATA27">#REF!</definedName>
    <definedName name="DATA28">#REF!</definedName>
    <definedName name="DATA29">#REF!</definedName>
    <definedName name="DATA3">#REF!</definedName>
    <definedName name="DATA30">#REF!</definedName>
    <definedName name="DATA31">#REF!</definedName>
    <definedName name="DATA32">#REF!</definedName>
    <definedName name="DATA33">#REF!</definedName>
    <definedName name="DATA34">#REF!</definedName>
    <definedName name="DATA35">#REF!</definedName>
    <definedName name="DATA36">#REF!</definedName>
    <definedName name="DATA37">#REF!</definedName>
    <definedName name="DATA38">#REF!</definedName>
    <definedName name="DATA39">#REF!</definedName>
    <definedName name="DATA4">#REF!</definedName>
    <definedName name="DATA40">#REF!</definedName>
    <definedName name="DATA41">#REF!</definedName>
    <definedName name="DATA42">#REF!</definedName>
    <definedName name="DATA43">#REF!</definedName>
    <definedName name="DATA44">#REF!</definedName>
    <definedName name="DATA45">#REF!</definedName>
    <definedName name="DATA46">#REF!</definedName>
    <definedName name="DATA47">#REF!</definedName>
    <definedName name="DATA48">#REF!</definedName>
    <definedName name="DATA49">#REF!</definedName>
    <definedName name="DATA5">#REF!</definedName>
    <definedName name="DATA50">#REF!</definedName>
    <definedName name="DATA51">#REF!</definedName>
    <definedName name="DATA52">#REF!</definedName>
    <definedName name="DATA53">#REF!</definedName>
    <definedName name="DATA54">#REF!</definedName>
    <definedName name="DATA55">#REF!</definedName>
    <definedName name="DATA56">#REF!</definedName>
    <definedName name="DATA57">#REF!</definedName>
    <definedName name="DATA58">#REF!</definedName>
    <definedName name="DATA59">#REF!</definedName>
    <definedName name="DATA6">#REF!</definedName>
    <definedName name="DATA60">#REF!</definedName>
    <definedName name="DATA61">#REF!</definedName>
    <definedName name="DATA62">#REF!</definedName>
    <definedName name="DATA63">#REF!</definedName>
    <definedName name="DATA64">#REF!</definedName>
    <definedName name="DATA65">#REF!</definedName>
    <definedName name="DATA66">#REF!</definedName>
    <definedName name="DATA67">#REF!</definedName>
    <definedName name="DATA68">#REF!</definedName>
    <definedName name="DATA69">#REF!</definedName>
    <definedName name="DATA7">#REF!</definedName>
    <definedName name="DATA70">#REF!</definedName>
    <definedName name="DATA71">#REF!</definedName>
    <definedName name="DATA72">#REF!</definedName>
    <definedName name="DATA8">#REF!</definedName>
    <definedName name="DATA9">#REF!</definedName>
    <definedName name="_xlnm.Database">#REF!</definedName>
    <definedName name="day_fm">#REF!</definedName>
    <definedName name="day_to">#REF!</definedName>
    <definedName name="dd">#REF!</definedName>
    <definedName name="DDDDD">#REF!</definedName>
    <definedName name="Decrate">#REF!</definedName>
    <definedName name="def.tax">#REF!</definedName>
    <definedName name="dfcb">#REF!</definedName>
    <definedName name="DFGH" hidden="1">#REF!</definedName>
    <definedName name="dgdfgf">#REF!</definedName>
    <definedName name="dhkj" hidden="1">#REF!</definedName>
    <definedName name="diff">#REF!</definedName>
    <definedName name="divisionwise">#REF!</definedName>
    <definedName name="dssa" hidden="1">'[12]BAL SHEET'!#REF!</definedName>
    <definedName name="DWFF">#REF!</definedName>
    <definedName name="eda" hidden="1">#REF!</definedName>
    <definedName name="erter">#REF!</definedName>
    <definedName name="ertyuioiuhgvcvbhjk">#REF!</definedName>
    <definedName name="F_CONS_TB_DEC_02">#REF!</definedName>
    <definedName name="FA">#REF!</definedName>
    <definedName name="FBTSection">[13]Lists!$A$61:$A$63</definedName>
    <definedName name="fjjl">#REF!</definedName>
    <definedName name="fsfsfs">[14]ANNUALAC!#REF!</definedName>
    <definedName name="fy07mth">#REF!</definedName>
    <definedName name="gfh">#REF!</definedName>
    <definedName name="ghghg">#REF!</definedName>
    <definedName name="gl_ac">#REF!</definedName>
    <definedName name="gr">#REF!</definedName>
    <definedName name="GRPING">#REF!</definedName>
    <definedName name="gtdfs">#REF!</definedName>
    <definedName name="HEADING">#REF!</definedName>
    <definedName name="hghd">#REF!</definedName>
    <definedName name="I" hidden="1">#REF!</definedName>
    <definedName name="imp">#REF!</definedName>
    <definedName name="ioop">[1]ANNUALAC!#REF!</definedName>
    <definedName name="iop">#REF!</definedName>
    <definedName name="ITSection">[15]Lists!$A$56:$A$58</definedName>
    <definedName name="J" hidden="1">[3]Schedules!#REF!</definedName>
    <definedName name="K">#REF!</definedName>
    <definedName name="la">#REF!</definedName>
    <definedName name="last">#REF!</definedName>
    <definedName name="LIABS">#REF!</definedName>
    <definedName name="LOSS">#REF!</definedName>
    <definedName name="m_av0">#REF!</definedName>
    <definedName name="m_av1">#REF!</definedName>
    <definedName name="m_cl0">#REF!</definedName>
    <definedName name="m_cl1">#REF!</definedName>
    <definedName name="m_cur">#REF!</definedName>
    <definedName name="m_op0">#REF!</definedName>
    <definedName name="m_op1">#REF!</definedName>
    <definedName name="MISCODEWISE">#REF!</definedName>
    <definedName name="months">'[16]EQUIP II 2004 - 2005'!$IJ$1:$IJ$12</definedName>
    <definedName name="mr">#REF!</definedName>
    <definedName name="n">#REF!</definedName>
    <definedName name="no">#REF!</definedName>
    <definedName name="Notes">[17]ANNUALAC!$A$255:$R$315</definedName>
    <definedName name="NovJvCo">#REF!</definedName>
    <definedName name="Novrate">'[18]Inc Stat'!$Q$4</definedName>
    <definedName name="NS">#REF!</definedName>
    <definedName name="O">#REF!</definedName>
    <definedName name="op">#REF!</definedName>
    <definedName name="PA">#REF!</definedName>
    <definedName name="PAR">#REF!</definedName>
    <definedName name="PArea">[19]ANNUALAC!$A$489:$I$565</definedName>
    <definedName name="party">#REF!</definedName>
    <definedName name="Periods">#REF!</definedName>
    <definedName name="PFS">#REF!</definedName>
    <definedName name="pl">#REF!</definedName>
    <definedName name="pl_account">#REF!</definedName>
    <definedName name="pl_cr">#REF!</definedName>
    <definedName name="pl_dr">#REF!</definedName>
    <definedName name="pl_prc">#REF!</definedName>
    <definedName name="pl_us">#REF!</definedName>
    <definedName name="PP">#REF!</definedName>
    <definedName name="_xlnm.Print_Area">#REF!</definedName>
    <definedName name="Print_Area_MI">#REF!</definedName>
    <definedName name="_xlnm.Print_Titles">#REF!</definedName>
    <definedName name="printarea">#REF!</definedName>
    <definedName name="Q">'[4]Balance Sheet Groupings'!#REF!</definedName>
    <definedName name="QER" hidden="1">#REF!</definedName>
    <definedName name="qqqqqqqqq">'[10]Sch 16 Notes 21-22'!#REF!</definedName>
    <definedName name="qqqqqqqqqq">#REF!</definedName>
    <definedName name="QWER">#REF!</definedName>
    <definedName name="QWERT" hidden="1">#REF!</definedName>
    <definedName name="qwq">[20]ANNUALAC!#REF!</definedName>
    <definedName name="re_prc">#REF!</definedName>
    <definedName name="re_usa">#REF!</definedName>
    <definedName name="Rough">#REF!</definedName>
    <definedName name="rpt">[21]ANNUALAC!#REF!</definedName>
    <definedName name="rtyuioghjk">#REF!</definedName>
    <definedName name="S">#REF!</definedName>
    <definedName name="sch_1_2">#REF!</definedName>
    <definedName name="SCH_12">#REF!</definedName>
    <definedName name="sch_3_4">#REF!</definedName>
    <definedName name="sch_6">#REF!</definedName>
    <definedName name="sch_7_8">#REF!</definedName>
    <definedName name="SCH_9_10">#REF!</definedName>
    <definedName name="SCH_INVESTMENTS_Continued">#REF!</definedName>
    <definedName name="SCHN_AUDITOR_S_REMUNERATION">'[10]Sch 16 Notes 21-22'!#REF!</definedName>
    <definedName name="SCHN_DIVIDENDS_REMITTED_IN_FOREIGN_CURRENCY">'[10]Sch 16 Notes 21-22'!#REF!</definedName>
    <definedName name="SCHN_EARNINGS_PER_SHARE">'[10]Sch 16 Notes 21-22'!#REF!</definedName>
    <definedName name="SDFGH">[1]ANNUALAC!#REF!</definedName>
    <definedName name="SingaporeMonthlyJV">#REF!</definedName>
    <definedName name="ss">#REF!</definedName>
    <definedName name="States">[15]Lists!$A$16:$A$50</definedName>
    <definedName name="suma">[1]ANNUALAC!#REF!</definedName>
    <definedName name="Summary" hidden="1">#REF!</definedName>
    <definedName name="t">#REF!</definedName>
    <definedName name="tb_adjcr">#REF!</definedName>
    <definedName name="tb_adjdr">#REF!</definedName>
    <definedName name="tb_adjname">#REF!</definedName>
    <definedName name="tb_beg">#REF!</definedName>
    <definedName name="tb_end">#REF!</definedName>
    <definedName name="tb_usadj">#REF!</definedName>
    <definedName name="tbadj">#REF!</definedName>
    <definedName name="tbprc">#REF!</definedName>
    <definedName name="tbusa">#REF!</definedName>
    <definedName name="TdM_CY_BS">#REF!</definedName>
    <definedName name="TdM_CY_IS">#REF!</definedName>
    <definedName name="TdM_PY_BS">#REF!</definedName>
    <definedName name="TdM_PY_IS">#REF!</definedName>
    <definedName name="TEMP">#REF!</definedName>
    <definedName name="TEMP1">#REF!</definedName>
    <definedName name="TEST0">#REF!</definedName>
    <definedName name="TEST1">#REF!</definedName>
    <definedName name="TEST10">#REF!</definedName>
    <definedName name="TEST11">#REF!</definedName>
    <definedName name="TEST12">#REF!</definedName>
    <definedName name="TEST13">#REF!</definedName>
    <definedName name="TEST14">#REF!</definedName>
    <definedName name="TEST15">#REF!</definedName>
    <definedName name="TEST16">#REF!</definedName>
    <definedName name="TEST17">#REF!</definedName>
    <definedName name="TEST18">#REF!</definedName>
    <definedName name="TEST19">#REF!</definedName>
    <definedName name="TEST2">#REF!</definedName>
    <definedName name="TEST20">#REF!</definedName>
    <definedName name="TEST21">#REF!</definedName>
    <definedName name="TEST22">#REF!</definedName>
    <definedName name="TEST23">#REF!</definedName>
    <definedName name="TEST24">#REF!</definedName>
    <definedName name="TEST25">#REF!</definedName>
    <definedName name="TEST3">#REF!</definedName>
    <definedName name="TEST4">#REF!</definedName>
    <definedName name="TEST5">#REF!</definedName>
    <definedName name="TEST6">#REF!</definedName>
    <definedName name="TEST7">#REF!</definedName>
    <definedName name="TEST8">#REF!</definedName>
    <definedName name="TEST9">#REF!</definedName>
    <definedName name="TESTHKEY">#REF!</definedName>
    <definedName name="TESTKEYS">#REF!</definedName>
    <definedName name="TESTVKEY">#REF!</definedName>
    <definedName name="TNT.CY.IS">'[22]TNT Income Stmt'!$B$18:$IV$32</definedName>
    <definedName name="TNT.PY.IS">'[22]TNT Income Stmt'!$B$1:$IV$15</definedName>
    <definedName name="TYUI">#REF!</definedName>
    <definedName name="UIOP">#REF!</definedName>
    <definedName name="uiqwoj">#REF!</definedName>
    <definedName name="us_f3">#REF!</definedName>
    <definedName name="US145A">#REF!</definedName>
    <definedName name="VII_A">#REF!</definedName>
    <definedName name="vl">#REF!</definedName>
    <definedName name="vsa_entry">#REF!</definedName>
    <definedName name="w">#REF!</definedName>
    <definedName name="WERGTYU" hidden="1">#REF!</definedName>
    <definedName name="WERTYU">#REF!</definedName>
    <definedName name="wq">[1]ANNUALAC!#REF!</definedName>
    <definedName name="write" hidden="1">#REF!</definedName>
    <definedName name="ww">#REF!</definedName>
    <definedName name="xgc">#REF!</definedName>
    <definedName name="XREF_COLUMN_2" hidden="1">'[12]BAL SHEET'!#REF!</definedName>
    <definedName name="XRefActiveRow" hidden="1">#REF!</definedName>
    <definedName name="XRefColumnsCount" hidden="1">2</definedName>
    <definedName name="XRefPaste1" hidden="1">'[12]BAL SHEET'!#REF!</definedName>
    <definedName name="XRefPaste1Row" hidden="1">#REF!</definedName>
    <definedName name="XRefPaste2Row" hidden="1">#REF!</definedName>
    <definedName name="XRefPaste3" hidden="1">'[12]BAL SHEET'!#REF!</definedName>
    <definedName name="XRefPaste3Row" hidden="1">#REF!</definedName>
    <definedName name="XRefPaste4" hidden="1">'[12]BAL SHEET'!#REF!</definedName>
    <definedName name="XRefPaste4Row" hidden="1">#REF!</definedName>
    <definedName name="XRefPaste5Row" hidden="1">#REF!</definedName>
    <definedName name="XRefPaste6" hidden="1">'[12]BAL SHEET'!#REF!</definedName>
    <definedName name="XRefPaste6Row" hidden="1">#REF!</definedName>
    <definedName name="XRefPaste7" hidden="1">'[12]BAL SHEET'!#REF!</definedName>
    <definedName name="XRefPaste7Row" hidden="1">#REF!</definedName>
    <definedName name="XRefPaste8Row" hidden="1">#REF!</definedName>
    <definedName name="XRefPaste9" hidden="1">'[12]BAL SHEET'!#REF!</definedName>
    <definedName name="XRefPaste9Row" hidden="1">#REF!</definedName>
    <definedName name="XRefPasteRangeCount" hidden="1">9</definedName>
    <definedName name="xx">[23]ANNUALAC!$A$435:$I$507</definedName>
    <definedName name="xxx">[23]ANNUALAC!$A$435:$I$507</definedName>
    <definedName name="YN">[24]Data!$A$2:$A$3</definedName>
    <definedName name="ZXCVBN" hidden="1">#REF!</definedName>
  </definedNames>
  <calcPr calcId="181029" iterate="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2" i="5" l="1"/>
  <c r="D77" i="5"/>
  <c r="D75" i="5"/>
  <c r="D58" i="5"/>
  <c r="I55" i="5"/>
  <c r="I56" i="5" s="1"/>
  <c r="H53" i="5"/>
  <c r="I53" i="5" s="1"/>
  <c r="J53" i="5" s="1"/>
  <c r="K53" i="5" s="1"/>
  <c r="L53" i="5" s="1"/>
  <c r="G53" i="5"/>
  <c r="F53" i="5"/>
  <c r="E53" i="5"/>
  <c r="H52" i="5"/>
  <c r="E51" i="5"/>
  <c r="F51" i="5" s="1"/>
  <c r="G51" i="5" s="1"/>
  <c r="H51" i="5" s="1"/>
  <c r="I51" i="5" s="1"/>
  <c r="J51" i="5" s="1"/>
  <c r="K51" i="5" s="1"/>
  <c r="L51" i="5" s="1"/>
  <c r="C43" i="5"/>
  <c r="C40" i="5"/>
  <c r="C36" i="5"/>
  <c r="C13" i="5"/>
  <c r="C12" i="5"/>
  <c r="C14" i="5" s="1"/>
  <c r="C11" i="5"/>
  <c r="D26" i="3"/>
  <c r="E26" i="3"/>
  <c r="F26" i="3"/>
  <c r="C26" i="3"/>
  <c r="D13" i="3"/>
  <c r="C13" i="3"/>
  <c r="B2" i="2"/>
  <c r="F7" i="3"/>
  <c r="E7" i="3"/>
  <c r="D12" i="2"/>
  <c r="D5" i="2"/>
  <c r="D10" i="2"/>
  <c r="D69" i="2"/>
  <c r="D49" i="2"/>
  <c r="D50" i="2" s="1"/>
  <c r="D55" i="2"/>
  <c r="D57" i="2"/>
  <c r="D67" i="2"/>
  <c r="D65" i="2"/>
  <c r="D66" i="2"/>
  <c r="C68" i="2"/>
  <c r="C70" i="2" s="1"/>
  <c r="C60" i="2"/>
  <c r="H61" i="5" l="1"/>
  <c r="H68" i="5" s="1"/>
  <c r="I52" i="5"/>
  <c r="H56" i="5"/>
  <c r="J55" i="5"/>
  <c r="K55" i="5" s="1"/>
  <c r="D60" i="2"/>
  <c r="D68" i="2"/>
  <c r="D70" i="2" s="1"/>
  <c r="D24" i="2"/>
  <c r="D23" i="2"/>
  <c r="D18" i="2"/>
  <c r="J52" i="5" l="1"/>
  <c r="I61" i="5"/>
  <c r="I68" i="5" s="1"/>
  <c r="J56" i="5"/>
  <c r="K56" i="5"/>
  <c r="L55" i="5"/>
  <c r="L56" i="5" s="1"/>
  <c r="D25" i="2"/>
  <c r="D19" i="2"/>
  <c r="D11" i="2"/>
  <c r="D6" i="2"/>
  <c r="F27" i="3"/>
  <c r="K52" i="5" l="1"/>
  <c r="J61" i="5"/>
  <c r="J68" i="5" s="1"/>
  <c r="D7" i="2"/>
  <c r="D26" i="2"/>
  <c r="C29" i="2" s="1"/>
  <c r="C12" i="1"/>
  <c r="K61" i="5" l="1"/>
  <c r="K68" i="5" s="1"/>
  <c r="L52" i="5"/>
  <c r="B9" i="3"/>
  <c r="B17" i="3"/>
  <c r="B14" i="3"/>
  <c r="B10" i="3"/>
  <c r="B11" i="3"/>
  <c r="B19" i="3"/>
  <c r="B22" i="3"/>
  <c r="L61" i="5" l="1"/>
  <c r="L63" i="5"/>
  <c r="L65" i="5" s="1"/>
  <c r="F11" i="3"/>
  <c r="F13" i="3" s="1"/>
  <c r="E11" i="3"/>
  <c r="E13" i="3" s="1"/>
  <c r="C11" i="3"/>
  <c r="D11" i="3"/>
  <c r="L68" i="5" l="1"/>
  <c r="D71" i="5" s="1"/>
  <c r="D73" i="5" s="1"/>
  <c r="F16" i="3"/>
  <c r="F24" i="3"/>
  <c r="E16" i="3"/>
  <c r="E24" i="3"/>
  <c r="B6" i="3"/>
  <c r="D7" i="3"/>
  <c r="D4" i="3"/>
  <c r="E4" i="3" s="1"/>
  <c r="F4" i="3" s="1"/>
  <c r="D82" i="5" l="1"/>
  <c r="C46" i="5"/>
  <c r="E25" i="3"/>
  <c r="E19" i="3"/>
  <c r="E22" i="3" s="1"/>
  <c r="F25" i="3"/>
  <c r="F19" i="3"/>
  <c r="F22" i="3" s="1"/>
  <c r="C7" i="3"/>
  <c r="D27" i="3" s="1"/>
  <c r="E27" i="3"/>
  <c r="C25" i="2"/>
  <c r="C19" i="2"/>
  <c r="C7" i="2"/>
  <c r="D16" i="3" l="1"/>
  <c r="D24" i="3"/>
  <c r="C26" i="2"/>
  <c r="C13" i="2"/>
  <c r="C14" i="2" s="1"/>
  <c r="D25" i="3" l="1"/>
  <c r="D19" i="3"/>
  <c r="D22" i="3" s="1"/>
  <c r="C16" i="3"/>
  <c r="C24" i="3"/>
  <c r="D13" i="2"/>
  <c r="D14" i="2" s="1"/>
  <c r="C28" i="2" s="1"/>
  <c r="C30" i="2" s="1"/>
  <c r="C32" i="2" s="1"/>
  <c r="C19" i="1"/>
  <c r="C22" i="1" s="1"/>
  <c r="C24" i="1" s="1"/>
  <c r="C25" i="3" l="1"/>
  <c r="C19" i="3"/>
  <c r="C22" i="3" s="1"/>
</calcChain>
</file>

<file path=xl/sharedStrings.xml><?xml version="1.0" encoding="utf-8"?>
<sst xmlns="http://schemas.openxmlformats.org/spreadsheetml/2006/main" count="142" uniqueCount="115">
  <si>
    <t>Assets</t>
  </si>
  <si>
    <t>Non-Current Assets</t>
  </si>
  <si>
    <t>Current Assets</t>
  </si>
  <si>
    <t>Other Current Assets</t>
  </si>
  <si>
    <t>Total Assets</t>
  </si>
  <si>
    <t>Liabilities</t>
  </si>
  <si>
    <t>Financial Liabilities</t>
  </si>
  <si>
    <t>Current Liabilities</t>
  </si>
  <si>
    <t>Trade Payables</t>
  </si>
  <si>
    <t>Other Current Liabilities</t>
  </si>
  <si>
    <t>Total Liabilities</t>
  </si>
  <si>
    <t>Cash and Cash Equivelent</t>
  </si>
  <si>
    <t>Non-Current Liabilities</t>
  </si>
  <si>
    <t>Total Current Liabilities</t>
  </si>
  <si>
    <t>Total Non-Current Liabilities</t>
  </si>
  <si>
    <t>Total Non-Current Assets</t>
  </si>
  <si>
    <t>Total Current Assets</t>
  </si>
  <si>
    <t>Revenue from Operations</t>
  </si>
  <si>
    <t>Particulars</t>
  </si>
  <si>
    <t>EBITDA</t>
  </si>
  <si>
    <t>EBIT</t>
  </si>
  <si>
    <t>EBITDA Margin %</t>
  </si>
  <si>
    <t>EBIT Margin %</t>
  </si>
  <si>
    <t>Net Profit Margin %</t>
  </si>
  <si>
    <t>Revenue Growth Rate (Y.O.Y.)</t>
  </si>
  <si>
    <t>Total Revenue</t>
  </si>
  <si>
    <t>Factor</t>
  </si>
  <si>
    <t>Fair Market Value</t>
  </si>
  <si>
    <t>Ageing of Trade Receivable</t>
  </si>
  <si>
    <t>Less : Provision for Bad &amp; Doubtful Debts</t>
  </si>
  <si>
    <t xml:space="preserve">Bank Balance other than (iii) above </t>
  </si>
  <si>
    <t>FDR &amp; Margin Money with Banks</t>
  </si>
  <si>
    <t xml:space="preserve">Total </t>
  </si>
  <si>
    <t xml:space="preserve">Amount appropriated from TRA Account by W.C. Lenders </t>
  </si>
  <si>
    <t xml:space="preserve">Other Financial Assets </t>
  </si>
  <si>
    <t xml:space="preserve">Others </t>
  </si>
  <si>
    <t xml:space="preserve">Other Current Assets </t>
  </si>
  <si>
    <t xml:space="preserve">Balances with government authorities </t>
  </si>
  <si>
    <t xml:space="preserve">Prepaid expenses </t>
  </si>
  <si>
    <t xml:space="preserve">Export incentives receivables </t>
  </si>
  <si>
    <t xml:space="preserve">Advances to suppliers </t>
  </si>
  <si>
    <t xml:space="preserve">Insurance Claim Receivable </t>
  </si>
  <si>
    <t>Annexures</t>
  </si>
  <si>
    <t>Fair Value</t>
  </si>
  <si>
    <t>According to the information provided by the banker, the honorable court has ordered the bank/creditors to appropriate INR 116.41 crores in an account for settlement against dues in the future.</t>
  </si>
  <si>
    <t>Remarks</t>
  </si>
  <si>
    <t>No information available</t>
  </si>
  <si>
    <t>Amount as on 31.03.2022</t>
  </si>
  <si>
    <t>0-90 Days</t>
  </si>
  <si>
    <t>91-180 Days</t>
  </si>
  <si>
    <t>&gt; 180 Days</t>
  </si>
  <si>
    <t>Total Trade Receivable</t>
  </si>
  <si>
    <t>Net Trade Receivable</t>
  </si>
  <si>
    <t>Other Non Current Assets</t>
  </si>
  <si>
    <t>Cash and cash equivalents</t>
  </si>
  <si>
    <t>Short term loans and advances</t>
  </si>
  <si>
    <t>Non Current Investments</t>
  </si>
  <si>
    <t>Amount as on 31st March 2024</t>
  </si>
  <si>
    <t>Non-Current Investment</t>
  </si>
  <si>
    <t>Short-term Loans and Advances</t>
  </si>
  <si>
    <t>Short-Term Loans and Advances</t>
  </si>
  <si>
    <t>Net Worth of LLP</t>
  </si>
  <si>
    <t>% Owned by GDTIL</t>
  </si>
  <si>
    <t>Fair Value of Investment</t>
  </si>
  <si>
    <t>Other Long-Term Liabilities</t>
  </si>
  <si>
    <t>Short-term Provisions</t>
  </si>
  <si>
    <t>Net Worth</t>
  </si>
  <si>
    <t>No. of Shares Outstanding</t>
  </si>
  <si>
    <t>Share Price</t>
  </si>
  <si>
    <t>M/s G.D. Traexim International Limited</t>
  </si>
  <si>
    <t>Current Tax</t>
  </si>
  <si>
    <t>Reversal of Provision of Tax</t>
  </si>
  <si>
    <t>ITL Infotech LLC</t>
  </si>
  <si>
    <t>Fair market value of unquoted equity shares = (A + B + C + D – L) × (PV)/PE</t>
  </si>
  <si>
    <t>A</t>
  </si>
  <si>
    <t>A = book value for all assets (excluding jewelry, artwork, stocks, securities, and fixed assets) on the balance sheet as reduced by-</t>
  </si>
  <si>
    <t>Any amount of income tax paid, if any, less the amount of the required income tax return if any; and </t>
  </si>
  <si>
    <t>Any amount is shown as an asset including an unpaid amount of deferred expenses that does not represent the value of any asset;</t>
  </si>
  <si>
    <t>Total Book Value of Assets</t>
  </si>
  <si>
    <t>Fixed Assets</t>
  </si>
  <si>
    <t>Income Tax Paid</t>
  </si>
  <si>
    <t>Total</t>
  </si>
  <si>
    <t>B</t>
  </si>
  <si>
    <t xml:space="preserve">B = the amount of jewelry and artwork that can be fetched when sold in the open market based on a valuation report obtained from a registered value; </t>
  </si>
  <si>
    <t>C</t>
  </si>
  <si>
    <t>C = the fair market value of shares and securities as determined in the manner provided for in this by-law;</t>
  </si>
  <si>
    <t>D</t>
  </si>
  <si>
    <t>D = amount received or inspected by any Government official to pay stamp duty in respect of the immovable property;</t>
  </si>
  <si>
    <t>L</t>
  </si>
  <si>
    <t>L = the amount of the credit card shown on the balance sheet, but does not include the following amounts, namely:-</t>
  </si>
  <si>
    <t>The amount paid in respect of equity shares; </t>
  </si>
  <si>
    <t>The amount set aside for the payment of dividends in preference shares and equity shares where those shares were not announced before the transfer date at the company’s general meeting; </t>
  </si>
  <si>
    <t>Reserves and surplus, by any term called, even if the resulting value is negative, except for those deducted from depreciation;</t>
  </si>
  <si>
    <t>Any amount that represents the provision of tax, other than the amount of tax paid, if any, less than the amount of tax claimed as reimbursement, if any, in terms of the amount of tax payable in respect of the book’s profit following applicable law; </t>
  </si>
  <si>
    <t>Any amount that represents provisions for meeting bills, other than guaranteed liabilities; </t>
  </si>
  <si>
    <t>Any amount representing contingent liabilities other than arrears of dividends payable in respect of preferred collective shares;</t>
  </si>
  <si>
    <t>PV</t>
  </si>
  <si>
    <t>PE</t>
  </si>
  <si>
    <t>FMV</t>
  </si>
  <si>
    <t>Year</t>
  </si>
  <si>
    <t>FCFF</t>
  </si>
  <si>
    <t>period</t>
  </si>
  <si>
    <t>Discount Factor</t>
  </si>
  <si>
    <t>Discount Rate</t>
  </si>
  <si>
    <t>Perpetual growth rate</t>
  </si>
  <si>
    <t>PV Of FCFF</t>
  </si>
  <si>
    <t>Terminal Value</t>
  </si>
  <si>
    <t>PV of TV</t>
  </si>
  <si>
    <t>PV (TV + FCFF)</t>
  </si>
  <si>
    <t>EV</t>
  </si>
  <si>
    <t>FMV EQUITY</t>
  </si>
  <si>
    <t>FMV DEBT</t>
  </si>
  <si>
    <t>Cash &amp; Cash Equivalents</t>
  </si>
  <si>
    <t>Number of Shares</t>
  </si>
  <si>
    <t>Value per share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</si>
</sst>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 #,##0.00_ ;_ * \-#,##0.00_ ;_ * &quot;-&quot;??_ ;_ @_ "/>
    <numFmt numFmtId="164" formatCode="_-* #,##0.00_-;\-* #,##0.00_-;_-* &quot;-&quot;??_-;_-@_-"/>
    <numFmt numFmtId="165" formatCode="&quot;FY&quot;\ 0\ &quot;A&quot;"/>
    <numFmt numFmtId="166" formatCode="_ * #,##0_ ;_ * \-#,##0_ ;_ * &quot;-&quot;??_ ;_ @_ "/>
    <numFmt numFmtId="167" formatCode="0.0%"/>
  </numFmts>
  <fonts count="17">
    <font>
      <sz val="11"/>
      <color theme="1"/>
      <name val="Calibri"/>
      <family val="2"/>
      <scheme val="minor"/>
    </font>
    <font>
      <sz val="11"/>
      <color theme="1"/>
      <name val="Calibri"/>
      <family val="2"/>
      <scheme val="minor"/>
    </font>
    <font>
      <sz val="11"/>
      <color rgb="FF006100"/>
      <name val="Calibri"/>
      <family val="2"/>
      <scheme val="minor"/>
    </font>
    <font>
      <b/>
      <sz val="11"/>
      <color theme="1"/>
      <name val="Calibri"/>
      <family val="2"/>
      <scheme val="minor"/>
    </font>
    <font>
      <sz val="10"/>
      <name val="Arial"/>
      <family val="2"/>
    </font>
    <font>
      <sz val="11"/>
      <color indexed="8"/>
      <name val="Calibri"/>
      <family val="2"/>
    </font>
    <font>
      <sz val="10"/>
      <name val="Times New Roman"/>
      <family val="1"/>
    </font>
    <font>
      <sz val="11"/>
      <color indexed="8"/>
      <name val="Times New Roman"/>
      <family val="2"/>
    </font>
    <font>
      <sz val="11"/>
      <color theme="1"/>
      <name val="DejaVu Serif Condensed"/>
      <family val="2"/>
    </font>
    <font>
      <sz val="11"/>
      <color theme="1"/>
      <name val="Times New Roman"/>
      <family val="2"/>
    </font>
    <font>
      <sz val="10"/>
      <color theme="1"/>
      <name val="Arial"/>
      <family val="2"/>
    </font>
    <font>
      <b/>
      <sz val="12"/>
      <color theme="0"/>
      <name val="Calibri"/>
      <family val="2"/>
      <scheme val="minor"/>
    </font>
    <font>
      <b/>
      <sz val="11"/>
      <color theme="0"/>
      <name val="Calibri"/>
      <family val="2"/>
      <scheme val="minor"/>
    </font>
    <font>
      <sz val="11"/>
      <color rgb="FFFF0000"/>
      <name val="Calibri"/>
      <family val="2"/>
      <scheme val="minor"/>
    </font>
    <font>
      <b/>
      <sz val="11"/>
      <color rgb="FFFF0000"/>
      <name val="Calibri"/>
      <family val="2"/>
      <scheme val="minor"/>
    </font>
    <font>
      <b/>
      <sz val="13"/>
      <color rgb="FF191919"/>
      <name val="Roboto"/>
    </font>
    <font>
      <b/>
      <i/>
      <sz val="11"/>
      <color theme="0"/>
      <name val="Calibri"/>
      <family val="2"/>
      <scheme val="minor"/>
    </font>
  </fonts>
  <fills count="7">
    <fill>
      <patternFill patternType="none"/>
    </fill>
    <fill>
      <patternFill patternType="gray125"/>
    </fill>
    <fill>
      <patternFill patternType="solid">
        <fgColor rgb="FFC6EFCE"/>
      </patternFill>
    </fill>
    <fill>
      <patternFill patternType="solid">
        <fgColor rgb="FF002060"/>
        <bgColor indexed="64"/>
      </patternFill>
    </fill>
    <fill>
      <patternFill patternType="solid">
        <fgColor theme="8" tint="0.39997558519241921"/>
        <bgColor indexed="64"/>
      </patternFill>
    </fill>
    <fill>
      <patternFill patternType="solid">
        <fgColor theme="4" tint="0.79998168889431442"/>
        <bgColor indexed="64"/>
      </patternFill>
    </fill>
    <fill>
      <patternFill patternType="solid">
        <fgColor theme="5" tint="0.39997558519241921"/>
        <bgColor indexed="64"/>
      </patternFill>
    </fill>
  </fills>
  <borders count="6">
    <border>
      <left/>
      <right/>
      <top/>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59">
    <xf numFmtId="0" fontId="0" fillId="0" borderId="0"/>
    <xf numFmtId="43" fontId="1" fillId="0" borderId="0" applyFont="0" applyFill="0" applyBorder="0" applyAlignment="0" applyProtection="0"/>
    <xf numFmtId="0" fontId="2" fillId="2" borderId="0" applyNumberFormat="0" applyBorder="0" applyAlignment="0" applyProtection="0"/>
    <xf numFmtId="0" fontId="4" fillId="0" borderId="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4" fontId="7" fillId="0" borderId="0" applyFont="0" applyFill="0" applyBorder="0" applyAlignment="0" applyProtection="0"/>
    <xf numFmtId="43" fontId="4"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164" fontId="4" fillId="0" borderId="0" applyFont="0" applyFill="0" applyBorder="0" applyAlignment="0" applyProtection="0"/>
    <xf numFmtId="43" fontId="1" fillId="0" borderId="0" applyFont="0" applyFill="0" applyBorder="0" applyAlignment="0" applyProtection="0"/>
    <xf numFmtId="0" fontId="4" fillId="0" borderId="0"/>
    <xf numFmtId="0" fontId="4" fillId="0" borderId="0"/>
    <xf numFmtId="0" fontId="4" fillId="0" borderId="0"/>
    <xf numFmtId="0" fontId="4" fillId="0" borderId="0"/>
    <xf numFmtId="0" fontId="1" fillId="0" borderId="0"/>
    <xf numFmtId="0" fontId="1" fillId="0" borderId="0"/>
    <xf numFmtId="0" fontId="1" fillId="0" borderId="0"/>
    <xf numFmtId="0" fontId="4" fillId="0" borderId="0"/>
    <xf numFmtId="0" fontId="1" fillId="0" borderId="0"/>
    <xf numFmtId="0" fontId="4" fillId="0" borderId="0"/>
    <xf numFmtId="0" fontId="8" fillId="0" borderId="0"/>
    <xf numFmtId="0" fontId="1" fillId="0" borderId="0"/>
    <xf numFmtId="0" fontId="9" fillId="0" borderId="0"/>
    <xf numFmtId="0" fontId="4" fillId="0" borderId="0"/>
    <xf numFmtId="0" fontId="4" fillId="0" borderId="0"/>
    <xf numFmtId="0" fontId="4" fillId="0" borderId="0"/>
    <xf numFmtId="0" fontId="4" fillId="0" borderId="0"/>
    <xf numFmtId="0" fontId="6" fillId="0" borderId="0" applyNumberFormat="0" applyFont="0" applyBorder="0" applyAlignment="0">
      <alignment horizontal="left"/>
    </xf>
    <xf numFmtId="0" fontId="4" fillId="0" borderId="0"/>
    <xf numFmtId="0" fontId="4" fillId="0" borderId="0"/>
    <xf numFmtId="0" fontId="1" fillId="0" borderId="0"/>
    <xf numFmtId="0" fontId="4" fillId="0" borderId="0"/>
    <xf numFmtId="0" fontId="1" fillId="0" borderId="0"/>
    <xf numFmtId="0" fontId="4" fillId="0" borderId="0"/>
    <xf numFmtId="0" fontId="1" fillId="0" borderId="0"/>
    <xf numFmtId="0" fontId="4" fillId="0" borderId="0"/>
    <xf numFmtId="0" fontId="4" fillId="0" borderId="0"/>
    <xf numFmtId="9" fontId="4" fillId="0" borderId="0" applyFont="0" applyFill="0" applyBorder="0" applyAlignment="0" applyProtection="0"/>
    <xf numFmtId="9" fontId="10" fillId="0" borderId="0" applyFont="0" applyFill="0" applyBorder="0" applyAlignment="0" applyProtection="0"/>
    <xf numFmtId="9" fontId="4" fillId="0" borderId="0" applyFont="0" applyFill="0" applyBorder="0" applyAlignment="0" applyProtection="0"/>
    <xf numFmtId="9" fontId="1"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9" fontId="1" fillId="0" borderId="0" applyFont="0" applyFill="0" applyBorder="0" applyAlignment="0" applyProtection="0"/>
  </cellStyleXfs>
  <cellXfs count="107">
    <xf numFmtId="0" fontId="0" fillId="0" borderId="0" xfId="0"/>
    <xf numFmtId="0" fontId="3" fillId="0" borderId="0" xfId="0" applyFont="1"/>
    <xf numFmtId="43" fontId="0" fillId="0" borderId="0" xfId="1" applyFont="1"/>
    <xf numFmtId="0" fontId="2" fillId="2" borderId="0" xfId="2"/>
    <xf numFmtId="43" fontId="2" fillId="2" borderId="0" xfId="2" applyNumberFormat="1"/>
    <xf numFmtId="43" fontId="0" fillId="0" borderId="0" xfId="1" applyNumberFormat="1" applyFont="1"/>
    <xf numFmtId="0" fontId="0" fillId="0" borderId="0" xfId="0" applyFont="1"/>
    <xf numFmtId="43" fontId="0" fillId="0" borderId="0" xfId="0" applyNumberFormat="1"/>
    <xf numFmtId="43" fontId="0" fillId="0" borderId="0" xfId="1" applyFont="1" applyAlignment="1">
      <alignment horizontal="center" vertical="center"/>
    </xf>
    <xf numFmtId="0" fontId="3" fillId="0" borderId="0" xfId="0" applyFont="1" applyFill="1"/>
    <xf numFmtId="0" fontId="0" fillId="0" borderId="0" xfId="0" applyBorder="1"/>
    <xf numFmtId="0" fontId="2" fillId="2" borderId="0" xfId="2" applyBorder="1"/>
    <xf numFmtId="0" fontId="0" fillId="0" borderId="1" xfId="0" applyBorder="1"/>
    <xf numFmtId="0" fontId="11" fillId="3" borderId="0" xfId="0" applyFont="1" applyFill="1" applyAlignment="1">
      <alignment vertical="center"/>
    </xf>
    <xf numFmtId="165" fontId="0" fillId="0" borderId="0" xfId="0" applyNumberFormat="1"/>
    <xf numFmtId="0" fontId="12" fillId="3" borderId="0" xfId="0" applyFont="1" applyFill="1"/>
    <xf numFmtId="0" fontId="3" fillId="0" borderId="2" xfId="0" applyFont="1" applyBorder="1"/>
    <xf numFmtId="0" fontId="3" fillId="0" borderId="0" xfId="0" applyFont="1" applyBorder="1"/>
    <xf numFmtId="2" fontId="0" fillId="0" borderId="0" xfId="0" applyNumberFormat="1" applyAlignment="1">
      <alignment horizontal="center"/>
    </xf>
    <xf numFmtId="0" fontId="0" fillId="0" borderId="0" xfId="0" applyAlignment="1">
      <alignment horizontal="center"/>
    </xf>
    <xf numFmtId="10" fontId="0" fillId="0" borderId="0" xfId="58" applyNumberFormat="1" applyFont="1" applyAlignment="1">
      <alignment horizontal="center"/>
    </xf>
    <xf numFmtId="165" fontId="12" fillId="3" borderId="0" xfId="0" applyNumberFormat="1" applyFont="1" applyFill="1" applyAlignment="1">
      <alignment horizontal="center"/>
    </xf>
    <xf numFmtId="2" fontId="0" fillId="0" borderId="0" xfId="1" applyNumberFormat="1" applyFont="1" applyAlignment="1">
      <alignment horizontal="center"/>
    </xf>
    <xf numFmtId="0" fontId="11" fillId="3" borderId="0" xfId="0" applyFont="1" applyFill="1" applyAlignment="1">
      <alignment horizontal="center" vertical="center"/>
    </xf>
    <xf numFmtId="0" fontId="0" fillId="0" borderId="3" xfId="0" applyBorder="1"/>
    <xf numFmtId="0" fontId="0" fillId="0" borderId="3" xfId="0" applyBorder="1" applyAlignment="1">
      <alignment horizontal="center"/>
    </xf>
    <xf numFmtId="0" fontId="3" fillId="0" borderId="3" xfId="0" applyFont="1" applyBorder="1" applyAlignment="1">
      <alignment horizontal="center"/>
    </xf>
    <xf numFmtId="0" fontId="3" fillId="4" borderId="3" xfId="0" applyFont="1" applyFill="1" applyBorder="1"/>
    <xf numFmtId="0" fontId="3" fillId="4" borderId="3" xfId="0" applyFont="1" applyFill="1" applyBorder="1" applyAlignment="1">
      <alignment horizontal="center"/>
    </xf>
    <xf numFmtId="0" fontId="0" fillId="0" borderId="3" xfId="0" applyBorder="1" applyAlignment="1">
      <alignment horizontal="center" vertical="center"/>
    </xf>
    <xf numFmtId="0" fontId="12" fillId="3" borderId="3" xfId="0" applyFont="1" applyFill="1" applyBorder="1" applyAlignment="1">
      <alignment horizontal="center" vertical="center"/>
    </xf>
    <xf numFmtId="0" fontId="3" fillId="4" borderId="3" xfId="0" applyFont="1" applyFill="1" applyBorder="1" applyAlignment="1">
      <alignment horizontal="center" vertical="center"/>
    </xf>
    <xf numFmtId="0" fontId="0" fillId="0" borderId="0" xfId="0" applyFill="1" applyBorder="1"/>
    <xf numFmtId="2" fontId="12" fillId="3" borderId="0" xfId="0" applyNumberFormat="1" applyFont="1" applyFill="1" applyAlignment="1">
      <alignment horizontal="center" vertical="center"/>
    </xf>
    <xf numFmtId="0" fontId="12" fillId="3" borderId="3" xfId="0" applyFont="1" applyFill="1" applyBorder="1" applyAlignment="1">
      <alignment horizontal="center" wrapText="1"/>
    </xf>
    <xf numFmtId="0" fontId="0" fillId="0" borderId="3" xfId="0" applyBorder="1" applyAlignment="1">
      <alignment horizontal="left" indent="4"/>
    </xf>
    <xf numFmtId="0" fontId="3" fillId="0" borderId="3" xfId="0" applyFont="1" applyFill="1" applyBorder="1" applyAlignment="1">
      <alignment horizontal="left"/>
    </xf>
    <xf numFmtId="0" fontId="3" fillId="4" borderId="3" xfId="0" applyFont="1" applyFill="1" applyBorder="1" applyAlignment="1">
      <alignment horizontal="left"/>
    </xf>
    <xf numFmtId="0" fontId="12" fillId="3" borderId="3" xfId="0" applyFont="1" applyFill="1" applyBorder="1" applyAlignment="1">
      <alignment vertical="center"/>
    </xf>
    <xf numFmtId="0" fontId="12" fillId="3" borderId="3" xfId="0" applyFont="1" applyFill="1" applyBorder="1" applyAlignment="1">
      <alignment horizontal="left" vertical="center"/>
    </xf>
    <xf numFmtId="2" fontId="3" fillId="4" borderId="3" xfId="0" applyNumberFormat="1" applyFont="1" applyFill="1" applyBorder="1" applyAlignment="1">
      <alignment horizontal="center" vertical="center"/>
    </xf>
    <xf numFmtId="2" fontId="3" fillId="4" borderId="3" xfId="0" applyNumberFormat="1" applyFont="1" applyFill="1" applyBorder="1" applyAlignment="1">
      <alignment horizontal="center"/>
    </xf>
    <xf numFmtId="43" fontId="0" fillId="0" borderId="0" xfId="1" applyFont="1" applyAlignment="1">
      <alignment horizontal="center"/>
    </xf>
    <xf numFmtId="43" fontId="3" fillId="0" borderId="0" xfId="1" applyFont="1" applyAlignment="1">
      <alignment horizontal="center" vertical="center"/>
    </xf>
    <xf numFmtId="43" fontId="1" fillId="0" borderId="0" xfId="1" applyFont="1" applyAlignment="1">
      <alignment horizontal="center" vertical="center"/>
    </xf>
    <xf numFmtId="9" fontId="0" fillId="0" borderId="0" xfId="1" applyNumberFormat="1" applyFont="1"/>
    <xf numFmtId="43" fontId="0" fillId="0" borderId="1" xfId="1" applyFont="1" applyBorder="1" applyAlignment="1">
      <alignment horizontal="center" vertical="center"/>
    </xf>
    <xf numFmtId="43" fontId="0" fillId="0" borderId="0" xfId="1" applyFont="1" applyBorder="1" applyAlignment="1">
      <alignment horizontal="center" vertical="center"/>
    </xf>
    <xf numFmtId="43" fontId="2" fillId="2" borderId="0" xfId="1" applyFont="1" applyFill="1" applyBorder="1" applyAlignment="1">
      <alignment horizontal="center" vertical="center"/>
    </xf>
    <xf numFmtId="166" fontId="0" fillId="0" borderId="0" xfId="1" applyNumberFormat="1" applyFont="1" applyAlignment="1">
      <alignment horizontal="center" vertical="center"/>
    </xf>
    <xf numFmtId="0" fontId="14" fillId="0" borderId="0" xfId="0" applyFont="1"/>
    <xf numFmtId="0" fontId="13" fillId="0" borderId="0" xfId="0" applyFont="1"/>
    <xf numFmtId="0" fontId="13" fillId="0" borderId="0" xfId="0" applyFont="1" applyAlignment="1">
      <alignment horizontal="center"/>
    </xf>
    <xf numFmtId="0" fontId="14" fillId="3" borderId="3" xfId="0" applyFont="1" applyFill="1" applyBorder="1" applyAlignment="1">
      <alignment vertical="center"/>
    </xf>
    <xf numFmtId="0" fontId="14" fillId="3" borderId="3" xfId="0" applyFont="1" applyFill="1" applyBorder="1" applyAlignment="1">
      <alignment horizontal="center" wrapText="1"/>
    </xf>
    <xf numFmtId="0" fontId="14" fillId="3" borderId="3" xfId="0" applyFont="1" applyFill="1" applyBorder="1" applyAlignment="1">
      <alignment horizontal="center" vertical="center"/>
    </xf>
    <xf numFmtId="0" fontId="13" fillId="0" borderId="3" xfId="0" applyFont="1" applyBorder="1"/>
    <xf numFmtId="0" fontId="13" fillId="0" borderId="3" xfId="0" applyFont="1" applyBorder="1" applyAlignment="1">
      <alignment horizontal="center"/>
    </xf>
    <xf numFmtId="0" fontId="14" fillId="4" borderId="3" xfId="0" applyFont="1" applyFill="1" applyBorder="1"/>
    <xf numFmtId="0" fontId="14" fillId="4" borderId="3" xfId="0" applyFont="1" applyFill="1" applyBorder="1" applyAlignment="1">
      <alignment horizontal="center"/>
    </xf>
    <xf numFmtId="0" fontId="13" fillId="0" borderId="3" xfId="0" applyFont="1" applyBorder="1" applyAlignment="1">
      <alignment horizontal="left" vertical="center" wrapText="1"/>
    </xf>
    <xf numFmtId="0" fontId="13" fillId="0" borderId="3" xfId="0" applyFont="1" applyBorder="1" applyAlignment="1">
      <alignment horizontal="center" vertical="center"/>
    </xf>
    <xf numFmtId="2" fontId="13" fillId="0" borderId="3" xfId="0" applyNumberFormat="1" applyFont="1" applyBorder="1" applyAlignment="1">
      <alignment horizontal="center"/>
    </xf>
    <xf numFmtId="2" fontId="14" fillId="4" borderId="3" xfId="0" applyNumberFormat="1" applyFont="1" applyFill="1" applyBorder="1" applyAlignment="1">
      <alignment horizontal="center"/>
    </xf>
    <xf numFmtId="0" fontId="14" fillId="0" borderId="0" xfId="0" applyFont="1" applyAlignment="1">
      <alignment horizontal="center"/>
    </xf>
    <xf numFmtId="0" fontId="3" fillId="5" borderId="0" xfId="0" applyFont="1" applyFill="1" applyAlignment="1">
      <alignment vertical="center"/>
    </xf>
    <xf numFmtId="0" fontId="3" fillId="5" borderId="0" xfId="0" applyFont="1" applyFill="1" applyAlignment="1">
      <alignment horizontal="center" vertical="center" wrapText="1"/>
    </xf>
    <xf numFmtId="0" fontId="3" fillId="5" borderId="0" xfId="0" applyFont="1" applyFill="1" applyAlignment="1">
      <alignment horizontal="center" vertical="center"/>
    </xf>
    <xf numFmtId="0" fontId="3" fillId="5" borderId="0" xfId="0" applyFont="1" applyFill="1"/>
    <xf numFmtId="43" fontId="3" fillId="5" borderId="0" xfId="1" applyFont="1" applyFill="1" applyAlignment="1">
      <alignment horizontal="center" vertical="center"/>
    </xf>
    <xf numFmtId="43" fontId="0" fillId="5" borderId="0" xfId="1" applyFont="1" applyFill="1" applyAlignment="1">
      <alignment horizontal="center"/>
    </xf>
    <xf numFmtId="0" fontId="3" fillId="5" borderId="2" xfId="0" applyFont="1" applyFill="1" applyBorder="1"/>
    <xf numFmtId="2" fontId="3" fillId="5" borderId="2" xfId="1" applyNumberFormat="1" applyFont="1" applyFill="1" applyBorder="1" applyAlignment="1">
      <alignment horizontal="center"/>
    </xf>
    <xf numFmtId="0" fontId="12" fillId="3" borderId="0" xfId="0" applyFont="1" applyFill="1" applyAlignment="1">
      <alignment horizontal="left" vertical="center"/>
    </xf>
    <xf numFmtId="0" fontId="12" fillId="3" borderId="0" xfId="0" applyFont="1" applyFill="1" applyAlignment="1">
      <alignment horizontal="center" vertical="center" wrapText="1"/>
    </xf>
    <xf numFmtId="43" fontId="3" fillId="0" borderId="2" xfId="1" applyFont="1" applyBorder="1" applyAlignment="1">
      <alignment horizontal="center"/>
    </xf>
    <xf numFmtId="43" fontId="3" fillId="0" borderId="0" xfId="1" applyFont="1" applyBorder="1" applyAlignment="1">
      <alignment horizontal="center"/>
    </xf>
    <xf numFmtId="0" fontId="15" fillId="0" borderId="0" xfId="0" applyFont="1"/>
    <xf numFmtId="166" fontId="3" fillId="0" borderId="0" xfId="1" applyNumberFormat="1" applyFont="1"/>
    <xf numFmtId="166" fontId="3" fillId="0" borderId="0" xfId="0" applyNumberFormat="1" applyFont="1"/>
    <xf numFmtId="166" fontId="3" fillId="0" borderId="2" xfId="0" applyNumberFormat="1" applyFont="1" applyBorder="1"/>
    <xf numFmtId="0" fontId="12" fillId="3" borderId="2" xfId="0" applyFont="1" applyFill="1" applyBorder="1"/>
    <xf numFmtId="166" fontId="12" fillId="3" borderId="2" xfId="0" applyNumberFormat="1" applyFont="1" applyFill="1" applyBorder="1"/>
    <xf numFmtId="0" fontId="16" fillId="3" borderId="0" xfId="0" applyFont="1" applyFill="1"/>
    <xf numFmtId="0" fontId="16" fillId="3" borderId="0" xfId="0" applyFont="1" applyFill="1" applyAlignment="1">
      <alignment vertical="center"/>
    </xf>
    <xf numFmtId="166" fontId="0" fillId="0" borderId="0" xfId="1" applyNumberFormat="1" applyFont="1" applyAlignment="1">
      <alignment vertical="center"/>
    </xf>
    <xf numFmtId="166" fontId="3" fillId="6" borderId="0" xfId="1" applyNumberFormat="1" applyFont="1" applyFill="1"/>
    <xf numFmtId="9" fontId="0" fillId="0" borderId="0" xfId="58" applyFont="1"/>
    <xf numFmtId="9" fontId="3" fillId="6" borderId="0" xfId="0" applyNumberFormat="1" applyFont="1" applyFill="1"/>
    <xf numFmtId="167" fontId="3" fillId="0" borderId="0" xfId="0" applyNumberFormat="1" applyFont="1"/>
    <xf numFmtId="9" fontId="3" fillId="0" borderId="0" xfId="0" applyNumberFormat="1" applyFont="1"/>
    <xf numFmtId="0" fontId="3" fillId="6" borderId="2" xfId="0" applyFont="1" applyFill="1" applyBorder="1"/>
    <xf numFmtId="166" fontId="3" fillId="6" borderId="2" xfId="0" applyNumberFormat="1" applyFont="1" applyFill="1" applyBorder="1"/>
    <xf numFmtId="166" fontId="0" fillId="0" borderId="0" xfId="1" applyNumberFormat="1" applyFont="1"/>
    <xf numFmtId="43" fontId="3" fillId="6" borderId="2" xfId="0" applyNumberFormat="1" applyFont="1" applyFill="1" applyBorder="1"/>
    <xf numFmtId="166" fontId="0" fillId="0" borderId="0" xfId="0" applyNumberFormat="1"/>
    <xf numFmtId="3" fontId="0" fillId="0" borderId="0" xfId="0" applyNumberFormat="1"/>
    <xf numFmtId="43" fontId="3" fillId="0" borderId="2" xfId="0" applyNumberFormat="1" applyFont="1" applyBorder="1"/>
    <xf numFmtId="0" fontId="13" fillId="0" borderId="3" xfId="0" applyFont="1" applyBorder="1" applyAlignment="1">
      <alignment horizontal="left" vertical="center" wrapText="1"/>
    </xf>
    <xf numFmtId="0" fontId="14" fillId="3" borderId="3" xfId="0" applyFont="1" applyFill="1" applyBorder="1" applyAlignment="1">
      <alignment horizontal="center" vertical="center"/>
    </xf>
    <xf numFmtId="0" fontId="13" fillId="0" borderId="4" xfId="0" applyFont="1" applyBorder="1" applyAlignment="1">
      <alignment horizontal="left"/>
    </xf>
    <xf numFmtId="0" fontId="13" fillId="0" borderId="2" xfId="0" applyFont="1" applyBorder="1" applyAlignment="1">
      <alignment horizontal="left"/>
    </xf>
    <xf numFmtId="0" fontId="13" fillId="0" borderId="5" xfId="0" applyFont="1" applyBorder="1" applyAlignment="1">
      <alignment horizontal="left"/>
    </xf>
    <xf numFmtId="0" fontId="13" fillId="4" borderId="4" xfId="0" applyFont="1" applyFill="1" applyBorder="1" applyAlignment="1">
      <alignment horizontal="center"/>
    </xf>
    <xf numFmtId="0" fontId="13" fillId="4" borderId="2" xfId="0" applyFont="1" applyFill="1" applyBorder="1" applyAlignment="1">
      <alignment horizontal="center"/>
    </xf>
    <xf numFmtId="0" fontId="13" fillId="4" borderId="5" xfId="0" applyFont="1" applyFill="1" applyBorder="1" applyAlignment="1">
      <alignment horizontal="center"/>
    </xf>
    <xf numFmtId="0" fontId="11" fillId="3" borderId="0" xfId="0" applyFont="1" applyFill="1" applyAlignment="1">
      <alignment horizontal="left" vertical="center"/>
    </xf>
  </cellXfs>
  <cellStyles count="59">
    <cellStyle name="Comma" xfId="1" builtinId="3"/>
    <cellStyle name="Comma 10 10 2" xfId="5" xr:uid="{00000000-0005-0000-0000-000001000000}"/>
    <cellStyle name="Comma 10 11" xfId="6" xr:uid="{00000000-0005-0000-0000-000002000000}"/>
    <cellStyle name="Comma 10 2 6" xfId="7" xr:uid="{00000000-0005-0000-0000-000003000000}"/>
    <cellStyle name="Comma 10 4" xfId="8" xr:uid="{00000000-0005-0000-0000-000004000000}"/>
    <cellStyle name="Comma 11" xfId="9" xr:uid="{00000000-0005-0000-0000-000005000000}"/>
    <cellStyle name="Comma 12" xfId="10" xr:uid="{00000000-0005-0000-0000-000006000000}"/>
    <cellStyle name="Comma 12 2" xfId="11" xr:uid="{00000000-0005-0000-0000-000007000000}"/>
    <cellStyle name="Comma 12 3 3 2" xfId="12" xr:uid="{00000000-0005-0000-0000-000008000000}"/>
    <cellStyle name="Comma 2" xfId="4" xr:uid="{00000000-0005-0000-0000-000009000000}"/>
    <cellStyle name="Comma 2 2" xfId="13" xr:uid="{00000000-0005-0000-0000-00000A000000}"/>
    <cellStyle name="Comma 2 2 2" xfId="14" xr:uid="{00000000-0005-0000-0000-00000B000000}"/>
    <cellStyle name="Comma 2 2 4" xfId="15" xr:uid="{00000000-0005-0000-0000-00000C000000}"/>
    <cellStyle name="Comma 2 2 4 2" xfId="16" xr:uid="{00000000-0005-0000-0000-00000D000000}"/>
    <cellStyle name="Comma 4 3 2" xfId="17" xr:uid="{00000000-0005-0000-0000-00000E000000}"/>
    <cellStyle name="Comma 43" xfId="18" xr:uid="{00000000-0005-0000-0000-00000F000000}"/>
    <cellStyle name="Comma 6 5" xfId="19" xr:uid="{00000000-0005-0000-0000-000010000000}"/>
    <cellStyle name="Comma 7" xfId="20" xr:uid="{00000000-0005-0000-0000-000011000000}"/>
    <cellStyle name="Comma 8" xfId="21" xr:uid="{00000000-0005-0000-0000-000012000000}"/>
    <cellStyle name="Good" xfId="2" builtinId="26"/>
    <cellStyle name="Norm??" xfId="22" xr:uid="{00000000-0005-0000-0000-000014000000}"/>
    <cellStyle name="Normal" xfId="0" builtinId="0"/>
    <cellStyle name="Normal - Style1" xfId="23" xr:uid="{00000000-0005-0000-0000-000016000000}"/>
    <cellStyle name="Normal - Style1 2" xfId="24" xr:uid="{00000000-0005-0000-0000-000017000000}"/>
    <cellStyle name="Normal 10" xfId="55" xr:uid="{00000000-0005-0000-0000-000018000000}"/>
    <cellStyle name="Normal 10 10 2" xfId="25" xr:uid="{00000000-0005-0000-0000-000019000000}"/>
    <cellStyle name="Normal 10 2 2" xfId="26" xr:uid="{00000000-0005-0000-0000-00001A000000}"/>
    <cellStyle name="Normal 109 2" xfId="27" xr:uid="{00000000-0005-0000-0000-00001B000000}"/>
    <cellStyle name="Normal 11" xfId="56" xr:uid="{00000000-0005-0000-0000-00001C000000}"/>
    <cellStyle name="Normal 11 2 2 2 2 2" xfId="28" xr:uid="{00000000-0005-0000-0000-00001D000000}"/>
    <cellStyle name="Normal 112" xfId="29" xr:uid="{00000000-0005-0000-0000-00001E000000}"/>
    <cellStyle name="Normal 113" xfId="30" xr:uid="{00000000-0005-0000-0000-00001F000000}"/>
    <cellStyle name="Normal 12" xfId="57" xr:uid="{00000000-0005-0000-0000-000020000000}"/>
    <cellStyle name="Normal 15 2" xfId="31" xr:uid="{00000000-0005-0000-0000-000021000000}"/>
    <cellStyle name="Normal 16" xfId="32" xr:uid="{00000000-0005-0000-0000-000022000000}"/>
    <cellStyle name="Normal 17 2" xfId="33" xr:uid="{00000000-0005-0000-0000-000023000000}"/>
    <cellStyle name="Normal 2" xfId="34" xr:uid="{00000000-0005-0000-0000-000024000000}"/>
    <cellStyle name="Normal 2 10" xfId="35" xr:uid="{00000000-0005-0000-0000-000025000000}"/>
    <cellStyle name="Normal 2 11" xfId="36" xr:uid="{00000000-0005-0000-0000-000026000000}"/>
    <cellStyle name="Normal 2 11 2" xfId="37" xr:uid="{00000000-0005-0000-0000-000027000000}"/>
    <cellStyle name="Normal 2 16" xfId="38" xr:uid="{00000000-0005-0000-0000-000028000000}"/>
    <cellStyle name="Normal 2 17 3" xfId="39" xr:uid="{00000000-0005-0000-0000-000029000000}"/>
    <cellStyle name="Normal 2 2" xfId="40" xr:uid="{00000000-0005-0000-0000-00002A000000}"/>
    <cellStyle name="Normal 2 2 13" xfId="41" xr:uid="{00000000-0005-0000-0000-00002B000000}"/>
    <cellStyle name="Normal 2 2 3" xfId="42" xr:uid="{00000000-0005-0000-0000-00002C000000}"/>
    <cellStyle name="Normal 2 2 6" xfId="43" xr:uid="{00000000-0005-0000-0000-00002D000000}"/>
    <cellStyle name="Normal 3" xfId="44" xr:uid="{00000000-0005-0000-0000-00002E000000}"/>
    <cellStyle name="Normal 4" xfId="45" xr:uid="{00000000-0005-0000-0000-00002F000000}"/>
    <cellStyle name="Normal 5" xfId="3" xr:uid="{00000000-0005-0000-0000-000030000000}"/>
    <cellStyle name="Normal 5 4" xfId="46" xr:uid="{00000000-0005-0000-0000-000031000000}"/>
    <cellStyle name="Normal 6" xfId="47" xr:uid="{00000000-0005-0000-0000-000032000000}"/>
    <cellStyle name="Normal 7" xfId="53" xr:uid="{00000000-0005-0000-0000-000033000000}"/>
    <cellStyle name="Normal 8" xfId="48" xr:uid="{00000000-0005-0000-0000-000034000000}"/>
    <cellStyle name="Normal 9" xfId="54" xr:uid="{00000000-0005-0000-0000-000035000000}"/>
    <cellStyle name="Percent" xfId="58" builtinId="5"/>
    <cellStyle name="Percent 11" xfId="50" xr:uid="{00000000-0005-0000-0000-000036000000}"/>
    <cellStyle name="Percent 2" xfId="49" xr:uid="{00000000-0005-0000-0000-000037000000}"/>
    <cellStyle name="Percent 2 2 2" xfId="51" xr:uid="{00000000-0005-0000-0000-000038000000}"/>
    <cellStyle name="Percent 3 2 2" xfId="52" xr:uid="{00000000-0005-0000-0000-000039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8.xml"/><Relationship Id="rId18" Type="http://schemas.openxmlformats.org/officeDocument/2006/relationships/externalLink" Target="externalLinks/externalLink13.xml"/><Relationship Id="rId26" Type="http://schemas.openxmlformats.org/officeDocument/2006/relationships/externalLink" Target="externalLinks/externalLink21.xml"/><Relationship Id="rId3" Type="http://schemas.openxmlformats.org/officeDocument/2006/relationships/worksheet" Target="worksheets/sheet3.xml"/><Relationship Id="rId21" Type="http://schemas.openxmlformats.org/officeDocument/2006/relationships/externalLink" Target="externalLinks/externalLink16.xml"/><Relationship Id="rId34" Type="http://schemas.openxmlformats.org/officeDocument/2006/relationships/sharedStrings" Target="sharedStrings.xml"/><Relationship Id="rId7" Type="http://schemas.openxmlformats.org/officeDocument/2006/relationships/externalLink" Target="externalLinks/externalLink2.xml"/><Relationship Id="rId12" Type="http://schemas.openxmlformats.org/officeDocument/2006/relationships/externalLink" Target="externalLinks/externalLink7.xml"/><Relationship Id="rId17" Type="http://schemas.openxmlformats.org/officeDocument/2006/relationships/externalLink" Target="externalLinks/externalLink12.xml"/><Relationship Id="rId25" Type="http://schemas.openxmlformats.org/officeDocument/2006/relationships/externalLink" Target="externalLinks/externalLink20.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externalLink" Target="externalLinks/externalLink11.xml"/><Relationship Id="rId20" Type="http://schemas.openxmlformats.org/officeDocument/2006/relationships/externalLink" Target="externalLinks/externalLink15.xml"/><Relationship Id="rId29" Type="http://schemas.openxmlformats.org/officeDocument/2006/relationships/externalLink" Target="externalLinks/externalLink24.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24" Type="http://schemas.openxmlformats.org/officeDocument/2006/relationships/externalLink" Target="externalLinks/externalLink19.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externalLink" Target="externalLinks/externalLink10.xml"/><Relationship Id="rId23" Type="http://schemas.openxmlformats.org/officeDocument/2006/relationships/externalLink" Target="externalLinks/externalLink18.xml"/><Relationship Id="rId28" Type="http://schemas.openxmlformats.org/officeDocument/2006/relationships/externalLink" Target="externalLinks/externalLink23.xml"/><Relationship Id="rId10" Type="http://schemas.openxmlformats.org/officeDocument/2006/relationships/externalLink" Target="externalLinks/externalLink5.xml"/><Relationship Id="rId19" Type="http://schemas.openxmlformats.org/officeDocument/2006/relationships/externalLink" Target="externalLinks/externalLink14.xml"/><Relationship Id="rId31" Type="http://schemas.openxmlformats.org/officeDocument/2006/relationships/externalLink" Target="externalLinks/externalLink26.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externalLink" Target="externalLinks/externalLink9.xml"/><Relationship Id="rId22" Type="http://schemas.openxmlformats.org/officeDocument/2006/relationships/externalLink" Target="externalLinks/externalLink17.xml"/><Relationship Id="rId27" Type="http://schemas.openxmlformats.org/officeDocument/2006/relationships/externalLink" Target="externalLinks/externalLink22.xml"/><Relationship Id="rId30" Type="http://schemas.openxmlformats.org/officeDocument/2006/relationships/externalLink" Target="externalLinks/externalLink25.xml"/><Relationship Id="rId35" Type="http://schemas.openxmlformats.org/officeDocument/2006/relationships/calcChain" Target="calcChain.xml"/><Relationship Id="rId8" Type="http://schemas.openxmlformats.org/officeDocument/2006/relationships/externalLink" Target="externalLinks/externalLink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IN" sz="1100" b="1">
                <a:solidFill>
                  <a:schemeClr val="bg1"/>
                </a:solidFill>
              </a:rPr>
              <a:t>EBITDA Margin %</a:t>
            </a:r>
          </a:p>
        </c:rich>
      </c:tx>
      <c:overlay val="0"/>
      <c:spPr>
        <a:solidFill>
          <a:srgbClr val="002060"/>
        </a:solid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accent2"/>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solidFill>
                <a:prstDash val="sysDash"/>
              </a:ln>
              <a:effectLst/>
            </c:spPr>
            <c:trendlineType val="linear"/>
            <c:dispRSqr val="0"/>
            <c:dispEq val="0"/>
          </c:trendline>
          <c:cat>
            <c:numRef>
              <c:f>'Historical Performance'!$C$4:$F$4</c:f>
              <c:numCache>
                <c:formatCode>"FY"\ 0\ "A"</c:formatCode>
                <c:ptCount val="4"/>
                <c:pt idx="0">
                  <c:v>2021</c:v>
                </c:pt>
                <c:pt idx="1">
                  <c:v>2022</c:v>
                </c:pt>
                <c:pt idx="2">
                  <c:v>2023</c:v>
                </c:pt>
                <c:pt idx="3">
                  <c:v>2024</c:v>
                </c:pt>
              </c:numCache>
            </c:numRef>
          </c:cat>
          <c:val>
            <c:numRef>
              <c:f>'Historical Performance'!$C$24:$F$24</c:f>
              <c:numCache>
                <c:formatCode>0.00%</c:formatCode>
                <c:ptCount val="4"/>
                <c:pt idx="0">
                  <c:v>-0.26786497870142895</c:v>
                </c:pt>
                <c:pt idx="1">
                  <c:v>-1.6086098228696346</c:v>
                </c:pt>
                <c:pt idx="2">
                  <c:v>0.23166722141546364</c:v>
                </c:pt>
                <c:pt idx="3">
                  <c:v>0.65750568965048639</c:v>
                </c:pt>
              </c:numCache>
            </c:numRef>
          </c:val>
          <c:extLst>
            <c:ext xmlns:c16="http://schemas.microsoft.com/office/drawing/2014/chart" uri="{C3380CC4-5D6E-409C-BE32-E72D297353CC}">
              <c16:uniqueId val="{00000000-83B3-4575-8D2D-3A0D59B26D6B}"/>
            </c:ext>
          </c:extLst>
        </c:ser>
        <c:dLbls>
          <c:dLblPos val="outEnd"/>
          <c:showLegendKey val="0"/>
          <c:showVal val="1"/>
          <c:showCatName val="0"/>
          <c:showSerName val="0"/>
          <c:showPercent val="0"/>
          <c:showBubbleSize val="0"/>
        </c:dLbls>
        <c:gapWidth val="219"/>
        <c:overlap val="-27"/>
        <c:axId val="413960872"/>
        <c:axId val="413961856"/>
      </c:barChart>
      <c:catAx>
        <c:axId val="41396087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IN" b="1" i="1"/>
                  <a:t>Financial</a:t>
                </a:r>
                <a:r>
                  <a:rPr lang="en-IN" b="1" i="1" baseline="0"/>
                  <a:t> Year</a:t>
                </a:r>
                <a:endParaRPr lang="en-IN" b="1" i="1"/>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quot;FY&quot;\ 0\ &quot;A&quot;"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413961856"/>
        <c:crosses val="autoZero"/>
        <c:auto val="1"/>
        <c:lblAlgn val="ctr"/>
        <c:lblOffset val="100"/>
        <c:noMultiLvlLbl val="0"/>
      </c:catAx>
      <c:valAx>
        <c:axId val="41396185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IN" b="1" i="1"/>
                  <a:t>%</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1396087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IN" sz="1100" b="1" i="0">
                <a:solidFill>
                  <a:schemeClr val="bg1"/>
                </a:solidFill>
              </a:rPr>
              <a:t>EBIT Margin %</a:t>
            </a:r>
          </a:p>
        </c:rich>
      </c:tx>
      <c:overlay val="0"/>
      <c:spPr>
        <a:solidFill>
          <a:srgbClr val="002060"/>
        </a:solid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accent2"/>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solidFill>
                <a:prstDash val="sysDash"/>
              </a:ln>
              <a:effectLst/>
            </c:spPr>
            <c:trendlineType val="linear"/>
            <c:dispRSqr val="0"/>
            <c:dispEq val="0"/>
          </c:trendline>
          <c:cat>
            <c:numRef>
              <c:f>'Historical Performance'!$C$4:$F$4</c:f>
              <c:numCache>
                <c:formatCode>"FY"\ 0\ "A"</c:formatCode>
                <c:ptCount val="4"/>
                <c:pt idx="0">
                  <c:v>2021</c:v>
                </c:pt>
                <c:pt idx="1">
                  <c:v>2022</c:v>
                </c:pt>
                <c:pt idx="2">
                  <c:v>2023</c:v>
                </c:pt>
                <c:pt idx="3">
                  <c:v>2024</c:v>
                </c:pt>
              </c:numCache>
            </c:numRef>
          </c:cat>
          <c:val>
            <c:numRef>
              <c:f>'Historical Performance'!$C$25:$F$25</c:f>
              <c:numCache>
                <c:formatCode>0.00%</c:formatCode>
                <c:ptCount val="4"/>
                <c:pt idx="0">
                  <c:v>-0.26786497870142895</c:v>
                </c:pt>
                <c:pt idx="1">
                  <c:v>-1.6086098228696346</c:v>
                </c:pt>
                <c:pt idx="2">
                  <c:v>0.23166722141546364</c:v>
                </c:pt>
                <c:pt idx="3">
                  <c:v>0.65750568965048639</c:v>
                </c:pt>
              </c:numCache>
            </c:numRef>
          </c:val>
          <c:extLst>
            <c:ext xmlns:c16="http://schemas.microsoft.com/office/drawing/2014/chart" uri="{C3380CC4-5D6E-409C-BE32-E72D297353CC}">
              <c16:uniqueId val="{00000000-E34D-46CB-9201-62DA52893093}"/>
            </c:ext>
          </c:extLst>
        </c:ser>
        <c:dLbls>
          <c:dLblPos val="outEnd"/>
          <c:showLegendKey val="0"/>
          <c:showVal val="1"/>
          <c:showCatName val="0"/>
          <c:showSerName val="0"/>
          <c:showPercent val="0"/>
          <c:showBubbleSize val="0"/>
        </c:dLbls>
        <c:gapWidth val="219"/>
        <c:overlap val="-27"/>
        <c:axId val="422551632"/>
        <c:axId val="422549008"/>
      </c:barChart>
      <c:catAx>
        <c:axId val="42255163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IN" b="1" i="1"/>
                  <a:t>Financial Year</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quot;FY&quot;\ 0\ &quot;A&quot;"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422549008"/>
        <c:crosses val="autoZero"/>
        <c:auto val="1"/>
        <c:lblAlgn val="ctr"/>
        <c:lblOffset val="100"/>
        <c:noMultiLvlLbl val="0"/>
      </c:catAx>
      <c:valAx>
        <c:axId val="4225490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IN" b="1" i="1"/>
                  <a:t>%</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2255163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IN" sz="1100" b="1" i="0">
                <a:solidFill>
                  <a:schemeClr val="bg1"/>
                </a:solidFill>
              </a:rPr>
              <a:t>Net Profit Margin</a:t>
            </a:r>
            <a:r>
              <a:rPr lang="en-IN" sz="1100" b="1" i="0" baseline="0">
                <a:solidFill>
                  <a:schemeClr val="bg1"/>
                </a:solidFill>
              </a:rPr>
              <a:t> %</a:t>
            </a:r>
            <a:endParaRPr lang="en-IN" sz="1100" b="1" i="0">
              <a:solidFill>
                <a:schemeClr val="bg1"/>
              </a:solidFill>
            </a:endParaRPr>
          </a:p>
        </c:rich>
      </c:tx>
      <c:overlay val="0"/>
      <c:spPr>
        <a:solidFill>
          <a:srgbClr val="002060"/>
        </a:solid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accent2"/>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solidFill>
                <a:prstDash val="sysDash"/>
              </a:ln>
              <a:effectLst/>
            </c:spPr>
            <c:trendlineType val="linear"/>
            <c:dispRSqr val="0"/>
            <c:dispEq val="0"/>
          </c:trendline>
          <c:cat>
            <c:numRef>
              <c:f>'Historical Performance'!$C$4:$F$4</c:f>
              <c:numCache>
                <c:formatCode>"FY"\ 0\ "A"</c:formatCode>
                <c:ptCount val="4"/>
                <c:pt idx="0">
                  <c:v>2021</c:v>
                </c:pt>
                <c:pt idx="1">
                  <c:v>2022</c:v>
                </c:pt>
                <c:pt idx="2">
                  <c:v>2023</c:v>
                </c:pt>
                <c:pt idx="3">
                  <c:v>2024</c:v>
                </c:pt>
              </c:numCache>
            </c:numRef>
          </c:cat>
          <c:val>
            <c:numRef>
              <c:f>'Historical Performance'!$C$26:$F$26</c:f>
              <c:numCache>
                <c:formatCode>0.00%</c:formatCode>
                <c:ptCount val="4"/>
                <c:pt idx="0">
                  <c:v>-0.26786497870142895</c:v>
                </c:pt>
                <c:pt idx="1">
                  <c:v>-1.6086098228696346</c:v>
                </c:pt>
                <c:pt idx="2">
                  <c:v>0.19552685916940851</c:v>
                </c:pt>
                <c:pt idx="3">
                  <c:v>0.57099439307772304</c:v>
                </c:pt>
              </c:numCache>
            </c:numRef>
          </c:val>
          <c:extLst>
            <c:ext xmlns:c16="http://schemas.microsoft.com/office/drawing/2014/chart" uri="{C3380CC4-5D6E-409C-BE32-E72D297353CC}">
              <c16:uniqueId val="{00000000-CD8A-4A9B-BDC1-D06CC6CE4FA5}"/>
            </c:ext>
          </c:extLst>
        </c:ser>
        <c:dLbls>
          <c:dLblPos val="outEnd"/>
          <c:showLegendKey val="0"/>
          <c:showVal val="1"/>
          <c:showCatName val="0"/>
          <c:showSerName val="0"/>
          <c:showPercent val="0"/>
          <c:showBubbleSize val="0"/>
        </c:dLbls>
        <c:gapWidth val="219"/>
        <c:overlap val="-27"/>
        <c:axId val="423916208"/>
        <c:axId val="423921784"/>
      </c:barChart>
      <c:catAx>
        <c:axId val="42391620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IN" b="1" i="1"/>
                  <a:t>Financial Year</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quot;FY&quot;\ 0\ &quot;A&quot;"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423921784"/>
        <c:crosses val="autoZero"/>
        <c:auto val="1"/>
        <c:lblAlgn val="ctr"/>
        <c:lblOffset val="100"/>
        <c:noMultiLvlLbl val="0"/>
      </c:catAx>
      <c:valAx>
        <c:axId val="42392178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IN" b="1" i="1"/>
                  <a:t>%</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2391620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IN" sz="1100" b="1">
                <a:solidFill>
                  <a:schemeClr val="bg1"/>
                </a:solidFill>
              </a:rPr>
              <a:t>Revenue Growth</a:t>
            </a:r>
            <a:r>
              <a:rPr lang="en-IN" sz="1100" b="1" baseline="0">
                <a:solidFill>
                  <a:schemeClr val="bg1"/>
                </a:solidFill>
              </a:rPr>
              <a:t> Rate</a:t>
            </a:r>
          </a:p>
          <a:p>
            <a:pPr>
              <a:defRPr/>
            </a:pPr>
            <a:r>
              <a:rPr lang="en-IN" sz="1100" b="1" baseline="0">
                <a:solidFill>
                  <a:schemeClr val="bg1"/>
                </a:solidFill>
              </a:rPr>
              <a:t>(Y.O.Y.)</a:t>
            </a:r>
            <a:endParaRPr lang="en-IN" sz="1100" b="1">
              <a:solidFill>
                <a:schemeClr val="bg1"/>
              </a:solidFill>
            </a:endParaRPr>
          </a:p>
        </c:rich>
      </c:tx>
      <c:overlay val="0"/>
      <c:spPr>
        <a:solidFill>
          <a:srgbClr val="002060"/>
        </a:solid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accent2"/>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solidFill>
                <a:prstDash val="sysDash"/>
              </a:ln>
              <a:effectLst/>
            </c:spPr>
            <c:trendlineType val="linear"/>
            <c:dispRSqr val="0"/>
            <c:dispEq val="0"/>
          </c:trendline>
          <c:cat>
            <c:numRef>
              <c:f>'Historical Performance'!$D$4:$F$4</c:f>
              <c:numCache>
                <c:formatCode>"FY"\ 0\ "A"</c:formatCode>
                <c:ptCount val="3"/>
                <c:pt idx="0">
                  <c:v>2022</c:v>
                </c:pt>
                <c:pt idx="1">
                  <c:v>2023</c:v>
                </c:pt>
                <c:pt idx="2">
                  <c:v>2024</c:v>
                </c:pt>
              </c:numCache>
            </c:numRef>
          </c:cat>
          <c:val>
            <c:numRef>
              <c:f>'Historical Performance'!$D$27:$F$27</c:f>
              <c:numCache>
                <c:formatCode>0.00%</c:formatCode>
                <c:ptCount val="3"/>
                <c:pt idx="0">
                  <c:v>-0.41555646434765481</c:v>
                </c:pt>
                <c:pt idx="1">
                  <c:v>3.3349566878460379</c:v>
                </c:pt>
                <c:pt idx="2">
                  <c:v>0.23550647583308049</c:v>
                </c:pt>
              </c:numCache>
            </c:numRef>
          </c:val>
          <c:extLst>
            <c:ext xmlns:c16="http://schemas.microsoft.com/office/drawing/2014/chart" uri="{C3380CC4-5D6E-409C-BE32-E72D297353CC}">
              <c16:uniqueId val="{00000000-F0F0-4FCB-B937-EE9155B19A76}"/>
            </c:ext>
          </c:extLst>
        </c:ser>
        <c:dLbls>
          <c:dLblPos val="outEnd"/>
          <c:showLegendKey val="0"/>
          <c:showVal val="1"/>
          <c:showCatName val="0"/>
          <c:showSerName val="0"/>
          <c:showPercent val="0"/>
          <c:showBubbleSize val="0"/>
        </c:dLbls>
        <c:gapWidth val="219"/>
        <c:overlap val="-27"/>
        <c:axId val="417578744"/>
        <c:axId val="417571528"/>
      </c:barChart>
      <c:catAx>
        <c:axId val="417578744"/>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IN" b="1" i="1"/>
                  <a:t>Financial Year</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quot;FY&quot;\ 0\ &quot;A&quot;"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417571528"/>
        <c:crosses val="autoZero"/>
        <c:auto val="1"/>
        <c:lblAlgn val="ctr"/>
        <c:lblOffset val="100"/>
        <c:noMultiLvlLbl val="0"/>
      </c:catAx>
      <c:valAx>
        <c:axId val="41757152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IN" b="1" i="1"/>
                  <a:t>%</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1757874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IN" b="1">
                <a:solidFill>
                  <a:schemeClr val="bg1"/>
                </a:solidFill>
              </a:rPr>
              <a:t>KEY RATIOS</a:t>
            </a:r>
          </a:p>
        </c:rich>
      </c:tx>
      <c:overlay val="0"/>
      <c:spPr>
        <a:solidFill>
          <a:srgbClr val="002060"/>
        </a:solid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'Historical Performance'!$B$25</c:f>
              <c:strCache>
                <c:ptCount val="1"/>
                <c:pt idx="0">
                  <c:v>EBIT Margin %</c:v>
                </c:pt>
              </c:strCache>
            </c:strRef>
          </c:tx>
          <c:spPr>
            <a:ln w="28575" cap="rnd">
              <a:solidFill>
                <a:schemeClr val="accent1"/>
              </a:solidFill>
              <a:round/>
            </a:ln>
            <a:effectLst/>
          </c:spPr>
          <c:marker>
            <c:symbol val="none"/>
          </c:marker>
          <c:cat>
            <c:numRef>
              <c:f>'Historical Performance'!$C$4:$F$4</c:f>
              <c:numCache>
                <c:formatCode>"FY"\ 0\ "A"</c:formatCode>
                <c:ptCount val="4"/>
                <c:pt idx="0">
                  <c:v>2021</c:v>
                </c:pt>
                <c:pt idx="1">
                  <c:v>2022</c:v>
                </c:pt>
                <c:pt idx="2">
                  <c:v>2023</c:v>
                </c:pt>
                <c:pt idx="3">
                  <c:v>2024</c:v>
                </c:pt>
              </c:numCache>
            </c:numRef>
          </c:cat>
          <c:val>
            <c:numRef>
              <c:f>'Historical Performance'!$C$25:$F$25</c:f>
              <c:numCache>
                <c:formatCode>0.00%</c:formatCode>
                <c:ptCount val="4"/>
                <c:pt idx="0">
                  <c:v>-0.26786497870142895</c:v>
                </c:pt>
                <c:pt idx="1">
                  <c:v>-1.6086098228696346</c:v>
                </c:pt>
                <c:pt idx="2">
                  <c:v>0.23166722141546364</c:v>
                </c:pt>
                <c:pt idx="3">
                  <c:v>0.65750568965048639</c:v>
                </c:pt>
              </c:numCache>
            </c:numRef>
          </c:val>
          <c:smooth val="0"/>
          <c:extLst>
            <c:ext xmlns:c16="http://schemas.microsoft.com/office/drawing/2014/chart" uri="{C3380CC4-5D6E-409C-BE32-E72D297353CC}">
              <c16:uniqueId val="{00000000-626E-482E-9D3E-C113C5668A05}"/>
            </c:ext>
          </c:extLst>
        </c:ser>
        <c:ser>
          <c:idx val="1"/>
          <c:order val="1"/>
          <c:tx>
            <c:strRef>
              <c:f>'Historical Performance'!$B$26</c:f>
              <c:strCache>
                <c:ptCount val="1"/>
                <c:pt idx="0">
                  <c:v>Net Profit Margin %</c:v>
                </c:pt>
              </c:strCache>
            </c:strRef>
          </c:tx>
          <c:spPr>
            <a:ln w="28575" cap="rnd">
              <a:solidFill>
                <a:schemeClr val="accent2"/>
              </a:solidFill>
              <a:round/>
            </a:ln>
            <a:effectLst/>
          </c:spPr>
          <c:marker>
            <c:symbol val="none"/>
          </c:marker>
          <c:cat>
            <c:numRef>
              <c:f>'Historical Performance'!$C$4:$F$4</c:f>
              <c:numCache>
                <c:formatCode>"FY"\ 0\ "A"</c:formatCode>
                <c:ptCount val="4"/>
                <c:pt idx="0">
                  <c:v>2021</c:v>
                </c:pt>
                <c:pt idx="1">
                  <c:v>2022</c:v>
                </c:pt>
                <c:pt idx="2">
                  <c:v>2023</c:v>
                </c:pt>
                <c:pt idx="3">
                  <c:v>2024</c:v>
                </c:pt>
              </c:numCache>
            </c:numRef>
          </c:cat>
          <c:val>
            <c:numRef>
              <c:f>'Historical Performance'!$C$26:$F$26</c:f>
              <c:numCache>
                <c:formatCode>0.00%</c:formatCode>
                <c:ptCount val="4"/>
                <c:pt idx="0">
                  <c:v>-0.26786497870142895</c:v>
                </c:pt>
                <c:pt idx="1">
                  <c:v>-1.6086098228696346</c:v>
                </c:pt>
                <c:pt idx="2">
                  <c:v>0.19552685916940851</c:v>
                </c:pt>
                <c:pt idx="3">
                  <c:v>0.57099439307772304</c:v>
                </c:pt>
              </c:numCache>
            </c:numRef>
          </c:val>
          <c:smooth val="0"/>
          <c:extLst>
            <c:ext xmlns:c16="http://schemas.microsoft.com/office/drawing/2014/chart" uri="{C3380CC4-5D6E-409C-BE32-E72D297353CC}">
              <c16:uniqueId val="{00000001-626E-482E-9D3E-C113C5668A05}"/>
            </c:ext>
          </c:extLst>
        </c:ser>
        <c:ser>
          <c:idx val="2"/>
          <c:order val="2"/>
          <c:tx>
            <c:strRef>
              <c:f>'Historical Performance'!$B$27</c:f>
              <c:strCache>
                <c:ptCount val="1"/>
                <c:pt idx="0">
                  <c:v>Revenue Growth Rate (Y.O.Y.)</c:v>
                </c:pt>
              </c:strCache>
            </c:strRef>
          </c:tx>
          <c:spPr>
            <a:ln w="28575" cap="rnd">
              <a:solidFill>
                <a:schemeClr val="accent3"/>
              </a:solidFill>
              <a:round/>
            </a:ln>
            <a:effectLst/>
          </c:spPr>
          <c:marker>
            <c:symbol val="none"/>
          </c:marker>
          <c:cat>
            <c:numRef>
              <c:f>'Historical Performance'!$C$4:$F$4</c:f>
              <c:numCache>
                <c:formatCode>"FY"\ 0\ "A"</c:formatCode>
                <c:ptCount val="4"/>
                <c:pt idx="0">
                  <c:v>2021</c:v>
                </c:pt>
                <c:pt idx="1">
                  <c:v>2022</c:v>
                </c:pt>
                <c:pt idx="2">
                  <c:v>2023</c:v>
                </c:pt>
                <c:pt idx="3">
                  <c:v>2024</c:v>
                </c:pt>
              </c:numCache>
            </c:numRef>
          </c:cat>
          <c:val>
            <c:numRef>
              <c:f>'Historical Performance'!$C$27:$F$27</c:f>
              <c:numCache>
                <c:formatCode>0.00%</c:formatCode>
                <c:ptCount val="4"/>
                <c:pt idx="1">
                  <c:v>-0.41555646434765481</c:v>
                </c:pt>
                <c:pt idx="2">
                  <c:v>3.3349566878460379</c:v>
                </c:pt>
                <c:pt idx="3">
                  <c:v>0.23550647583308049</c:v>
                </c:pt>
              </c:numCache>
            </c:numRef>
          </c:val>
          <c:smooth val="0"/>
          <c:extLst>
            <c:ext xmlns:c16="http://schemas.microsoft.com/office/drawing/2014/chart" uri="{C3380CC4-5D6E-409C-BE32-E72D297353CC}">
              <c16:uniqueId val="{00000002-626E-482E-9D3E-C113C5668A05}"/>
            </c:ext>
          </c:extLst>
        </c:ser>
        <c:dLbls>
          <c:showLegendKey val="0"/>
          <c:showVal val="0"/>
          <c:showCatName val="0"/>
          <c:showSerName val="0"/>
          <c:showPercent val="0"/>
          <c:showBubbleSize val="0"/>
        </c:dLbls>
        <c:smooth val="0"/>
        <c:axId val="941990992"/>
        <c:axId val="941997648"/>
      </c:lineChart>
      <c:catAx>
        <c:axId val="94199099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IN" b="1"/>
                  <a:t>For the Financial Year</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quot;FY&quot;\ 0\ &quot;A&quot;"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941997648"/>
        <c:crosses val="autoZero"/>
        <c:auto val="1"/>
        <c:lblAlgn val="ctr"/>
        <c:lblOffset val="100"/>
        <c:noMultiLvlLbl val="0"/>
      </c:catAx>
      <c:valAx>
        <c:axId val="94199764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IN" b="1"/>
                  <a:t>%</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4199099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1</xdr:col>
      <xdr:colOff>47625</xdr:colOff>
      <xdr:row>27</xdr:row>
      <xdr:rowOff>152400</xdr:rowOff>
    </xdr:from>
    <xdr:to>
      <xdr:col>4</xdr:col>
      <xdr:colOff>133350</xdr:colOff>
      <xdr:row>42</xdr:row>
      <xdr:rowOff>38100</xdr:rowOff>
    </xdr:to>
    <xdr:graphicFrame macro="">
      <xdr:nvGraphicFramePr>
        <xdr:cNvPr id="2" name="Chart 1">
          <a:extLst>
            <a:ext uri="{FF2B5EF4-FFF2-40B4-BE49-F238E27FC236}">
              <a16:creationId xmlns:a16="http://schemas.microsoft.com/office/drawing/2014/main" id="{754E8B66-0AC5-D292-1451-1ACEF692D77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138112</xdr:colOff>
      <xdr:row>27</xdr:row>
      <xdr:rowOff>114300</xdr:rowOff>
    </xdr:from>
    <xdr:to>
      <xdr:col>12</xdr:col>
      <xdr:colOff>61912</xdr:colOff>
      <xdr:row>42</xdr:row>
      <xdr:rowOff>0</xdr:rowOff>
    </xdr:to>
    <xdr:graphicFrame macro="">
      <xdr:nvGraphicFramePr>
        <xdr:cNvPr id="3" name="Chart 2">
          <a:extLst>
            <a:ext uri="{FF2B5EF4-FFF2-40B4-BE49-F238E27FC236}">
              <a16:creationId xmlns:a16="http://schemas.microsoft.com/office/drawing/2014/main" id="{D4FBF713-A423-1976-71ED-5CF962C932F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42861</xdr:colOff>
      <xdr:row>42</xdr:row>
      <xdr:rowOff>133349</xdr:rowOff>
    </xdr:from>
    <xdr:to>
      <xdr:col>5</xdr:col>
      <xdr:colOff>419099</xdr:colOff>
      <xdr:row>62</xdr:row>
      <xdr:rowOff>85724</xdr:rowOff>
    </xdr:to>
    <xdr:graphicFrame macro="">
      <xdr:nvGraphicFramePr>
        <xdr:cNvPr id="4" name="Chart 3">
          <a:extLst>
            <a:ext uri="{FF2B5EF4-FFF2-40B4-BE49-F238E27FC236}">
              <a16:creationId xmlns:a16="http://schemas.microsoft.com/office/drawing/2014/main" id="{89414870-6357-8EB3-1C94-3526233B76A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514350</xdr:colOff>
      <xdr:row>43</xdr:row>
      <xdr:rowOff>76200</xdr:rowOff>
    </xdr:from>
    <xdr:to>
      <xdr:col>12</xdr:col>
      <xdr:colOff>438150</xdr:colOff>
      <xdr:row>57</xdr:row>
      <xdr:rowOff>152400</xdr:rowOff>
    </xdr:to>
    <xdr:graphicFrame macro="">
      <xdr:nvGraphicFramePr>
        <xdr:cNvPr id="5" name="Chart 4">
          <a:extLst>
            <a:ext uri="{FF2B5EF4-FFF2-40B4-BE49-F238E27FC236}">
              <a16:creationId xmlns:a16="http://schemas.microsoft.com/office/drawing/2014/main" id="{BD88295B-4A7E-F04A-39B9-962FCD4B540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7</xdr:col>
      <xdr:colOff>542925</xdr:colOff>
      <xdr:row>12</xdr:row>
      <xdr:rowOff>76200</xdr:rowOff>
    </xdr:from>
    <xdr:to>
      <xdr:col>15</xdr:col>
      <xdr:colOff>238125</xdr:colOff>
      <xdr:row>26</xdr:row>
      <xdr:rowOff>152400</xdr:rowOff>
    </xdr:to>
    <xdr:graphicFrame macro="">
      <xdr:nvGraphicFramePr>
        <xdr:cNvPr id="6" name="Chart 5">
          <a:extLst>
            <a:ext uri="{FF2B5EF4-FFF2-40B4-BE49-F238E27FC236}">
              <a16:creationId xmlns:a16="http://schemas.microsoft.com/office/drawing/2014/main" id="{777350A0-B265-4ECF-A0E7-A49B5D8C119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Workarea/2005/Godrej%20Agrovet%20Ltd/Consolidation/GAVL%20Accounts%20Ver%203.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V:\Common\Audit\Stat%20Audit%2007-08\GCPL%20Final%20Accounts%20March%202008%20-%20ver%2010.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Bombay-ntb02/accs/Piyushk/fy-2005/audit/My%20Documents/DePuy%20Medical/December%202001/Final/Accounts-%20draft%206%20final%20set.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Documents%20and%20Settings/pchopra/My%20Documents/Pankaj%20Chopra/Taxation/A.Y.%202005-06/Final%20Financials%2031%2003%2005%20GoAir.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Mukesh/SharedFolders/eReturn-Mta/eReturn_Form1.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Nilesh/FY%202010-11/Audit%20Financial%20Conso/Nilesh-GTFL_NOTES_TO_ACCOUNTS_10-1129-06-2011-Zubin-Final.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Documents%20and%20Settings/ffcs/Desktop/SkoryDove-eReturn_Form1.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Documents%20and%20Settings/rmishra/Desktop/VARSHA/My%20Documents/Fixed%20Asset/FA%20REPORT%20FOR%20PUNE%20III/F.A.%20PUNE%20III%20Equipments.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Nilesh/FY2009-10/Audit%20Final%20Conso%2009-10/Print%20out-FINAL-Signed%20Accts-03.05.10/GTFL%20NOTES%20TO%20ACCOUNT.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Baobiao/China%20Financials/2002%20Financials/TysonDalongNOV01FS.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Documents%20and%20Settings/New%20User/Local%20Settings/Temporary%20Internet%20Files/Content.IE5/1PUFQ98X/Workarea/2007-2008/Godrej%20Agrovet%20Limited/June%202007/Trial%20Balances/GAVL%20Annual%20%20Accounts%2030th%20june%200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server/General/EIrani/Supreme%20Treves%202009-10/Cabot%20India%20Limited/DOCUME~1/psharma/LOCALS~1/Temp/C.Lotus.Notes.Data/My%20Documents/DePuy%20Medical/December%202001/Final/Accounts-%20draft%206%20final%20set.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Amit%20Nadkar-14-03-09/Audit/statutory%20audit/08-09/Notes%20to%20Accounts.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DOCUME~1/ADMINI~1/LOCALS~1/Temp/Rar$DI00.062/GTFL%20NOTES%20TO%20ACCOUNTS-09-21-07-09-Nilesh.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Baobiao/2003%20Financials/12%20September%202003/65%20TNT%20CY%20to%20PY%20Comparison%20-September.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Documents%20and%20Settings/New%20User/Local%20Settings/Temporary%20Internet%20Files/Content.IE5/1PUFQ98X/GAVL%20VER1l%20Accounts%20final.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My%20Documents/Personal/Orient%202005-2006/Template-eForm1-0607.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Users/FA2/Desktop/Sintex%20BAPL%20Ltd/RK%20Working%20June%202022/RK%20Working%20Aug%202022/Balance%20Sheet.xlsx"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Users/FA2/Desktop/Rachit%20Personal/Projects/SFA/IBC-41_Go%20Airlines%20(India)%20Limited/RK%20WORKING%202023%20SFA/Gaurav%20Working/RK%20WORKING%202023%20SFA/GoGround%20Valuation%2020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KnM/GO%20Air/Tax%20Audit%202014-15/Final/k$m/Accounts%20and%20TB/Final%20Accounts%200809-25060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Cabot%20India%20Limited/DOCUME~1/psharma/LOCALS~1/Temp/C.Lotus.Notes.Data/My%20Documents/DePuy%20Medical/December%202001/Final/Accounts-%20draft%206%20final%20set.xls" TargetMode="External"/></Relationships>
</file>

<file path=xl/externalLinks/_rels/externalLink5.xml.rels><?xml version="1.0" encoding="UTF-8" standalone="yes"?>
<Relationships xmlns="http://schemas.openxmlformats.org/package/2006/relationships"><Relationship Id="rId2" Type="http://schemas.microsoft.com/office/2019/04/relationships/externalLinkLongPath" Target="/Users/milind.joshi/AppData/Local/Microsoft/Windows/Temporary%20Internet%20Files/Content.Outlook/G0RARYKX/Work%20Area/G&amp;B%20Tax%20audit/Tax%20audit%20final%2009-10/G&amp;B%20Tax%20Audit%202009-10/Final%20Files/Annexures_to_3CD_2010%20as%20per%20Auditors.XLS?B68ADE53" TargetMode="External"/><Relationship Id="rId1" Type="http://schemas.openxmlformats.org/officeDocument/2006/relationships/externalLinkPath" Target="file:///\\B68ADE53\Annexures_to_3CD_2010%20as%20per%20Auditors.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Documents%20and%20Settings/New%20User/Local%20Settings/Temporary%20Internet%20Files/Content.IE5/1PUFQ98X/March%202008%20Consolidated.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DEPT/ACCOUNT/FY05-06/SKYTAXA2.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Clients/2009/Cabot%20India%20Limited/Tax%20Audit%20Reports/145A-G&amp;B/Annexures%20to%203CD%202008.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Users/Suhas.Mulay/AppData/Local/Microsoft/Windows/Temporary%20Internet%20Files/Content.Outlook/HCSTF3RH/TDS/north/New-Sample1314%20Non-Salary_1st%20Q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NUALAC"/>
      <sheetName val="Cash Flow"/>
      <sheetName val="NOTES"/>
      <sheetName val="Segment Final"/>
      <sheetName val="CARO"/>
    </sheetNames>
    <sheetDataSet>
      <sheetData sheetId="0"/>
      <sheetData sheetId="1" refreshError="1"/>
      <sheetData sheetId="2" refreshError="1"/>
      <sheetData sheetId="3" refreshError="1"/>
      <sheetData sheetId="4"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Data Entry Sheet"/>
      <sheetName val="Groupings"/>
      <sheetName val="BS"/>
      <sheetName val="P&amp;L"/>
      <sheetName val="Cash Flow 1"/>
      <sheetName val="Cash Flow 2"/>
      <sheetName val="Cash Flow workings"/>
      <sheetName val="Sch 1-2"/>
      <sheetName val="Sch 3-5"/>
      <sheetName val="Sch 6"/>
      <sheetName val="Sch 6 - Lacs"/>
      <sheetName val="Sch 7"/>
      <sheetName val="Sch 8"/>
      <sheetName val="Sch 9"/>
      <sheetName val="Sch 10-11"/>
      <sheetName val="Sch 12"/>
      <sheetName val="Sch 13-14"/>
      <sheetName val="Sch 16 Notes 16-17"/>
      <sheetName val="Sch 16 Notes 18-20"/>
      <sheetName val="Sch 16 Notes 21-22"/>
      <sheetName val="Sch 16 Notes 23-24"/>
      <sheetName val="Sch 16 Note 25"/>
      <sheetName val="Sch 16 Notes 26-30"/>
      <sheetName val="Sch 12 Note 16 EB2"/>
      <sheetName val="Sch 12 Note 16 EB1"/>
      <sheetName val="Addl info"/>
      <sheetName val="Difference Summary"/>
      <sheetName val="Cover Sheet"/>
      <sheetName val="Sch Def Tax A"/>
      <sheetName val="HO"/>
      <sheetName val="Mallanpur"/>
      <sheetName val="Gauhati"/>
      <sheetName val="Thana"/>
      <sheetName val="Katha"/>
      <sheetName val="Ishwar"/>
      <sheetName val="Progression"/>
      <sheetName val="Sikkim"/>
      <sheetName val="West Mumbai"/>
      <sheetName val="North Delhi"/>
      <sheetName val="Chennai"/>
      <sheetName val="East Kolkatta"/>
      <sheetName val="Silvassa"/>
      <sheetName val="DET0900"/>
      <sheetName val="Sch A,B,C"/>
      <sheetName val="inve"/>
      <sheetName val="Instruction Sheet"/>
      <sheetName val="P&amp;M assets &gt; 7 lakh"/>
      <sheetName val="SCH-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refreshError="1"/>
      <sheetData sheetId="44" refreshError="1"/>
      <sheetData sheetId="45" refreshError="1"/>
      <sheetData sheetId="46" refreshError="1"/>
      <sheetData sheetId="47" refreshError="1"/>
      <sheetData sheetId="48"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lance Sheet Groupings"/>
    </sheetNames>
    <sheetDataSet>
      <sheetData sheetId="0"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mp;L"/>
      <sheetName val="BAL SHEET"/>
      <sheetName val="Schedule 1-2"/>
      <sheetName val="Schedule 3-4-5"/>
      <sheetName val="p&amp;l SCH"/>
      <sheetName val="EPS"/>
      <sheetName val="Deferred Tax"/>
      <sheetName val="BS Groupings"/>
      <sheetName val="PL Groupings"/>
      <sheetName val="abstract"/>
      <sheetName val="JVs"/>
    </sheetNames>
    <sheetDataSet>
      <sheetData sheetId="0" refreshError="1"/>
      <sheetData sheetId="1"/>
      <sheetData sheetId="2" refreshError="1"/>
      <sheetData sheetId="3" refreshError="1"/>
      <sheetData sheetId="4"/>
      <sheetData sheetId="5" refreshError="1"/>
      <sheetData sheetId="6" refreshError="1"/>
      <sheetData sheetId="7"/>
      <sheetData sheetId="8" refreshError="1"/>
      <sheetData sheetId="9" refreshError="1"/>
      <sheetData sheetId="10"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s"/>
    </sheetNames>
    <sheetDataSet>
      <sheetData sheetId="0"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B09-10"/>
      <sheetName val="CONS-TB"/>
      <sheetName val="TB-GTFL-Up"/>
      <sheetName val="ANNUALAC"/>
      <sheetName val="Sheet1"/>
      <sheetName val="FA-10-11"/>
      <sheetName val="CASH FLOW final "/>
      <sheetName val="RPT"/>
      <sheetName val="NOTES "/>
      <sheetName val="CASH FLOW final"/>
      <sheetName val="Related Party (2)"/>
      <sheetName val="Cash Flow"/>
      <sheetName val="NOTES"/>
      <sheetName val="Cash Flow Z"/>
      <sheetName val="Related Party"/>
      <sheetName val="CARO"/>
      <sheetName val="CASH_FLOW_final_1"/>
      <sheetName val="NOTES_1"/>
      <sheetName val="CASH_FLOW_final1"/>
      <sheetName val="Related_Party_(2)1"/>
      <sheetName val="Cash_Flow1"/>
      <sheetName val="Cash_Flow_Z1"/>
      <sheetName val="Related_Party1"/>
      <sheetName val="CASH_FLOW_final_"/>
      <sheetName val="NOTES_"/>
      <sheetName val="CASH_FLOW_final"/>
      <sheetName val="Related_Party_(2)"/>
      <sheetName val="Cash_Flow"/>
      <sheetName val="Cash_Flow_Z"/>
      <sheetName val="Related_Party"/>
      <sheetName val="Accounts_march"/>
      <sheetName val="Inc_Stat"/>
      <sheetName val="TNT_Income_Stm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efreshError="1"/>
      <sheetData sheetId="27" refreshError="1"/>
      <sheetData sheetId="28" refreshError="1"/>
      <sheetData sheetId="29" refreshError="1"/>
      <sheetData sheetId="30" refreshError="1"/>
      <sheetData sheetId="31" refreshError="1"/>
      <sheetData sheetId="32"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s"/>
      <sheetName val="Part A"/>
      <sheetName val="Beneficial Owners"/>
      <sheetName val="Directors"/>
      <sheetName val="Subsidiary Companies"/>
      <sheetName val="Balance Sheet"/>
      <sheetName val="Profit and Loss"/>
      <sheetName val="Other Information"/>
      <sheetName val="Part B"/>
      <sheetName val="Part C"/>
      <sheetName val="Schedule 1 - Computation"/>
      <sheetName val="Schedule 2 - Capital Gains"/>
      <sheetName val="Schedule 2 - STCG"/>
      <sheetName val="Schedule  - LTCG"/>
      <sheetName val="Schedule 3 - Depreciation"/>
      <sheetName val="Schedule 4 - House Property"/>
      <sheetName val="Schedule 5 - Other Sources"/>
      <sheetName val="Schedule 6"/>
      <sheetName val="Schedule 7"/>
      <sheetName val="Schedule 8"/>
      <sheetName val="Schedule 9 - Deductions Sec. 10"/>
      <sheetName val="Schedule 10 - Deductions Ch VIA"/>
      <sheetName val="Schedule 11 - Rate Purpose"/>
      <sheetName val="Schedule 12 -Tax @ special rate"/>
      <sheetName val="Schedule 13 - Exempt Income"/>
      <sheetName val="Schedule 14 - Rebate"/>
      <sheetName val="Schedule 15 - tax Sec 115JB"/>
      <sheetName val="Schedule 16- Distributed Profit"/>
      <sheetName val="Schedule 17 - Value of FBT"/>
      <sheetName val="Schedule 18 - Bank Accounts"/>
      <sheetName val="Schedule 19 - Advance Tax"/>
      <sheetName val="Schedule 20 - Self Assmnt Tax"/>
      <sheetName val="Schedule 21 - Dividend Tax"/>
      <sheetName val="Schedule 22 - Advance FBT"/>
      <sheetName val="Schedule 23 - FBT Self Assmnt"/>
      <sheetName val="Schedule 24 - TDS"/>
      <sheetName val="Schedule 25 - TCS"/>
      <sheetName val="Principal Item -Trading"/>
      <sheetName val="Principal Item - Raw material"/>
      <sheetName val="Principal Item - Products"/>
    </sheetNames>
    <sheetDataSet>
      <sheetData sheetId="0" refreshError="1">
        <row r="16">
          <cell r="A16" t="str">
            <v xml:space="preserve">01 - ANDAMAN AND NICOBAR ISLANDS </v>
          </cell>
        </row>
        <row r="17">
          <cell r="A17" t="str">
            <v xml:space="preserve">02 - ANDHRA PRADESH </v>
          </cell>
        </row>
        <row r="18">
          <cell r="A18" t="str">
            <v xml:space="preserve">03 - ARUNACHAL PRADESH </v>
          </cell>
        </row>
        <row r="19">
          <cell r="A19" t="str">
            <v xml:space="preserve">04 - ASSAM </v>
          </cell>
        </row>
        <row r="20">
          <cell r="A20" t="str">
            <v xml:space="preserve">05 - BIHAR </v>
          </cell>
        </row>
        <row r="21">
          <cell r="A21" t="str">
            <v xml:space="preserve">06 - CHANDIGARH </v>
          </cell>
        </row>
        <row r="22">
          <cell r="A22" t="str">
            <v xml:space="preserve">07 - DADRA &amp; NAGAR HAVELI </v>
          </cell>
        </row>
        <row r="23">
          <cell r="A23" t="str">
            <v xml:space="preserve">08 - DAMAN &amp; DIU </v>
          </cell>
        </row>
        <row r="24">
          <cell r="A24" t="str">
            <v xml:space="preserve">09 - DELHI </v>
          </cell>
        </row>
        <row r="25">
          <cell r="A25" t="str">
            <v xml:space="preserve">10 - GOA </v>
          </cell>
        </row>
        <row r="26">
          <cell r="A26" t="str">
            <v xml:space="preserve">11 - GUJARAT </v>
          </cell>
        </row>
        <row r="27">
          <cell r="A27" t="str">
            <v xml:space="preserve">12 - HARYANA </v>
          </cell>
        </row>
        <row r="28">
          <cell r="A28" t="str">
            <v xml:space="preserve">13 - HIMACHAL PRADESH </v>
          </cell>
        </row>
        <row r="29">
          <cell r="A29" t="str">
            <v xml:space="preserve">14 - JAMMU &amp; KASHMIR </v>
          </cell>
        </row>
        <row r="30">
          <cell r="A30" t="str">
            <v xml:space="preserve">15 - KARNATAKA </v>
          </cell>
        </row>
        <row r="31">
          <cell r="A31" t="str">
            <v xml:space="preserve">16 - KERALA </v>
          </cell>
        </row>
        <row r="32">
          <cell r="A32" t="str">
            <v xml:space="preserve">17 - LAKHSWADEEP </v>
          </cell>
        </row>
        <row r="33">
          <cell r="A33" t="str">
            <v xml:space="preserve">18 - MADHYA PRADESH </v>
          </cell>
        </row>
        <row r="34">
          <cell r="A34" t="str">
            <v xml:space="preserve">19 - MAHARASHTRA </v>
          </cell>
        </row>
        <row r="35">
          <cell r="A35" t="str">
            <v xml:space="preserve">20 - MANIPUR </v>
          </cell>
        </row>
        <row r="36">
          <cell r="A36" t="str">
            <v xml:space="preserve">21 - MEGHALAYA </v>
          </cell>
        </row>
        <row r="37">
          <cell r="A37" t="str">
            <v xml:space="preserve">22 - MIZORAM </v>
          </cell>
        </row>
        <row r="38">
          <cell r="A38" t="str">
            <v xml:space="preserve">23 - NAGALAND </v>
          </cell>
        </row>
        <row r="39">
          <cell r="A39" t="str">
            <v xml:space="preserve">24 - ORISSA </v>
          </cell>
        </row>
        <row r="40">
          <cell r="A40" t="str">
            <v xml:space="preserve">25 - PONDICHERRY </v>
          </cell>
        </row>
        <row r="41">
          <cell r="A41" t="str">
            <v xml:space="preserve">26 - PUNJAB </v>
          </cell>
        </row>
        <row r="42">
          <cell r="A42" t="str">
            <v xml:space="preserve">27 - RAJASTHAN </v>
          </cell>
        </row>
        <row r="43">
          <cell r="A43" t="str">
            <v xml:space="preserve">28 - SIKKIM </v>
          </cell>
        </row>
        <row r="44">
          <cell r="A44" t="str">
            <v xml:space="preserve">29 - TAMILNADU </v>
          </cell>
        </row>
        <row r="45">
          <cell r="A45" t="str">
            <v xml:space="preserve">30 - TRIPURA </v>
          </cell>
        </row>
        <row r="46">
          <cell r="A46" t="str">
            <v xml:space="preserve">31 - UTTAR PRADESH </v>
          </cell>
        </row>
        <row r="47">
          <cell r="A47" t="str">
            <v xml:space="preserve">32 - WEST BENGAL </v>
          </cell>
        </row>
        <row r="48">
          <cell r="A48" t="str">
            <v xml:space="preserve">33 - CHHATISHGARH </v>
          </cell>
        </row>
        <row r="49">
          <cell r="A49" t="str">
            <v xml:space="preserve">34 - UTTARANCHAL </v>
          </cell>
        </row>
        <row r="50">
          <cell r="A50" t="str">
            <v>35 - JHARKHAND</v>
          </cell>
        </row>
        <row r="56">
          <cell r="A56" t="str">
            <v>11- Sec 139</v>
          </cell>
        </row>
        <row r="57">
          <cell r="A57" t="str">
            <v>12 - Sec 142</v>
          </cell>
        </row>
        <row r="58">
          <cell r="A58" t="str">
            <v>13 - Sec 148</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Equipments"/>
      <sheetName val="EQUIP II 2003-04"/>
      <sheetName val="EQUIP II 2004 - 2005"/>
      <sheetName val="EQUIP III 2003-04"/>
      <sheetName val="EQUIP III 2004 - 2005"/>
    </sheetNames>
    <sheetDataSet>
      <sheetData sheetId="0" refreshError="1"/>
      <sheetData sheetId="1" refreshError="1"/>
      <sheetData sheetId="2"/>
      <sheetData sheetId="3" refreshError="1"/>
      <sheetData sheetId="4"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B09-10"/>
      <sheetName val="CONS-TB"/>
      <sheetName val="ANNUALAC"/>
      <sheetName val="FA-09-10"/>
      <sheetName val="NOTES "/>
      <sheetName val="CASH FLOW ROUGH"/>
      <sheetName val="Cash Flow"/>
      <sheetName val="NOTES"/>
      <sheetName val="Cash Flow Z"/>
      <sheetName val="Related Party"/>
    </sheetNames>
    <sheetDataSet>
      <sheetData sheetId="0" refreshError="1"/>
      <sheetData sheetId="1"/>
      <sheetData sheetId="2">
        <row r="257">
          <cell r="F257" t="str">
            <v>Rs.'000</v>
          </cell>
          <cell r="H257" t="str">
            <v>Rs.'000</v>
          </cell>
        </row>
        <row r="258">
          <cell r="A258" t="str">
            <v>SCHEDULE 10 :  MATERIALS</v>
          </cell>
        </row>
        <row r="260">
          <cell r="A260" t="str">
            <v>a) RAW MATERIALS CONSUMED</v>
          </cell>
        </row>
        <row r="261">
          <cell r="B261" t="str">
            <v>Opening stock</v>
          </cell>
          <cell r="F261">
            <v>35.106000000000002</v>
          </cell>
          <cell r="L261">
            <v>0</v>
          </cell>
          <cell r="N261">
            <v>0</v>
          </cell>
          <cell r="P261">
            <v>0</v>
          </cell>
        </row>
        <row r="262">
          <cell r="B262" t="str">
            <v>Add : Taken over pursuant to Business Transfer Agreement</v>
          </cell>
        </row>
        <row r="263">
          <cell r="B263" t="str">
            <v>Add : Purchases during the period</v>
          </cell>
          <cell r="F263">
            <v>944046.32102000003</v>
          </cell>
          <cell r="J263">
            <v>690089.16936000006</v>
          </cell>
          <cell r="L263">
            <v>690089.16936000006</v>
          </cell>
          <cell r="N263">
            <v>937730.83555000008</v>
          </cell>
          <cell r="P263">
            <v>83880.851900000009</v>
          </cell>
        </row>
        <row r="264">
          <cell r="F264">
            <v>944081.42702000006</v>
          </cell>
          <cell r="J264">
            <v>690089.16936000006</v>
          </cell>
          <cell r="L264">
            <v>690089.16936000006</v>
          </cell>
          <cell r="N264">
            <v>937730.83555000008</v>
          </cell>
          <cell r="P264">
            <v>83880.851900000009</v>
          </cell>
        </row>
        <row r="265">
          <cell r="B265" t="str">
            <v>Less : Closing Stocks</v>
          </cell>
          <cell r="F265">
            <v>299.15499999999997</v>
          </cell>
          <cell r="J265">
            <v>35.106000000000002</v>
          </cell>
          <cell r="L265">
            <v>35.106000000000002</v>
          </cell>
          <cell r="N265">
            <v>11.866</v>
          </cell>
          <cell r="P265">
            <v>30.97</v>
          </cell>
        </row>
        <row r="266">
          <cell r="H266">
            <v>943782.27202000003</v>
          </cell>
          <cell r="J266">
            <v>690054.06336000003</v>
          </cell>
          <cell r="L266">
            <v>690054.06336000003</v>
          </cell>
          <cell r="N266">
            <v>937718.96955000004</v>
          </cell>
          <cell r="P266">
            <v>83849.881900000008</v>
          </cell>
        </row>
        <row r="268">
          <cell r="A268" t="str">
            <v>b)  PURCHASE FOR RESALE</v>
          </cell>
          <cell r="H268">
            <v>385846.41582000005</v>
          </cell>
          <cell r="J268">
            <v>608791.53061999998</v>
          </cell>
          <cell r="L268">
            <v>608791.53061999998</v>
          </cell>
          <cell r="N268">
            <v>32750.164479999999</v>
          </cell>
          <cell r="P268">
            <v>7581.9114800000007</v>
          </cell>
        </row>
        <row r="270">
          <cell r="A270" t="str">
            <v>c)  INVENTORY CHANGE</v>
          </cell>
        </row>
        <row r="271">
          <cell r="B271" t="str">
            <v>Opening Stock</v>
          </cell>
        </row>
        <row r="272">
          <cell r="B272" t="str">
            <v xml:space="preserve">    Finished Goods</v>
          </cell>
          <cell r="F272">
            <v>21591.487142999998</v>
          </cell>
          <cell r="L272">
            <v>0</v>
          </cell>
          <cell r="N272">
            <v>0</v>
          </cell>
          <cell r="P272">
            <v>0</v>
          </cell>
        </row>
        <row r="273">
          <cell r="B273" t="str">
            <v>Add : Taken over pursuant to Business Transfer Agreement</v>
          </cell>
          <cell r="F273">
            <v>0</v>
          </cell>
          <cell r="J273">
            <v>16475</v>
          </cell>
          <cell r="L273">
            <v>16475</v>
          </cell>
          <cell r="N273">
            <v>0</v>
          </cell>
          <cell r="P273">
            <v>0</v>
          </cell>
        </row>
        <row r="275">
          <cell r="F275">
            <v>21591.487142999998</v>
          </cell>
          <cell r="J275">
            <v>16475</v>
          </cell>
          <cell r="L275">
            <v>16475</v>
          </cell>
          <cell r="N275">
            <v>0</v>
          </cell>
          <cell r="P275">
            <v>0</v>
          </cell>
        </row>
        <row r="276">
          <cell r="B276" t="str">
            <v>Less : Closing Stock</v>
          </cell>
        </row>
        <row r="277">
          <cell r="B277" t="str">
            <v xml:space="preserve">    Finished Goods</v>
          </cell>
          <cell r="F277">
            <v>24487.412130000001</v>
          </cell>
          <cell r="J277">
            <v>21591</v>
          </cell>
          <cell r="L277">
            <v>21591</v>
          </cell>
          <cell r="N277">
            <v>-11019.24559</v>
          </cell>
          <cell r="P277">
            <v>14855.84324</v>
          </cell>
        </row>
        <row r="278">
          <cell r="H278">
            <v>-2896</v>
          </cell>
          <cell r="J278">
            <v>-5116</v>
          </cell>
          <cell r="L278">
            <v>-5116</v>
          </cell>
          <cell r="N278">
            <v>-11019.24559</v>
          </cell>
          <cell r="P278">
            <v>-14855.84324</v>
          </cell>
        </row>
        <row r="280">
          <cell r="D280" t="str">
            <v>TOTAL</v>
          </cell>
          <cell r="H280">
            <v>1326733</v>
          </cell>
          <cell r="J280">
            <v>1293730</v>
          </cell>
          <cell r="L280">
            <v>1293730</v>
          </cell>
          <cell r="N280">
            <v>959450</v>
          </cell>
          <cell r="P280">
            <v>76576</v>
          </cell>
        </row>
        <row r="283">
          <cell r="H283" t="str">
            <v>FOR THE PERIOD ENDED</v>
          </cell>
        </row>
        <row r="284">
          <cell r="H284" t="str">
            <v>MARCH 31, 2010</v>
          </cell>
        </row>
        <row r="285">
          <cell r="F285" t="str">
            <v>Rs.'000</v>
          </cell>
          <cell r="H285" t="str">
            <v>Rs.'000</v>
          </cell>
        </row>
        <row r="287">
          <cell r="A287" t="str">
            <v>SCHEDULE 11 :  EXPENSES</v>
          </cell>
        </row>
        <row r="289">
          <cell r="A289">
            <v>1</v>
          </cell>
          <cell r="B289" t="str">
            <v>Salaries, Wages, Bonus,Gratuity and Allowances</v>
          </cell>
          <cell r="H289">
            <v>144589</v>
          </cell>
          <cell r="J289">
            <v>101771</v>
          </cell>
          <cell r="L289">
            <v>101771</v>
          </cell>
          <cell r="N289">
            <v>53465</v>
          </cell>
          <cell r="P289">
            <v>3757</v>
          </cell>
        </row>
        <row r="290">
          <cell r="A290">
            <v>2</v>
          </cell>
          <cell r="B290" t="str">
            <v>Contribution  to  Provident  Fund  and</v>
          </cell>
        </row>
        <row r="291">
          <cell r="B291" t="str">
            <v>Other Funds and Administration Charges</v>
          </cell>
          <cell r="H291">
            <v>6704</v>
          </cell>
          <cell r="J291">
            <v>1837</v>
          </cell>
          <cell r="L291">
            <v>1837</v>
          </cell>
          <cell r="N291">
            <v>1462</v>
          </cell>
          <cell r="P291">
            <v>130</v>
          </cell>
        </row>
        <row r="292">
          <cell r="A292">
            <v>3</v>
          </cell>
          <cell r="B292" t="str">
            <v>Employee Welfare Expenses</v>
          </cell>
          <cell r="H292">
            <v>3341</v>
          </cell>
          <cell r="J292">
            <v>4420</v>
          </cell>
          <cell r="L292">
            <v>4420</v>
          </cell>
          <cell r="N292">
            <v>2005</v>
          </cell>
          <cell r="P292">
            <v>208</v>
          </cell>
        </row>
        <row r="293">
          <cell r="A293">
            <v>4</v>
          </cell>
          <cell r="B293" t="str">
            <v>Contract Labour Charges</v>
          </cell>
          <cell r="H293">
            <v>24004</v>
          </cell>
          <cell r="J293">
            <v>18411</v>
          </cell>
          <cell r="L293">
            <v>18411</v>
          </cell>
          <cell r="N293">
            <v>12914</v>
          </cell>
          <cell r="P293">
            <v>1831.5</v>
          </cell>
        </row>
        <row r="294">
          <cell r="A294">
            <v>5</v>
          </cell>
          <cell r="B294" t="str">
            <v>Processing charges</v>
          </cell>
          <cell r="H294">
            <v>15458</v>
          </cell>
          <cell r="J294">
            <v>8862</v>
          </cell>
          <cell r="L294">
            <v>8862</v>
          </cell>
          <cell r="N294">
            <v>8272</v>
          </cell>
          <cell r="P294">
            <v>1599</v>
          </cell>
        </row>
        <row r="295">
          <cell r="A295">
            <v>6</v>
          </cell>
          <cell r="B295" t="str">
            <v>Consumable Stores</v>
          </cell>
          <cell r="H295">
            <v>43428</v>
          </cell>
          <cell r="J295">
            <v>36216</v>
          </cell>
          <cell r="L295">
            <v>36216</v>
          </cell>
          <cell r="N295">
            <v>26925</v>
          </cell>
          <cell r="P295">
            <v>0</v>
          </cell>
        </row>
        <row r="296">
          <cell r="A296">
            <v>7</v>
          </cell>
          <cell r="B296" t="str">
            <v>Power and Fuel</v>
          </cell>
          <cell r="H296">
            <v>54478</v>
          </cell>
          <cell r="J296">
            <v>41737</v>
          </cell>
          <cell r="L296">
            <v>41737</v>
          </cell>
          <cell r="N296">
            <v>31558</v>
          </cell>
          <cell r="P296">
            <v>4416</v>
          </cell>
        </row>
        <row r="297">
          <cell r="A297">
            <v>8</v>
          </cell>
          <cell r="B297" t="str">
            <v>Rent</v>
          </cell>
          <cell r="H297">
            <v>5286</v>
          </cell>
          <cell r="J297">
            <v>3288</v>
          </cell>
          <cell r="L297">
            <v>3288</v>
          </cell>
          <cell r="N297">
            <v>3580</v>
          </cell>
          <cell r="P297">
            <v>268</v>
          </cell>
        </row>
        <row r="298">
          <cell r="A298">
            <v>9</v>
          </cell>
          <cell r="B298" t="str">
            <v>Rates and Taxes</v>
          </cell>
          <cell r="H298">
            <v>2323</v>
          </cell>
          <cell r="J298">
            <v>1642</v>
          </cell>
          <cell r="L298">
            <v>1642</v>
          </cell>
          <cell r="N298">
            <v>1078</v>
          </cell>
          <cell r="P298">
            <v>147</v>
          </cell>
        </row>
        <row r="299">
          <cell r="A299">
            <v>10</v>
          </cell>
          <cell r="B299" t="str">
            <v>Repairs &amp; Maintenance</v>
          </cell>
        </row>
        <row r="300">
          <cell r="B300" t="str">
            <v xml:space="preserve">        Building</v>
          </cell>
          <cell r="F300">
            <v>428.35371999999995</v>
          </cell>
          <cell r="J300">
            <v>413.16399999999999</v>
          </cell>
          <cell r="L300">
            <v>413.16399999999999</v>
          </cell>
          <cell r="N300">
            <v>358.577</v>
          </cell>
          <cell r="P300">
            <v>0</v>
          </cell>
        </row>
        <row r="301">
          <cell r="B301" t="str">
            <v xml:space="preserve">        Plant &amp; Machinery</v>
          </cell>
          <cell r="F301">
            <v>4105.6680800000004</v>
          </cell>
          <cell r="J301">
            <v>4242.2002000000002</v>
          </cell>
          <cell r="L301">
            <v>4242.2002000000002</v>
          </cell>
          <cell r="N301">
            <v>3981.5472</v>
          </cell>
          <cell r="P301">
            <v>3881.5270599999999</v>
          </cell>
        </row>
        <row r="302">
          <cell r="B302" t="str">
            <v xml:space="preserve">        Other assets     </v>
          </cell>
          <cell r="F302">
            <v>689.6194099999999</v>
          </cell>
          <cell r="J302">
            <v>305.67440000000005</v>
          </cell>
          <cell r="L302">
            <v>305.67440000000005</v>
          </cell>
          <cell r="N302">
            <v>206.9684</v>
          </cell>
          <cell r="P302">
            <v>53.6</v>
          </cell>
        </row>
        <row r="303">
          <cell r="H303">
            <v>5224</v>
          </cell>
          <cell r="J303">
            <v>4961.0385999999999</v>
          </cell>
          <cell r="L303">
            <v>4961.0385999999999</v>
          </cell>
          <cell r="N303">
            <v>4547.0925999999999</v>
          </cell>
          <cell r="P303">
            <v>3935.1270599999998</v>
          </cell>
        </row>
        <row r="304">
          <cell r="A304">
            <v>11</v>
          </cell>
          <cell r="B304" t="str">
            <v xml:space="preserve">Insurance </v>
          </cell>
          <cell r="H304">
            <v>1440</v>
          </cell>
          <cell r="J304">
            <v>700</v>
          </cell>
          <cell r="L304">
            <v>700</v>
          </cell>
          <cell r="N304">
            <v>1623</v>
          </cell>
          <cell r="P304">
            <v>210</v>
          </cell>
        </row>
        <row r="305">
          <cell r="A305">
            <v>12</v>
          </cell>
          <cell r="B305" t="str">
            <v>Postage, telephony and stationery</v>
          </cell>
          <cell r="H305">
            <v>5358</v>
          </cell>
          <cell r="J305">
            <v>3910</v>
          </cell>
          <cell r="L305">
            <v>3910</v>
          </cell>
          <cell r="N305">
            <v>3213</v>
          </cell>
          <cell r="P305">
            <v>412</v>
          </cell>
        </row>
        <row r="306">
          <cell r="A306">
            <v>13</v>
          </cell>
          <cell r="B306" t="str">
            <v>Auditor's Remuneration</v>
          </cell>
          <cell r="H306">
            <v>696</v>
          </cell>
          <cell r="J306">
            <v>866</v>
          </cell>
          <cell r="L306">
            <v>866</v>
          </cell>
          <cell r="N306">
            <v>0</v>
          </cell>
          <cell r="P306">
            <v>0</v>
          </cell>
        </row>
        <row r="307">
          <cell r="A307">
            <v>14</v>
          </cell>
          <cell r="B307" t="str">
            <v>Legal &amp; Professional Fees</v>
          </cell>
          <cell r="H307">
            <v>2888</v>
          </cell>
          <cell r="J307">
            <v>748</v>
          </cell>
          <cell r="L307">
            <v>748</v>
          </cell>
          <cell r="N307">
            <v>451</v>
          </cell>
          <cell r="P307">
            <v>165</v>
          </cell>
        </row>
        <row r="308">
          <cell r="A308">
            <v>15</v>
          </cell>
          <cell r="B308" t="str">
            <v>Freight, Coolie and Cartage</v>
          </cell>
          <cell r="H308">
            <v>80824</v>
          </cell>
          <cell r="J308">
            <v>56051</v>
          </cell>
          <cell r="L308">
            <v>56051</v>
          </cell>
          <cell r="N308">
            <v>37749</v>
          </cell>
          <cell r="P308">
            <v>5463</v>
          </cell>
        </row>
        <row r="309">
          <cell r="A309">
            <v>16</v>
          </cell>
          <cell r="B309" t="str">
            <v>Discount, Commission and Selling Expenses</v>
          </cell>
          <cell r="H309">
            <v>41409</v>
          </cell>
          <cell r="J309">
            <v>37528</v>
          </cell>
          <cell r="L309">
            <v>37528</v>
          </cell>
          <cell r="N309">
            <v>27102</v>
          </cell>
          <cell r="P309">
            <v>2205.1</v>
          </cell>
        </row>
        <row r="310">
          <cell r="A310">
            <v>17</v>
          </cell>
          <cell r="B310" t="str">
            <v>Advertisement and Publicity</v>
          </cell>
          <cell r="H310">
            <v>40000</v>
          </cell>
          <cell r="J310">
            <v>23385</v>
          </cell>
          <cell r="L310">
            <v>23385</v>
          </cell>
          <cell r="N310">
            <v>21191</v>
          </cell>
          <cell r="P310">
            <v>3026.97</v>
          </cell>
        </row>
        <row r="311">
          <cell r="A311">
            <v>18</v>
          </cell>
          <cell r="B311" t="str">
            <v>Travelling Expenses</v>
          </cell>
          <cell r="H311">
            <v>20341</v>
          </cell>
          <cell r="J311">
            <v>13946</v>
          </cell>
          <cell r="L311">
            <v>13946</v>
          </cell>
          <cell r="N311">
            <v>9994</v>
          </cell>
          <cell r="P311">
            <v>1135</v>
          </cell>
        </row>
        <row r="312">
          <cell r="A312">
            <v>19</v>
          </cell>
          <cell r="B312" t="str">
            <v xml:space="preserve">Provision for Doubtful Debts and Advances </v>
          </cell>
          <cell r="H312">
            <v>9606</v>
          </cell>
          <cell r="J312">
            <v>9769</v>
          </cell>
          <cell r="L312">
            <v>9769</v>
          </cell>
          <cell r="N312">
            <v>0</v>
          </cell>
          <cell r="P312">
            <v>0</v>
          </cell>
        </row>
        <row r="313">
          <cell r="A313">
            <v>20</v>
          </cell>
          <cell r="B313" t="str">
            <v>Provision Fixed Asset</v>
          </cell>
          <cell r="H313">
            <v>649.01895999999999</v>
          </cell>
        </row>
        <row r="314">
          <cell r="A314">
            <v>22</v>
          </cell>
          <cell r="B314" t="str">
            <v>Loss on Sale of Fixed Asset</v>
          </cell>
          <cell r="H314">
            <v>8559.5015500000009</v>
          </cell>
          <cell r="N314">
            <v>0</v>
          </cell>
        </row>
        <row r="315">
          <cell r="A315">
            <v>23</v>
          </cell>
          <cell r="B315" t="str">
            <v xml:space="preserve">General Expenses </v>
          </cell>
          <cell r="H315">
            <v>6783</v>
          </cell>
          <cell r="J315">
            <v>5613</v>
          </cell>
          <cell r="L315">
            <v>5613</v>
          </cell>
          <cell r="N315">
            <v>6868</v>
          </cell>
          <cell r="P315">
            <v>155.042</v>
          </cell>
        </row>
      </sheetData>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c Stat"/>
      <sheetName val="Bal Sht"/>
      <sheetName val="Cash Flow"/>
    </sheetNames>
    <sheetDataSet>
      <sheetData sheetId="0">
        <row r="4">
          <cell r="Q4">
            <v>8.2650000000000006</v>
          </cell>
        </row>
      </sheetData>
      <sheetData sheetId="1" refreshError="1"/>
      <sheetData sheetId="2"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2"/>
      <sheetName val="NOTES"/>
      <sheetName val="ANNUALAC"/>
      <sheetName val="Cash Flow"/>
      <sheetName val="SEGMENT0607"/>
      <sheetName val="Consolidated Cash Flow"/>
    </sheetNames>
    <sheetDataSet>
      <sheetData sheetId="0"/>
      <sheetData sheetId="1"/>
      <sheetData sheetId="2" refreshError="1">
        <row r="489">
          <cell r="F489" t="str">
            <v>Rs.'000</v>
          </cell>
          <cell r="G489" t="str">
            <v>Rs.'000</v>
          </cell>
          <cell r="H489" t="str">
            <v>Rs.'000</v>
          </cell>
        </row>
        <row r="490">
          <cell r="A490" t="str">
            <v>SCHEDULE 12 :  MATERIALS</v>
          </cell>
        </row>
        <row r="492">
          <cell r="A492" t="str">
            <v>a) RAW MATERIALS CONSUMED</v>
          </cell>
        </row>
        <row r="493">
          <cell r="B493" t="str">
            <v>Opening stock</v>
          </cell>
          <cell r="F493">
            <v>648684.33044999989</v>
          </cell>
          <cell r="H493">
            <v>351305</v>
          </cell>
        </row>
        <row r="494">
          <cell r="B494" t="str">
            <v>Add : Taken over pursuant to scheme of</v>
          </cell>
          <cell r="F494">
            <v>0</v>
          </cell>
          <cell r="H494">
            <v>0</v>
          </cell>
        </row>
        <row r="495">
          <cell r="B495" t="str">
            <v xml:space="preserve">         amalgamation of GPBL </v>
          </cell>
        </row>
        <row r="496">
          <cell r="B496" t="str">
            <v>Add : Purchases during the year</v>
          </cell>
          <cell r="F496">
            <v>1261022.5227899998</v>
          </cell>
          <cell r="H496">
            <v>4648244</v>
          </cell>
        </row>
        <row r="497">
          <cell r="F497">
            <v>1909706.8532399996</v>
          </cell>
          <cell r="H497">
            <v>4999549</v>
          </cell>
        </row>
        <row r="499">
          <cell r="B499" t="str">
            <v>Less: Transferred to Godrej Aquafeed Limited</v>
          </cell>
          <cell r="H499">
            <v>27176.7404398283</v>
          </cell>
        </row>
        <row r="500">
          <cell r="B500" t="str">
            <v>Less : Sales during the year</v>
          </cell>
          <cell r="F500">
            <v>37705.692900000002</v>
          </cell>
          <cell r="H500">
            <v>52773.827380000002</v>
          </cell>
        </row>
        <row r="501">
          <cell r="F501">
            <v>1872001.1603399997</v>
          </cell>
          <cell r="H501">
            <v>4919598.1741899997</v>
          </cell>
        </row>
        <row r="502">
          <cell r="B502" t="str">
            <v>Less : Closing Stocks</v>
          </cell>
          <cell r="F502">
            <v>620884.04477000004</v>
          </cell>
          <cell r="H502">
            <v>648684.33044999989</v>
          </cell>
        </row>
        <row r="503">
          <cell r="G503">
            <v>1251117.1155699997</v>
          </cell>
          <cell r="H503">
            <v>4270913.8437399995</v>
          </cell>
        </row>
        <row r="505">
          <cell r="A505" t="str">
            <v>b)  PURCHASE FOR RESALE</v>
          </cell>
          <cell r="G505">
            <v>424025.56795000006</v>
          </cell>
          <cell r="H505">
            <v>1086305.6835399999</v>
          </cell>
        </row>
        <row r="507">
          <cell r="A507" t="str">
            <v>c)  INVENTORY CHANGE</v>
          </cell>
        </row>
        <row r="508">
          <cell r="B508" t="str">
            <v>Opening Stock</v>
          </cell>
        </row>
        <row r="509">
          <cell r="B509" t="str">
            <v xml:space="preserve">    Finished Goods</v>
          </cell>
          <cell r="F509">
            <v>318851.80416</v>
          </cell>
          <cell r="H509">
            <v>201992.72044</v>
          </cell>
        </row>
        <row r="510">
          <cell r="B510" t="str">
            <v xml:space="preserve">    Work-in-progress</v>
          </cell>
          <cell r="F510">
            <v>0</v>
          </cell>
          <cell r="H510">
            <v>0</v>
          </cell>
        </row>
        <row r="511">
          <cell r="B511" t="str">
            <v xml:space="preserve">    Stock under cultivation</v>
          </cell>
          <cell r="F511">
            <v>41124.290999999997</v>
          </cell>
          <cell r="H511">
            <v>24454.146000000001</v>
          </cell>
        </row>
        <row r="512">
          <cell r="B512" t="str">
            <v xml:space="preserve">    Poultry Stock</v>
          </cell>
          <cell r="F512">
            <v>156262.13399999999</v>
          </cell>
          <cell r="H512">
            <v>106282.10401000001</v>
          </cell>
        </row>
        <row r="514">
          <cell r="F514">
            <v>516238.22915999999</v>
          </cell>
          <cell r="H514">
            <v>332728.97045000002</v>
          </cell>
        </row>
        <row r="516">
          <cell r="H516">
            <v>0</v>
          </cell>
        </row>
        <row r="517">
          <cell r="B517" t="str">
            <v>Less : Closing Stock</v>
          </cell>
        </row>
        <row r="518">
          <cell r="B518" t="str">
            <v xml:space="preserve">    Finished Goods</v>
          </cell>
          <cell r="F518">
            <v>410835.72338000004</v>
          </cell>
          <cell r="H518">
            <v>318851.80416</v>
          </cell>
        </row>
        <row r="519">
          <cell r="B519" t="str">
            <v xml:space="preserve">    Work-in-progress</v>
          </cell>
          <cell r="F519">
            <v>0</v>
          </cell>
          <cell r="H519">
            <v>0</v>
          </cell>
        </row>
        <row r="520">
          <cell r="B520" t="str">
            <v xml:space="preserve">    Stock under cultivation</v>
          </cell>
          <cell r="F520">
            <v>45835.148999999998</v>
          </cell>
          <cell r="H520">
            <v>41124.290999999997</v>
          </cell>
        </row>
        <row r="521">
          <cell r="B521" t="str">
            <v xml:space="preserve">    Poultry Stock</v>
          </cell>
          <cell r="F521">
            <v>168315.58017000003</v>
          </cell>
          <cell r="H521">
            <v>156262.13399999999</v>
          </cell>
        </row>
        <row r="524">
          <cell r="F524">
            <v>624986.45255000005</v>
          </cell>
          <cell r="H524">
            <v>516238.22915999999</v>
          </cell>
        </row>
        <row r="525">
          <cell r="G525">
            <v>-108748.22339000006</v>
          </cell>
          <cell r="H525">
            <v>-183509.25870999997</v>
          </cell>
        </row>
        <row r="527">
          <cell r="D527" t="str">
            <v>TOTAL</v>
          </cell>
          <cell r="G527">
            <v>1566395.4601299996</v>
          </cell>
          <cell r="H527">
            <v>5173710.2685699994</v>
          </cell>
        </row>
        <row r="528">
          <cell r="G528" t="str">
            <v>THIS YEAR</v>
          </cell>
          <cell r="H528" t="str">
            <v>PREVIOUS YEAR</v>
          </cell>
        </row>
        <row r="529">
          <cell r="F529" t="str">
            <v>Rs.'000</v>
          </cell>
          <cell r="G529" t="str">
            <v>Rs.'000</v>
          </cell>
          <cell r="H529" t="str">
            <v>Rs.'000</v>
          </cell>
        </row>
        <row r="531">
          <cell r="A531" t="str">
            <v>SCHEDULE 13 :  EXPENSES</v>
          </cell>
        </row>
        <row r="533">
          <cell r="A533">
            <v>1</v>
          </cell>
          <cell r="B533" t="str">
            <v>Salaries, Wages, Bonus,Gratuity and Allowances</v>
          </cell>
          <cell r="G533">
            <v>130204.37827000002</v>
          </cell>
          <cell r="H533">
            <v>341575.78135</v>
          </cell>
        </row>
        <row r="534">
          <cell r="A534">
            <v>2</v>
          </cell>
          <cell r="B534" t="str">
            <v>Contribution  to  Provident  Fund  and</v>
          </cell>
        </row>
        <row r="535">
          <cell r="B535" t="str">
            <v>Other Funds and Administration Charges</v>
          </cell>
          <cell r="G535">
            <v>5970.1984900000007</v>
          </cell>
          <cell r="H535">
            <v>18909.197529999994</v>
          </cell>
        </row>
        <row r="536">
          <cell r="A536">
            <v>3</v>
          </cell>
          <cell r="B536" t="str">
            <v>Employee Welfare Expenses</v>
          </cell>
          <cell r="G536">
            <v>11462.249820000001</v>
          </cell>
          <cell r="H536">
            <v>34813.271659999999</v>
          </cell>
        </row>
        <row r="537">
          <cell r="A537">
            <v>4</v>
          </cell>
          <cell r="B537" t="str">
            <v>Processing charges</v>
          </cell>
          <cell r="G537">
            <v>88372.309659999999</v>
          </cell>
          <cell r="H537">
            <v>313159.27167999995</v>
          </cell>
        </row>
        <row r="538">
          <cell r="A538">
            <v>5</v>
          </cell>
          <cell r="B538" t="str">
            <v>Consumable Stores</v>
          </cell>
          <cell r="G538">
            <v>18126.804199999999</v>
          </cell>
          <cell r="H538">
            <v>66438.742620000005</v>
          </cell>
        </row>
        <row r="539">
          <cell r="A539">
            <v>6</v>
          </cell>
          <cell r="B539" t="str">
            <v>Power and Fuel</v>
          </cell>
          <cell r="G539">
            <v>51136.180709999993</v>
          </cell>
          <cell r="H539">
            <v>165739.95525</v>
          </cell>
        </row>
        <row r="540">
          <cell r="A540">
            <v>7</v>
          </cell>
          <cell r="B540" t="str">
            <v>Rent</v>
          </cell>
          <cell r="G540">
            <v>22668.327240000002</v>
          </cell>
          <cell r="H540">
            <v>49808.500419999997</v>
          </cell>
        </row>
        <row r="541">
          <cell r="A541">
            <v>8</v>
          </cell>
          <cell r="B541" t="str">
            <v>Rates and Taxes</v>
          </cell>
          <cell r="G541">
            <v>3669.9195</v>
          </cell>
          <cell r="H541">
            <v>8404.745719999999</v>
          </cell>
        </row>
        <row r="542">
          <cell r="A542">
            <v>9</v>
          </cell>
          <cell r="B542" t="str">
            <v>Repairs &amp; Maintenance</v>
          </cell>
        </row>
        <row r="543">
          <cell r="B543" t="str">
            <v xml:space="preserve">        Building</v>
          </cell>
          <cell r="F543">
            <v>343.84865000000002</v>
          </cell>
          <cell r="H543">
            <v>3873.01046</v>
          </cell>
        </row>
        <row r="544">
          <cell r="B544" t="str">
            <v xml:space="preserve">        Plant &amp; Machinery</v>
          </cell>
          <cell r="F544">
            <v>3438.5058699999995</v>
          </cell>
          <cell r="H544">
            <v>11494.61211</v>
          </cell>
        </row>
        <row r="545">
          <cell r="B545" t="str">
            <v xml:space="preserve">        Other assets     </v>
          </cell>
          <cell r="F545">
            <v>998.46581999999989</v>
          </cell>
          <cell r="H545">
            <v>3688.0284299999998</v>
          </cell>
        </row>
        <row r="546">
          <cell r="G546">
            <v>4780.8203399999993</v>
          </cell>
          <cell r="H546">
            <v>19055.650999999998</v>
          </cell>
        </row>
        <row r="547">
          <cell r="A547">
            <v>10</v>
          </cell>
          <cell r="B547" t="str">
            <v xml:space="preserve">Insurance </v>
          </cell>
          <cell r="G547">
            <v>3061.9323499999996</v>
          </cell>
          <cell r="H547">
            <v>8016.0312100000001</v>
          </cell>
        </row>
        <row r="548">
          <cell r="A548">
            <v>11</v>
          </cell>
          <cell r="B548" t="str">
            <v>Postage, telephony and stationery</v>
          </cell>
          <cell r="G548">
            <v>9746.1463199999998</v>
          </cell>
          <cell r="H548">
            <v>35153.209435999997</v>
          </cell>
        </row>
        <row r="549">
          <cell r="A549">
            <v>12</v>
          </cell>
          <cell r="B549" t="str">
            <v>Auditor's Remuneration</v>
          </cell>
          <cell r="G549">
            <v>532.4375</v>
          </cell>
          <cell r="H549">
            <v>2129.75</v>
          </cell>
        </row>
        <row r="550">
          <cell r="A550">
            <v>13</v>
          </cell>
          <cell r="B550" t="str">
            <v>Legal &amp; Professional Fees</v>
          </cell>
          <cell r="G550">
            <v>5872.4033799999988</v>
          </cell>
          <cell r="H550">
            <v>50110.868299999995</v>
          </cell>
        </row>
        <row r="551">
          <cell r="A551">
            <v>14</v>
          </cell>
          <cell r="B551" t="str">
            <v>Freight, Coolie and Cartage</v>
          </cell>
          <cell r="G551">
            <v>32667.291080000003</v>
          </cell>
          <cell r="H551">
            <v>120892.06234</v>
          </cell>
        </row>
        <row r="552">
          <cell r="A552">
            <v>15</v>
          </cell>
          <cell r="B552" t="str">
            <v>Discount, Commission and Selling expenses</v>
          </cell>
          <cell r="G552">
            <v>79082.450220000013</v>
          </cell>
          <cell r="H552">
            <v>268925.30576000002</v>
          </cell>
        </row>
        <row r="553">
          <cell r="A553">
            <v>16</v>
          </cell>
          <cell r="B553" t="str">
            <v>Discount</v>
          </cell>
          <cell r="G553">
            <v>0</v>
          </cell>
          <cell r="H553">
            <v>0</v>
          </cell>
        </row>
        <row r="554">
          <cell r="A554">
            <v>16</v>
          </cell>
          <cell r="B554" t="str">
            <v>Advertisement and publicity</v>
          </cell>
          <cell r="G554">
            <v>20797.420109999999</v>
          </cell>
          <cell r="H554">
            <v>52016.364740000005</v>
          </cell>
        </row>
        <row r="555">
          <cell r="A555">
            <v>17</v>
          </cell>
        </row>
        <row r="556">
          <cell r="A556">
            <v>17</v>
          </cell>
          <cell r="B556" t="str">
            <v>Travelling expenses</v>
          </cell>
          <cell r="G556">
            <v>23754.415560000001</v>
          </cell>
          <cell r="H556">
            <v>99652.936949999988</v>
          </cell>
        </row>
        <row r="557">
          <cell r="A557">
            <v>18</v>
          </cell>
          <cell r="B557" t="str">
            <v xml:space="preserve">Bad Debts/Advances written off </v>
          </cell>
          <cell r="G557">
            <v>4098.0969999999998</v>
          </cell>
          <cell r="H557">
            <v>18730.984</v>
          </cell>
        </row>
        <row r="558">
          <cell r="A558">
            <v>19</v>
          </cell>
          <cell r="B558" t="str">
            <v xml:space="preserve">Provision for Doubtful Debts and Advances </v>
          </cell>
          <cell r="G558">
            <v>5305.2313199999999</v>
          </cell>
          <cell r="H558">
            <v>11189.564</v>
          </cell>
        </row>
        <row r="559">
          <cell r="B559" t="str">
            <v>Provision for diminution in value of Investments (written back)</v>
          </cell>
          <cell r="G559">
            <v>0</v>
          </cell>
          <cell r="H559">
            <v>0</v>
          </cell>
        </row>
        <row r="560">
          <cell r="A560">
            <v>20</v>
          </cell>
          <cell r="B560" t="str">
            <v>Loss on sale of Fixed Assets (Net)</v>
          </cell>
          <cell r="G560">
            <v>0</v>
          </cell>
          <cell r="H560">
            <v>2335.8354900000004</v>
          </cell>
        </row>
        <row r="561">
          <cell r="A561">
            <v>21</v>
          </cell>
          <cell r="B561" t="str">
            <v xml:space="preserve">Technical Know-how fees </v>
          </cell>
          <cell r="G561">
            <v>0</v>
          </cell>
          <cell r="H561">
            <v>0</v>
          </cell>
        </row>
        <row r="562">
          <cell r="A562">
            <v>21</v>
          </cell>
          <cell r="B562" t="str">
            <v xml:space="preserve">General Expenses </v>
          </cell>
          <cell r="G562">
            <v>25301.834909999987</v>
          </cell>
          <cell r="H562">
            <v>74431.011869999988</v>
          </cell>
        </row>
        <row r="563">
          <cell r="G563">
            <v>546611.84798000008</v>
          </cell>
          <cell r="H563">
            <v>1761489.0413259999</v>
          </cell>
        </row>
        <row r="564">
          <cell r="A564">
            <v>22</v>
          </cell>
          <cell r="B564" t="str">
            <v>Less: Shared Expenses recovered</v>
          </cell>
          <cell r="G564">
            <v>-6600</v>
          </cell>
          <cell r="H564">
            <v>-26400</v>
          </cell>
        </row>
        <row r="565">
          <cell r="D565" t="str">
            <v>TOTAL</v>
          </cell>
          <cell r="G565">
            <v>540011.84798000008</v>
          </cell>
          <cell r="H565">
            <v>1735089.0413259999</v>
          </cell>
        </row>
      </sheetData>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lance Sheet Groupings"/>
    </sheetNames>
    <sheetDataSet>
      <sheetData sheetId="0"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NUALAC"/>
      <sheetName val="FA Schedule"/>
      <sheetName val="Sheet1"/>
      <sheetName val="Point 10"/>
      <sheetName val="Formats"/>
      <sheetName val="NOTES"/>
      <sheetName val="SEGMENT0708"/>
      <sheetName val="Related Party"/>
      <sheetName val="Cash Flow"/>
    </sheetNames>
    <sheetDataSet>
      <sheetData sheetId="0"/>
      <sheetData sheetId="1"/>
      <sheetData sheetId="2"/>
      <sheetData sheetId="3"/>
      <sheetData sheetId="4"/>
      <sheetData sheetId="5"/>
      <sheetData sheetId="6"/>
      <sheetData sheetId="7"/>
      <sheetData sheetId="8"/>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CONS-TB (2)"/>
      <sheetName val="CONS-TB"/>
      <sheetName val="ANNUALAC"/>
      <sheetName val="Cash Flow"/>
      <sheetName val="FA Schedule"/>
      <sheetName val="NOTES"/>
      <sheetName val="Cash Flow-old"/>
      <sheetName val="SEGMENT0708"/>
      <sheetName val="Cash Flow Z"/>
      <sheetName val="Related Party"/>
      <sheetName val="Related Party old"/>
    </sheetNames>
    <sheetDataSet>
      <sheetData sheetId="0"/>
      <sheetData sheetId="1"/>
      <sheetData sheetId="2"/>
      <sheetData sheetId="3">
        <row r="147">
          <cell r="G147">
            <v>13600.353999999999</v>
          </cell>
        </row>
      </sheetData>
      <sheetData sheetId="4"/>
      <sheetData sheetId="5"/>
      <sheetData sheetId="6"/>
      <sheetData sheetId="7"/>
      <sheetData sheetId="8"/>
      <sheetData sheetId="9"/>
      <sheetData sheetId="10"/>
      <sheetData sheetId="1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NT Income Stmt"/>
      <sheetName val="SUMMARY"/>
      <sheetName val="TNT Analysis"/>
      <sheetName val="TNT Balance Sheet"/>
      <sheetName val="Lookup Table"/>
    </sheetNames>
    <sheetDataSet>
      <sheetData sheetId="0" refreshError="1">
        <row r="1">
          <cell r="C1" t="str">
            <v>October</v>
          </cell>
          <cell r="E1" t="str">
            <v>November</v>
          </cell>
          <cell r="G1" t="str">
            <v>December</v>
          </cell>
          <cell r="J1" t="str">
            <v>January</v>
          </cell>
          <cell r="L1" t="str">
            <v>February</v>
          </cell>
          <cell r="N1" t="str">
            <v>March</v>
          </cell>
          <cell r="Q1" t="str">
            <v>April</v>
          </cell>
          <cell r="S1" t="str">
            <v>May</v>
          </cell>
          <cell r="U1" t="str">
            <v>June</v>
          </cell>
          <cell r="X1" t="str">
            <v>July</v>
          </cell>
          <cell r="Z1" t="str">
            <v>August</v>
          </cell>
          <cell r="AB1" t="str">
            <v>September</v>
          </cell>
        </row>
        <row r="2">
          <cell r="C2" t="str">
            <v>Month</v>
          </cell>
          <cell r="D2" t="str">
            <v>YTD</v>
          </cell>
          <cell r="E2" t="str">
            <v>Month</v>
          </cell>
          <cell r="F2" t="str">
            <v>YTD</v>
          </cell>
          <cell r="G2" t="str">
            <v>Month</v>
          </cell>
          <cell r="H2" t="str">
            <v>Quarter</v>
          </cell>
          <cell r="I2" t="str">
            <v>YTD</v>
          </cell>
          <cell r="J2" t="str">
            <v>Month</v>
          </cell>
          <cell r="K2" t="str">
            <v>YTD</v>
          </cell>
          <cell r="L2" t="str">
            <v>Month</v>
          </cell>
          <cell r="M2" t="str">
            <v>YTD</v>
          </cell>
          <cell r="N2" t="str">
            <v>Month</v>
          </cell>
          <cell r="O2" t="str">
            <v>Quarter</v>
          </cell>
          <cell r="P2" t="str">
            <v>YTD</v>
          </cell>
          <cell r="Q2" t="str">
            <v>Month</v>
          </cell>
          <cell r="R2" t="str">
            <v>YTD</v>
          </cell>
          <cell r="S2" t="str">
            <v>Month</v>
          </cell>
          <cell r="T2" t="str">
            <v>YTD</v>
          </cell>
          <cell r="U2" t="str">
            <v>Month</v>
          </cell>
          <cell r="V2" t="str">
            <v>Quarter</v>
          </cell>
          <cell r="W2" t="str">
            <v>YTD</v>
          </cell>
          <cell r="X2" t="str">
            <v>Month</v>
          </cell>
          <cell r="Y2" t="str">
            <v>YTD</v>
          </cell>
          <cell r="Z2" t="str">
            <v>Month</v>
          </cell>
          <cell r="AA2" t="str">
            <v>YTD</v>
          </cell>
          <cell r="AB2" t="str">
            <v>Month</v>
          </cell>
          <cell r="AC2" t="str">
            <v>Quarter</v>
          </cell>
          <cell r="AD2" t="str">
            <v>YTD</v>
          </cell>
        </row>
        <row r="3">
          <cell r="B3">
            <v>1</v>
          </cell>
          <cell r="C3">
            <v>2</v>
          </cell>
          <cell r="D3">
            <v>3</v>
          </cell>
          <cell r="E3">
            <v>4</v>
          </cell>
          <cell r="F3">
            <v>5</v>
          </cell>
          <cell r="G3">
            <v>6</v>
          </cell>
          <cell r="H3">
            <v>7</v>
          </cell>
          <cell r="I3">
            <v>8</v>
          </cell>
          <cell r="J3">
            <v>9</v>
          </cell>
          <cell r="K3">
            <v>10</v>
          </cell>
          <cell r="L3">
            <v>11</v>
          </cell>
          <cell r="M3">
            <v>12</v>
          </cell>
          <cell r="N3">
            <v>13</v>
          </cell>
          <cell r="O3">
            <v>14</v>
          </cell>
          <cell r="P3">
            <v>15</v>
          </cell>
          <cell r="Q3">
            <v>16</v>
          </cell>
          <cell r="R3">
            <v>17</v>
          </cell>
          <cell r="S3">
            <v>18</v>
          </cell>
          <cell r="T3">
            <v>19</v>
          </cell>
          <cell r="U3">
            <v>20</v>
          </cell>
          <cell r="V3">
            <v>21</v>
          </cell>
          <cell r="W3">
            <v>22</v>
          </cell>
          <cell r="X3">
            <v>23</v>
          </cell>
          <cell r="Y3">
            <v>24</v>
          </cell>
          <cell r="Z3">
            <v>25</v>
          </cell>
          <cell r="AA3">
            <v>26</v>
          </cell>
          <cell r="AB3">
            <v>27</v>
          </cell>
          <cell r="AC3">
            <v>28</v>
          </cell>
          <cell r="AD3">
            <v>29</v>
          </cell>
        </row>
        <row r="4">
          <cell r="B4" t="str">
            <v>Sales</v>
          </cell>
          <cell r="C4">
            <v>-3446714.69</v>
          </cell>
          <cell r="D4">
            <v>-3446714.69</v>
          </cell>
          <cell r="E4">
            <v>-4016812.72</v>
          </cell>
          <cell r="F4">
            <v>-7463527.4100000001</v>
          </cell>
          <cell r="G4">
            <v>-3134639.540000001</v>
          </cell>
          <cell r="H4">
            <v>-10598166.950000001</v>
          </cell>
          <cell r="I4">
            <v>-10598166.950000001</v>
          </cell>
          <cell r="J4">
            <v>-3549706.16</v>
          </cell>
          <cell r="K4">
            <v>-14147873.110000001</v>
          </cell>
          <cell r="L4">
            <v>-4577169.9699999969</v>
          </cell>
          <cell r="M4">
            <v>-18725043.079999998</v>
          </cell>
          <cell r="N4">
            <v>-3155223.5000000037</v>
          </cell>
          <cell r="O4">
            <v>-11282099.630000001</v>
          </cell>
          <cell r="P4">
            <v>-21880266.580000002</v>
          </cell>
          <cell r="Q4">
            <v>-3366798.91</v>
          </cell>
          <cell r="R4">
            <v>-25247065.490000002</v>
          </cell>
          <cell r="S4">
            <v>-3960921.2899999954</v>
          </cell>
          <cell r="T4">
            <v>-29207986.779999997</v>
          </cell>
          <cell r="U4">
            <v>-3261261.8600000031</v>
          </cell>
          <cell r="V4">
            <v>-10588982.059999999</v>
          </cell>
          <cell r="W4">
            <v>-32469248.640000001</v>
          </cell>
          <cell r="X4">
            <v>-2981547.1499999985</v>
          </cell>
          <cell r="Y4">
            <v>-35450795.789999999</v>
          </cell>
          <cell r="Z4">
            <v>-4338156.57</v>
          </cell>
          <cell r="AA4">
            <v>-39788952.359999999</v>
          </cell>
          <cell r="AB4">
            <v>-3763717.9599999934</v>
          </cell>
          <cell r="AC4">
            <v>-11083421.679999992</v>
          </cell>
          <cell r="AD4">
            <v>-43552670.319999993</v>
          </cell>
        </row>
        <row r="5">
          <cell r="B5" t="str">
            <v>Cost of Sales</v>
          </cell>
          <cell r="C5">
            <v>2014307.8</v>
          </cell>
          <cell r="D5">
            <v>2014307.8</v>
          </cell>
          <cell r="E5">
            <v>2182147.42</v>
          </cell>
          <cell r="F5">
            <v>4196455.22</v>
          </cell>
          <cell r="G5">
            <v>1605737.8399999999</v>
          </cell>
          <cell r="H5">
            <v>5802193.0599999996</v>
          </cell>
          <cell r="I5">
            <v>5802193.0599999996</v>
          </cell>
          <cell r="J5">
            <v>1996010.7900000019</v>
          </cell>
          <cell r="K5">
            <v>7798203.8500000015</v>
          </cell>
          <cell r="L5">
            <v>2448098.3700000066</v>
          </cell>
          <cell r="M5">
            <v>10246302.220000008</v>
          </cell>
          <cell r="N5">
            <v>1764897.2900000028</v>
          </cell>
          <cell r="O5">
            <v>6209006.4500000114</v>
          </cell>
          <cell r="P5">
            <v>12011199.510000011</v>
          </cell>
          <cell r="Q5">
            <v>1855130.9899999928</v>
          </cell>
          <cell r="R5">
            <v>13866330.500000004</v>
          </cell>
          <cell r="S5">
            <v>2164472.0500000026</v>
          </cell>
          <cell r="T5">
            <v>16030802.550000006</v>
          </cell>
          <cell r="U5">
            <v>1697572.4399999995</v>
          </cell>
          <cell r="V5">
            <v>5717175.4799999949</v>
          </cell>
          <cell r="W5">
            <v>17728374.990000006</v>
          </cell>
          <cell r="X5">
            <v>1756994.1099999957</v>
          </cell>
          <cell r="Y5">
            <v>19485369.100000001</v>
          </cell>
          <cell r="Z5">
            <v>2412548.7399999946</v>
          </cell>
          <cell r="AA5">
            <v>21897917.839999996</v>
          </cell>
          <cell r="AB5">
            <v>2036841.770000007</v>
          </cell>
          <cell r="AC5">
            <v>6206384.6199999973</v>
          </cell>
          <cell r="AD5">
            <v>23934759.610000003</v>
          </cell>
        </row>
        <row r="6">
          <cell r="B6" t="str">
            <v>Selling Expense</v>
          </cell>
          <cell r="C6">
            <v>97919.29</v>
          </cell>
          <cell r="D6">
            <v>97919.29</v>
          </cell>
          <cell r="E6">
            <v>108735.76</v>
          </cell>
          <cell r="F6">
            <v>206655.05</v>
          </cell>
          <cell r="G6">
            <v>90427.68</v>
          </cell>
          <cell r="H6">
            <v>297082.73</v>
          </cell>
          <cell r="I6">
            <v>297082.73</v>
          </cell>
          <cell r="J6">
            <v>93726.050000000047</v>
          </cell>
          <cell r="K6">
            <v>390808.78</v>
          </cell>
          <cell r="L6">
            <v>116384.84999999998</v>
          </cell>
          <cell r="M6">
            <v>507193.63</v>
          </cell>
          <cell r="N6">
            <v>110059.54000000004</v>
          </cell>
          <cell r="O6">
            <v>320170.44000000006</v>
          </cell>
          <cell r="P6">
            <v>617253.17000000004</v>
          </cell>
          <cell r="Q6">
            <v>88738.469999999972</v>
          </cell>
          <cell r="R6">
            <v>705991.64</v>
          </cell>
          <cell r="S6">
            <v>103017.30999999994</v>
          </cell>
          <cell r="T6">
            <v>809008.95</v>
          </cell>
          <cell r="U6">
            <v>98665.5</v>
          </cell>
          <cell r="V6">
            <v>290421.27999999991</v>
          </cell>
          <cell r="W6">
            <v>907674.45</v>
          </cell>
          <cell r="X6">
            <v>95540.540000000037</v>
          </cell>
          <cell r="Y6">
            <v>1003214.99</v>
          </cell>
          <cell r="Z6">
            <v>112698.47999999998</v>
          </cell>
          <cell r="AA6">
            <v>1115913.47</v>
          </cell>
          <cell r="AB6">
            <v>100995.97999999998</v>
          </cell>
          <cell r="AC6">
            <v>309235</v>
          </cell>
          <cell r="AD6">
            <v>1216909.45</v>
          </cell>
        </row>
        <row r="7">
          <cell r="B7" t="str">
            <v>G&amp;A Expense</v>
          </cell>
          <cell r="C7">
            <v>40704.870000000003</v>
          </cell>
          <cell r="D7">
            <v>40704.870000000003</v>
          </cell>
          <cell r="E7">
            <v>44380.23</v>
          </cell>
          <cell r="F7">
            <v>85085.1</v>
          </cell>
          <cell r="G7">
            <v>32533.569999999992</v>
          </cell>
          <cell r="H7">
            <v>117618.67</v>
          </cell>
          <cell r="I7">
            <v>117618.67</v>
          </cell>
          <cell r="J7">
            <v>38216.83</v>
          </cell>
          <cell r="K7">
            <v>155835.5</v>
          </cell>
          <cell r="L7">
            <v>51923.94</v>
          </cell>
          <cell r="M7">
            <v>207759.44</v>
          </cell>
          <cell r="N7">
            <v>38351.799999999988</v>
          </cell>
          <cell r="O7">
            <v>128492.56999999999</v>
          </cell>
          <cell r="P7">
            <v>246111.24</v>
          </cell>
          <cell r="Q7">
            <v>38356.850000000035</v>
          </cell>
          <cell r="R7">
            <v>284468.09000000003</v>
          </cell>
          <cell r="S7">
            <v>61525.77999999997</v>
          </cell>
          <cell r="T7">
            <v>345993.87</v>
          </cell>
          <cell r="U7">
            <v>41622.609999999986</v>
          </cell>
          <cell r="V7">
            <v>141505.24</v>
          </cell>
          <cell r="W7">
            <v>387616.48</v>
          </cell>
          <cell r="X7">
            <v>41633.040000000037</v>
          </cell>
          <cell r="Y7">
            <v>429249.52</v>
          </cell>
          <cell r="Z7">
            <v>-3821.6300000000047</v>
          </cell>
          <cell r="AA7">
            <v>425427.89</v>
          </cell>
          <cell r="AB7">
            <v>45203.260000000009</v>
          </cell>
          <cell r="AC7">
            <v>83014.670000000042</v>
          </cell>
          <cell r="AD7">
            <v>470631.15</v>
          </cell>
        </row>
        <row r="8">
          <cell r="B8" t="str">
            <v>Interest</v>
          </cell>
          <cell r="C8">
            <v>7941.07</v>
          </cell>
          <cell r="D8">
            <v>7941.07</v>
          </cell>
          <cell r="E8">
            <v>7248.8000000000011</v>
          </cell>
          <cell r="F8">
            <v>15189.87</v>
          </cell>
          <cell r="G8">
            <v>4161.33</v>
          </cell>
          <cell r="H8">
            <v>19351.2</v>
          </cell>
          <cell r="I8">
            <v>19351.2</v>
          </cell>
          <cell r="J8">
            <v>7390.66</v>
          </cell>
          <cell r="K8">
            <v>26741.86</v>
          </cell>
          <cell r="L8">
            <v>3619.5599999999977</v>
          </cell>
          <cell r="M8">
            <v>30361.42</v>
          </cell>
          <cell r="N8">
            <v>364.08000000000175</v>
          </cell>
          <cell r="O8">
            <v>11374.3</v>
          </cell>
          <cell r="P8">
            <v>30725.5</v>
          </cell>
          <cell r="Q8">
            <v>3434.6999999999971</v>
          </cell>
          <cell r="R8">
            <v>34160.199999999997</v>
          </cell>
          <cell r="S8">
            <v>3259.3500000000058</v>
          </cell>
          <cell r="T8">
            <v>37419.550000000003</v>
          </cell>
          <cell r="U8">
            <v>-62.150000000001455</v>
          </cell>
          <cell r="V8">
            <v>6631.9000000000015</v>
          </cell>
          <cell r="W8">
            <v>37357.4</v>
          </cell>
          <cell r="X8">
            <v>-68.520000000004075</v>
          </cell>
          <cell r="Y8">
            <v>37288.879999999997</v>
          </cell>
          <cell r="Z8">
            <v>-47.029999999998836</v>
          </cell>
          <cell r="AA8">
            <v>37241.85</v>
          </cell>
          <cell r="AB8">
            <v>-42.669999999998254</v>
          </cell>
          <cell r="AC8">
            <v>-158.22000000000116</v>
          </cell>
          <cell r="AD8">
            <v>37199.18</v>
          </cell>
        </row>
        <row r="9">
          <cell r="B9" t="str">
            <v>Miscellaneous Expense</v>
          </cell>
          <cell r="C9">
            <v>0</v>
          </cell>
          <cell r="E9">
            <v>0</v>
          </cell>
          <cell r="G9">
            <v>0</v>
          </cell>
          <cell r="H9">
            <v>0</v>
          </cell>
          <cell r="J9">
            <v>0</v>
          </cell>
          <cell r="L9">
            <v>0</v>
          </cell>
          <cell r="N9">
            <v>0</v>
          </cell>
          <cell r="O9">
            <v>0</v>
          </cell>
          <cell r="Q9">
            <v>0</v>
          </cell>
          <cell r="S9">
            <v>0</v>
          </cell>
          <cell r="U9">
            <v>0</v>
          </cell>
          <cell r="V9">
            <v>0</v>
          </cell>
          <cell r="X9">
            <v>0</v>
          </cell>
          <cell r="Z9">
            <v>0</v>
          </cell>
          <cell r="AB9">
            <v>0</v>
          </cell>
          <cell r="AC9">
            <v>0</v>
          </cell>
        </row>
        <row r="10">
          <cell r="W10">
            <v>0</v>
          </cell>
          <cell r="AD10">
            <v>150</v>
          </cell>
        </row>
        <row r="11">
          <cell r="B11" t="str">
            <v>Net Income</v>
          </cell>
          <cell r="C11">
            <v>-1285841.6599999997</v>
          </cell>
          <cell r="D11">
            <v>-1285841.6599999997</v>
          </cell>
          <cell r="E11">
            <v>-1674300.5100000007</v>
          </cell>
          <cell r="F11">
            <v>-2960142.1700000004</v>
          </cell>
          <cell r="G11">
            <v>-1401779.1200000015</v>
          </cell>
          <cell r="H11">
            <v>-4361921.2900000019</v>
          </cell>
          <cell r="I11">
            <v>-4361921.2900000019</v>
          </cell>
          <cell r="J11">
            <v>-1414361.8299999973</v>
          </cell>
          <cell r="K11">
            <v>-5776283.1199999992</v>
          </cell>
          <cell r="L11">
            <v>-1957143.2499999907</v>
          </cell>
          <cell r="M11">
            <v>-7733426.3699999899</v>
          </cell>
          <cell r="N11">
            <v>-1241550.790000001</v>
          </cell>
          <cell r="O11">
            <v>-4613055.8699999889</v>
          </cell>
          <cell r="P11">
            <v>-8974977.1599999908</v>
          </cell>
          <cell r="Q11">
            <v>-1381137.9000000078</v>
          </cell>
          <cell r="R11">
            <v>-10356115.059999999</v>
          </cell>
          <cell r="S11">
            <v>-1628646.7999999933</v>
          </cell>
          <cell r="T11">
            <v>-11984761.859999992</v>
          </cell>
          <cell r="U11">
            <v>-1423463.4600000028</v>
          </cell>
          <cell r="V11">
            <v>-4433248.1600000039</v>
          </cell>
          <cell r="W11">
            <v>-13408225.319999995</v>
          </cell>
          <cell r="X11">
            <v>-1087447.9800000023</v>
          </cell>
          <cell r="Y11">
            <v>-14495673.299999997</v>
          </cell>
          <cell r="Z11">
            <v>-1816778.0100000054</v>
          </cell>
          <cell r="AA11">
            <v>-16312451.310000002</v>
          </cell>
          <cell r="AB11">
            <v>-1580569.6199999899</v>
          </cell>
          <cell r="AC11">
            <v>-4484795.6099999975</v>
          </cell>
          <cell r="AD11">
            <v>-17893020.929999992</v>
          </cell>
        </row>
        <row r="13">
          <cell r="B13" t="str">
            <v>FINANCIALS</v>
          </cell>
          <cell r="C13">
            <v>1285841.6599999997</v>
          </cell>
          <cell r="D13">
            <v>1285841.6599999997</v>
          </cell>
          <cell r="E13">
            <v>1674300.5100000007</v>
          </cell>
          <cell r="F13">
            <v>2960142.1700000004</v>
          </cell>
          <cell r="G13">
            <v>1401779.1200000015</v>
          </cell>
          <cell r="H13">
            <v>4361921.2900000019</v>
          </cell>
          <cell r="I13">
            <v>4361921.2900000019</v>
          </cell>
          <cell r="J13">
            <v>1414361.8299999973</v>
          </cell>
          <cell r="K13">
            <v>5776283.1199999992</v>
          </cell>
          <cell r="L13">
            <v>1957143.2499999907</v>
          </cell>
          <cell r="M13">
            <v>7733426.3699999899</v>
          </cell>
          <cell r="N13">
            <v>1241550.790000001</v>
          </cell>
          <cell r="O13">
            <v>4613055.8699999889</v>
          </cell>
          <cell r="P13">
            <v>8974977.1599999908</v>
          </cell>
          <cell r="Q13">
            <v>1381137.9000000078</v>
          </cell>
          <cell r="R13">
            <v>10356115.059999999</v>
          </cell>
          <cell r="S13">
            <v>1628646.7999999933</v>
          </cell>
          <cell r="T13">
            <v>11984761.859999992</v>
          </cell>
          <cell r="U13">
            <v>1423463.4600000028</v>
          </cell>
          <cell r="V13">
            <v>4433248.1600000039</v>
          </cell>
          <cell r="W13">
            <v>13408225.319999995</v>
          </cell>
          <cell r="X13">
            <v>1087447.9800000023</v>
          </cell>
          <cell r="Y13">
            <v>14495673.299999997</v>
          </cell>
          <cell r="Z13">
            <v>1816778.0100000054</v>
          </cell>
          <cell r="AA13">
            <v>16312451.310000002</v>
          </cell>
          <cell r="AB13">
            <v>1580569.6199999899</v>
          </cell>
          <cell r="AC13">
            <v>4484795.6099999975</v>
          </cell>
          <cell r="AD13">
            <v>-17893020.929999992</v>
          </cell>
        </row>
        <row r="15">
          <cell r="B15" t="str">
            <v>VARIANCE (OVER)UNDER:</v>
          </cell>
          <cell r="C15">
            <v>0</v>
          </cell>
          <cell r="D15">
            <v>0</v>
          </cell>
          <cell r="E15">
            <v>0</v>
          </cell>
          <cell r="F15">
            <v>0</v>
          </cell>
          <cell r="G15">
            <v>0</v>
          </cell>
          <cell r="H15">
            <v>0</v>
          </cell>
          <cell r="I15">
            <v>0</v>
          </cell>
          <cell r="J15">
            <v>0</v>
          </cell>
          <cell r="K15">
            <v>0</v>
          </cell>
          <cell r="L15">
            <v>0</v>
          </cell>
          <cell r="M15">
            <v>0</v>
          </cell>
          <cell r="N15">
            <v>0</v>
          </cell>
          <cell r="O15">
            <v>0</v>
          </cell>
          <cell r="P15">
            <v>0</v>
          </cell>
          <cell r="Q15">
            <v>0</v>
          </cell>
          <cell r="R15">
            <v>0</v>
          </cell>
          <cell r="S15">
            <v>0</v>
          </cell>
          <cell r="T15">
            <v>0</v>
          </cell>
          <cell r="U15">
            <v>0</v>
          </cell>
          <cell r="V15">
            <v>0</v>
          </cell>
          <cell r="W15">
            <v>0</v>
          </cell>
          <cell r="X15">
            <v>0</v>
          </cell>
          <cell r="Y15">
            <v>0</v>
          </cell>
          <cell r="Z15">
            <v>0</v>
          </cell>
          <cell r="AA15">
            <v>0</v>
          </cell>
          <cell r="AB15">
            <v>0</v>
          </cell>
          <cell r="AC15">
            <v>0</v>
          </cell>
          <cell r="AD15">
            <v>-35786041.859999985</v>
          </cell>
        </row>
        <row r="18">
          <cell r="C18" t="str">
            <v>October</v>
          </cell>
          <cell r="E18" t="str">
            <v>November</v>
          </cell>
          <cell r="G18" t="str">
            <v>December</v>
          </cell>
          <cell r="J18" t="str">
            <v>January</v>
          </cell>
          <cell r="L18" t="str">
            <v>February</v>
          </cell>
          <cell r="N18" t="str">
            <v>March</v>
          </cell>
          <cell r="Q18" t="str">
            <v>April</v>
          </cell>
          <cell r="S18" t="str">
            <v>May</v>
          </cell>
          <cell r="U18" t="str">
            <v>June</v>
          </cell>
          <cell r="X18" t="str">
            <v>July</v>
          </cell>
          <cell r="Z18" t="str">
            <v>August</v>
          </cell>
          <cell r="AB18" t="str">
            <v>September</v>
          </cell>
        </row>
        <row r="19">
          <cell r="C19" t="str">
            <v>Month</v>
          </cell>
          <cell r="D19" t="str">
            <v>YTD</v>
          </cell>
          <cell r="E19" t="str">
            <v>Month</v>
          </cell>
          <cell r="F19" t="str">
            <v>YTD</v>
          </cell>
          <cell r="G19" t="str">
            <v>Month</v>
          </cell>
          <cell r="H19" t="str">
            <v>Quarter</v>
          </cell>
          <cell r="I19" t="str">
            <v>YTD</v>
          </cell>
          <cell r="J19" t="str">
            <v>Month</v>
          </cell>
          <cell r="K19" t="str">
            <v>YTD</v>
          </cell>
          <cell r="L19" t="str">
            <v>Month</v>
          </cell>
          <cell r="M19" t="str">
            <v>YTD</v>
          </cell>
          <cell r="N19" t="str">
            <v>Month</v>
          </cell>
          <cell r="O19" t="str">
            <v>Quarter</v>
          </cell>
          <cell r="P19" t="str">
            <v>YTD</v>
          </cell>
          <cell r="Q19" t="str">
            <v>Month</v>
          </cell>
          <cell r="R19" t="str">
            <v>YTD</v>
          </cell>
          <cell r="S19" t="str">
            <v>Month</v>
          </cell>
          <cell r="T19" t="str">
            <v>YTD</v>
          </cell>
          <cell r="U19" t="str">
            <v>Month</v>
          </cell>
          <cell r="V19" t="str">
            <v>Quarter</v>
          </cell>
          <cell r="W19" t="str">
            <v>YTD</v>
          </cell>
          <cell r="X19" t="str">
            <v>Month</v>
          </cell>
          <cell r="Y19" t="str">
            <v>YTD</v>
          </cell>
          <cell r="Z19" t="str">
            <v>Month</v>
          </cell>
          <cell r="AA19" t="str">
            <v>YTD</v>
          </cell>
          <cell r="AB19" t="str">
            <v>Month</v>
          </cell>
          <cell r="AC19" t="str">
            <v>Quarter</v>
          </cell>
          <cell r="AD19" t="str">
            <v>YTD</v>
          </cell>
        </row>
        <row r="20">
          <cell r="B20">
            <v>1</v>
          </cell>
          <cell r="C20">
            <v>2</v>
          </cell>
          <cell r="D20">
            <v>3</v>
          </cell>
          <cell r="E20">
            <v>4</v>
          </cell>
          <cell r="F20">
            <v>5</v>
          </cell>
          <cell r="G20">
            <v>6</v>
          </cell>
          <cell r="H20">
            <v>7</v>
          </cell>
          <cell r="I20">
            <v>8</v>
          </cell>
          <cell r="J20">
            <v>9</v>
          </cell>
          <cell r="K20">
            <v>10</v>
          </cell>
          <cell r="L20">
            <v>11</v>
          </cell>
          <cell r="M20">
            <v>12</v>
          </cell>
          <cell r="N20">
            <v>13</v>
          </cell>
          <cell r="O20">
            <v>14</v>
          </cell>
          <cell r="P20">
            <v>15</v>
          </cell>
          <cell r="Q20">
            <v>16</v>
          </cell>
          <cell r="R20">
            <v>17</v>
          </cell>
          <cell r="S20">
            <v>18</v>
          </cell>
          <cell r="T20">
            <v>19</v>
          </cell>
          <cell r="U20">
            <v>20</v>
          </cell>
          <cell r="V20">
            <v>21</v>
          </cell>
          <cell r="W20">
            <v>22</v>
          </cell>
          <cell r="X20">
            <v>23</v>
          </cell>
          <cell r="Y20">
            <v>24</v>
          </cell>
          <cell r="Z20">
            <v>25</v>
          </cell>
          <cell r="AA20">
            <v>26</v>
          </cell>
          <cell r="AB20">
            <v>27</v>
          </cell>
          <cell r="AC20">
            <v>28</v>
          </cell>
          <cell r="AD20">
            <v>29</v>
          </cell>
        </row>
        <row r="21">
          <cell r="B21" t="str">
            <v>Sales</v>
          </cell>
          <cell r="C21">
            <v>-3794075.04</v>
          </cell>
          <cell r="D21">
            <v>-3794075.04</v>
          </cell>
          <cell r="E21">
            <v>-4797666.7499999991</v>
          </cell>
          <cell r="F21">
            <v>-8591741.7899999991</v>
          </cell>
          <cell r="G21">
            <v>-4437296.7700000014</v>
          </cell>
          <cell r="H21">
            <v>-13029038.560000001</v>
          </cell>
          <cell r="I21">
            <v>-13029038.560000001</v>
          </cell>
          <cell r="J21">
            <v>-3813453.9300000016</v>
          </cell>
          <cell r="K21">
            <v>-16842492.490000002</v>
          </cell>
          <cell r="L21">
            <v>-4847323.9499999993</v>
          </cell>
          <cell r="M21">
            <v>-21689816.440000001</v>
          </cell>
          <cell r="N21">
            <v>-3661536.5199999958</v>
          </cell>
          <cell r="O21">
            <v>-12322314.399999997</v>
          </cell>
          <cell r="P21">
            <v>-25351352.959999997</v>
          </cell>
          <cell r="Q21">
            <v>-3891453.870000001</v>
          </cell>
          <cell r="R21">
            <v>-29242806.829999998</v>
          </cell>
          <cell r="S21">
            <v>-4598550.7400000095</v>
          </cell>
          <cell r="T21">
            <v>-33841357.570000008</v>
          </cell>
          <cell r="U21">
            <v>-3594138.299999997</v>
          </cell>
          <cell r="V21">
            <v>-12084142.910000008</v>
          </cell>
          <cell r="W21">
            <v>-37435495.870000005</v>
          </cell>
          <cell r="X21">
            <v>-3667527.6700000018</v>
          </cell>
          <cell r="Y21">
            <v>-41103023.540000007</v>
          </cell>
          <cell r="Z21">
            <v>-5176254.2799999937</v>
          </cell>
          <cell r="AA21">
            <v>-46279277.82</v>
          </cell>
          <cell r="AB21">
            <v>-4302604.5600000098</v>
          </cell>
          <cell r="AC21">
            <v>-13146386.510000005</v>
          </cell>
          <cell r="AD21">
            <v>-50581882.38000001</v>
          </cell>
        </row>
        <row r="22">
          <cell r="B22" t="str">
            <v>Cost of Sales</v>
          </cell>
          <cell r="C22">
            <v>2176938.36</v>
          </cell>
          <cell r="D22">
            <v>2176938.36</v>
          </cell>
          <cell r="E22">
            <v>2720626.8300000005</v>
          </cell>
          <cell r="F22">
            <v>4897565.1900000004</v>
          </cell>
          <cell r="G22">
            <v>2640102.5100000044</v>
          </cell>
          <cell r="H22">
            <v>7537667.7000000048</v>
          </cell>
          <cell r="I22">
            <v>7537667.7000000048</v>
          </cell>
          <cell r="J22">
            <v>2257552.2199999969</v>
          </cell>
          <cell r="K22">
            <v>9795219.9200000018</v>
          </cell>
          <cell r="L22">
            <v>2554382.2200000007</v>
          </cell>
          <cell r="M22">
            <v>12349602.140000002</v>
          </cell>
          <cell r="N22">
            <v>2080267.3800000008</v>
          </cell>
          <cell r="O22">
            <v>6892201.8199999984</v>
          </cell>
          <cell r="P22">
            <v>14429869.520000003</v>
          </cell>
          <cell r="Q22">
            <v>2117297.8399999849</v>
          </cell>
          <cell r="R22">
            <v>16547167.359999988</v>
          </cell>
          <cell r="S22">
            <v>2602604.7899999991</v>
          </cell>
          <cell r="T22">
            <v>19149772.149999987</v>
          </cell>
          <cell r="U22">
            <v>2072663.9700000063</v>
          </cell>
          <cell r="V22">
            <v>6792566.5999999903</v>
          </cell>
          <cell r="W22">
            <v>21222436.119999994</v>
          </cell>
          <cell r="X22">
            <v>2042478.0700000115</v>
          </cell>
          <cell r="Y22">
            <v>23264914.190000005</v>
          </cell>
          <cell r="Z22">
            <v>2871309.5900000036</v>
          </cell>
          <cell r="AA22">
            <v>26136223.780000009</v>
          </cell>
          <cell r="AB22">
            <v>2475956.1599999852</v>
          </cell>
          <cell r="AC22">
            <v>7389743.8200000003</v>
          </cell>
          <cell r="AD22">
            <v>28612179.939999994</v>
          </cell>
        </row>
        <row r="23">
          <cell r="B23" t="str">
            <v>Selling Expense</v>
          </cell>
          <cell r="C23">
            <v>85543.02</v>
          </cell>
          <cell r="D23">
            <v>85543.02</v>
          </cell>
          <cell r="E23">
            <v>114408.34999999999</v>
          </cell>
          <cell r="F23">
            <v>199951.37</v>
          </cell>
          <cell r="G23">
            <v>80124.140000000014</v>
          </cell>
          <cell r="H23">
            <v>280075.51</v>
          </cell>
          <cell r="I23">
            <v>280075.51</v>
          </cell>
          <cell r="J23">
            <v>35265.339999999967</v>
          </cell>
          <cell r="K23">
            <v>315340.84999999998</v>
          </cell>
          <cell r="L23">
            <v>201475.26</v>
          </cell>
          <cell r="M23">
            <v>516816.11</v>
          </cell>
          <cell r="N23">
            <v>98502.820000000065</v>
          </cell>
          <cell r="O23">
            <v>335243.42000000004</v>
          </cell>
          <cell r="P23">
            <v>615318.93000000005</v>
          </cell>
          <cell r="Q23">
            <v>86456.699999999953</v>
          </cell>
          <cell r="R23">
            <v>701775.63</v>
          </cell>
          <cell r="S23">
            <v>71458.189999999944</v>
          </cell>
          <cell r="T23">
            <v>773233.82</v>
          </cell>
          <cell r="U23">
            <v>66760.910000000033</v>
          </cell>
          <cell r="V23">
            <v>224675.79999999993</v>
          </cell>
          <cell r="W23">
            <v>839994.73</v>
          </cell>
          <cell r="X23">
            <v>56936.729999999981</v>
          </cell>
          <cell r="Y23">
            <v>896931.46</v>
          </cell>
          <cell r="Z23">
            <v>77265.040000000037</v>
          </cell>
          <cell r="AA23">
            <v>974196.5</v>
          </cell>
          <cell r="AB23">
            <v>66144.790000000037</v>
          </cell>
          <cell r="AC23">
            <v>200346.56000000006</v>
          </cell>
          <cell r="AD23">
            <v>1040341.29</v>
          </cell>
        </row>
        <row r="24">
          <cell r="B24" t="str">
            <v>G&amp;A Expense</v>
          </cell>
          <cell r="C24">
            <v>62713.65</v>
          </cell>
          <cell r="D24">
            <v>62713.65</v>
          </cell>
          <cell r="E24">
            <v>77051.649999999994</v>
          </cell>
          <cell r="F24">
            <v>139765.29999999999</v>
          </cell>
          <cell r="G24">
            <v>71624.210000000021</v>
          </cell>
          <cell r="H24">
            <v>211389.51</v>
          </cell>
          <cell r="I24">
            <v>211389.51</v>
          </cell>
          <cell r="J24">
            <v>52399.77999999997</v>
          </cell>
          <cell r="K24">
            <v>263789.28999999998</v>
          </cell>
          <cell r="L24">
            <v>5401.4700000000303</v>
          </cell>
          <cell r="M24">
            <v>269190.76</v>
          </cell>
          <cell r="N24">
            <v>38117.899999999965</v>
          </cell>
          <cell r="O24">
            <v>95919.149999999965</v>
          </cell>
          <cell r="P24">
            <v>307308.65999999997</v>
          </cell>
          <cell r="Q24">
            <v>43078.050000000047</v>
          </cell>
          <cell r="R24">
            <v>350386.71</v>
          </cell>
          <cell r="S24">
            <v>58903.699999999953</v>
          </cell>
          <cell r="T24">
            <v>409290.41</v>
          </cell>
          <cell r="U24">
            <v>38621.570000000007</v>
          </cell>
          <cell r="V24">
            <v>140603.32</v>
          </cell>
          <cell r="W24">
            <v>447911.98</v>
          </cell>
          <cell r="X24">
            <v>41499.030000000028</v>
          </cell>
          <cell r="Y24">
            <v>489411.01</v>
          </cell>
          <cell r="Z24">
            <v>356156.65</v>
          </cell>
          <cell r="AA24">
            <v>845567.66</v>
          </cell>
          <cell r="AB24">
            <v>7240.0399999999208</v>
          </cell>
          <cell r="AC24">
            <v>404895.72</v>
          </cell>
          <cell r="AD24">
            <v>852807.7</v>
          </cell>
        </row>
        <row r="25">
          <cell r="B25" t="str">
            <v>Interest</v>
          </cell>
          <cell r="C25">
            <v>-11887.87</v>
          </cell>
          <cell r="D25">
            <v>-11887.87</v>
          </cell>
          <cell r="E25">
            <v>-16101.769999999999</v>
          </cell>
          <cell r="F25">
            <v>-27989.64</v>
          </cell>
          <cell r="G25">
            <v>-9760.0500000000029</v>
          </cell>
          <cell r="H25">
            <v>-37749.69</v>
          </cell>
          <cell r="I25">
            <v>-37749.69</v>
          </cell>
          <cell r="J25">
            <v>-12264.279999999999</v>
          </cell>
          <cell r="K25">
            <v>-50013.97</v>
          </cell>
          <cell r="L25">
            <v>49828.65</v>
          </cell>
          <cell r="M25">
            <v>-185.32</v>
          </cell>
          <cell r="N25">
            <v>-28.52000000000001</v>
          </cell>
          <cell r="O25">
            <v>37535.850000000006</v>
          </cell>
          <cell r="P25">
            <v>-213.84</v>
          </cell>
          <cell r="Q25">
            <v>-26.47</v>
          </cell>
          <cell r="R25">
            <v>-240.31</v>
          </cell>
          <cell r="S25">
            <v>-29.009999999999991</v>
          </cell>
          <cell r="T25">
            <v>-269.32</v>
          </cell>
          <cell r="U25">
            <v>-30.769999999999982</v>
          </cell>
          <cell r="V25">
            <v>-86.249999999999972</v>
          </cell>
          <cell r="W25">
            <v>-300.08999999999997</v>
          </cell>
          <cell r="X25">
            <v>-25.189999999999998</v>
          </cell>
          <cell r="Y25">
            <v>-325.27999999999997</v>
          </cell>
          <cell r="Z25">
            <v>-29.910000000000025</v>
          </cell>
          <cell r="AA25">
            <v>-355.19</v>
          </cell>
          <cell r="AB25">
            <v>-32.550000000000011</v>
          </cell>
          <cell r="AC25">
            <v>-87.650000000000034</v>
          </cell>
          <cell r="AD25">
            <v>-387.74</v>
          </cell>
        </row>
        <row r="26">
          <cell r="B26" t="str">
            <v>Miscellaneous Expense</v>
          </cell>
          <cell r="C26">
            <v>0</v>
          </cell>
          <cell r="E26">
            <v>0</v>
          </cell>
          <cell r="G26">
            <v>0</v>
          </cell>
          <cell r="H26">
            <v>0</v>
          </cell>
          <cell r="J26">
            <v>5085.6899999999996</v>
          </cell>
          <cell r="K26">
            <v>5085.6899999999996</v>
          </cell>
          <cell r="L26">
            <v>-5085.6899999999996</v>
          </cell>
          <cell r="M26">
            <v>0</v>
          </cell>
          <cell r="N26">
            <v>0</v>
          </cell>
          <cell r="O26">
            <v>0</v>
          </cell>
          <cell r="P26">
            <v>0</v>
          </cell>
          <cell r="Q26">
            <v>0</v>
          </cell>
          <cell r="R26">
            <v>0</v>
          </cell>
          <cell r="S26">
            <v>0</v>
          </cell>
          <cell r="T26">
            <v>0</v>
          </cell>
          <cell r="U26">
            <v>0</v>
          </cell>
          <cell r="V26">
            <v>0</v>
          </cell>
          <cell r="W26">
            <v>0</v>
          </cell>
          <cell r="X26">
            <v>0</v>
          </cell>
          <cell r="Z26">
            <v>0</v>
          </cell>
          <cell r="AB26">
            <v>0</v>
          </cell>
          <cell r="AC26">
            <v>0</v>
          </cell>
          <cell r="AD26">
            <v>0</v>
          </cell>
        </row>
        <row r="28">
          <cell r="B28" t="str">
            <v>Net Income</v>
          </cell>
          <cell r="C28">
            <v>-1480767.8800000004</v>
          </cell>
          <cell r="D28">
            <v>-1480767.8800000004</v>
          </cell>
          <cell r="E28">
            <v>-1901681.6899999985</v>
          </cell>
          <cell r="F28">
            <v>-3382449.5699999989</v>
          </cell>
          <cell r="G28">
            <v>-1655205.9599999976</v>
          </cell>
          <cell r="H28">
            <v>-5037655.5299999965</v>
          </cell>
          <cell r="I28">
            <v>-5037655.5299999965</v>
          </cell>
          <cell r="J28">
            <v>-1475415.1800000034</v>
          </cell>
          <cell r="K28">
            <v>-6513070.71</v>
          </cell>
          <cell r="L28">
            <v>-2041322.04</v>
          </cell>
          <cell r="M28">
            <v>-8554392.75</v>
          </cell>
          <cell r="N28">
            <v>-1444676.9399999939</v>
          </cell>
          <cell r="O28">
            <v>-4961414.1599999974</v>
          </cell>
          <cell r="P28">
            <v>-9999069.6899999939</v>
          </cell>
          <cell r="Q28">
            <v>-1644647.7500000149</v>
          </cell>
          <cell r="R28">
            <v>-11643717.440000009</v>
          </cell>
          <cell r="S28">
            <v>-1865613.0700000115</v>
          </cell>
          <cell r="T28">
            <v>-13509330.51000002</v>
          </cell>
          <cell r="U28">
            <v>-1416122.6199999899</v>
          </cell>
          <cell r="V28">
            <v>-4926383.4400000162</v>
          </cell>
          <cell r="W28">
            <v>-14925453.13000001</v>
          </cell>
          <cell r="X28">
            <v>-1526639.02999999</v>
          </cell>
          <cell r="Y28">
            <v>-16452092.16</v>
          </cell>
          <cell r="Z28">
            <v>-1871552.9099999927</v>
          </cell>
          <cell r="AA28">
            <v>-18323645.069999993</v>
          </cell>
          <cell r="AB28">
            <v>-1753296.1200000234</v>
          </cell>
          <cell r="AC28">
            <v>-5151488.0600000061</v>
          </cell>
          <cell r="AD28">
            <v>-20076941.190000016</v>
          </cell>
        </row>
        <row r="30">
          <cell r="B30" t="str">
            <v>FINANCIALS</v>
          </cell>
          <cell r="C30">
            <v>1480767.88</v>
          </cell>
          <cell r="D30">
            <v>1480767.88</v>
          </cell>
          <cell r="E30">
            <v>1901681.69</v>
          </cell>
          <cell r="F30">
            <v>3382449.57</v>
          </cell>
          <cell r="G30">
            <v>1655205.9599999976</v>
          </cell>
          <cell r="H30">
            <v>5037655.5299999975</v>
          </cell>
          <cell r="I30">
            <v>5037655.5299999965</v>
          </cell>
          <cell r="J30">
            <v>1475415.18</v>
          </cell>
          <cell r="K30">
            <v>6513070.71</v>
          </cell>
          <cell r="L30">
            <v>2041322.04</v>
          </cell>
          <cell r="M30">
            <v>8554392.75</v>
          </cell>
          <cell r="N30">
            <v>1444676.94</v>
          </cell>
          <cell r="O30">
            <v>4961414.16</v>
          </cell>
          <cell r="P30">
            <v>9999069.6899999995</v>
          </cell>
          <cell r="Q30">
            <v>1644647.75</v>
          </cell>
          <cell r="R30">
            <v>11643717.439999999</v>
          </cell>
          <cell r="S30">
            <v>1865613.07</v>
          </cell>
          <cell r="T30">
            <v>13509330.51</v>
          </cell>
          <cell r="U30">
            <v>1416122.62</v>
          </cell>
          <cell r="V30">
            <v>4926383.4400000004</v>
          </cell>
          <cell r="W30">
            <v>14925453.130000001</v>
          </cell>
          <cell r="X30">
            <v>1526639.03</v>
          </cell>
          <cell r="Y30">
            <v>16452092.16</v>
          </cell>
          <cell r="Z30">
            <v>1871552.91</v>
          </cell>
          <cell r="AA30">
            <v>18323645.07</v>
          </cell>
          <cell r="AB30">
            <v>1753296.12</v>
          </cell>
          <cell r="AC30">
            <v>5151488.0600000005</v>
          </cell>
          <cell r="AD30">
            <v>20076941.190000001</v>
          </cell>
        </row>
        <row r="32">
          <cell r="B32" t="str">
            <v>VARIANCE (OVER)UNDER:</v>
          </cell>
          <cell r="C32">
            <v>0</v>
          </cell>
          <cell r="D32">
            <v>0</v>
          </cell>
          <cell r="E32">
            <v>0</v>
          </cell>
          <cell r="F32">
            <v>0</v>
          </cell>
          <cell r="G32">
            <v>0</v>
          </cell>
          <cell r="H32">
            <v>0</v>
          </cell>
          <cell r="I32">
            <v>0</v>
          </cell>
          <cell r="J32">
            <v>-3.4924596548080444E-9</v>
          </cell>
          <cell r="K32">
            <v>0</v>
          </cell>
          <cell r="L32">
            <v>0</v>
          </cell>
          <cell r="M32">
            <v>0</v>
          </cell>
          <cell r="N32">
            <v>6.0535967350006104E-9</v>
          </cell>
          <cell r="O32">
            <v>0</v>
          </cell>
          <cell r="P32">
            <v>0</v>
          </cell>
          <cell r="Q32">
            <v>-1.4901161193847656E-8</v>
          </cell>
          <cell r="R32">
            <v>0</v>
          </cell>
          <cell r="S32">
            <v>-1.1408701539039612E-8</v>
          </cell>
          <cell r="T32">
            <v>-2.0489096641540527E-8</v>
          </cell>
          <cell r="U32">
            <v>1.0244548320770264E-8</v>
          </cell>
          <cell r="V32">
            <v>-1.5832483768463135E-8</v>
          </cell>
          <cell r="W32">
            <v>0</v>
          </cell>
          <cell r="X32">
            <v>1.0011717677116394E-8</v>
          </cell>
          <cell r="Y32">
            <v>0</v>
          </cell>
          <cell r="Z32">
            <v>7.2177499532699585E-9</v>
          </cell>
          <cell r="AA32">
            <v>0</v>
          </cell>
          <cell r="AB32">
            <v>-2.3283064365386963E-8</v>
          </cell>
          <cell r="AC32">
            <v>0</v>
          </cell>
          <cell r="AD32">
            <v>0</v>
          </cell>
        </row>
      </sheetData>
      <sheetData sheetId="1" refreshError="1"/>
      <sheetData sheetId="2">
        <row r="1">
          <cell r="C1" t="str">
            <v>October</v>
          </cell>
        </row>
      </sheetData>
      <sheetData sheetId="3" refreshError="1"/>
      <sheetData sheetId="4"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ANNUALAC"/>
      <sheetName val="Cash Flow"/>
      <sheetName val="Segment Final"/>
    </sheetNames>
    <sheetDataSet>
      <sheetData sheetId="0" refreshError="1"/>
      <sheetData sheetId="1">
        <row r="435">
          <cell r="A435" t="str">
            <v>SCHEDULE 12 :  OTHER INCOME</v>
          </cell>
          <cell r="D435" t="str">
            <v>TOTAL</v>
          </cell>
          <cell r="G435">
            <v>6027585.9782499997</v>
          </cell>
          <cell r="H435">
            <v>5671833</v>
          </cell>
        </row>
        <row r="437">
          <cell r="A437" t="str">
            <v>Profit / (Loss) on sale of Fixed Assets (Net)</v>
          </cell>
          <cell r="G437">
            <v>1273.4866399999999</v>
          </cell>
          <cell r="H437">
            <v>-430.81272999999999</v>
          </cell>
        </row>
        <row r="438">
          <cell r="A438" t="str">
            <v>Provision for Doubtful Debts and Advances no longer required</v>
          </cell>
          <cell r="G438">
            <v>2174.607</v>
          </cell>
          <cell r="H438">
            <v>1419.7850000000001</v>
          </cell>
        </row>
        <row r="439">
          <cell r="A439" t="str">
            <v>Miscellaneous Income</v>
          </cell>
          <cell r="F439" t="str">
            <v/>
          </cell>
          <cell r="G439">
            <v>1273.4866399999999</v>
          </cell>
          <cell r="H439">
            <v>-430.81272999999999</v>
          </cell>
        </row>
        <row r="440">
          <cell r="A440" t="str">
            <v>Provision for Doubtful Debts and Advances no longer required</v>
          </cell>
          <cell r="D440" t="str">
            <v>TOTAL</v>
          </cell>
          <cell r="G440">
            <v>28004.335220000001</v>
          </cell>
          <cell r="H440">
            <v>13347.97227</v>
          </cell>
        </row>
        <row r="441">
          <cell r="A441" t="str">
            <v>Miscellaneous Income</v>
          </cell>
          <cell r="F441" t="str">
            <v/>
          </cell>
          <cell r="G441">
            <v>24556.241580000002</v>
          </cell>
          <cell r="H441">
            <v>12359</v>
          </cell>
        </row>
        <row r="442">
          <cell r="D442" t="str">
            <v>TOTAL</v>
          </cell>
          <cell r="G442" t="str">
            <v>THIS YEAR</v>
          </cell>
          <cell r="H442" t="str">
            <v>PREVIOUS YEAR</v>
          </cell>
        </row>
        <row r="443">
          <cell r="F443" t="str">
            <v>Rs.'000</v>
          </cell>
          <cell r="G443" t="str">
            <v>Rs.'000</v>
          </cell>
          <cell r="H443" t="str">
            <v>Rs.'000</v>
          </cell>
        </row>
        <row r="444">
          <cell r="A444" t="str">
            <v>SCHEDULE 13 :  MATERIALS</v>
          </cell>
          <cell r="G444" t="str">
            <v>THIS YEAR</v>
          </cell>
          <cell r="H444" t="str">
            <v>PREVIOUS YEAR</v>
          </cell>
        </row>
        <row r="445">
          <cell r="F445" t="str">
            <v>Rs.'000</v>
          </cell>
          <cell r="G445" t="str">
            <v>Rs.'000</v>
          </cell>
          <cell r="H445" t="str">
            <v>Rs.'000</v>
          </cell>
        </row>
        <row r="446">
          <cell r="A446" t="str">
            <v>a) RAW MATERIALS CONSUMED</v>
          </cell>
        </row>
        <row r="447">
          <cell r="B447" t="str">
            <v>Opening stock</v>
          </cell>
          <cell r="F447">
            <v>316868.51311000006</v>
          </cell>
          <cell r="H447">
            <v>256523</v>
          </cell>
        </row>
        <row r="448">
          <cell r="A448" t="str">
            <v>a) RAW MATERIALS CONSUMED</v>
          </cell>
          <cell r="B448" t="str">
            <v>Add : Taken over pursuant to scheme of</v>
          </cell>
          <cell r="F448">
            <v>0</v>
          </cell>
        </row>
        <row r="449">
          <cell r="B449" t="str">
            <v xml:space="preserve">         amalgamation of GPBL </v>
          </cell>
          <cell r="F449">
            <v>316868.51311000006</v>
          </cell>
          <cell r="H449">
            <v>256523</v>
          </cell>
        </row>
        <row r="450">
          <cell r="B450" t="str">
            <v>Add : Purchases during the year</v>
          </cell>
          <cell r="F450">
            <v>3910802.7497199997</v>
          </cell>
          <cell r="H450">
            <v>3852504.5131100002</v>
          </cell>
        </row>
        <row r="451">
          <cell r="B451" t="str">
            <v xml:space="preserve">         amalgamation of GPBL </v>
          </cell>
          <cell r="F451">
            <v>4227671.2628299994</v>
          </cell>
          <cell r="H451">
            <v>4109027.5131100002</v>
          </cell>
        </row>
        <row r="452">
          <cell r="B452" t="str">
            <v>Less : Sales during the year</v>
          </cell>
          <cell r="F452">
            <v>54881.150249999999</v>
          </cell>
          <cell r="H452">
            <v>35322</v>
          </cell>
        </row>
        <row r="453">
          <cell r="F453">
            <v>4172789.1125799995</v>
          </cell>
          <cell r="H453">
            <v>4073705.5131100002</v>
          </cell>
        </row>
        <row r="454">
          <cell r="B454" t="str">
            <v>Less : Closing Stocks</v>
          </cell>
          <cell r="F454">
            <v>351304.64546999999</v>
          </cell>
          <cell r="H454">
            <v>316868.51311000006</v>
          </cell>
        </row>
        <row r="455">
          <cell r="F455">
            <v>4172789.1125799995</v>
          </cell>
          <cell r="G455">
            <v>3821484.4671099996</v>
          </cell>
          <cell r="H455">
            <v>3756837</v>
          </cell>
        </row>
        <row r="456">
          <cell r="B456" t="str">
            <v>Less : Closing Stocks</v>
          </cell>
          <cell r="F456">
            <v>351304.64546999999</v>
          </cell>
          <cell r="H456">
            <v>316868.51311000006</v>
          </cell>
        </row>
        <row r="457">
          <cell r="A457" t="str">
            <v>b)  PURCHASE FOR RESALE</v>
          </cell>
          <cell r="G457">
            <v>648920.61209999991</v>
          </cell>
          <cell r="H457">
            <v>429398</v>
          </cell>
        </row>
        <row r="459">
          <cell r="A459" t="str">
            <v>c)  INVENTORY CHANGE</v>
          </cell>
          <cell r="G459">
            <v>648920.61209999991</v>
          </cell>
          <cell r="H459">
            <v>429398</v>
          </cell>
        </row>
        <row r="460">
          <cell r="B460" t="str">
            <v>Opening Stock</v>
          </cell>
        </row>
        <row r="461">
          <cell r="A461" t="str">
            <v>c)  INVENTORY CHANGE</v>
          </cell>
          <cell r="B461" t="str">
            <v xml:space="preserve">    Finished Goods</v>
          </cell>
          <cell r="F461">
            <v>108489.92800999999</v>
          </cell>
          <cell r="H461">
            <v>105297</v>
          </cell>
        </row>
        <row r="462">
          <cell r="B462" t="str">
            <v xml:space="preserve">    Work-in-progress</v>
          </cell>
          <cell r="F462">
            <v>0</v>
          </cell>
          <cell r="H462">
            <v>124</v>
          </cell>
        </row>
        <row r="463">
          <cell r="B463" t="str">
            <v xml:space="preserve">    Stock under cultivation</v>
          </cell>
          <cell r="F463">
            <v>18370.39</v>
          </cell>
          <cell r="H463">
            <v>5714</v>
          </cell>
        </row>
        <row r="464">
          <cell r="B464" t="str">
            <v xml:space="preserve">    Poultry Stock</v>
          </cell>
          <cell r="F464">
            <v>93940.906620000009</v>
          </cell>
          <cell r="H464">
            <v>86978</v>
          </cell>
        </row>
        <row r="465">
          <cell r="B465" t="str">
            <v xml:space="preserve">    Stock under cultivation</v>
          </cell>
          <cell r="F465">
            <v>18370.39</v>
          </cell>
          <cell r="H465">
            <v>5714</v>
          </cell>
        </row>
        <row r="466">
          <cell r="B466" t="str">
            <v xml:space="preserve">    Poultry Stock</v>
          </cell>
          <cell r="F466">
            <v>220801.22463000001</v>
          </cell>
          <cell r="H466">
            <v>198113</v>
          </cell>
        </row>
        <row r="467">
          <cell r="B467" t="str">
            <v>Add : Taken over pursuant to scheme of</v>
          </cell>
        </row>
        <row r="468">
          <cell r="B468" t="str">
            <v xml:space="preserve">         amalgamation of GPBL </v>
          </cell>
          <cell r="F468">
            <v>0</v>
          </cell>
          <cell r="H468">
            <v>198113</v>
          </cell>
        </row>
        <row r="469">
          <cell r="B469" t="str">
            <v>Less : Closing Stock</v>
          </cell>
        </row>
        <row r="470">
          <cell r="B470" t="str">
            <v xml:space="preserve">    Finished Goods</v>
          </cell>
          <cell r="F470">
            <v>201992.72044</v>
          </cell>
          <cell r="H470">
            <v>108489.92800999999</v>
          </cell>
        </row>
        <row r="471">
          <cell r="B471" t="str">
            <v xml:space="preserve">    Work-in-progress</v>
          </cell>
          <cell r="F471">
            <v>0</v>
          </cell>
          <cell r="H471">
            <v>0</v>
          </cell>
        </row>
        <row r="472">
          <cell r="B472" t="str">
            <v xml:space="preserve">    Stock under cultivation</v>
          </cell>
          <cell r="F472">
            <v>24454.146000000001</v>
          </cell>
          <cell r="H472">
            <v>18370.39</v>
          </cell>
        </row>
        <row r="473">
          <cell r="B473" t="str">
            <v xml:space="preserve">    Poultry Stock</v>
          </cell>
          <cell r="F473">
            <v>106282.10401000001</v>
          </cell>
          <cell r="H473">
            <v>93940.906620000009</v>
          </cell>
        </row>
        <row r="474">
          <cell r="B474" t="str">
            <v xml:space="preserve">    Stock under cultivation</v>
          </cell>
          <cell r="F474">
            <v>24454.146000000001</v>
          </cell>
          <cell r="H474">
            <v>18370.39</v>
          </cell>
        </row>
        <row r="475">
          <cell r="B475" t="str">
            <v xml:space="preserve">    Poultry Stock</v>
          </cell>
          <cell r="F475">
            <v>106282.10401000001</v>
          </cell>
          <cell r="H475">
            <v>93940.906620000009</v>
          </cell>
        </row>
        <row r="476">
          <cell r="F476">
            <v>332728.97045000002</v>
          </cell>
          <cell r="H476">
            <v>220801.22463000001</v>
          </cell>
        </row>
        <row r="477">
          <cell r="G477">
            <v>-111927.74582000001</v>
          </cell>
          <cell r="H477">
            <v>-22688.224630000012</v>
          </cell>
        </row>
        <row r="478">
          <cell r="F478">
            <v>332728.97045000002</v>
          </cell>
          <cell r="H478">
            <v>220801.22463000001</v>
          </cell>
        </row>
        <row r="479">
          <cell r="D479" t="str">
            <v>TOTAL</v>
          </cell>
          <cell r="G479">
            <v>4358477.3333899993</v>
          </cell>
          <cell r="H479">
            <v>4163546.7753699999</v>
          </cell>
        </row>
        <row r="480">
          <cell r="G480" t="str">
            <v>THIS YEAR</v>
          </cell>
          <cell r="H480" t="str">
            <v>PREVIOUS YEAR</v>
          </cell>
        </row>
        <row r="481">
          <cell r="D481" t="str">
            <v>TOTAL</v>
          </cell>
          <cell r="F481" t="str">
            <v>Rs.'000</v>
          </cell>
          <cell r="G481">
            <v>4358477.3333899993</v>
          </cell>
          <cell r="H481">
            <v>4163546.7753699999</v>
          </cell>
        </row>
        <row r="482">
          <cell r="G482" t="str">
            <v>THIS YEAR</v>
          </cell>
          <cell r="H482" t="str">
            <v>PREVIOUS YEAR</v>
          </cell>
        </row>
        <row r="483">
          <cell r="A483" t="str">
            <v>SCHEDULE 14 :  EXPENSES</v>
          </cell>
          <cell r="F483" t="str">
            <v>Rs.'000</v>
          </cell>
          <cell r="G483" t="str">
            <v>Rs.'000</v>
          </cell>
          <cell r="H483" t="str">
            <v>Rs.'000</v>
          </cell>
        </row>
        <row r="485">
          <cell r="A485">
            <v>1</v>
          </cell>
          <cell r="B485" t="str">
            <v>Salaries, Wages, Bonus,Gratuity and Allowances</v>
          </cell>
          <cell r="G485">
            <v>274448.6568</v>
          </cell>
          <cell r="H485">
            <v>243118.20927000002</v>
          </cell>
        </row>
        <row r="486">
          <cell r="A486">
            <v>2</v>
          </cell>
          <cell r="B486" t="str">
            <v>Contribution  to  Provident  Fund  and</v>
          </cell>
        </row>
        <row r="487">
          <cell r="A487">
            <v>1</v>
          </cell>
          <cell r="B487" t="str">
            <v>Other Funds and Administration Charges</v>
          </cell>
          <cell r="G487">
            <v>15852.307740000002</v>
          </cell>
          <cell r="H487">
            <v>11458.15416</v>
          </cell>
        </row>
        <row r="488">
          <cell r="A488">
            <v>3</v>
          </cell>
          <cell r="B488" t="str">
            <v>Employee Welfare Expenses</v>
          </cell>
          <cell r="G488">
            <v>28220.051600000003</v>
          </cell>
          <cell r="H488">
            <v>22531.926729999999</v>
          </cell>
        </row>
        <row r="489">
          <cell r="A489">
            <v>4</v>
          </cell>
          <cell r="B489" t="str">
            <v>Other Funds and Administration Charges</v>
          </cell>
          <cell r="G489">
            <v>266225.29086000001</v>
          </cell>
          <cell r="H489">
            <v>228803.67165</v>
          </cell>
        </row>
        <row r="490">
          <cell r="A490">
            <v>5</v>
          </cell>
          <cell r="B490" t="str">
            <v>Consumable Stores</v>
          </cell>
          <cell r="G490">
            <v>55782.872080000001</v>
          </cell>
          <cell r="H490">
            <v>49452.531279999996</v>
          </cell>
        </row>
        <row r="491">
          <cell r="A491">
            <v>6</v>
          </cell>
          <cell r="B491" t="str">
            <v>Power and Fuel</v>
          </cell>
          <cell r="G491">
            <v>141031.81701</v>
          </cell>
          <cell r="H491">
            <v>118999.26050000002</v>
          </cell>
        </row>
        <row r="492">
          <cell r="A492">
            <v>7</v>
          </cell>
          <cell r="B492" t="str">
            <v>Rent</v>
          </cell>
          <cell r="G492">
            <v>25869.662710000001</v>
          </cell>
          <cell r="H492">
            <v>11802.82115</v>
          </cell>
        </row>
        <row r="493">
          <cell r="A493">
            <v>8</v>
          </cell>
          <cell r="B493" t="str">
            <v>Rates and Taxes</v>
          </cell>
          <cell r="G493">
            <v>9596.3479499999994</v>
          </cell>
          <cell r="H493">
            <v>7192.8201399999998</v>
          </cell>
        </row>
        <row r="494">
          <cell r="A494">
            <v>9</v>
          </cell>
          <cell r="B494" t="str">
            <v>Repairs &amp; Maintenance</v>
          </cell>
          <cell r="G494">
            <v>25869.662710000001</v>
          </cell>
          <cell r="H494">
            <v>11802.82115</v>
          </cell>
        </row>
        <row r="495">
          <cell r="A495">
            <v>8</v>
          </cell>
          <cell r="B495" t="str">
            <v xml:space="preserve">        Building</v>
          </cell>
          <cell r="F495">
            <v>2814.70417</v>
          </cell>
          <cell r="G495">
            <v>9596.3479499999994</v>
          </cell>
          <cell r="H495">
            <v>1188.8834999999999</v>
          </cell>
        </row>
        <row r="496">
          <cell r="A496">
            <v>9</v>
          </cell>
          <cell r="B496" t="str">
            <v xml:space="preserve">        Plant &amp; Machinery</v>
          </cell>
          <cell r="F496">
            <v>10014.3267</v>
          </cell>
          <cell r="H496">
            <v>9683.4697500000002</v>
          </cell>
        </row>
        <row r="497">
          <cell r="B497" t="str">
            <v xml:space="preserve">        Other assets     </v>
          </cell>
          <cell r="F497">
            <v>5086.0720299999994</v>
          </cell>
          <cell r="H497">
            <v>1635.3271200000001</v>
          </cell>
        </row>
        <row r="498">
          <cell r="B498" t="str">
            <v xml:space="preserve">        Plant &amp; Machinery</v>
          </cell>
          <cell r="F498">
            <v>10014.3267</v>
          </cell>
          <cell r="G498">
            <v>17914.102899999998</v>
          </cell>
          <cell r="H498">
            <v>12506.68037</v>
          </cell>
        </row>
        <row r="499">
          <cell r="A499">
            <v>10</v>
          </cell>
          <cell r="B499" t="str">
            <v xml:space="preserve">        Other assets     </v>
          </cell>
          <cell r="F499">
            <v>5086.0720299999994</v>
          </cell>
          <cell r="G499">
            <v>8329.9938600000005</v>
          </cell>
          <cell r="H499">
            <v>6193.2192699999996</v>
          </cell>
        </row>
        <row r="500">
          <cell r="A500">
            <v>11</v>
          </cell>
          <cell r="B500" t="str">
            <v>Postage, telephony and stationery</v>
          </cell>
          <cell r="G500">
            <v>27314.175529999997</v>
          </cell>
          <cell r="H500">
            <v>21819.13206</v>
          </cell>
        </row>
        <row r="501">
          <cell r="A501">
            <v>12</v>
          </cell>
          <cell r="B501" t="str">
            <v>Auditor's Remuneration</v>
          </cell>
          <cell r="G501">
            <v>1928.912</v>
          </cell>
          <cell r="H501">
            <v>1674.625</v>
          </cell>
        </row>
        <row r="502">
          <cell r="A502">
            <v>13</v>
          </cell>
          <cell r="B502" t="str">
            <v>Legal &amp; Professional Fees</v>
          </cell>
          <cell r="G502">
            <v>59135.769369999995</v>
          </cell>
          <cell r="H502">
            <v>17769.685000000001</v>
          </cell>
        </row>
        <row r="503">
          <cell r="A503">
            <v>14</v>
          </cell>
          <cell r="B503" t="str">
            <v>Freight, Coolie and Cartage</v>
          </cell>
          <cell r="G503">
            <v>83620.474719999998</v>
          </cell>
          <cell r="H503">
            <v>64503.828209999992</v>
          </cell>
        </row>
        <row r="504">
          <cell r="A504">
            <v>15</v>
          </cell>
          <cell r="B504" t="str">
            <v>Discount, Commission and Selling expenses</v>
          </cell>
          <cell r="G504">
            <v>301344.91688999999</v>
          </cell>
          <cell r="H504">
            <v>254635.75984999997</v>
          </cell>
        </row>
        <row r="505">
          <cell r="A505">
            <v>16</v>
          </cell>
          <cell r="B505" t="str">
            <v>Discount</v>
          </cell>
          <cell r="G505">
            <v>0</v>
          </cell>
          <cell r="H505">
            <v>0</v>
          </cell>
        </row>
        <row r="506">
          <cell r="A506">
            <v>16</v>
          </cell>
          <cell r="B506" t="str">
            <v>Advertisement and publicity</v>
          </cell>
          <cell r="G506">
            <v>42939.790829999998</v>
          </cell>
          <cell r="H506">
            <v>37489.117389999999</v>
          </cell>
        </row>
        <row r="507">
          <cell r="A507">
            <v>17</v>
          </cell>
          <cell r="B507" t="str">
            <v>Discount</v>
          </cell>
          <cell r="G507">
            <v>0</v>
          </cell>
          <cell r="H507">
            <v>0</v>
          </cell>
        </row>
      </sheetData>
      <sheetData sheetId="2" refreshError="1"/>
      <sheetData sheetId="3"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elcome"/>
      <sheetName val="Data"/>
      <sheetName val="Part A - General"/>
      <sheetName val="Nature of Bussiness"/>
      <sheetName val="Holding-Subsidiaries"/>
      <sheetName val="Directors"/>
      <sheetName val="Beneficial Owners"/>
      <sheetName val="Balance Sheet"/>
      <sheetName val="Profit and Loss Account"/>
      <sheetName val="Other Information"/>
      <sheetName val="Item - Goods Traded"/>
      <sheetName val="Item - Raw Material"/>
      <sheetName val="Item - Finished Goods"/>
      <sheetName val="Part B - Computation IT"/>
      <sheetName val="Part C - Computation FBT"/>
      <sheetName val="Sch 1 - Business-Profession"/>
      <sheetName val="Sch 2 - Capital Gains"/>
      <sheetName val="Sch 2 - STG"/>
      <sheetName val="Sch 2 - LTG"/>
      <sheetName val="Sch 2 - Installment Details"/>
      <sheetName val="Sch 3 - Dep IT"/>
      <sheetName val="Sch 4 - House Property"/>
      <sheetName val="Sch 5 - Other Sources"/>
      <sheetName val="Sch 6 - Set off- Current "/>
      <sheetName val="Sch 7 - Set off Previous"/>
      <sheetName val="Sch 8 - BF Losses"/>
      <sheetName val="Sch 9 - Deduction Sec10"/>
      <sheetName val="Sch 10 - Chapter VIA"/>
      <sheetName val="Sch 11 - Agricultural Income"/>
      <sheetName val="Sch 12 - Spl Rate"/>
      <sheetName val="Sch 13 - Exempt Incomes"/>
      <sheetName val="Sch 14 - Sec 88E"/>
      <sheetName val="Sch 15 - Sec 115JB"/>
      <sheetName val="Sch 16 - Dividend Tax"/>
      <sheetName val="Sch 17 - FBT"/>
      <sheetName val="Sch 18 - Bank Accounts"/>
      <sheetName val="Sch 19 - Advance IT"/>
      <sheetName val="Sch 20 - SA Tax"/>
      <sheetName val="Sch 21 - Div. Tax"/>
      <sheetName val="Sch 22 - Advance FBT"/>
      <sheetName val="Sch 23 - SA FBT"/>
      <sheetName val="Sch 24 - TDS"/>
      <sheetName val="Sch 25 - TCS"/>
    </sheetNames>
    <sheetDataSet>
      <sheetData sheetId="0"/>
      <sheetData sheetId="1" refreshError="1">
        <row r="2">
          <cell r="A2" t="str">
            <v>1 -Yes</v>
          </cell>
        </row>
        <row r="3">
          <cell r="A3" t="str">
            <v>2 - No</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sheetDataSet>
      <sheetData sheetId="0">
        <row r="3">
          <cell r="B3">
            <v>1683.73</v>
          </cell>
        </row>
        <row r="4">
          <cell r="A4" t="str">
            <v>Other income</v>
          </cell>
        </row>
        <row r="11">
          <cell r="A11" t="str">
            <v>Employee benefits expense</v>
          </cell>
        </row>
        <row r="12">
          <cell r="A12" t="str">
            <v>Finance costs</v>
          </cell>
        </row>
        <row r="13">
          <cell r="A13" t="str">
            <v>Depreciation and amortisation expenses</v>
          </cell>
        </row>
        <row r="14">
          <cell r="A14" t="str">
            <v>Other expenses</v>
          </cell>
        </row>
        <row r="15">
          <cell r="A15" t="str">
            <v>Total expenses</v>
          </cell>
        </row>
        <row r="19">
          <cell r="A19" t="str">
            <v>Profit before tax</v>
          </cell>
        </row>
        <row r="26">
          <cell r="A26" t="str">
            <v>Profit for the year</v>
          </cell>
        </row>
      </sheetData>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ferred Tax Dec 21"/>
      <sheetName val="Deferred Tax Dec 20"/>
      <sheetName val="Depreciation Dec 21"/>
      <sheetName val="Depreciation Dec '20"/>
      <sheetName val="COI Dec 2021"/>
      <sheetName val="COI Dec 2020"/>
      <sheetName val="Depreciation March 2022"/>
      <sheetName val="Deferred Tax June 2022"/>
      <sheetName val="Depreciation June 2022"/>
      <sheetName val="COI June 2022"/>
      <sheetName val="COI March 2022"/>
      <sheetName val="BS"/>
      <sheetName val="PL"/>
      <sheetName val="Valuation"/>
      <sheetName val="SOCE"/>
      <sheetName val="CF"/>
      <sheetName val="CF Working 31.12.2020"/>
      <sheetName val="CF Working 30.09.2020"/>
      <sheetName val="CF Working 31.03.2021"/>
      <sheetName val="CF Working 31.03.2020"/>
      <sheetName val="CF Working 31.12.2019"/>
      <sheetName val="CF Working 30.09.2018"/>
      <sheetName val="Significant Acc. Policy"/>
      <sheetName val="First Time Adoption of IND AS"/>
      <sheetName val="Note to PL &amp; Equity"/>
      <sheetName val="Notes to Recon"/>
      <sheetName val="CF Working 30.09.2019"/>
      <sheetName val="PPE Dec 20 (2)"/>
      <sheetName val="PPE March 2021"/>
      <sheetName val="PPE Mar 20"/>
      <sheetName val="PPE Sep 19"/>
      <sheetName val="Equity Share"/>
      <sheetName val="Notes to Accounts"/>
      <sheetName val="Sept 20 JV"/>
      <sheetName val="Mar 21 JV"/>
      <sheetName val="Dec 21 JV"/>
      <sheetName val="Dec 20 JV"/>
      <sheetName val="Dec 21 TB"/>
      <sheetName val="Sept 21 JV"/>
      <sheetName val="Sept 21 TB"/>
      <sheetName val="Sept 20 TB"/>
      <sheetName val="June 21 TB"/>
      <sheetName val="June 21 JV"/>
      <sheetName val="Mar 21 TB"/>
      <sheetName val="Dec 20 TB"/>
      <sheetName val="Nov 20 TB"/>
      <sheetName val="Nov 20 JV"/>
      <sheetName val="Oct 20 TB"/>
      <sheetName val="Oct 20 JV"/>
      <sheetName val="Sep 20 TB"/>
      <sheetName val="Sep 20 JV"/>
      <sheetName val="Aug 20 TB"/>
      <sheetName val="Aug 20 JV"/>
      <sheetName val="June 20 JV"/>
      <sheetName val="June 20 TB"/>
      <sheetName val="Deferred Tax March 2022"/>
      <sheetName val="Income Taxes"/>
      <sheetName val="Note on 115"/>
      <sheetName val="Employee Benefits"/>
      <sheetName val="Categories of FI"/>
      <sheetName val="Financial Instruments"/>
      <sheetName val="Related Party Disclosure"/>
      <sheetName val="Ratio"/>
      <sheetName val="Groupings"/>
      <sheetName val="Mar 23 JV"/>
      <sheetName val="Mar 23 TB"/>
      <sheetName val="Dec 22 JV"/>
      <sheetName val="Dec 22 TB"/>
      <sheetName val="Sep 22 JV"/>
      <sheetName val="Sep 22 TB"/>
      <sheetName val="Jun 22 JV"/>
      <sheetName val="Jun 22 TB"/>
      <sheetName val="Mar 22 JV"/>
      <sheetName val="Mar 22 TB"/>
      <sheetName val="May 20 TB"/>
      <sheetName val="May 20 JV"/>
      <sheetName val="April 20 TB"/>
      <sheetName val="April 20 JV"/>
      <sheetName val="Mar 20 TB"/>
      <sheetName val="Mar 20 JV "/>
      <sheetName val="Dec 19 TB"/>
      <sheetName val="Deferred Tax Mar 21"/>
      <sheetName val="Depreciation Mar 21"/>
      <sheetName val="Defered Tax Dec 20"/>
      <sheetName val="Defered Tax Mar 20"/>
      <sheetName val="Defered Tax"/>
      <sheetName val="Depreciation Dec 20"/>
      <sheetName val="Depreciation Mar 20"/>
      <sheetName val="Deferred Tax Sept 21"/>
      <sheetName val="Deferred Tax Sept 20"/>
      <sheetName val="Depreciation Sept 21"/>
      <sheetName val="Depreciation Sept 20"/>
      <sheetName val="COI Sept 2021"/>
      <sheetName val="COI Sept 2020"/>
      <sheetName val="COI Mar 21"/>
      <sheetName val="Depreciation"/>
      <sheetName val="Go Ground TB"/>
      <sheetName val="JVs"/>
      <sheetName val="Trial Balanc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ow r="12">
          <cell r="D12">
            <v>44128</v>
          </cell>
        </row>
        <row r="15">
          <cell r="D15">
            <v>19140712</v>
          </cell>
        </row>
        <row r="21">
          <cell r="D21">
            <v>644253</v>
          </cell>
        </row>
        <row r="27">
          <cell r="D27">
            <v>273512719</v>
          </cell>
        </row>
        <row r="31">
          <cell r="D31">
            <v>100000</v>
          </cell>
        </row>
        <row r="32">
          <cell r="D32">
            <v>97913025.654447347</v>
          </cell>
        </row>
        <row r="33">
          <cell r="D33">
            <v>98013025.650000006</v>
          </cell>
        </row>
        <row r="38">
          <cell r="D38">
            <v>36654456</v>
          </cell>
        </row>
        <row r="43">
          <cell r="D43">
            <v>1558017</v>
          </cell>
        </row>
        <row r="44">
          <cell r="D44">
            <v>39111</v>
          </cell>
        </row>
        <row r="48">
          <cell r="D48">
            <v>138845237.91</v>
          </cell>
        </row>
      </sheetData>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gment Information"/>
      <sheetName val="BS &amp; PL"/>
      <sheetName val="Comparative"/>
      <sheetName val="Groupings"/>
      <sheetName val="Schedules"/>
      <sheetName val="Interest 234B &amp; C"/>
      <sheetName val="Director Comm "/>
      <sheetName val="Computation of IT"/>
      <sheetName val="Cash Flow Statement (2)"/>
      <sheetName val="Cash Flow Statement"/>
      <sheetName val="Fix Assets Sch 5"/>
      <sheetName val="Sheet2"/>
      <sheetName val="Sheet1"/>
      <sheetName val="IT Dep (2)"/>
      <sheetName val="Last Yr Fix Assets"/>
      <sheetName val="Deffered Tax"/>
      <sheetName val="Cashflow Working"/>
      <sheetName val="Shareholding"/>
      <sheetName val="RPD"/>
    </sheetNames>
    <sheetDataSet>
      <sheetData sheetId="0" refreshError="1"/>
      <sheetData sheetId="1"/>
      <sheetData sheetId="2" refreshError="1"/>
      <sheetData sheetId="3"/>
      <sheetData sheetId="4"/>
      <sheetData sheetId="5" refreshError="1"/>
      <sheetData sheetId="6" refreshError="1"/>
      <sheetData sheetId="7" refreshError="1"/>
      <sheetData sheetId="8" refreshError="1"/>
      <sheetData sheetId="9" refreshError="1"/>
      <sheetData sheetId="10"/>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lance Sheet"/>
      <sheetName val="Profit and Loss"/>
      <sheetName val="Schedules 1to3"/>
      <sheetName val="Schedule 4"/>
      <sheetName val="Schedules 5to9"/>
      <sheetName val="Schedules10to12"/>
      <sheetName val="Schedules13to15"/>
      <sheetName val="Schedule 16(a)"/>
      <sheetName val="Schedule 16(b)"/>
      <sheetName val="Schedule 14(c)"/>
      <sheetName val="schedule 16(c)"/>
      <sheetName val="schedule 16(d)"/>
      <sheetName val="Balance Sheet Groupings"/>
      <sheetName val="pl detailed"/>
      <sheetName val="pl groupings"/>
      <sheetName val="working to notes to acs"/>
      <sheetName val="man. remn."/>
      <sheetName val="PENDING LIS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refreshError="1"/>
      <sheetData sheetId="14" refreshError="1"/>
      <sheetData sheetId="15" refreshError="1"/>
      <sheetData sheetId="16" refreshError="1"/>
      <sheetData sheetId="17"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nex1"/>
      <sheetName val="Annex2"/>
      <sheetName val="Annex3"/>
      <sheetName val="sales tax"/>
      <sheetName val="145A Working sheet"/>
      <sheetName val="Annex5"/>
      <sheetName val="Annex6"/>
      <sheetName val="Annex7"/>
      <sheetName val="Annex8"/>
      <sheetName val="Annex 9"/>
      <sheetName val="Annex 10"/>
      <sheetName val="Annex 11"/>
      <sheetName val="Annex 13"/>
      <sheetName val="Cenvat Workings"/>
      <sheetName val="Annex14"/>
      <sheetName val="Annex15"/>
      <sheetName val="Annex 16"/>
      <sheetName val="Annex17"/>
      <sheetName val="Annex18"/>
      <sheetName val="Annex18A"/>
      <sheetName val="Annex19"/>
      <sheetName val="Annex20"/>
      <sheetName val="Annex20-working"/>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ow r="1">
          <cell r="A1" t="str">
            <v>Name :  Godrej  &amp;  Boyce  Mfg . Co. Ltd.</v>
          </cell>
          <cell r="B1" t="str">
            <v>Annexure 11</v>
          </cell>
        </row>
        <row r="2">
          <cell r="A2" t="str">
            <v>Assessment Year : 2010-11</v>
          </cell>
        </row>
        <row r="4">
          <cell r="A4" t="str">
            <v>Clause :  20</v>
          </cell>
        </row>
        <row r="6">
          <cell r="A6" t="str">
            <v>Excess Provision for Previous Year Written Back [Section 41(1) ]</v>
          </cell>
        </row>
        <row r="7">
          <cell r="A7" t="str">
            <v/>
          </cell>
        </row>
        <row r="8">
          <cell r="A8" t="str">
            <v>Particulars</v>
          </cell>
          <cell r="B8" t="str">
            <v>Amount (Rs.)</v>
          </cell>
        </row>
        <row r="10">
          <cell r="A10" t="str">
            <v xml:space="preserve">Provision for  Service under Appliance Service Contracts written back </v>
          </cell>
          <cell r="B10">
            <v>58326663</v>
          </cell>
        </row>
        <row r="12">
          <cell r="A12" t="str">
            <v/>
          </cell>
        </row>
        <row r="13">
          <cell r="A13" t="str">
            <v>Excess Provision for previous years credited to Profit and Loss Account</v>
          </cell>
          <cell r="B13">
            <v>7878428</v>
          </cell>
        </row>
        <row r="17">
          <cell r="B17">
            <v>66205091</v>
          </cell>
        </row>
        <row r="19">
          <cell r="A19" t="str">
            <v>Note : The above amounts are already credited to the Profit and Loss Account</v>
          </cell>
        </row>
      </sheetData>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Accounts march"/>
      <sheetName val="Conso segment"/>
      <sheetName val="Fixed Assets - Farhad Final"/>
      <sheetName val="Fixed Assets - Farhad"/>
      <sheetName val="Goodwill  (GIL)"/>
      <sheetName val="Additional Information V"/>
      <sheetName val="Consolidated Cash Flow V"/>
      <sheetName val=" Conso Notes V"/>
      <sheetName val="Goodwill "/>
      <sheetName val="Related Party GAVL Final"/>
      <sheetName val="Related Party GOPL Final"/>
      <sheetName val="Elimination workings"/>
      <sheetName val="Fixed Assets "/>
      <sheetName val="Related PArty"/>
      <sheetName val="Additional Information"/>
      <sheetName val="Consolidated Cash Flow"/>
      <sheetName val=" Conso Not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
      <sheetName val="12b"/>
      <sheetName val="Annex3"/>
      <sheetName val="Annex3.1"/>
      <sheetName val="Annex3.2"/>
      <sheetName val="Annex3.3"/>
      <sheetName val="16b"/>
      <sheetName val="17(d)"/>
      <sheetName val="18"/>
      <sheetName val="21i"/>
      <sheetName val="21ii"/>
      <sheetName val="22a"/>
      <sheetName val="22(b)"/>
      <sheetName val="24(a)"/>
      <sheetName val="22b"/>
      <sheetName val="24 (a)"/>
      <sheetName val="24(b)"/>
      <sheetName val="25"/>
      <sheetName val="26"/>
      <sheetName val="27"/>
      <sheetName val="TDS workings"/>
      <sheetName val="28"/>
      <sheetName val="28A"/>
      <sheetName val="29"/>
      <sheetName val="32"/>
      <sheetName val="Working32"/>
      <sheetName val="Consolidated"/>
    </sheetNames>
    <sheetDataSet>
      <sheetData sheetId="0"/>
      <sheetData sheetId="1"/>
      <sheetData sheetId="2"/>
      <sheetData sheetId="3"/>
      <sheetData sheetId="4"/>
      <sheetData sheetId="5"/>
      <sheetData sheetId="6"/>
      <sheetData sheetId="7"/>
      <sheetData sheetId="8">
        <row r="1">
          <cell r="A1" t="str">
            <v>Name :  Sky Industries Limited</v>
          </cell>
          <cell r="E1" t="str">
            <v>Annexure  6</v>
          </cell>
        </row>
        <row r="2">
          <cell r="A2" t="str">
            <v>Assessment Year : 2006-2007</v>
          </cell>
        </row>
        <row r="4">
          <cell r="A4" t="str">
            <v>Clause : 18</v>
          </cell>
        </row>
        <row r="6">
          <cell r="A6" t="str">
            <v>Particulars of payment made to persons specified under section 40A(2)(b):</v>
          </cell>
        </row>
        <row r="8">
          <cell r="A8" t="str">
            <v>Sr.</v>
          </cell>
          <cell r="B8" t="str">
            <v>Name</v>
          </cell>
          <cell r="C8" t="str">
            <v>Relationship</v>
          </cell>
          <cell r="D8" t="str">
            <v xml:space="preserve">Amount </v>
          </cell>
          <cell r="E8" t="str">
            <v>Nature of Payment &amp; Account</v>
          </cell>
        </row>
        <row r="9">
          <cell r="A9" t="str">
            <v>No.</v>
          </cell>
          <cell r="D9" t="str">
            <v>( Rs.)</v>
          </cell>
          <cell r="E9" t="str">
            <v>Head under which Debited</v>
          </cell>
        </row>
        <row r="10">
          <cell r="A10">
            <v>1</v>
          </cell>
          <cell r="B10" t="str">
            <v>Shamots International</v>
          </cell>
          <cell r="C10" t="str">
            <v>Directors  having Substantial interest</v>
          </cell>
          <cell r="D10">
            <v>10265211</v>
          </cell>
          <cell r="E10" t="str">
            <v>Labour charges</v>
          </cell>
        </row>
        <row r="11">
          <cell r="D11">
            <v>10441722.09</v>
          </cell>
          <cell r="E11" t="str">
            <v xml:space="preserve">Purchase of Raw Materials </v>
          </cell>
        </row>
        <row r="12">
          <cell r="A12">
            <v>2</v>
          </cell>
          <cell r="B12" t="str">
            <v>Skay Inc. (Wholly owned subsidiary)</v>
          </cell>
          <cell r="C12" t="str">
            <v>Company has a Substantial interest</v>
          </cell>
          <cell r="D12">
            <v>5371853</v>
          </cell>
          <cell r="E12" t="str">
            <v>Commission on Sales</v>
          </cell>
        </row>
        <row r="13">
          <cell r="A13">
            <v>3</v>
          </cell>
          <cell r="B13" t="str">
            <v>Shilton Fashions Pvrivate Limited</v>
          </cell>
          <cell r="C13" t="str">
            <v>Director  having Substantial interest</v>
          </cell>
          <cell r="D13">
            <v>161858</v>
          </cell>
          <cell r="E13" t="str">
            <v>Electricity charges</v>
          </cell>
        </row>
        <row r="14">
          <cell r="D14">
            <v>108073</v>
          </cell>
          <cell r="E14" t="str">
            <v>Printing &amp; stationery</v>
          </cell>
        </row>
        <row r="15">
          <cell r="D15">
            <v>903807</v>
          </cell>
          <cell r="E15" t="str">
            <v>Salaries</v>
          </cell>
        </row>
        <row r="16">
          <cell r="D16">
            <v>56035</v>
          </cell>
          <cell r="E16" t="str">
            <v>Conveyance</v>
          </cell>
        </row>
        <row r="17">
          <cell r="D17">
            <v>48000</v>
          </cell>
          <cell r="E17" t="str">
            <v>Professional fees</v>
          </cell>
        </row>
        <row r="18">
          <cell r="D18">
            <v>217539</v>
          </cell>
          <cell r="E18" t="str">
            <v>Telephone expenses</v>
          </cell>
        </row>
        <row r="19">
          <cell r="D19">
            <v>111652</v>
          </cell>
          <cell r="E19" t="str">
            <v>Office maitenance expesnes</v>
          </cell>
        </row>
        <row r="20">
          <cell r="A20">
            <v>5</v>
          </cell>
          <cell r="B20" t="str">
            <v>S.K. EXPORTS</v>
          </cell>
          <cell r="C20" t="str">
            <v>Directors having substantial interest</v>
          </cell>
          <cell r="D20">
            <v>365687</v>
          </cell>
          <cell r="E20" t="str">
            <v>Purchase DEPB Licence</v>
          </cell>
        </row>
        <row r="21">
          <cell r="D21">
            <v>59509</v>
          </cell>
          <cell r="E21" t="str">
            <v xml:space="preserve">Purchase of Raw Materials </v>
          </cell>
        </row>
        <row r="22">
          <cell r="A22">
            <v>4</v>
          </cell>
          <cell r="B22" t="str">
            <v>Skay Finvest Private Limited</v>
          </cell>
          <cell r="C22" t="str">
            <v>Director  having Substantial interest</v>
          </cell>
          <cell r="D22">
            <v>438952</v>
          </cell>
          <cell r="E22" t="str">
            <v>Payment of interest on loan</v>
          </cell>
        </row>
        <row r="23">
          <cell r="A23">
            <v>5</v>
          </cell>
          <cell r="B23" t="str">
            <v>S. K. Silks</v>
          </cell>
          <cell r="C23" t="str">
            <v>Directors  having Substantial interest</v>
          </cell>
          <cell r="D23">
            <v>2390717</v>
          </cell>
          <cell r="E23" t="str">
            <v>Purchase DEPB Licence</v>
          </cell>
        </row>
        <row r="24">
          <cell r="A24">
            <v>7</v>
          </cell>
          <cell r="B24" t="str">
            <v>S.K. Overseas</v>
          </cell>
          <cell r="C24" t="str">
            <v>Directors  having Substantial interest</v>
          </cell>
          <cell r="D24">
            <v>473408</v>
          </cell>
          <cell r="E24" t="str">
            <v xml:space="preserve">Purchase of Raw Materials </v>
          </cell>
        </row>
        <row r="25">
          <cell r="D25">
            <v>15000</v>
          </cell>
          <cell r="E25" t="str">
            <v>Payment of service charges</v>
          </cell>
        </row>
        <row r="26">
          <cell r="D26">
            <v>554211</v>
          </cell>
          <cell r="E26" t="str">
            <v xml:space="preserve">Purchase of Stores and Spares </v>
          </cell>
        </row>
        <row r="27">
          <cell r="D27">
            <v>25000</v>
          </cell>
          <cell r="E27" t="str">
            <v>Reimbursement of Business Promotion Expenses</v>
          </cell>
        </row>
        <row r="28">
          <cell r="A28">
            <v>8</v>
          </cell>
          <cell r="B28" t="str">
            <v>Mr. Shailesh S. Shah</v>
          </cell>
          <cell r="C28" t="str">
            <v>Director</v>
          </cell>
          <cell r="D28">
            <v>53919</v>
          </cell>
          <cell r="E28" t="str">
            <v>Payment of interest on loan</v>
          </cell>
        </row>
        <row r="29">
          <cell r="D29">
            <v>4247213</v>
          </cell>
          <cell r="E29" t="str">
            <v>Director's Remuneration</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nex1"/>
      <sheetName val="Annex2"/>
      <sheetName val="Annex3"/>
      <sheetName val="145 A Working"/>
      <sheetName val="Annex5"/>
      <sheetName val="Annex6"/>
      <sheetName val="Annex7"/>
      <sheetName val="Annex8"/>
      <sheetName val="Annex 10"/>
      <sheetName val="Annex 11"/>
      <sheetName val="Annex 13"/>
      <sheetName val="Cenvat Workings"/>
      <sheetName val="Annex14"/>
      <sheetName val="Annex15"/>
      <sheetName val="Annex17"/>
      <sheetName val="Annex18"/>
      <sheetName val="Annex18A"/>
      <sheetName val="Annex19"/>
      <sheetName val="Annex20"/>
      <sheetName val="Annex20-working"/>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ow r="1">
          <cell r="A1" t="str">
            <v>Name :  Godrej  &amp;  Boyce  Mfg . Co. Ltd.</v>
          </cell>
          <cell r="B1" t="str">
            <v>Annexure 11</v>
          </cell>
        </row>
        <row r="2">
          <cell r="A2" t="str">
            <v>Assessment Year : 2008-09</v>
          </cell>
        </row>
        <row r="4">
          <cell r="A4" t="str">
            <v>Clause :  20</v>
          </cell>
        </row>
      </sheetData>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ductor"/>
      <sheetName val="Challan"/>
      <sheetName val="Deductee"/>
      <sheetName val="Field Desc"/>
      <sheetName val="Data"/>
      <sheetName val="Instructions"/>
      <sheetName val="SectionCode"/>
    </sheetNames>
    <sheetDataSet>
      <sheetData sheetId="0" refreshError="1"/>
      <sheetData sheetId="1" refreshError="1"/>
      <sheetData sheetId="2" refreshError="1"/>
      <sheetData sheetId="3" refreshError="1"/>
      <sheetData sheetId="4">
        <row r="3">
          <cell r="D3">
            <v>193</v>
          </cell>
        </row>
        <row r="4">
          <cell r="D4">
            <v>194</v>
          </cell>
        </row>
        <row r="5">
          <cell r="D5" t="str">
            <v>94A</v>
          </cell>
        </row>
        <row r="6">
          <cell r="D6" t="str">
            <v>94B</v>
          </cell>
        </row>
        <row r="7">
          <cell r="D7" t="str">
            <v>4BB</v>
          </cell>
        </row>
        <row r="8">
          <cell r="D8" t="str">
            <v>94C</v>
          </cell>
        </row>
        <row r="9">
          <cell r="D9" t="str">
            <v>94D</v>
          </cell>
        </row>
        <row r="10">
          <cell r="D10" t="str">
            <v>4EE</v>
          </cell>
        </row>
        <row r="11">
          <cell r="D11" t="str">
            <v>94F</v>
          </cell>
        </row>
        <row r="12">
          <cell r="D12" t="str">
            <v>94G</v>
          </cell>
        </row>
        <row r="13">
          <cell r="D13" t="str">
            <v>94H</v>
          </cell>
        </row>
        <row r="14">
          <cell r="D14" t="str">
            <v>4IA</v>
          </cell>
        </row>
        <row r="15">
          <cell r="D15" t="str">
            <v>4IB</v>
          </cell>
        </row>
        <row r="16">
          <cell r="D16" t="str">
            <v>94J</v>
          </cell>
        </row>
        <row r="17">
          <cell r="D17" t="str">
            <v>94L</v>
          </cell>
        </row>
      </sheetData>
      <sheetData sheetId="5" refreshError="1"/>
      <sheetData sheetId="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4D0070-6BC2-46C9-B008-6B609E1D5727}">
  <dimension ref="B2:G27"/>
  <sheetViews>
    <sheetView showGridLines="0" tabSelected="1" topLeftCell="A10" workbookViewId="0">
      <selection activeCell="F27" sqref="F27"/>
    </sheetView>
  </sheetViews>
  <sheetFormatPr defaultRowHeight="15"/>
  <cols>
    <col min="1" max="1" width="5" customWidth="1"/>
    <col min="2" max="2" width="37.5703125" customWidth="1"/>
    <col min="3" max="6" width="14.85546875" customWidth="1"/>
  </cols>
  <sheetData>
    <row r="2" spans="2:7" ht="15.75">
      <c r="B2" s="13" t="s">
        <v>69</v>
      </c>
      <c r="C2" s="13"/>
      <c r="D2" s="13"/>
      <c r="E2" s="13"/>
      <c r="F2" s="13"/>
    </row>
    <row r="3" spans="2:7" ht="9" customHeight="1"/>
    <row r="4" spans="2:7">
      <c r="B4" s="15" t="s">
        <v>18</v>
      </c>
      <c r="C4" s="21">
        <v>2021</v>
      </c>
      <c r="D4" s="21">
        <f>C4+1</f>
        <v>2022</v>
      </c>
      <c r="E4" s="21">
        <f t="shared" ref="E4:F4" si="0">D4+1</f>
        <v>2023</v>
      </c>
      <c r="F4" s="21">
        <f t="shared" si="0"/>
        <v>2024</v>
      </c>
      <c r="G4" s="14"/>
    </row>
    <row r="5" spans="2:7">
      <c r="B5" t="s">
        <v>17</v>
      </c>
      <c r="C5" s="42">
        <v>603190</v>
      </c>
      <c r="D5" s="42">
        <v>297456</v>
      </c>
      <c r="E5" s="42">
        <v>297456</v>
      </c>
      <c r="F5" s="42">
        <v>348643</v>
      </c>
    </row>
    <row r="6" spans="2:7">
      <c r="B6" t="str">
        <f>[25]Sheet1!A4</f>
        <v>Other income</v>
      </c>
      <c r="C6" s="42">
        <v>66808</v>
      </c>
      <c r="D6" s="42">
        <v>94120</v>
      </c>
      <c r="E6" s="42">
        <v>1400009</v>
      </c>
      <c r="F6" s="42">
        <v>1748586</v>
      </c>
    </row>
    <row r="7" spans="2:7">
      <c r="B7" s="16" t="s">
        <v>25</v>
      </c>
      <c r="C7" s="75">
        <f t="shared" ref="C7:D7" si="1">SUM(C5:C6)</f>
        <v>669998</v>
      </c>
      <c r="D7" s="75">
        <f t="shared" si="1"/>
        <v>391576</v>
      </c>
      <c r="E7" s="75">
        <f>SUM(E5:E6)</f>
        <v>1697465</v>
      </c>
      <c r="F7" s="75">
        <f t="shared" ref="F7" si="2">SUM(F5:F6)</f>
        <v>2097229</v>
      </c>
    </row>
    <row r="8" spans="2:7">
      <c r="B8" s="1"/>
      <c r="C8" s="42"/>
      <c r="D8" s="42"/>
      <c r="E8" s="42"/>
      <c r="F8" s="42"/>
    </row>
    <row r="9" spans="2:7">
      <c r="B9" t="str">
        <f>[25]Sheet1!A11</f>
        <v>Employee benefits expense</v>
      </c>
      <c r="C9" s="42">
        <v>812665</v>
      </c>
      <c r="D9" s="42">
        <v>952734</v>
      </c>
      <c r="E9" s="42">
        <v>876088</v>
      </c>
      <c r="F9" s="42">
        <v>683200</v>
      </c>
    </row>
    <row r="10" spans="2:7">
      <c r="B10" t="str">
        <f>[25]Sheet1!A14</f>
        <v>Other expenses</v>
      </c>
      <c r="C10" s="42">
        <v>36802</v>
      </c>
      <c r="D10" s="42">
        <v>68735</v>
      </c>
      <c r="E10" s="42">
        <v>428130</v>
      </c>
      <c r="F10" s="42">
        <v>35089</v>
      </c>
    </row>
    <row r="11" spans="2:7">
      <c r="B11" s="16" t="str">
        <f>[25]Sheet1!A15</f>
        <v>Total expenses</v>
      </c>
      <c r="C11" s="75">
        <f>SUM(C9:C10)</f>
        <v>849467</v>
      </c>
      <c r="D11" s="75">
        <f>SUM(D9:D10)</f>
        <v>1021469</v>
      </c>
      <c r="E11" s="75">
        <f>SUM(E9:E10)</f>
        <v>1304218</v>
      </c>
      <c r="F11" s="75">
        <f>SUM(F9:F10)</f>
        <v>718289</v>
      </c>
    </row>
    <row r="12" spans="2:7">
      <c r="B12" s="17"/>
      <c r="C12" s="76"/>
      <c r="D12" s="76"/>
      <c r="E12" s="76"/>
      <c r="F12" s="76"/>
    </row>
    <row r="13" spans="2:7">
      <c r="B13" s="16" t="s">
        <v>19</v>
      </c>
      <c r="C13" s="75">
        <f t="shared" ref="C13:D13" si="3">C7-C11</f>
        <v>-179469</v>
      </c>
      <c r="D13" s="75">
        <f t="shared" si="3"/>
        <v>-629893</v>
      </c>
      <c r="E13" s="75">
        <f>E7-E11</f>
        <v>393247</v>
      </c>
      <c r="F13" s="75">
        <f>F7-F11</f>
        <v>1378940</v>
      </c>
    </row>
    <row r="14" spans="2:7">
      <c r="B14" t="str">
        <f>[25]Sheet1!A13</f>
        <v>Depreciation and amortisation expenses</v>
      </c>
      <c r="C14" s="42">
        <v>0</v>
      </c>
      <c r="D14" s="42">
        <v>0</v>
      </c>
      <c r="E14" s="42">
        <v>0</v>
      </c>
      <c r="F14" s="42">
        <v>0</v>
      </c>
    </row>
    <row r="15" spans="2:7">
      <c r="C15" s="42"/>
      <c r="D15" s="42"/>
      <c r="E15" s="42"/>
      <c r="F15" s="42"/>
    </row>
    <row r="16" spans="2:7">
      <c r="B16" s="16" t="s">
        <v>20</v>
      </c>
      <c r="C16" s="75">
        <f>C13-C14</f>
        <v>-179469</v>
      </c>
      <c r="D16" s="75">
        <f t="shared" ref="D16:F16" si="4">D13-D14</f>
        <v>-629893</v>
      </c>
      <c r="E16" s="75">
        <f t="shared" si="4"/>
        <v>393247</v>
      </c>
      <c r="F16" s="75">
        <f t="shared" si="4"/>
        <v>1378940</v>
      </c>
    </row>
    <row r="17" spans="2:6">
      <c r="B17" t="str">
        <f>[25]Sheet1!A12</f>
        <v>Finance costs</v>
      </c>
      <c r="C17" s="42">
        <v>0</v>
      </c>
      <c r="D17" s="42">
        <v>0</v>
      </c>
      <c r="E17" s="42">
        <v>0</v>
      </c>
      <c r="F17" s="42">
        <v>0</v>
      </c>
    </row>
    <row r="18" spans="2:6">
      <c r="C18" s="42"/>
      <c r="D18" s="42"/>
      <c r="E18" s="42"/>
      <c r="F18" s="42"/>
    </row>
    <row r="19" spans="2:6">
      <c r="B19" s="16" t="str">
        <f>[25]Sheet1!A19</f>
        <v>Profit before tax</v>
      </c>
      <c r="C19" s="75">
        <f t="shared" ref="C19:D19" si="5">+C16-C17</f>
        <v>-179469</v>
      </c>
      <c r="D19" s="75">
        <f t="shared" si="5"/>
        <v>-629893</v>
      </c>
      <c r="E19" s="75">
        <f>+E16-E17</f>
        <v>393247</v>
      </c>
      <c r="F19" s="75">
        <f t="shared" ref="F19" si="6">+F16-F17</f>
        <v>1378940</v>
      </c>
    </row>
    <row r="20" spans="2:6">
      <c r="B20" t="s">
        <v>70</v>
      </c>
      <c r="C20" s="42">
        <v>0</v>
      </c>
      <c r="D20" s="42">
        <v>0</v>
      </c>
      <c r="E20" s="42">
        <v>61347</v>
      </c>
      <c r="F20" s="42">
        <v>242781</v>
      </c>
    </row>
    <row r="21" spans="2:6">
      <c r="B21" t="s">
        <v>71</v>
      </c>
      <c r="C21" s="42">
        <v>0</v>
      </c>
      <c r="D21" s="42">
        <v>0</v>
      </c>
      <c r="E21" s="42">
        <v>0</v>
      </c>
      <c r="F21" s="42">
        <v>61347</v>
      </c>
    </row>
    <row r="22" spans="2:6">
      <c r="B22" s="16" t="str">
        <f>[25]Sheet1!A26</f>
        <v>Profit for the year</v>
      </c>
      <c r="C22" s="75">
        <f t="shared" ref="C22:E22" si="7">+C19-C20+C21</f>
        <v>-179469</v>
      </c>
      <c r="D22" s="75">
        <f t="shared" si="7"/>
        <v>-629893</v>
      </c>
      <c r="E22" s="75">
        <f t="shared" si="7"/>
        <v>331900</v>
      </c>
      <c r="F22" s="75">
        <f>+F19-F20+F21</f>
        <v>1197506</v>
      </c>
    </row>
    <row r="23" spans="2:6">
      <c r="C23" s="18"/>
      <c r="D23" s="18"/>
      <c r="E23" s="18"/>
      <c r="F23" s="18"/>
    </row>
    <row r="24" spans="2:6">
      <c r="B24" t="s">
        <v>21</v>
      </c>
      <c r="C24" s="20">
        <f>C13/C7</f>
        <v>-0.26786497870142895</v>
      </c>
      <c r="D24" s="20">
        <f>D13/D7</f>
        <v>-1.6086098228696346</v>
      </c>
      <c r="E24" s="20">
        <f>E13/E7</f>
        <v>0.23166722141546364</v>
      </c>
      <c r="F24" s="20">
        <f>F13/F7</f>
        <v>0.65750568965048639</v>
      </c>
    </row>
    <row r="25" spans="2:6">
      <c r="B25" t="s">
        <v>22</v>
      </c>
      <c r="C25" s="20">
        <f>C16/C7</f>
        <v>-0.26786497870142895</v>
      </c>
      <c r="D25" s="20">
        <f>D16/D7</f>
        <v>-1.6086098228696346</v>
      </c>
      <c r="E25" s="20">
        <f>E16/E7</f>
        <v>0.23166722141546364</v>
      </c>
      <c r="F25" s="20">
        <f>F16/F7</f>
        <v>0.65750568965048639</v>
      </c>
    </row>
    <row r="26" spans="2:6">
      <c r="B26" t="s">
        <v>23</v>
      </c>
      <c r="C26" s="20">
        <f>+C22/C7</f>
        <v>-0.26786497870142895</v>
      </c>
      <c r="D26" s="20">
        <f t="shared" ref="D26:F26" si="8">+D22/D7</f>
        <v>-1.6086098228696346</v>
      </c>
      <c r="E26" s="20">
        <f t="shared" si="8"/>
        <v>0.19552685916940851</v>
      </c>
      <c r="F26" s="20">
        <f t="shared" si="8"/>
        <v>0.57099439307772304</v>
      </c>
    </row>
    <row r="27" spans="2:6">
      <c r="B27" t="s">
        <v>24</v>
      </c>
      <c r="C27" s="20"/>
      <c r="D27" s="20">
        <f>D7/C7-1</f>
        <v>-0.41555646434765481</v>
      </c>
      <c r="E27" s="20">
        <f t="shared" ref="E27:F27" si="9">E7/D7-1</f>
        <v>3.3349566878460379</v>
      </c>
      <c r="F27" s="20">
        <f t="shared" si="9"/>
        <v>0.23550647583308049</v>
      </c>
    </row>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1863BC-1431-42E6-A9C1-5CF803AEBC63}">
  <dimension ref="A1"/>
  <sheetViews>
    <sheetView workbookViewId="0"/>
  </sheetViews>
  <sheetFormatPr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M70"/>
  <sheetViews>
    <sheetView showGridLines="0" topLeftCell="A7" workbookViewId="0">
      <selection activeCell="D14" sqref="D14"/>
    </sheetView>
  </sheetViews>
  <sheetFormatPr defaultRowHeight="15"/>
  <cols>
    <col min="1" max="1" width="3.85546875" customWidth="1"/>
    <col min="2" max="2" width="46.42578125" bestFit="1" customWidth="1"/>
    <col min="3" max="3" width="16.28515625" customWidth="1"/>
    <col min="4" max="4" width="18" customWidth="1"/>
    <col min="5" max="5" width="11.85546875" style="19" customWidth="1"/>
    <col min="6" max="6" width="10.5703125" customWidth="1"/>
    <col min="7" max="7" width="24.5703125" customWidth="1"/>
    <col min="8" max="8" width="11.42578125" customWidth="1"/>
    <col min="9" max="9" width="11.7109375" bestFit="1" customWidth="1"/>
    <col min="10" max="10" width="12" customWidth="1"/>
  </cols>
  <sheetData>
    <row r="2" spans="2:5" ht="22.5" customHeight="1">
      <c r="B2" s="13" t="str">
        <f>+'Historical Performance'!B2</f>
        <v>M/s G.D. Traexim International Limited</v>
      </c>
      <c r="C2" s="13"/>
      <c r="D2" s="13"/>
      <c r="E2" s="23"/>
    </row>
    <row r="3" spans="2:5" ht="30">
      <c r="B3" s="65" t="s">
        <v>0</v>
      </c>
      <c r="C3" s="66" t="s">
        <v>57</v>
      </c>
      <c r="D3" s="66" t="s">
        <v>27</v>
      </c>
      <c r="E3" s="67" t="s">
        <v>26</v>
      </c>
    </row>
    <row r="4" spans="2:5">
      <c r="B4" s="1" t="s">
        <v>1</v>
      </c>
      <c r="D4" s="19"/>
    </row>
    <row r="5" spans="2:5">
      <c r="B5" t="s">
        <v>56</v>
      </c>
      <c r="C5" s="8">
        <v>350531</v>
      </c>
      <c r="D5" s="42">
        <f>+Investment!C24</f>
        <v>561818.01</v>
      </c>
      <c r="E5" s="42">
        <v>0</v>
      </c>
    </row>
    <row r="6" spans="2:5">
      <c r="B6" t="s">
        <v>53</v>
      </c>
      <c r="C6" s="8">
        <v>19000</v>
      </c>
      <c r="D6" s="42">
        <f t="shared" ref="D6" si="0">C6*E6</f>
        <v>19000</v>
      </c>
      <c r="E6" s="42">
        <v>1</v>
      </c>
    </row>
    <row r="7" spans="2:5">
      <c r="B7" s="68" t="s">
        <v>15</v>
      </c>
      <c r="C7" s="69">
        <f>SUM(C5:C6)</f>
        <v>369531</v>
      </c>
      <c r="D7" s="70">
        <f>SUM(D5:D6)</f>
        <v>580818.01</v>
      </c>
      <c r="E7" s="70"/>
    </row>
    <row r="8" spans="2:5">
      <c r="C8" s="8"/>
      <c r="D8" s="42"/>
      <c r="E8" s="42"/>
    </row>
    <row r="9" spans="2:5">
      <c r="B9" s="9" t="s">
        <v>2</v>
      </c>
      <c r="C9" s="8"/>
      <c r="D9" s="42"/>
      <c r="E9" s="42"/>
    </row>
    <row r="10" spans="2:5">
      <c r="B10" s="6" t="s">
        <v>54</v>
      </c>
      <c r="C10" s="8">
        <v>34967019</v>
      </c>
      <c r="D10" s="42">
        <f>C10*E10</f>
        <v>34967019</v>
      </c>
      <c r="E10" s="42">
        <v>1</v>
      </c>
    </row>
    <row r="11" spans="2:5">
      <c r="B11" s="6" t="s">
        <v>55</v>
      </c>
      <c r="C11" s="8">
        <v>261827</v>
      </c>
      <c r="D11" s="42">
        <f>C11*E11</f>
        <v>261827</v>
      </c>
      <c r="E11" s="42">
        <v>1</v>
      </c>
    </row>
    <row r="12" spans="2:5">
      <c r="B12" s="6" t="s">
        <v>3</v>
      </c>
      <c r="C12" s="8">
        <v>87000</v>
      </c>
      <c r="D12" s="42">
        <f>C12*E12</f>
        <v>87000</v>
      </c>
      <c r="E12" s="42">
        <v>1</v>
      </c>
    </row>
    <row r="13" spans="2:5">
      <c r="B13" s="68" t="s">
        <v>16</v>
      </c>
      <c r="C13" s="69">
        <f>SUM(C10:C12)</f>
        <v>35315846</v>
      </c>
      <c r="D13" s="69">
        <f>SUM(D10:D12)</f>
        <v>35315846</v>
      </c>
      <c r="E13" s="70"/>
    </row>
    <row r="14" spans="2:5">
      <c r="B14" s="68" t="s">
        <v>4</v>
      </c>
      <c r="C14" s="69">
        <f>C13+C7</f>
        <v>35685377</v>
      </c>
      <c r="D14" s="69">
        <f>D13+D7</f>
        <v>35896664.009999998</v>
      </c>
      <c r="E14" s="70"/>
    </row>
    <row r="15" spans="2:5">
      <c r="C15" s="8"/>
      <c r="D15" s="42"/>
      <c r="E15" s="42"/>
    </row>
    <row r="16" spans="2:5">
      <c r="B16" s="1" t="s">
        <v>5</v>
      </c>
      <c r="C16" s="8"/>
      <c r="D16" s="2"/>
      <c r="E16" s="42"/>
    </row>
    <row r="17" spans="2:6">
      <c r="B17" s="1" t="s">
        <v>12</v>
      </c>
      <c r="C17" s="8"/>
      <c r="D17" s="2"/>
      <c r="E17" s="42"/>
    </row>
    <row r="18" spans="2:6">
      <c r="B18" t="s">
        <v>64</v>
      </c>
      <c r="C18" s="8">
        <v>7000</v>
      </c>
      <c r="D18" s="42">
        <f t="shared" ref="D18" si="1">C18*E18</f>
        <v>7000</v>
      </c>
      <c r="E18" s="42">
        <v>1</v>
      </c>
    </row>
    <row r="19" spans="2:6">
      <c r="B19" s="68" t="s">
        <v>14</v>
      </c>
      <c r="C19" s="69">
        <f>SUM(C18:C18)</f>
        <v>7000</v>
      </c>
      <c r="D19" s="69">
        <f>SUM(D18:D18)</f>
        <v>7000</v>
      </c>
      <c r="E19" s="70"/>
    </row>
    <row r="20" spans="2:6">
      <c r="C20" s="43"/>
      <c r="D20" s="2"/>
      <c r="E20" s="42"/>
    </row>
    <row r="21" spans="2:6">
      <c r="B21" s="1" t="s">
        <v>7</v>
      </c>
      <c r="C21" s="8"/>
      <c r="D21" s="2"/>
      <c r="E21" s="42"/>
    </row>
    <row r="22" spans="2:6">
      <c r="B22" s="6" t="s">
        <v>8</v>
      </c>
      <c r="C22" s="8"/>
      <c r="D22" s="2"/>
      <c r="E22" s="42"/>
    </row>
    <row r="23" spans="2:6">
      <c r="B23" t="s">
        <v>9</v>
      </c>
      <c r="C23" s="8">
        <v>12980</v>
      </c>
      <c r="D23" s="42">
        <f t="shared" ref="D23:D24" si="2">C23*E23</f>
        <v>12980</v>
      </c>
      <c r="E23" s="42">
        <v>1</v>
      </c>
      <c r="F23" s="8"/>
    </row>
    <row r="24" spans="2:6">
      <c r="B24" t="s">
        <v>65</v>
      </c>
      <c r="C24" s="44">
        <v>242781</v>
      </c>
      <c r="D24" s="42">
        <f t="shared" si="2"/>
        <v>242781</v>
      </c>
      <c r="E24" s="42">
        <v>1</v>
      </c>
    </row>
    <row r="25" spans="2:6">
      <c r="B25" s="68" t="s">
        <v>13</v>
      </c>
      <c r="C25" s="69">
        <f>SUM(C22:C24)</f>
        <v>255761</v>
      </c>
      <c r="D25" s="69">
        <f>SUM(D22:D24)</f>
        <v>255761</v>
      </c>
      <c r="E25" s="70"/>
      <c r="F25" s="7"/>
    </row>
    <row r="26" spans="2:6">
      <c r="B26" s="68" t="s">
        <v>10</v>
      </c>
      <c r="C26" s="69">
        <f>SUM(C25+C19)</f>
        <v>262761</v>
      </c>
      <c r="D26" s="69">
        <f>SUM(D25+D19)</f>
        <v>262761</v>
      </c>
      <c r="E26" s="70"/>
      <c r="F26" s="7"/>
    </row>
    <row r="27" spans="2:6">
      <c r="C27" s="2"/>
    </row>
    <row r="28" spans="2:6">
      <c r="B28" s="12" t="s">
        <v>4</v>
      </c>
      <c r="C28" s="46">
        <f>D14</f>
        <v>35896664.009999998</v>
      </c>
    </row>
    <row r="29" spans="2:6">
      <c r="B29" s="10" t="s">
        <v>10</v>
      </c>
      <c r="C29" s="47">
        <f>+D26</f>
        <v>262761</v>
      </c>
    </row>
    <row r="30" spans="2:6">
      <c r="B30" s="11" t="s">
        <v>66</v>
      </c>
      <c r="C30" s="48">
        <f>C28-C29</f>
        <v>35633903.009999998</v>
      </c>
    </row>
    <row r="31" spans="2:6">
      <c r="B31" s="32" t="s">
        <v>67</v>
      </c>
      <c r="C31" s="49">
        <v>1284700</v>
      </c>
    </row>
    <row r="32" spans="2:6">
      <c r="B32" s="15" t="s">
        <v>68</v>
      </c>
      <c r="C32" s="33">
        <f>+C30/C31</f>
        <v>27.737139417762901</v>
      </c>
      <c r="D32" s="7"/>
    </row>
    <row r="39" spans="2:13" s="51" customFormat="1">
      <c r="B39" s="50" t="s">
        <v>42</v>
      </c>
      <c r="E39" s="52"/>
    </row>
    <row r="40" spans="2:13" s="51" customFormat="1">
      <c r="E40" s="52"/>
    </row>
    <row r="41" spans="2:13" s="51" customFormat="1">
      <c r="E41" s="52"/>
    </row>
    <row r="42" spans="2:13" s="51" customFormat="1" ht="30">
      <c r="B42" s="53" t="s">
        <v>30</v>
      </c>
      <c r="C42" s="54" t="s">
        <v>47</v>
      </c>
      <c r="D42" s="55" t="s">
        <v>43</v>
      </c>
      <c r="E42" s="52"/>
    </row>
    <row r="43" spans="2:13" s="51" customFormat="1">
      <c r="B43" s="56" t="s">
        <v>31</v>
      </c>
      <c r="C43" s="57">
        <v>80.06</v>
      </c>
      <c r="D43" s="57">
        <v>80.06</v>
      </c>
      <c r="E43" s="52"/>
    </row>
    <row r="44" spans="2:13" s="51" customFormat="1">
      <c r="B44" s="58" t="s">
        <v>32</v>
      </c>
      <c r="C44" s="59">
        <v>80.06</v>
      </c>
      <c r="D44" s="59">
        <v>80.06</v>
      </c>
      <c r="E44" s="52"/>
    </row>
    <row r="45" spans="2:13" s="51" customFormat="1">
      <c r="E45" s="52"/>
    </row>
    <row r="46" spans="2:13" s="51" customFormat="1">
      <c r="E46" s="52"/>
    </row>
    <row r="47" spans="2:13" s="51" customFormat="1" ht="30">
      <c r="B47" s="53" t="s">
        <v>34</v>
      </c>
      <c r="C47" s="54" t="s">
        <v>47</v>
      </c>
      <c r="D47" s="55" t="s">
        <v>43</v>
      </c>
      <c r="E47" s="99" t="s">
        <v>45</v>
      </c>
      <c r="F47" s="99"/>
      <c r="G47" s="99"/>
      <c r="H47" s="99"/>
      <c r="I47" s="99"/>
      <c r="J47" s="99"/>
      <c r="K47" s="99"/>
      <c r="L47" s="99"/>
      <c r="M47" s="99"/>
    </row>
    <row r="48" spans="2:13" s="51" customFormat="1" ht="29.25" customHeight="1">
      <c r="B48" s="60" t="s">
        <v>33</v>
      </c>
      <c r="C48" s="61">
        <v>116.41</v>
      </c>
      <c r="D48" s="61">
        <v>116.41</v>
      </c>
      <c r="E48" s="98" t="s">
        <v>44</v>
      </c>
      <c r="F48" s="98"/>
      <c r="G48" s="98"/>
      <c r="H48" s="98"/>
      <c r="I48" s="98"/>
      <c r="J48" s="98"/>
      <c r="K48" s="98"/>
      <c r="L48" s="98"/>
      <c r="M48" s="98"/>
    </row>
    <row r="49" spans="2:13" s="51" customFormat="1">
      <c r="B49" s="56" t="s">
        <v>35</v>
      </c>
      <c r="C49" s="57">
        <v>7.14</v>
      </c>
      <c r="D49" s="62">
        <f>C49*0.2</f>
        <v>1.4279999999999999</v>
      </c>
      <c r="E49" s="100" t="s">
        <v>46</v>
      </c>
      <c r="F49" s="101"/>
      <c r="G49" s="101"/>
      <c r="H49" s="101"/>
      <c r="I49" s="101"/>
      <c r="J49" s="101"/>
      <c r="K49" s="101"/>
      <c r="L49" s="101"/>
      <c r="M49" s="102"/>
    </row>
    <row r="50" spans="2:13" s="51" customFormat="1">
      <c r="B50" s="58" t="s">
        <v>32</v>
      </c>
      <c r="C50" s="59">
        <v>123.55</v>
      </c>
      <c r="D50" s="63">
        <f>SUM(D48:D49)</f>
        <v>117.83799999999999</v>
      </c>
      <c r="E50" s="103"/>
      <c r="F50" s="104"/>
      <c r="G50" s="104"/>
      <c r="H50" s="104"/>
      <c r="I50" s="104"/>
      <c r="J50" s="104"/>
      <c r="K50" s="104"/>
      <c r="L50" s="104"/>
      <c r="M50" s="105"/>
    </row>
    <row r="51" spans="2:13" s="51" customFormat="1">
      <c r="B51" s="50"/>
      <c r="C51" s="64"/>
      <c r="E51" s="52"/>
    </row>
    <row r="52" spans="2:13" s="51" customFormat="1">
      <c r="B52" s="50"/>
      <c r="C52" s="64"/>
      <c r="E52" s="52"/>
    </row>
    <row r="53" spans="2:13" ht="30">
      <c r="B53" s="38" t="s">
        <v>36</v>
      </c>
      <c r="C53" s="34" t="s">
        <v>47</v>
      </c>
      <c r="D53" s="30" t="s">
        <v>43</v>
      </c>
    </row>
    <row r="54" spans="2:13">
      <c r="B54" s="24" t="s">
        <v>37</v>
      </c>
      <c r="C54" s="29">
        <v>4.83</v>
      </c>
      <c r="D54" s="29">
        <v>4.83</v>
      </c>
    </row>
    <row r="55" spans="2:13">
      <c r="B55" s="24" t="s">
        <v>38</v>
      </c>
      <c r="C55" s="29">
        <v>4.33</v>
      </c>
      <c r="D55" s="29">
        <f>C55*0.5</f>
        <v>2.165</v>
      </c>
    </row>
    <row r="56" spans="2:13">
      <c r="B56" s="24" t="s">
        <v>39</v>
      </c>
      <c r="C56" s="29">
        <v>1.38</v>
      </c>
      <c r="D56" s="29">
        <v>1.38</v>
      </c>
    </row>
    <row r="57" spans="2:13">
      <c r="B57" s="24" t="s">
        <v>40</v>
      </c>
      <c r="C57" s="29">
        <v>10.54</v>
      </c>
      <c r="D57" s="29">
        <f>C57*0.5</f>
        <v>5.27</v>
      </c>
    </row>
    <row r="58" spans="2:13">
      <c r="B58" s="24" t="s">
        <v>41</v>
      </c>
      <c r="C58" s="29">
        <v>23.59</v>
      </c>
      <c r="D58" s="29">
        <v>23.59</v>
      </c>
    </row>
    <row r="59" spans="2:13">
      <c r="B59" s="24" t="s">
        <v>35</v>
      </c>
      <c r="C59" s="29">
        <v>0.14000000000000001</v>
      </c>
      <c r="D59" s="25">
        <v>0</v>
      </c>
    </row>
    <row r="60" spans="2:13">
      <c r="B60" s="27" t="s">
        <v>32</v>
      </c>
      <c r="C60" s="31">
        <f>SUM(C54:C59)</f>
        <v>44.81</v>
      </c>
      <c r="D60" s="40">
        <f>SUM(D54:D59)</f>
        <v>37.234999999999999</v>
      </c>
    </row>
    <row r="63" spans="2:13" ht="30">
      <c r="B63" s="39" t="s">
        <v>18</v>
      </c>
      <c r="C63" s="34" t="s">
        <v>47</v>
      </c>
      <c r="D63" s="30" t="s">
        <v>43</v>
      </c>
    </row>
    <row r="64" spans="2:13">
      <c r="B64" s="24" t="s">
        <v>28</v>
      </c>
      <c r="C64" s="25"/>
      <c r="D64" s="24"/>
    </row>
    <row r="65" spans="2:4">
      <c r="B65" s="35" t="s">
        <v>48</v>
      </c>
      <c r="C65" s="25">
        <v>57.24</v>
      </c>
      <c r="D65" s="25">
        <f>C65*100%</f>
        <v>57.24</v>
      </c>
    </row>
    <row r="66" spans="2:4">
      <c r="B66" s="35" t="s">
        <v>49</v>
      </c>
      <c r="C66" s="25">
        <v>5.59</v>
      </c>
      <c r="D66" s="25">
        <f>C66*100%</f>
        <v>5.59</v>
      </c>
    </row>
    <row r="67" spans="2:4">
      <c r="B67" s="35" t="s">
        <v>50</v>
      </c>
      <c r="C67" s="25">
        <v>136.08000000000001</v>
      </c>
      <c r="D67" s="25">
        <f>C67*0.5</f>
        <v>68.040000000000006</v>
      </c>
    </row>
    <row r="68" spans="2:4">
      <c r="B68" s="36" t="s">
        <v>51</v>
      </c>
      <c r="C68" s="26">
        <f>SUM(C65:C67)</f>
        <v>198.91000000000003</v>
      </c>
      <c r="D68" s="26">
        <f>SUM(D65:D67)</f>
        <v>130.87</v>
      </c>
    </row>
    <row r="69" spans="2:4">
      <c r="B69" s="24" t="s">
        <v>29</v>
      </c>
      <c r="C69" s="25">
        <v>-126.74</v>
      </c>
      <c r="D69" s="25">
        <f>C69*0.5</f>
        <v>-63.37</v>
      </c>
    </row>
    <row r="70" spans="2:4">
      <c r="B70" s="37" t="s">
        <v>52</v>
      </c>
      <c r="C70" s="28">
        <f>C68+C69</f>
        <v>72.17000000000003</v>
      </c>
      <c r="D70" s="41">
        <f>D68+D69</f>
        <v>67.5</v>
      </c>
    </row>
  </sheetData>
  <mergeCells count="4">
    <mergeCell ref="E48:M48"/>
    <mergeCell ref="E47:M47"/>
    <mergeCell ref="E49:M49"/>
    <mergeCell ref="E50:M50"/>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3:C24"/>
  <sheetViews>
    <sheetView zoomScale="106" zoomScaleNormal="106" workbookViewId="0">
      <selection activeCell="B22" sqref="B22:C24"/>
    </sheetView>
  </sheetViews>
  <sheetFormatPr defaultRowHeight="15"/>
  <cols>
    <col min="2" max="2" width="29.28515625" bestFit="1" customWidth="1"/>
    <col min="3" max="3" width="20.42578125" customWidth="1"/>
    <col min="6" max="6" width="13.28515625" bestFit="1" customWidth="1"/>
  </cols>
  <sheetData>
    <row r="3" spans="2:3" ht="15.75">
      <c r="B3" s="106" t="s">
        <v>72</v>
      </c>
      <c r="C3" s="106"/>
    </row>
    <row r="5" spans="2:3" ht="35.25" customHeight="1">
      <c r="B5" s="73" t="s">
        <v>0</v>
      </c>
      <c r="C5" s="74" t="s">
        <v>57</v>
      </c>
    </row>
    <row r="6" spans="2:3">
      <c r="B6" s="1" t="s">
        <v>1</v>
      </c>
    </row>
    <row r="7" spans="2:3">
      <c r="B7" t="s">
        <v>58</v>
      </c>
      <c r="C7" s="22">
        <v>1279000</v>
      </c>
    </row>
    <row r="8" spans="2:3">
      <c r="C8" s="22"/>
    </row>
    <row r="9" spans="2:3">
      <c r="B9" s="1" t="s">
        <v>2</v>
      </c>
      <c r="C9" s="22"/>
    </row>
    <row r="10" spans="2:3">
      <c r="B10" t="s">
        <v>11</v>
      </c>
      <c r="C10" s="22">
        <v>348559</v>
      </c>
    </row>
    <row r="11" spans="2:3">
      <c r="B11" t="s">
        <v>59</v>
      </c>
      <c r="C11" s="22">
        <v>2767298</v>
      </c>
    </row>
    <row r="12" spans="2:3">
      <c r="B12" s="71" t="s">
        <v>4</v>
      </c>
      <c r="C12" s="72">
        <f>SUM(C7:C11)</f>
        <v>4394857</v>
      </c>
    </row>
    <row r="13" spans="2:3">
      <c r="C13" s="22"/>
    </row>
    <row r="14" spans="2:3">
      <c r="B14" s="1" t="s">
        <v>5</v>
      </c>
      <c r="C14" s="22"/>
    </row>
    <row r="15" spans="2:3">
      <c r="B15" s="1" t="s">
        <v>7</v>
      </c>
      <c r="C15" s="22"/>
    </row>
    <row r="16" spans="2:3">
      <c r="B16" t="s">
        <v>6</v>
      </c>
      <c r="C16" s="22"/>
    </row>
    <row r="17" spans="2:3">
      <c r="B17" t="s">
        <v>9</v>
      </c>
      <c r="C17" s="22">
        <v>7500</v>
      </c>
    </row>
    <row r="18" spans="2:3">
      <c r="B18" t="s">
        <v>60</v>
      </c>
      <c r="C18" s="22">
        <v>65680</v>
      </c>
    </row>
    <row r="19" spans="2:3">
      <c r="B19" s="71" t="s">
        <v>10</v>
      </c>
      <c r="C19" s="72">
        <f>SUM(C14:C18)</f>
        <v>73180</v>
      </c>
    </row>
    <row r="20" spans="2:3">
      <c r="C20" s="5"/>
    </row>
    <row r="21" spans="2:3">
      <c r="C21" s="5"/>
    </row>
    <row r="22" spans="2:3">
      <c r="B22" t="s">
        <v>61</v>
      </c>
      <c r="C22" s="5">
        <f>+C12-C19</f>
        <v>4321677</v>
      </c>
    </row>
    <row r="23" spans="2:3">
      <c r="B23" t="s">
        <v>62</v>
      </c>
      <c r="C23" s="45">
        <v>0.13</v>
      </c>
    </row>
    <row r="24" spans="2:3">
      <c r="B24" s="3" t="s">
        <v>63</v>
      </c>
      <c r="C24" s="4">
        <f>+C22*C23</f>
        <v>561818.01</v>
      </c>
    </row>
  </sheetData>
  <mergeCells count="1">
    <mergeCell ref="B3:C3"/>
  </mergeCells>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E4637E-3B37-4C39-95F5-CF08A059EDD2}">
  <dimension ref="B1:L82"/>
  <sheetViews>
    <sheetView topLeftCell="A4" workbookViewId="0">
      <selection activeCell="C23" sqref="C23"/>
    </sheetView>
  </sheetViews>
  <sheetFormatPr defaultRowHeight="15"/>
  <cols>
    <col min="1" max="1" width="5.5703125" customWidth="1"/>
    <col min="2" max="2" width="25.140625" customWidth="1"/>
    <col min="3" max="3" width="15.28515625" bestFit="1" customWidth="1"/>
    <col min="4" max="4" width="14.28515625" bestFit="1" customWidth="1"/>
    <col min="5" max="5" width="13.42578125" bestFit="1" customWidth="1"/>
    <col min="6" max="7" width="12.5703125" bestFit="1" customWidth="1"/>
    <col min="8" max="10" width="12" bestFit="1" customWidth="1"/>
    <col min="11" max="11" width="12.5703125" bestFit="1" customWidth="1"/>
    <col min="12" max="12" width="14.28515625" bestFit="1" customWidth="1"/>
  </cols>
  <sheetData>
    <row r="1" spans="2:4" ht="15.75" customHeight="1"/>
    <row r="3" spans="2:4" ht="16.5">
      <c r="B3" s="77" t="s">
        <v>73</v>
      </c>
    </row>
    <row r="7" spans="2:4">
      <c r="B7" s="1" t="s">
        <v>74</v>
      </c>
      <c r="C7" s="1" t="s">
        <v>75</v>
      </c>
      <c r="D7" s="1"/>
    </row>
    <row r="8" spans="2:4">
      <c r="B8" s="1"/>
      <c r="C8" s="1" t="s">
        <v>76</v>
      </c>
      <c r="D8" s="1"/>
    </row>
    <row r="9" spans="2:4">
      <c r="B9" s="1"/>
      <c r="C9" s="1" t="s">
        <v>77</v>
      </c>
      <c r="D9" s="1"/>
    </row>
    <row r="11" spans="2:4">
      <c r="B11" s="1" t="s">
        <v>74</v>
      </c>
      <c r="C11" s="78">
        <f>[26]BS!D27</f>
        <v>273512719</v>
      </c>
      <c r="D11" t="s">
        <v>78</v>
      </c>
    </row>
    <row r="12" spans="2:4">
      <c r="B12" s="1"/>
      <c r="C12" s="1">
        <f>-[26]BS!D12</f>
        <v>-44128</v>
      </c>
      <c r="D12" t="s">
        <v>79</v>
      </c>
    </row>
    <row r="13" spans="2:4">
      <c r="B13" s="1"/>
      <c r="C13" s="79">
        <f>-[26]BS!D15</f>
        <v>-19140712</v>
      </c>
      <c r="D13" t="s">
        <v>80</v>
      </c>
    </row>
    <row r="14" spans="2:4">
      <c r="B14" s="16" t="s">
        <v>81</v>
      </c>
      <c r="C14" s="80">
        <f>SUM(C11:C13)</f>
        <v>254327879</v>
      </c>
    </row>
    <row r="16" spans="2:4">
      <c r="B16" s="1" t="s">
        <v>82</v>
      </c>
      <c r="C16" s="1" t="s">
        <v>83</v>
      </c>
    </row>
    <row r="18" spans="2:3">
      <c r="B18" s="16" t="s">
        <v>81</v>
      </c>
      <c r="C18" s="80">
        <v>0</v>
      </c>
    </row>
    <row r="20" spans="2:3" ht="16.5">
      <c r="B20" s="1" t="s">
        <v>84</v>
      </c>
      <c r="C20" s="77" t="s">
        <v>85</v>
      </c>
    </row>
    <row r="22" spans="2:3">
      <c r="B22" s="16" t="s">
        <v>84</v>
      </c>
      <c r="C22" s="80">
        <f>+Investment!C24</f>
        <v>561818.01</v>
      </c>
    </row>
    <row r="24" spans="2:3" ht="16.5">
      <c r="B24" s="1" t="s">
        <v>86</v>
      </c>
      <c r="C24" s="77" t="s">
        <v>87</v>
      </c>
    </row>
    <row r="25" spans="2:3">
      <c r="B25" s="1"/>
      <c r="C25" s="1"/>
    </row>
    <row r="26" spans="2:3">
      <c r="B26" s="16" t="s">
        <v>86</v>
      </c>
      <c r="C26" s="80">
        <v>0</v>
      </c>
    </row>
    <row r="27" spans="2:3">
      <c r="B27" s="1"/>
      <c r="C27" s="1"/>
    </row>
    <row r="28" spans="2:3" ht="16.5">
      <c r="B28" s="1" t="s">
        <v>88</v>
      </c>
      <c r="C28" s="77" t="s">
        <v>89</v>
      </c>
    </row>
    <row r="29" spans="2:3" ht="16.5">
      <c r="C29" s="77" t="s">
        <v>90</v>
      </c>
    </row>
    <row r="30" spans="2:3" ht="16.5">
      <c r="C30" s="77" t="s">
        <v>91</v>
      </c>
    </row>
    <row r="31" spans="2:3" ht="16.5">
      <c r="C31" s="77" t="s">
        <v>92</v>
      </c>
    </row>
    <row r="32" spans="2:3" ht="16.5">
      <c r="C32" s="77" t="s">
        <v>93</v>
      </c>
    </row>
    <row r="33" spans="2:3" ht="16.5">
      <c r="C33" s="77" t="s">
        <v>94</v>
      </c>
    </row>
    <row r="34" spans="2:3" ht="16.5">
      <c r="C34" s="77" t="s">
        <v>95</v>
      </c>
    </row>
    <row r="36" spans="2:3">
      <c r="B36" s="16" t="s">
        <v>88</v>
      </c>
      <c r="C36" s="80">
        <f>[26]BS!D38+[26]BS!D48-[26]BS!D31-[26]BS!D32</f>
        <v>77486668.255552649</v>
      </c>
    </row>
    <row r="38" spans="2:3">
      <c r="B38" t="s">
        <v>96</v>
      </c>
    </row>
    <row r="40" spans="2:3">
      <c r="B40" s="16" t="s">
        <v>96</v>
      </c>
      <c r="C40" s="80">
        <f>[26]BS!D31</f>
        <v>100000</v>
      </c>
    </row>
    <row r="43" spans="2:3">
      <c r="B43" s="16" t="s">
        <v>97</v>
      </c>
      <c r="C43" s="80">
        <f>[26]BS!D33</f>
        <v>98013025.650000006</v>
      </c>
    </row>
    <row r="46" spans="2:3">
      <c r="B46" s="81" t="s">
        <v>98</v>
      </c>
      <c r="C46" s="82">
        <f>((C14+C18+C22+C26)-C36)*(C40/C43)</f>
        <v>180999.44122523611</v>
      </c>
    </row>
    <row r="51" spans="2:12">
      <c r="B51" s="83" t="s">
        <v>99</v>
      </c>
      <c r="C51" s="83"/>
      <c r="D51" s="84">
        <v>2020</v>
      </c>
      <c r="E51" s="84">
        <f>D51+1</f>
        <v>2021</v>
      </c>
      <c r="F51" s="84">
        <f t="shared" ref="F51:L51" si="0">E51+1</f>
        <v>2022</v>
      </c>
      <c r="G51" s="84">
        <f t="shared" si="0"/>
        <v>2023</v>
      </c>
      <c r="H51" s="84">
        <f t="shared" si="0"/>
        <v>2024</v>
      </c>
      <c r="I51" s="84">
        <f t="shared" si="0"/>
        <v>2025</v>
      </c>
      <c r="J51" s="84">
        <f t="shared" si="0"/>
        <v>2026</v>
      </c>
      <c r="K51" s="84">
        <f t="shared" si="0"/>
        <v>2027</v>
      </c>
      <c r="L51" s="84">
        <f t="shared" si="0"/>
        <v>2028</v>
      </c>
    </row>
    <row r="52" spans="2:12">
      <c r="B52" t="s">
        <v>100</v>
      </c>
      <c r="D52" s="85">
        <v>7395296.2499999888</v>
      </c>
      <c r="E52" s="85">
        <v>-710972.04000000656</v>
      </c>
      <c r="F52" s="85">
        <v>421825.98000001162</v>
      </c>
      <c r="G52" s="85">
        <v>573764.98000000417</v>
      </c>
      <c r="H52" s="86">
        <f>G52*(1+H53)</f>
        <v>780431.42879534385</v>
      </c>
      <c r="I52" s="86">
        <f t="shared" ref="I52:L52" si="1">H52*(1+I53)</f>
        <v>1061537.8008109478</v>
      </c>
      <c r="J52" s="86">
        <f t="shared" si="1"/>
        <v>1443896.8767441141</v>
      </c>
      <c r="K52" s="86">
        <f t="shared" si="1"/>
        <v>1963979.228133678</v>
      </c>
      <c r="L52" s="86">
        <f t="shared" si="1"/>
        <v>2671391.8913920671</v>
      </c>
    </row>
    <row r="53" spans="2:12">
      <c r="E53" s="87">
        <f>E52/D52-1</f>
        <v>-1.0961384123049847</v>
      </c>
      <c r="F53" s="87">
        <f t="shared" ref="F53:G53" si="2">F52/E52-1</f>
        <v>-1.5933088170387231</v>
      </c>
      <c r="G53" s="87">
        <f t="shared" si="2"/>
        <v>0.36019355659409213</v>
      </c>
      <c r="H53" s="88">
        <f>G53</f>
        <v>0.36019355659409213</v>
      </c>
      <c r="I53" s="88">
        <f t="shared" ref="I53:L53" si="3">H53</f>
        <v>0.36019355659409213</v>
      </c>
      <c r="J53" s="88">
        <f t="shared" si="3"/>
        <v>0.36019355659409213</v>
      </c>
      <c r="K53" s="88">
        <f t="shared" si="3"/>
        <v>0.36019355659409213</v>
      </c>
      <c r="L53" s="88">
        <f t="shared" si="3"/>
        <v>0.36019355659409213</v>
      </c>
    </row>
    <row r="55" spans="2:12">
      <c r="B55" t="s">
        <v>101</v>
      </c>
      <c r="F55" s="87"/>
      <c r="H55">
        <v>1.6</v>
      </c>
      <c r="I55">
        <f>H55+1</f>
        <v>2.6</v>
      </c>
      <c r="J55">
        <f t="shared" ref="J55:L55" si="4">I55+1</f>
        <v>3.6</v>
      </c>
      <c r="K55">
        <f t="shared" si="4"/>
        <v>4.5999999999999996</v>
      </c>
      <c r="L55">
        <f t="shared" si="4"/>
        <v>5.6</v>
      </c>
    </row>
    <row r="56" spans="2:12">
      <c r="B56" t="s">
        <v>102</v>
      </c>
      <c r="H56" s="2">
        <f>1/(1+$D$58)^H55</f>
        <v>0.76734167951322374</v>
      </c>
      <c r="I56" s="2">
        <f t="shared" ref="I56:L56" si="5">1/(1+$D$58)^I55</f>
        <v>0.65028955890951168</v>
      </c>
      <c r="J56" s="2">
        <f t="shared" si="5"/>
        <v>0.55109284653348456</v>
      </c>
      <c r="K56" s="2">
        <f t="shared" si="5"/>
        <v>0.46702783604532594</v>
      </c>
      <c r="L56" s="2">
        <f t="shared" si="5"/>
        <v>0.39578630173332713</v>
      </c>
    </row>
    <row r="58" spans="2:12">
      <c r="B58" s="1" t="s">
        <v>103</v>
      </c>
      <c r="C58" s="1"/>
      <c r="D58" s="89">
        <f>15%+3%</f>
        <v>0.18</v>
      </c>
    </row>
    <row r="59" spans="2:12">
      <c r="B59" s="1" t="s">
        <v>104</v>
      </c>
      <c r="C59" s="1"/>
      <c r="D59" s="90">
        <v>0.05</v>
      </c>
    </row>
    <row r="61" spans="2:12">
      <c r="B61" s="91" t="s">
        <v>105</v>
      </c>
      <c r="C61" s="91"/>
      <c r="D61" s="91"/>
      <c r="E61" s="91"/>
      <c r="F61" s="91"/>
      <c r="G61" s="91"/>
      <c r="H61" s="92">
        <f>H52*H56</f>
        <v>598857.56331672403</v>
      </c>
      <c r="I61" s="92">
        <f t="shared" ref="I61:L61" si="6">I52*I56</f>
        <v>690306.94825512427</v>
      </c>
      <c r="J61" s="92">
        <f t="shared" si="6"/>
        <v>795721.23990572174</v>
      </c>
      <c r="K61" s="92">
        <f t="shared" si="6"/>
        <v>917232.96895324113</v>
      </c>
      <c r="L61" s="92">
        <f t="shared" si="6"/>
        <v>1057300.317174464</v>
      </c>
    </row>
    <row r="63" spans="2:12">
      <c r="B63" t="s">
        <v>106</v>
      </c>
      <c r="L63" s="93">
        <f>L52*(1+D59)/(D58-D59)</f>
        <v>21576626.815089773</v>
      </c>
    </row>
    <row r="65" spans="2:12">
      <c r="B65" s="91" t="s">
        <v>107</v>
      </c>
      <c r="C65" s="91"/>
      <c r="D65" s="91"/>
      <c r="E65" s="91"/>
      <c r="F65" s="91"/>
      <c r="G65" s="91"/>
      <c r="H65" s="92"/>
      <c r="I65" s="92"/>
      <c r="J65" s="92"/>
      <c r="K65" s="92"/>
      <c r="L65" s="94">
        <f>L63*L56</f>
        <v>8539733.3310245182</v>
      </c>
    </row>
    <row r="68" spans="2:12">
      <c r="B68" s="91" t="s">
        <v>108</v>
      </c>
      <c r="C68" s="91"/>
      <c r="D68" s="91"/>
      <c r="E68" s="91"/>
      <c r="F68" s="91"/>
      <c r="G68" s="91"/>
      <c r="H68" s="92">
        <f>H61+H65</f>
        <v>598857.56331672403</v>
      </c>
      <c r="I68" s="92">
        <f t="shared" ref="I68:L68" si="7">I61+I65</f>
        <v>690306.94825512427</v>
      </c>
      <c r="J68" s="92">
        <f t="shared" si="7"/>
        <v>795721.23990572174</v>
      </c>
      <c r="K68" s="92">
        <f t="shared" si="7"/>
        <v>917232.96895324113</v>
      </c>
      <c r="L68" s="92">
        <f t="shared" si="7"/>
        <v>9597033.6481989827</v>
      </c>
    </row>
    <row r="71" spans="2:12">
      <c r="B71" t="s">
        <v>109</v>
      </c>
      <c r="D71" s="93">
        <f>SUM(H68:L68)</f>
        <v>12599152.368629795</v>
      </c>
    </row>
    <row r="73" spans="2:12">
      <c r="B73" t="s">
        <v>110</v>
      </c>
      <c r="D73" s="95">
        <f>D71-D75+D77</f>
        <v>11646277.368629795</v>
      </c>
      <c r="F73" s="93">
        <v>9587493.7805503905</v>
      </c>
    </row>
    <row r="75" spans="2:12">
      <c r="B75" t="s">
        <v>111</v>
      </c>
      <c r="D75">
        <f>[26]BS!D43+[26]BS!D44</f>
        <v>1597128</v>
      </c>
    </row>
    <row r="77" spans="2:12">
      <c r="B77" t="s">
        <v>112</v>
      </c>
      <c r="D77">
        <f>[26]BS!D21</f>
        <v>644253</v>
      </c>
    </row>
    <row r="80" spans="2:12">
      <c r="B80" t="s">
        <v>113</v>
      </c>
      <c r="D80" s="96">
        <v>10000</v>
      </c>
    </row>
    <row r="82" spans="2:4">
      <c r="B82" s="16" t="s">
        <v>114</v>
      </c>
      <c r="C82" s="16"/>
      <c r="D82" s="97">
        <f>D73/D80</f>
        <v>1164.6277368629794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Historical Performance</vt:lpstr>
      <vt:lpstr>Sheet1</vt:lpstr>
      <vt:lpstr>GD Traexim</vt:lpstr>
      <vt:lpstr>Investment</vt:lpstr>
      <vt:lpstr>Valuation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Abhishek shahi</dc:creator>
  <cp:lastModifiedBy>Rachit</cp:lastModifiedBy>
  <dcterms:created xsi:type="dcterms:W3CDTF">2021-03-26T04:52:18Z</dcterms:created>
  <dcterms:modified xsi:type="dcterms:W3CDTF">2024-09-03T06:59:43Z</dcterms:modified>
</cp:coreProperties>
</file>