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0002 GANGOTRI GREEN PRODUCTS\BANK REQUEST LETTER\SBI QUATERLY DOCUMENT FORMAT JUNE,24\"/>
    </mc:Choice>
  </mc:AlternateContent>
  <xr:revisionPtr revIDLastSave="0" documentId="13_ncr:1_{DAD08FC2-95ED-4F73-A4EA-FE90BF38FA5C}" xr6:coauthVersionLast="47" xr6:coauthVersionMax="47" xr10:uidLastSave="{00000000-0000-0000-0000-000000000000}"/>
  <bookViews>
    <workbookView xWindow="-60" yWindow="-60" windowWidth="20610" windowHeight="11040" activeTab="2" xr2:uid="{00000000-000D-0000-FFFF-FFFF00000000}"/>
  </bookViews>
  <sheets>
    <sheet name="breakup wip 1" sheetId="1" r:id="rId1"/>
    <sheet name="wip" sheetId="2" r:id="rId2"/>
    <sheet name="wip breakup for Lie 2" sheetId="5" r:id="rId3"/>
    <sheet name="Preoperative22-2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5" i="5"/>
  <c r="F51" i="5" l="1"/>
  <c r="E20" i="5"/>
  <c r="E18" i="5"/>
  <c r="D28" i="5" l="1"/>
  <c r="C20" i="5"/>
  <c r="D39" i="5"/>
  <c r="D38" i="5"/>
  <c r="D37" i="5"/>
  <c r="D36" i="5"/>
  <c r="D35" i="5"/>
  <c r="D34" i="5"/>
  <c r="E34" i="5" s="1"/>
  <c r="D30" i="5"/>
  <c r="D29" i="5"/>
  <c r="D27" i="5"/>
  <c r="D26" i="5"/>
  <c r="E26" i="5" s="1"/>
  <c r="D24" i="5"/>
  <c r="D22" i="5"/>
  <c r="D18" i="5"/>
  <c r="D15" i="5"/>
  <c r="D14" i="5"/>
  <c r="E14" i="5" s="1"/>
  <c r="E40" i="5"/>
  <c r="E39" i="5"/>
  <c r="E38" i="5"/>
  <c r="E37" i="5"/>
  <c r="E36" i="5"/>
  <c r="E35" i="5"/>
  <c r="E32" i="5"/>
  <c r="E31" i="5"/>
  <c r="E29" i="5"/>
  <c r="E28" i="5"/>
  <c r="E24" i="5"/>
  <c r="E23" i="5"/>
  <c r="E22" i="5"/>
  <c r="E19" i="5"/>
  <c r="E15" i="5"/>
  <c r="E12" i="5"/>
  <c r="F12" i="5" s="1"/>
  <c r="E11" i="5"/>
  <c r="F11" i="5" s="1"/>
  <c r="E10" i="5"/>
  <c r="F10" i="5" s="1"/>
  <c r="E9" i="5"/>
  <c r="F9" i="5" s="1"/>
  <c r="D7" i="5"/>
  <c r="D41" i="5" s="1"/>
  <c r="D42" i="5" s="1"/>
  <c r="C7" i="5"/>
  <c r="E7" i="5" s="1"/>
  <c r="F7" i="5" s="1"/>
  <c r="C8" i="5"/>
  <c r="E8" i="5" s="1"/>
  <c r="F8" i="5" s="1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4" i="3"/>
  <c r="G21" i="3"/>
  <c r="G20" i="3"/>
  <c r="G19" i="3"/>
  <c r="G18" i="3"/>
  <c r="G23" i="3"/>
  <c r="G22" i="3"/>
  <c r="G15" i="3"/>
  <c r="G14" i="3"/>
  <c r="G13" i="3"/>
  <c r="G12" i="3"/>
  <c r="G11" i="3"/>
  <c r="G10" i="3"/>
  <c r="G9" i="3"/>
  <c r="G8" i="3"/>
  <c r="G7" i="3"/>
  <c r="G6" i="3"/>
  <c r="G5" i="3"/>
  <c r="D21" i="2"/>
  <c r="F40" i="3"/>
  <c r="F39" i="5"/>
  <c r="F33" i="5"/>
  <c r="F28" i="5"/>
  <c r="F25" i="5"/>
  <c r="F21" i="5"/>
  <c r="F19" i="5"/>
  <c r="F17" i="5"/>
  <c r="F16" i="5"/>
  <c r="F13" i="5"/>
  <c r="F38" i="5"/>
  <c r="F34" i="5"/>
  <c r="F6" i="5"/>
  <c r="C21" i="2"/>
  <c r="E4" i="5"/>
  <c r="F4" i="5" s="1"/>
  <c r="B41" i="5"/>
  <c r="B42" i="5" s="1"/>
  <c r="F40" i="5"/>
  <c r="F37" i="5"/>
  <c r="F36" i="5"/>
  <c r="F35" i="5"/>
  <c r="F32" i="5"/>
  <c r="F31" i="5"/>
  <c r="C30" i="5"/>
  <c r="F29" i="5"/>
  <c r="C27" i="5"/>
  <c r="E27" i="5" s="1"/>
  <c r="F26" i="5"/>
  <c r="F24" i="5"/>
  <c r="F23" i="5"/>
  <c r="F22" i="5"/>
  <c r="F18" i="5"/>
  <c r="F15" i="5"/>
  <c r="F14" i="5"/>
  <c r="E38" i="3"/>
  <c r="E36" i="3"/>
  <c r="D40" i="3"/>
  <c r="B29" i="2"/>
  <c r="B31" i="2" s="1"/>
  <c r="B17" i="1"/>
  <c r="B21" i="1"/>
  <c r="B24" i="1" s="1"/>
  <c r="F20" i="5" l="1"/>
  <c r="E30" i="5"/>
  <c r="F30" i="5" s="1"/>
  <c r="C41" i="5"/>
  <c r="C42" i="5" s="1"/>
  <c r="E40" i="3"/>
  <c r="G40" i="3"/>
  <c r="E41" i="5" l="1"/>
  <c r="E42" i="5" s="1"/>
  <c r="F27" i="5"/>
  <c r="F41" i="5" l="1"/>
  <c r="E44" i="5" l="1"/>
  <c r="F42" i="5"/>
  <c r="F46" i="5" s="1"/>
  <c r="F5" i="5"/>
</calcChain>
</file>

<file path=xl/sharedStrings.xml><?xml version="1.0" encoding="utf-8"?>
<sst xmlns="http://schemas.openxmlformats.org/spreadsheetml/2006/main" count="149" uniqueCount="88">
  <si>
    <t>Gangotri Green Products LLP</t>
  </si>
  <si>
    <t>1-Apr-23 to 31-Mar-24</t>
  </si>
  <si>
    <t>Particulars</t>
  </si>
  <si>
    <t>Purchase</t>
  </si>
  <si>
    <t>Electricity Expenses</t>
  </si>
  <si>
    <t>Pollution Fees</t>
  </si>
  <si>
    <t>Sanction Fee</t>
  </si>
  <si>
    <t>Employee Benefits Expense</t>
  </si>
  <si>
    <t>Interest &amp; Financial Expenses</t>
  </si>
  <si>
    <t>Other Indirect Expenses</t>
  </si>
  <si>
    <t>Selling &amp; Distribution (Exp)</t>
  </si>
  <si>
    <t>Audit Fees</t>
  </si>
  <si>
    <t>Brokerage</t>
  </si>
  <si>
    <t>Fire Service Fee</t>
  </si>
  <si>
    <t>Labour Charges</t>
  </si>
  <si>
    <t>Material for Construction Expenses 18%</t>
  </si>
  <si>
    <t>Material for Construction Expenses 28%</t>
  </si>
  <si>
    <t>Processing Charges</t>
  </si>
  <si>
    <t>Salary</t>
  </si>
  <si>
    <t>Total</t>
  </si>
  <si>
    <t>Amount (Rs.)</t>
  </si>
  <si>
    <t>WIP of Last year</t>
  </si>
  <si>
    <t>GST</t>
  </si>
  <si>
    <t>Details of Work in Progress</t>
  </si>
  <si>
    <t>Howrah - 711307</t>
  </si>
  <si>
    <t>WIP Factory Shed &amp; Building</t>
  </si>
  <si>
    <t>Group Summary</t>
  </si>
  <si>
    <t/>
  </si>
  <si>
    <t>Closing Balance</t>
  </si>
  <si>
    <t>Debit</t>
  </si>
  <si>
    <t>Credit</t>
  </si>
  <si>
    <t>Capital WIP Electrical Installation</t>
  </si>
  <si>
    <t>Capital WIP Labour Charges</t>
  </si>
  <si>
    <t>Capital WIP Material for Construction Cement</t>
  </si>
  <si>
    <t>Capital WIP Material for Construction Gitty</t>
  </si>
  <si>
    <t>Capital WIP Material for Construction Others</t>
  </si>
  <si>
    <t>Capital WIP Material for Construction RMC</t>
  </si>
  <si>
    <t>Capital WIP Material for Construction Sand</t>
  </si>
  <si>
    <t>Capital WIP Material for Construction TMT</t>
  </si>
  <si>
    <t>WIP Factory Shed &amp; Building Brick&amp; Rabish</t>
  </si>
  <si>
    <t>Grand Total</t>
  </si>
  <si>
    <t>Labour Welfare</t>
  </si>
  <si>
    <t>Staff Welfare Expenses</t>
  </si>
  <si>
    <t>Bank Charges</t>
  </si>
  <si>
    <t>Property Registration &amp; Stamp Duty Fees</t>
  </si>
  <si>
    <t>Repair &amp; Maintenance Electrical</t>
  </si>
  <si>
    <t>Repair &amp; Maintenance Factory</t>
  </si>
  <si>
    <t>General Expenses</t>
  </si>
  <si>
    <t>Loading &amp; Unloading Exp</t>
  </si>
  <si>
    <t>Postage &amp; Courier Charges</t>
  </si>
  <si>
    <t>Printing &amp; Stationery</t>
  </si>
  <si>
    <t>Professional Fees</t>
  </si>
  <si>
    <t>Telephone Expenses</t>
  </si>
  <si>
    <t>Travelling &amp; Conveyance</t>
  </si>
  <si>
    <t>Filing Fee</t>
  </si>
  <si>
    <t>JCB Expenses</t>
  </si>
  <si>
    <t>Legal Expenses</t>
  </si>
  <si>
    <t>Weighment Charges</t>
  </si>
  <si>
    <t>22-23</t>
  </si>
  <si>
    <t>23-24</t>
  </si>
  <si>
    <t>24-25</t>
  </si>
  <si>
    <t>Details of Preoperative Exp.</t>
  </si>
  <si>
    <t>Year</t>
  </si>
  <si>
    <t>Amount</t>
  </si>
  <si>
    <t>Interest on Loan</t>
  </si>
  <si>
    <t>Interest on SBI Term Loan</t>
  </si>
  <si>
    <t>Insurance Premium</t>
  </si>
  <si>
    <t>NOC Charges</t>
  </si>
  <si>
    <t>Other Support Services</t>
  </si>
  <si>
    <t>Security Charges</t>
  </si>
  <si>
    <t>Business Promotion</t>
  </si>
  <si>
    <t>Rates &amp; Taxes</t>
  </si>
  <si>
    <t>Rounded Off</t>
  </si>
  <si>
    <t>Total bank Purpose</t>
  </si>
  <si>
    <t>Civil Construction Labour Charges</t>
  </si>
  <si>
    <t>Duties &amp; Taxes GST</t>
  </si>
  <si>
    <t>Amount (Lac)</t>
  </si>
  <si>
    <t>as per certificate</t>
  </si>
  <si>
    <t>Diiference</t>
  </si>
  <si>
    <t>SBI General Insurance</t>
  </si>
  <si>
    <t>1-Apr-23 to 30-June-24</t>
  </si>
  <si>
    <t>Capital WIP Material for Construction Clay (Matti)</t>
  </si>
  <si>
    <t>Capital WIP Material for Construction Tiles</t>
  </si>
  <si>
    <t>Civil Construction TMT,RMC,Pipes,Sand,Cement,Gitty,Rabish,Matti Etc</t>
  </si>
  <si>
    <t>Amount22-23</t>
  </si>
  <si>
    <t>Amount23-24</t>
  </si>
  <si>
    <t>Amount24-25</t>
  </si>
  <si>
    <t>Details of Building Construction Cost/WIP as on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</si>
</sst>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&quot;&quot;0.00"/>
    <numFmt numFmtId="165" formatCode="&quot;&quot;0"/>
    <numFmt numFmtId="166" formatCode="_ * #,##0_ ;_ * \-#,##0_ ;_ * &quot;-&quot;??_ ;_ @_ "/>
    <numFmt numFmtId="167" formatCode="0.0"/>
    <numFmt numFmtId="168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8">
    <xf numFmtId="0" fontId="0" fillId="0" borderId="0" xfId="0"/>
    <xf numFmtId="49" fontId="4" fillId="0" borderId="2" xfId="0" applyNumberFormat="1" applyFont="1" applyBorder="1" applyAlignment="1">
      <alignment horizontal="left" vertical="top" indent="2"/>
    </xf>
    <xf numFmtId="49" fontId="5" fillId="0" borderId="1" xfId="0" applyNumberFormat="1" applyFont="1" applyBorder="1" applyAlignment="1">
      <alignment horizontal="left" vertical="top" indent="2"/>
    </xf>
    <xf numFmtId="49" fontId="3" fillId="0" borderId="0" xfId="0" applyNumberFormat="1" applyFont="1" applyAlignment="1">
      <alignment horizontal="left" vertical="top" indent="1"/>
    </xf>
    <xf numFmtId="49" fontId="1" fillId="0" borderId="0" xfId="0" applyNumberFormat="1" applyFont="1" applyAlignment="1">
      <alignment vertical="top"/>
    </xf>
    <xf numFmtId="43" fontId="5" fillId="0" borderId="1" xfId="1" applyFont="1" applyBorder="1" applyAlignment="1">
      <alignment horizontal="left" vertical="top" indent="2"/>
    </xf>
    <xf numFmtId="43" fontId="0" fillId="0" borderId="0" xfId="1" applyFont="1"/>
    <xf numFmtId="43" fontId="3" fillId="0" borderId="2" xfId="1" applyFont="1" applyBorder="1" applyAlignment="1">
      <alignment horizontal="right" vertical="top"/>
    </xf>
    <xf numFmtId="43" fontId="3" fillId="0" borderId="0" xfId="1" applyFont="1" applyBorder="1" applyAlignment="1">
      <alignment horizontal="right" vertical="top"/>
    </xf>
    <xf numFmtId="43" fontId="3" fillId="0" borderId="0" xfId="1" applyFont="1" applyFill="1" applyBorder="1" applyAlignment="1">
      <alignment horizontal="right" vertical="top"/>
    </xf>
    <xf numFmtId="43" fontId="0" fillId="0" borderId="3" xfId="1" applyFont="1" applyBorder="1"/>
    <xf numFmtId="49" fontId="4" fillId="0" borderId="0" xfId="0" applyNumberFormat="1" applyFont="1" applyAlignment="1">
      <alignment horizontal="left" vertical="top" indent="2"/>
    </xf>
    <xf numFmtId="49" fontId="4" fillId="0" borderId="5" xfId="0" applyNumberFormat="1" applyFont="1" applyBorder="1" applyAlignment="1">
      <alignment horizontal="left" vertical="top" indent="2"/>
    </xf>
    <xf numFmtId="49" fontId="4" fillId="0" borderId="9" xfId="0" applyNumberFormat="1" applyFont="1" applyBorder="1" applyAlignment="1">
      <alignment horizontal="left" vertical="top" indent="2"/>
    </xf>
    <xf numFmtId="49" fontId="3" fillId="0" borderId="10" xfId="0" applyNumberFormat="1" applyFont="1" applyBorder="1" applyAlignment="1">
      <alignment horizontal="center" vertical="top"/>
    </xf>
    <xf numFmtId="49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49" fontId="4" fillId="0" borderId="8" xfId="0" applyNumberFormat="1" applyFont="1" applyBorder="1" applyAlignment="1">
      <alignment horizontal="left" vertical="top" indent="2"/>
    </xf>
    <xf numFmtId="164" fontId="4" fillId="0" borderId="8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2" fontId="0" fillId="0" borderId="0" xfId="0" applyNumberFormat="1"/>
    <xf numFmtId="0" fontId="1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1" fillId="0" borderId="10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49" fontId="1" fillId="0" borderId="8" xfId="0" applyNumberFormat="1" applyFont="1" applyBorder="1" applyAlignment="1">
      <alignment vertical="top"/>
    </xf>
    <xf numFmtId="166" fontId="0" fillId="0" borderId="10" xfId="1" applyNumberFormat="1" applyFont="1" applyBorder="1"/>
    <xf numFmtId="166" fontId="7" fillId="0" borderId="10" xfId="1" applyNumberFormat="1" applyFont="1" applyBorder="1"/>
    <xf numFmtId="49" fontId="1" fillId="0" borderId="10" xfId="0" applyNumberFormat="1" applyFont="1" applyBorder="1" applyAlignment="1">
      <alignment vertical="top" wrapText="1"/>
    </xf>
    <xf numFmtId="0" fontId="0" fillId="0" borderId="10" xfId="0" applyBorder="1"/>
    <xf numFmtId="49" fontId="8" fillId="0" borderId="4" xfId="0" applyNumberFormat="1" applyFont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1" fillId="0" borderId="12" xfId="0" applyNumberFormat="1" applyFont="1" applyBorder="1" applyAlignment="1">
      <alignment horizontal="right" vertical="top"/>
    </xf>
    <xf numFmtId="164" fontId="5" fillId="0" borderId="10" xfId="0" applyNumberFormat="1" applyFont="1" applyBorder="1" applyAlignment="1">
      <alignment horizontal="right" vertical="top"/>
    </xf>
    <xf numFmtId="0" fontId="1" fillId="0" borderId="10" xfId="0" applyFont="1" applyBorder="1" applyAlignment="1">
      <alignment vertical="top"/>
    </xf>
    <xf numFmtId="166" fontId="1" fillId="2" borderId="10" xfId="1" applyNumberFormat="1" applyFont="1" applyFill="1" applyBorder="1" applyAlignment="1">
      <alignment horizontal="right" vertical="top"/>
    </xf>
    <xf numFmtId="0" fontId="1" fillId="2" borderId="10" xfId="0" applyFont="1" applyFill="1" applyBorder="1" applyAlignment="1">
      <alignment vertical="top"/>
    </xf>
    <xf numFmtId="49" fontId="8" fillId="0" borderId="0" xfId="0" applyNumberFormat="1" applyFont="1" applyAlignment="1">
      <alignment vertical="top"/>
    </xf>
    <xf numFmtId="2" fontId="0" fillId="0" borderId="10" xfId="0" applyNumberFormat="1" applyBorder="1"/>
    <xf numFmtId="166" fontId="0" fillId="0" borderId="0" xfId="1" applyNumberFormat="1" applyFont="1"/>
    <xf numFmtId="0" fontId="7" fillId="0" borderId="0" xfId="0" applyFont="1"/>
    <xf numFmtId="166" fontId="7" fillId="0" borderId="0" xfId="1" applyNumberFormat="1" applyFont="1"/>
    <xf numFmtId="49" fontId="1" fillId="0" borderId="9" xfId="0" applyNumberFormat="1" applyFont="1" applyBorder="1" applyAlignment="1">
      <alignment horizontal="right" vertical="top"/>
    </xf>
    <xf numFmtId="49" fontId="1" fillId="0" borderId="17" xfId="0" applyNumberFormat="1" applyFont="1" applyBorder="1" applyAlignment="1">
      <alignment horizontal="right" vertical="top"/>
    </xf>
    <xf numFmtId="49" fontId="5" fillId="0" borderId="13" xfId="0" applyNumberFormat="1" applyFont="1" applyBorder="1" applyAlignment="1">
      <alignment vertical="top"/>
    </xf>
    <xf numFmtId="166" fontId="1" fillId="0" borderId="6" xfId="1" applyNumberFormat="1" applyFont="1" applyBorder="1" applyAlignment="1">
      <alignment vertical="top"/>
    </xf>
    <xf numFmtId="166" fontId="5" fillId="0" borderId="13" xfId="1" applyNumberFormat="1" applyFont="1" applyBorder="1" applyAlignment="1">
      <alignment vertical="top"/>
    </xf>
    <xf numFmtId="49" fontId="1" fillId="0" borderId="11" xfId="0" applyNumberFormat="1" applyFont="1" applyBorder="1" applyAlignment="1">
      <alignment horizontal="right" vertical="top"/>
    </xf>
    <xf numFmtId="164" fontId="5" fillId="0" borderId="11" xfId="0" applyNumberFormat="1" applyFont="1" applyBorder="1" applyAlignment="1">
      <alignment horizontal="right" vertical="top"/>
    </xf>
    <xf numFmtId="0" fontId="0" fillId="0" borderId="9" xfId="0" applyBorder="1"/>
    <xf numFmtId="49" fontId="1" fillId="0" borderId="18" xfId="0" applyNumberFormat="1" applyFont="1" applyBorder="1" applyAlignment="1">
      <alignment vertical="top"/>
    </xf>
    <xf numFmtId="49" fontId="1" fillId="0" borderId="19" xfId="0" applyNumberFormat="1" applyFont="1" applyBorder="1" applyAlignment="1">
      <alignment vertical="top"/>
    </xf>
    <xf numFmtId="49" fontId="1" fillId="0" borderId="19" xfId="0" applyNumberFormat="1" applyFont="1" applyBorder="1" applyAlignment="1">
      <alignment vertical="top" wrapText="1"/>
    </xf>
    <xf numFmtId="49" fontId="1" fillId="0" borderId="20" xfId="0" applyNumberFormat="1" applyFont="1" applyBorder="1" applyAlignment="1">
      <alignment vertical="top" wrapText="1"/>
    </xf>
    <xf numFmtId="166" fontId="7" fillId="0" borderId="7" xfId="1" applyNumberFormat="1" applyFont="1" applyBorder="1"/>
    <xf numFmtId="166" fontId="7" fillId="0" borderId="9" xfId="1" applyNumberFormat="1" applyFont="1" applyBorder="1"/>
    <xf numFmtId="43" fontId="5" fillId="0" borderId="13" xfId="1" applyFont="1" applyBorder="1" applyAlignment="1">
      <alignment vertical="top"/>
    </xf>
    <xf numFmtId="0" fontId="0" fillId="0" borderId="5" xfId="0" applyBorder="1"/>
    <xf numFmtId="0" fontId="7" fillId="0" borderId="13" xfId="0" applyFont="1" applyBorder="1"/>
    <xf numFmtId="166" fontId="1" fillId="0" borderId="7" xfId="1" applyNumberFormat="1" applyFont="1" applyBorder="1" applyAlignment="1">
      <alignment vertical="top"/>
    </xf>
    <xf numFmtId="166" fontId="1" fillId="2" borderId="7" xfId="1" applyNumberFormat="1" applyFont="1" applyFill="1" applyBorder="1" applyAlignment="1">
      <alignment horizontal="right" vertical="top"/>
    </xf>
    <xf numFmtId="43" fontId="5" fillId="0" borderId="5" xfId="1" applyFont="1" applyBorder="1" applyAlignment="1">
      <alignment vertical="top"/>
    </xf>
    <xf numFmtId="43" fontId="1" fillId="0" borderId="18" xfId="1" applyFont="1" applyBorder="1" applyAlignment="1">
      <alignment vertical="top"/>
    </xf>
    <xf numFmtId="43" fontId="1" fillId="0" borderId="19" xfId="1" applyFont="1" applyBorder="1" applyAlignment="1">
      <alignment vertical="top"/>
    </xf>
    <xf numFmtId="43" fontId="1" fillId="0" borderId="20" xfId="1" applyFont="1" applyBorder="1" applyAlignment="1">
      <alignment vertical="top"/>
    </xf>
    <xf numFmtId="0" fontId="1" fillId="0" borderId="10" xfId="0" applyFont="1" applyBorder="1" applyAlignment="1">
      <alignment horizontal="right" vertical="top"/>
    </xf>
    <xf numFmtId="167" fontId="0" fillId="0" borderId="0" xfId="0" applyNumberFormat="1"/>
    <xf numFmtId="49" fontId="1" fillId="0" borderId="7" xfId="0" applyNumberFormat="1" applyFont="1" applyBorder="1" applyAlignment="1">
      <alignment horizontal="right" vertical="top"/>
    </xf>
    <xf numFmtId="0" fontId="1" fillId="2" borderId="7" xfId="0" applyFont="1" applyFill="1" applyBorder="1" applyAlignment="1">
      <alignment vertical="top"/>
    </xf>
    <xf numFmtId="0" fontId="1" fillId="0" borderId="7" xfId="0" applyFont="1" applyBorder="1" applyAlignment="1">
      <alignment vertical="top"/>
    </xf>
    <xf numFmtId="166" fontId="5" fillId="0" borderId="6" xfId="1" applyNumberFormat="1" applyFont="1" applyBorder="1" applyAlignment="1">
      <alignment vertical="top"/>
    </xf>
    <xf numFmtId="49" fontId="2" fillId="0" borderId="0" xfId="0" applyNumberFormat="1" applyFont="1" applyAlignment="1">
      <alignment vertical="top"/>
    </xf>
    <xf numFmtId="49" fontId="2" fillId="0" borderId="2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/>
    </xf>
    <xf numFmtId="49" fontId="4" fillId="0" borderId="8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/>
    </xf>
    <xf numFmtId="49" fontId="8" fillId="0" borderId="2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15" xfId="0" applyNumberFormat="1" applyFont="1" applyBorder="1" applyAlignment="1">
      <alignment horizontal="center" vertical="top"/>
    </xf>
    <xf numFmtId="49" fontId="5" fillId="0" borderId="16" xfId="0" applyNumberFormat="1" applyFont="1" applyBorder="1" applyAlignment="1">
      <alignment horizontal="center" vertical="top"/>
    </xf>
    <xf numFmtId="168" fontId="7" fillId="0" borderId="0" xfId="1" applyNumberFormat="1" applyFont="1"/>
    <xf numFmtId="43" fontId="7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5"/>
  <sheetViews>
    <sheetView zoomScale="85" zoomScaleNormal="85" workbookViewId="0">
      <selection activeCell="A21" sqref="A21"/>
    </sheetView>
  </sheetViews>
  <sheetFormatPr defaultRowHeight="15" x14ac:dyDescent="0.25"/>
  <cols>
    <col min="1" max="1" width="34.7109375" bestFit="1" customWidth="1"/>
    <col min="2" max="2" width="25" style="6" bestFit="1" customWidth="1"/>
  </cols>
  <sheetData>
    <row r="1" spans="1:2" ht="15.75" x14ac:dyDescent="0.25">
      <c r="A1" s="72" t="s">
        <v>0</v>
      </c>
      <c r="B1" s="72"/>
    </row>
    <row r="2" spans="1:2" ht="15.75" x14ac:dyDescent="0.25">
      <c r="A2" s="73" t="s">
        <v>23</v>
      </c>
      <c r="B2" s="73"/>
    </row>
    <row r="3" spans="1:2" x14ac:dyDescent="0.25">
      <c r="A3" s="74" t="s">
        <v>1</v>
      </c>
      <c r="B3" s="74"/>
    </row>
    <row r="4" spans="1:2" ht="15" customHeight="1" x14ac:dyDescent="0.25">
      <c r="A4" s="2" t="s">
        <v>2</v>
      </c>
      <c r="B4" s="5" t="s">
        <v>20</v>
      </c>
    </row>
    <row r="5" spans="1:2" x14ac:dyDescent="0.25">
      <c r="A5" s="3" t="s">
        <v>3</v>
      </c>
      <c r="B5" s="7">
        <v>0.35499999999999998</v>
      </c>
    </row>
    <row r="6" spans="1:2" x14ac:dyDescent="0.25">
      <c r="A6" s="3" t="s">
        <v>4</v>
      </c>
      <c r="B6" s="8">
        <v>1.2461199999999999</v>
      </c>
    </row>
    <row r="7" spans="1:2" x14ac:dyDescent="0.25">
      <c r="A7" s="3" t="s">
        <v>5</v>
      </c>
      <c r="B7" s="8">
        <v>4.3009199999999996</v>
      </c>
    </row>
    <row r="8" spans="1:2" x14ac:dyDescent="0.25">
      <c r="A8" s="3" t="s">
        <v>6</v>
      </c>
      <c r="B8" s="8">
        <v>6.7525000000000004</v>
      </c>
    </row>
    <row r="9" spans="1:2" x14ac:dyDescent="0.25">
      <c r="A9" s="3" t="s">
        <v>7</v>
      </c>
      <c r="B9" s="8">
        <v>2.6069999999999999E-2</v>
      </c>
    </row>
    <row r="10" spans="1:2" x14ac:dyDescent="0.25">
      <c r="A10" s="3" t="s">
        <v>8</v>
      </c>
      <c r="B10" s="8">
        <v>20.6091576</v>
      </c>
    </row>
    <row r="11" spans="1:2" x14ac:dyDescent="0.25">
      <c r="A11" s="3" t="s">
        <v>9</v>
      </c>
      <c r="B11" s="8">
        <v>18.4319208</v>
      </c>
    </row>
    <row r="12" spans="1:2" x14ac:dyDescent="0.25">
      <c r="A12" s="3" t="s">
        <v>10</v>
      </c>
      <c r="B12" s="8">
        <v>1.7698426</v>
      </c>
    </row>
    <row r="13" spans="1:2" x14ac:dyDescent="0.25">
      <c r="A13" s="3" t="s">
        <v>11</v>
      </c>
      <c r="B13" s="8">
        <v>0.15</v>
      </c>
    </row>
    <row r="14" spans="1:2" x14ac:dyDescent="0.25">
      <c r="A14" s="3" t="s">
        <v>12</v>
      </c>
      <c r="B14" s="8">
        <v>0.58152000000000004</v>
      </c>
    </row>
    <row r="15" spans="1:2" x14ac:dyDescent="0.25">
      <c r="A15" s="3" t="s">
        <v>13</v>
      </c>
      <c r="B15" s="8">
        <v>1.2087699999999999</v>
      </c>
    </row>
    <row r="16" spans="1:2" x14ac:dyDescent="0.25">
      <c r="A16" s="3" t="s">
        <v>14</v>
      </c>
      <c r="B16" s="8">
        <v>17.001899999999999</v>
      </c>
    </row>
    <row r="17" spans="1:2" x14ac:dyDescent="0.25">
      <c r="A17" s="3" t="s">
        <v>15</v>
      </c>
      <c r="B17" s="8">
        <f>97.7357175+0.01</f>
        <v>97.745717500000012</v>
      </c>
    </row>
    <row r="18" spans="1:2" x14ac:dyDescent="0.25">
      <c r="A18" s="3" t="s">
        <v>16</v>
      </c>
      <c r="B18" s="8">
        <v>32.029925900000002</v>
      </c>
    </row>
    <row r="19" spans="1:2" x14ac:dyDescent="0.25">
      <c r="A19" s="3" t="s">
        <v>17</v>
      </c>
      <c r="B19" s="8">
        <v>28.803999999999998</v>
      </c>
    </row>
    <row r="20" spans="1:2" x14ac:dyDescent="0.25">
      <c r="A20" s="3" t="s">
        <v>18</v>
      </c>
      <c r="B20" s="8">
        <v>0.18667</v>
      </c>
    </row>
    <row r="21" spans="1:2" x14ac:dyDescent="0.25">
      <c r="A21" s="1" t="s">
        <v>19</v>
      </c>
      <c r="B21" s="7">
        <f>SUM(B5:B20)</f>
        <v>231.20003439999999</v>
      </c>
    </row>
    <row r="22" spans="1:2" x14ac:dyDescent="0.25">
      <c r="A22" s="3" t="s">
        <v>22</v>
      </c>
      <c r="B22" s="9">
        <v>39.059869999999997</v>
      </c>
    </row>
    <row r="23" spans="1:2" x14ac:dyDescent="0.25">
      <c r="A23" s="3" t="s">
        <v>21</v>
      </c>
      <c r="B23" s="9">
        <v>113.43508369999999</v>
      </c>
    </row>
    <row r="24" spans="1:2" ht="15.75" thickBot="1" x14ac:dyDescent="0.3">
      <c r="B24" s="10">
        <f>+SUM(B21:B23)</f>
        <v>383.69498809999999</v>
      </c>
    </row>
    <row r="25" spans="1:2" ht="15.75" thickTop="1" x14ac:dyDescent="0.25"/>
  </sheetData>
  <mergeCells count="3">
    <mergeCell ref="A1:B1"/>
    <mergeCell ref="A2:B2"/>
    <mergeCell ref="A3:B3"/>
  </mergeCells>
  <pageMargins left="0.70866141732283472" right="0.70866141732283472" top="0.85" bottom="0.74803149606299213" header="0.17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2430B-3839-47EA-AA11-EDE7CDFD9F07}">
  <dimension ref="A1:D31"/>
  <sheetViews>
    <sheetView topLeftCell="A2" workbookViewId="0">
      <selection activeCell="B20" sqref="B20"/>
    </sheetView>
  </sheetViews>
  <sheetFormatPr defaultRowHeight="15" x14ac:dyDescent="0.25"/>
  <cols>
    <col min="1" max="1" width="39.5703125" bestFit="1" customWidth="1"/>
    <col min="2" max="2" width="11.5703125" bestFit="1" customWidth="1"/>
    <col min="4" max="4" width="10.5703125" bestFit="1" customWidth="1"/>
  </cols>
  <sheetData>
    <row r="1" spans="1:3" x14ac:dyDescent="0.25">
      <c r="A1" s="79" t="s">
        <v>24</v>
      </c>
      <c r="B1" s="79"/>
      <c r="C1" s="79"/>
    </row>
    <row r="2" spans="1:3" ht="15.75" x14ac:dyDescent="0.25">
      <c r="A2" s="73" t="s">
        <v>25</v>
      </c>
      <c r="B2" s="73"/>
      <c r="C2" s="73"/>
    </row>
    <row r="3" spans="1:3" x14ac:dyDescent="0.25">
      <c r="A3" s="74" t="s">
        <v>26</v>
      </c>
      <c r="B3" s="74"/>
      <c r="C3" s="74"/>
    </row>
    <row r="4" spans="1:3" x14ac:dyDescent="0.25">
      <c r="A4" s="79" t="s">
        <v>80</v>
      </c>
      <c r="B4" s="79"/>
      <c r="C4" s="79"/>
    </row>
    <row r="5" spans="1:3" x14ac:dyDescent="0.25">
      <c r="A5" s="1" t="s">
        <v>27</v>
      </c>
      <c r="B5" s="80" t="s">
        <v>25</v>
      </c>
      <c r="C5" s="80"/>
    </row>
    <row r="6" spans="1:3" x14ac:dyDescent="0.25">
      <c r="A6" s="11" t="s">
        <v>27</v>
      </c>
      <c r="B6" s="81" t="s">
        <v>0</v>
      </c>
      <c r="C6" s="82"/>
    </row>
    <row r="7" spans="1:3" x14ac:dyDescent="0.25">
      <c r="A7" s="12" t="s">
        <v>2</v>
      </c>
      <c r="B7" s="75" t="s">
        <v>80</v>
      </c>
      <c r="C7" s="76"/>
    </row>
    <row r="8" spans="1:3" x14ac:dyDescent="0.25">
      <c r="A8" s="12" t="s">
        <v>27</v>
      </c>
      <c r="B8" s="77" t="s">
        <v>28</v>
      </c>
      <c r="C8" s="78"/>
    </row>
    <row r="9" spans="1:3" x14ac:dyDescent="0.25">
      <c r="A9" s="13" t="s">
        <v>27</v>
      </c>
      <c r="B9" s="14" t="s">
        <v>29</v>
      </c>
      <c r="C9" s="14" t="s">
        <v>30</v>
      </c>
    </row>
    <row r="10" spans="1:3" x14ac:dyDescent="0.25">
      <c r="A10" s="15" t="s">
        <v>32</v>
      </c>
      <c r="B10" s="16">
        <v>7580419.2999999998</v>
      </c>
      <c r="C10" s="17"/>
    </row>
    <row r="11" spans="1:3" x14ac:dyDescent="0.25">
      <c r="A11" s="15" t="s">
        <v>31</v>
      </c>
      <c r="B11" s="16">
        <v>35500</v>
      </c>
      <c r="C11" s="17"/>
    </row>
    <row r="12" spans="1:3" x14ac:dyDescent="0.25">
      <c r="A12" s="15" t="s">
        <v>33</v>
      </c>
      <c r="B12" s="16">
        <v>5172992.95</v>
      </c>
      <c r="C12" s="17"/>
    </row>
    <row r="13" spans="1:3" x14ac:dyDescent="0.25">
      <c r="A13" s="15" t="s">
        <v>81</v>
      </c>
      <c r="B13" s="16">
        <v>1198110.24</v>
      </c>
      <c r="C13" s="17"/>
    </row>
    <row r="14" spans="1:3" x14ac:dyDescent="0.25">
      <c r="A14" s="15" t="s">
        <v>34</v>
      </c>
      <c r="B14" s="16">
        <v>211700</v>
      </c>
      <c r="C14" s="17"/>
    </row>
    <row r="15" spans="1:3" x14ac:dyDescent="0.25">
      <c r="A15" s="15" t="s">
        <v>35</v>
      </c>
      <c r="B15" s="16">
        <v>70296.460000000006</v>
      </c>
      <c r="C15" s="17"/>
    </row>
    <row r="16" spans="1:3" x14ac:dyDescent="0.25">
      <c r="A16" s="15" t="s">
        <v>36</v>
      </c>
      <c r="B16" s="16">
        <v>7923129.9299999997</v>
      </c>
      <c r="C16" s="17"/>
    </row>
    <row r="17" spans="1:4" x14ac:dyDescent="0.25">
      <c r="A17" s="15" t="s">
        <v>37</v>
      </c>
      <c r="B17" s="16">
        <v>253320</v>
      </c>
      <c r="C17" s="17"/>
    </row>
    <row r="18" spans="1:4" x14ac:dyDescent="0.25">
      <c r="A18" s="15" t="s">
        <v>82</v>
      </c>
      <c r="B18" s="16">
        <v>241528</v>
      </c>
      <c r="C18" s="17"/>
    </row>
    <row r="19" spans="1:4" x14ac:dyDescent="0.25">
      <c r="A19" s="15" t="s">
        <v>38</v>
      </c>
      <c r="B19" s="16">
        <v>20485094.82</v>
      </c>
      <c r="C19" s="17"/>
    </row>
    <row r="20" spans="1:4" x14ac:dyDescent="0.25">
      <c r="A20" s="15" t="s">
        <v>39</v>
      </c>
      <c r="B20" s="16">
        <v>222120</v>
      </c>
      <c r="C20" s="17"/>
    </row>
    <row r="21" spans="1:4" x14ac:dyDescent="0.25">
      <c r="A21" s="15"/>
      <c r="B21" s="16"/>
      <c r="C21" s="17">
        <f>SUM(B11:B20)</f>
        <v>35813792.399999999</v>
      </c>
      <c r="D21" s="67">
        <f>B10+C21</f>
        <v>43394211.699999996</v>
      </c>
    </row>
    <row r="22" spans="1:4" x14ac:dyDescent="0.25">
      <c r="A22" s="15"/>
      <c r="B22" s="16"/>
      <c r="C22" s="17"/>
    </row>
    <row r="23" spans="1:4" x14ac:dyDescent="0.25">
      <c r="A23" s="15"/>
      <c r="B23" s="16"/>
      <c r="C23" s="17"/>
    </row>
    <row r="24" spans="1:4" x14ac:dyDescent="0.25">
      <c r="A24" s="15"/>
      <c r="B24" s="16"/>
      <c r="C24" s="17"/>
    </row>
    <row r="25" spans="1:4" x14ac:dyDescent="0.25">
      <c r="A25" s="15"/>
      <c r="B25" s="16"/>
      <c r="C25" s="17"/>
    </row>
    <row r="26" spans="1:4" x14ac:dyDescent="0.25">
      <c r="A26" s="15"/>
      <c r="B26" s="16"/>
      <c r="C26" s="17"/>
    </row>
    <row r="27" spans="1:4" x14ac:dyDescent="0.25">
      <c r="A27" s="18" t="s">
        <v>40</v>
      </c>
      <c r="B27" s="19">
        <v>25593201.870000001</v>
      </c>
      <c r="C27" s="20"/>
    </row>
    <row r="28" spans="1:4" x14ac:dyDescent="0.25">
      <c r="B28">
        <v>9089075</v>
      </c>
    </row>
    <row r="29" spans="1:4" x14ac:dyDescent="0.25">
      <c r="B29" s="21">
        <f>B27+B28</f>
        <v>34682276.870000005</v>
      </c>
    </row>
    <row r="30" spans="1:4" x14ac:dyDescent="0.25">
      <c r="B30">
        <v>3697759</v>
      </c>
    </row>
    <row r="31" spans="1:4" x14ac:dyDescent="0.25">
      <c r="B31" s="21">
        <f>B29+B30</f>
        <v>38380035.870000005</v>
      </c>
    </row>
  </sheetData>
  <mergeCells count="8">
    <mergeCell ref="B7:C7"/>
    <mergeCell ref="B8:C8"/>
    <mergeCell ref="A1:C1"/>
    <mergeCell ref="A2:C2"/>
    <mergeCell ref="A3:C3"/>
    <mergeCell ref="A4:C4"/>
    <mergeCell ref="B5:C5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C1440-DB21-4151-9EAD-6BC2BF3F66C8}">
  <dimension ref="A1:G55"/>
  <sheetViews>
    <sheetView tabSelected="1" topLeftCell="A22" workbookViewId="0">
      <selection activeCell="H12" sqref="H12"/>
    </sheetView>
  </sheetViews>
  <sheetFormatPr defaultRowHeight="15" x14ac:dyDescent="0.25"/>
  <cols>
    <col min="1" max="1" width="45.28515625" customWidth="1"/>
    <col min="2" max="3" width="12" hidden="1" customWidth="1"/>
    <col min="4" max="4" width="13.28515625" hidden="1" customWidth="1"/>
    <col min="5" max="5" width="14.5703125" style="40" hidden="1" customWidth="1"/>
    <col min="6" max="6" width="14.5703125" style="42" customWidth="1"/>
  </cols>
  <sheetData>
    <row r="1" spans="1:6" ht="15.75" thickBot="1" x14ac:dyDescent="0.3">
      <c r="A1" s="83" t="s">
        <v>0</v>
      </c>
      <c r="B1" s="84"/>
      <c r="C1" s="84"/>
      <c r="D1" s="84"/>
      <c r="E1" s="84"/>
      <c r="F1" s="85"/>
    </row>
    <row r="2" spans="1:6" ht="15.75" thickBot="1" x14ac:dyDescent="0.3">
      <c r="A2" s="83" t="s">
        <v>87</v>
      </c>
      <c r="B2" s="84"/>
      <c r="C2" s="84"/>
      <c r="D2" s="84"/>
      <c r="E2" s="84"/>
      <c r="F2" s="85"/>
    </row>
    <row r="3" spans="1:6" ht="15.75" thickBot="1" x14ac:dyDescent="0.3">
      <c r="A3" s="45" t="s">
        <v>2</v>
      </c>
      <c r="B3" s="44" t="s">
        <v>84</v>
      </c>
      <c r="C3" s="43" t="s">
        <v>85</v>
      </c>
      <c r="D3" s="46" t="s">
        <v>86</v>
      </c>
      <c r="E3" s="71" t="s">
        <v>19</v>
      </c>
      <c r="F3" s="47" t="s">
        <v>76</v>
      </c>
    </row>
    <row r="4" spans="1:6" x14ac:dyDescent="0.25">
      <c r="A4" s="51" t="s">
        <v>74</v>
      </c>
      <c r="B4" s="48"/>
      <c r="C4" s="24"/>
      <c r="D4" s="68"/>
      <c r="E4" s="60">
        <f>wip!B10</f>
        <v>7580419.2999999998</v>
      </c>
      <c r="F4" s="63">
        <f>E4/100000</f>
        <v>75.804192999999998</v>
      </c>
    </row>
    <row r="5" spans="1:6" ht="25.5" x14ac:dyDescent="0.25">
      <c r="A5" s="53" t="s">
        <v>83</v>
      </c>
      <c r="B5" s="48"/>
      <c r="C5" s="24"/>
      <c r="D5" s="68"/>
      <c r="E5" s="60">
        <f>wip!C21</f>
        <v>35813792.399999999</v>
      </c>
      <c r="F5" s="64">
        <f t="shared" ref="F5:F42" si="0">E5/100000</f>
        <v>358.137924</v>
      </c>
    </row>
    <row r="6" spans="1:6" x14ac:dyDescent="0.25">
      <c r="A6" s="52" t="s">
        <v>75</v>
      </c>
      <c r="B6" s="48"/>
      <c r="C6" s="24"/>
      <c r="D6" s="68"/>
      <c r="E6" s="60">
        <f>7122002.92+165000</f>
        <v>7287002.9199999999</v>
      </c>
      <c r="F6" s="64">
        <f t="shared" si="0"/>
        <v>72.870029200000005</v>
      </c>
    </row>
    <row r="7" spans="1:6" x14ac:dyDescent="0.25">
      <c r="A7" s="53" t="s">
        <v>4</v>
      </c>
      <c r="B7" s="48"/>
      <c r="C7" s="36">
        <f>'Preoperative22-23'!E5</f>
        <v>124612</v>
      </c>
      <c r="D7" s="61">
        <f>'Preoperative22-23'!F5</f>
        <v>26617</v>
      </c>
      <c r="E7" s="61">
        <f>B7+C7+D7</f>
        <v>151229</v>
      </c>
      <c r="F7" s="64">
        <f t="shared" ref="F7:F12" si="1">E7/100000</f>
        <v>1.5122899999999999</v>
      </c>
    </row>
    <row r="8" spans="1:6" x14ac:dyDescent="0.25">
      <c r="A8" s="53" t="s">
        <v>13</v>
      </c>
      <c r="B8" s="49"/>
      <c r="C8" s="36">
        <f>'Preoperative22-23'!G6</f>
        <v>120877</v>
      </c>
      <c r="D8" s="61">
        <v>0</v>
      </c>
      <c r="E8" s="61">
        <f t="shared" ref="E8:E40" si="2">B8+C8+D8</f>
        <v>120877</v>
      </c>
      <c r="F8" s="64">
        <f t="shared" si="1"/>
        <v>1.2087699999999999</v>
      </c>
    </row>
    <row r="9" spans="1:6" x14ac:dyDescent="0.25">
      <c r="A9" s="53" t="s">
        <v>44</v>
      </c>
      <c r="B9" s="49">
        <v>246197</v>
      </c>
      <c r="C9" s="37">
        <v>254941</v>
      </c>
      <c r="D9" s="69">
        <v>0</v>
      </c>
      <c r="E9" s="61">
        <f t="shared" si="2"/>
        <v>501138</v>
      </c>
      <c r="F9" s="64">
        <f t="shared" si="1"/>
        <v>5.0113799999999999</v>
      </c>
    </row>
    <row r="10" spans="1:6" x14ac:dyDescent="0.25">
      <c r="A10" s="53" t="s">
        <v>5</v>
      </c>
      <c r="B10" s="49"/>
      <c r="C10" s="36">
        <v>430092</v>
      </c>
      <c r="D10" s="61">
        <v>0</v>
      </c>
      <c r="E10" s="61">
        <f t="shared" si="2"/>
        <v>430092</v>
      </c>
      <c r="F10" s="64">
        <f t="shared" si="1"/>
        <v>4.3009199999999996</v>
      </c>
    </row>
    <row r="11" spans="1:6" x14ac:dyDescent="0.25">
      <c r="A11" s="53" t="s">
        <v>6</v>
      </c>
      <c r="B11" s="49"/>
      <c r="C11" s="36">
        <v>675250</v>
      </c>
      <c r="D11" s="61">
        <v>0</v>
      </c>
      <c r="E11" s="61">
        <f t="shared" si="2"/>
        <v>675250</v>
      </c>
      <c r="F11" s="64">
        <f t="shared" si="1"/>
        <v>6.7525000000000004</v>
      </c>
    </row>
    <row r="12" spans="1:6" x14ac:dyDescent="0.25">
      <c r="A12" s="53" t="s">
        <v>67</v>
      </c>
      <c r="B12" s="49"/>
      <c r="C12" s="36">
        <v>371700</v>
      </c>
      <c r="D12" s="61">
        <v>0</v>
      </c>
      <c r="E12" s="61">
        <f t="shared" si="2"/>
        <v>371700</v>
      </c>
      <c r="F12" s="64">
        <f t="shared" si="1"/>
        <v>3.7170000000000001</v>
      </c>
    </row>
    <row r="13" spans="1:6" hidden="1" x14ac:dyDescent="0.25">
      <c r="A13" s="53" t="s">
        <v>41</v>
      </c>
      <c r="B13" s="49">
        <v>8180</v>
      </c>
      <c r="C13" s="35"/>
      <c r="D13" s="70"/>
      <c r="E13" s="61"/>
      <c r="F13" s="64">
        <f t="shared" si="0"/>
        <v>0</v>
      </c>
    </row>
    <row r="14" spans="1:6" x14ac:dyDescent="0.25">
      <c r="A14" s="53" t="s">
        <v>42</v>
      </c>
      <c r="B14" s="49">
        <v>10100</v>
      </c>
      <c r="C14" s="36">
        <v>2607</v>
      </c>
      <c r="D14" s="61">
        <f>'Preoperative22-23'!F12</f>
        <v>180</v>
      </c>
      <c r="E14" s="61">
        <f>B14+C14+D14+B13</f>
        <v>21067</v>
      </c>
      <c r="F14" s="64">
        <f t="shared" si="0"/>
        <v>0.21067</v>
      </c>
    </row>
    <row r="15" spans="1:6" x14ac:dyDescent="0.25">
      <c r="A15" s="53" t="s">
        <v>43</v>
      </c>
      <c r="B15" s="49">
        <v>1906.44</v>
      </c>
      <c r="C15" s="36">
        <v>4285</v>
      </c>
      <c r="D15" s="61">
        <f>'Preoperative22-23'!F14</f>
        <v>19126</v>
      </c>
      <c r="E15" s="61">
        <f t="shared" si="2"/>
        <v>25317.440000000002</v>
      </c>
      <c r="F15" s="64">
        <f t="shared" si="0"/>
        <v>0.25317440000000002</v>
      </c>
    </row>
    <row r="16" spans="1:6" hidden="1" x14ac:dyDescent="0.25">
      <c r="A16" s="53" t="s">
        <v>45</v>
      </c>
      <c r="B16" s="49">
        <v>1577</v>
      </c>
      <c r="C16" s="35"/>
      <c r="D16" s="70"/>
      <c r="E16" s="61"/>
      <c r="F16" s="64">
        <f t="shared" si="0"/>
        <v>0</v>
      </c>
    </row>
    <row r="17" spans="1:6" hidden="1" x14ac:dyDescent="0.25">
      <c r="A17" s="53" t="s">
        <v>46</v>
      </c>
      <c r="B17" s="49">
        <v>1400</v>
      </c>
      <c r="C17" s="35"/>
      <c r="D17" s="70"/>
      <c r="E17" s="61"/>
      <c r="F17" s="64">
        <f t="shared" si="0"/>
        <v>0</v>
      </c>
    </row>
    <row r="18" spans="1:6" x14ac:dyDescent="0.25">
      <c r="A18" s="53" t="s">
        <v>47</v>
      </c>
      <c r="B18" s="49">
        <v>36855.29</v>
      </c>
      <c r="C18" s="36">
        <v>19366</v>
      </c>
      <c r="D18" s="61">
        <f>'Preoperative22-23'!F27</f>
        <v>4601</v>
      </c>
      <c r="E18" s="61">
        <f>B18+C18+D18+B16+B17</f>
        <v>63799.29</v>
      </c>
      <c r="F18" s="64">
        <f>E18/100000</f>
        <v>0.63799289999999997</v>
      </c>
    </row>
    <row r="19" spans="1:6" x14ac:dyDescent="0.25">
      <c r="A19" s="53" t="s">
        <v>48</v>
      </c>
      <c r="B19" s="49">
        <v>2400</v>
      </c>
      <c r="C19" s="35"/>
      <c r="D19" s="70"/>
      <c r="E19" s="61">
        <f t="shared" si="2"/>
        <v>2400</v>
      </c>
      <c r="F19" s="64">
        <f t="shared" si="0"/>
        <v>2.4E-2</v>
      </c>
    </row>
    <row r="20" spans="1:6" x14ac:dyDescent="0.25">
      <c r="A20" s="53" t="s">
        <v>64</v>
      </c>
      <c r="B20" s="49"/>
      <c r="C20" s="36">
        <f>'Preoperative22-23'!E18</f>
        <v>1991594</v>
      </c>
      <c r="D20" s="61"/>
      <c r="E20" s="61">
        <f>B20+C20+D20+C21+D21</f>
        <v>2054293</v>
      </c>
      <c r="F20" s="64">
        <f t="shared" si="0"/>
        <v>20.542929999999998</v>
      </c>
    </row>
    <row r="21" spans="1:6" hidden="1" x14ac:dyDescent="0.25">
      <c r="A21" s="53" t="s">
        <v>65</v>
      </c>
      <c r="B21" s="49"/>
      <c r="C21" s="36">
        <v>62699</v>
      </c>
      <c r="D21" s="61"/>
      <c r="E21" s="61"/>
      <c r="F21" s="64">
        <f t="shared" si="0"/>
        <v>0</v>
      </c>
    </row>
    <row r="22" spans="1:6" x14ac:dyDescent="0.25">
      <c r="A22" s="53" t="s">
        <v>66</v>
      </c>
      <c r="B22" s="49"/>
      <c r="C22" s="36">
        <v>169000</v>
      </c>
      <c r="D22" s="61">
        <f>'Preoperative22-23'!F31</f>
        <v>19679</v>
      </c>
      <c r="E22" s="61">
        <f t="shared" si="2"/>
        <v>188679</v>
      </c>
      <c r="F22" s="64">
        <f t="shared" si="0"/>
        <v>1.88679</v>
      </c>
    </row>
    <row r="23" spans="1:6" x14ac:dyDescent="0.25">
      <c r="A23" s="53" t="s">
        <v>56</v>
      </c>
      <c r="B23" s="49">
        <v>400</v>
      </c>
      <c r="C23" s="36">
        <v>67050</v>
      </c>
      <c r="D23" s="61">
        <v>0</v>
      </c>
      <c r="E23" s="61">
        <f t="shared" si="2"/>
        <v>67450</v>
      </c>
      <c r="F23" s="64">
        <f t="shared" si="0"/>
        <v>0.67449999999999999</v>
      </c>
    </row>
    <row r="24" spans="1:6" x14ac:dyDescent="0.25">
      <c r="A24" s="53" t="s">
        <v>69</v>
      </c>
      <c r="B24" s="49"/>
      <c r="C24" s="36">
        <v>116800</v>
      </c>
      <c r="D24" s="61">
        <f>'Preoperative22-23'!F32</f>
        <v>24400</v>
      </c>
      <c r="E24" s="61">
        <f t="shared" si="2"/>
        <v>141200</v>
      </c>
      <c r="F24" s="64">
        <f t="shared" si="0"/>
        <v>1.4119999999999999</v>
      </c>
    </row>
    <row r="25" spans="1:6" hidden="1" x14ac:dyDescent="0.25">
      <c r="A25" s="53" t="s">
        <v>49</v>
      </c>
      <c r="B25" s="49">
        <v>120</v>
      </c>
      <c r="C25" s="35"/>
      <c r="D25" s="70"/>
      <c r="E25" s="61">
        <v>0</v>
      </c>
      <c r="F25" s="64">
        <f t="shared" si="0"/>
        <v>0</v>
      </c>
    </row>
    <row r="26" spans="1:6" x14ac:dyDescent="0.25">
      <c r="A26" s="53" t="s">
        <v>50</v>
      </c>
      <c r="B26" s="49">
        <v>871</v>
      </c>
      <c r="C26" s="36">
        <v>1356</v>
      </c>
      <c r="D26" s="61">
        <f>'Preoperative22-23'!F28</f>
        <v>175</v>
      </c>
      <c r="E26" s="61">
        <f>B26+C26+D26+B25</f>
        <v>2522</v>
      </c>
      <c r="F26" s="64">
        <f t="shared" si="0"/>
        <v>2.5219999999999999E-2</v>
      </c>
    </row>
    <row r="27" spans="1:6" x14ac:dyDescent="0.25">
      <c r="A27" s="53" t="s">
        <v>71</v>
      </c>
      <c r="B27" s="49"/>
      <c r="C27" s="37">
        <f>600+600+1240</f>
        <v>2440</v>
      </c>
      <c r="D27" s="69">
        <f>'Preoperative22-23'!F36</f>
        <v>1070</v>
      </c>
      <c r="E27" s="61">
        <f t="shared" si="2"/>
        <v>3510</v>
      </c>
      <c r="F27" s="64">
        <f t="shared" si="0"/>
        <v>3.5099999999999999E-2</v>
      </c>
    </row>
    <row r="28" spans="1:6" x14ac:dyDescent="0.25">
      <c r="A28" s="53" t="s">
        <v>52</v>
      </c>
      <c r="B28" s="49">
        <v>459</v>
      </c>
      <c r="C28" s="35"/>
      <c r="D28" s="70">
        <f>'Preoperative22-23'!F33</f>
        <v>5898</v>
      </c>
      <c r="E28" s="61">
        <f t="shared" si="2"/>
        <v>6357</v>
      </c>
      <c r="F28" s="64">
        <f t="shared" si="0"/>
        <v>6.3570000000000002E-2</v>
      </c>
    </row>
    <row r="29" spans="1:6" x14ac:dyDescent="0.25">
      <c r="A29" s="53" t="s">
        <v>53</v>
      </c>
      <c r="B29" s="49">
        <v>46677</v>
      </c>
      <c r="C29" s="37">
        <v>14406</v>
      </c>
      <c r="D29" s="69">
        <f>'Preoperative22-23'!F34</f>
        <v>1140</v>
      </c>
      <c r="E29" s="61">
        <f t="shared" si="2"/>
        <v>62223</v>
      </c>
      <c r="F29" s="64">
        <f t="shared" si="0"/>
        <v>0.62222999999999995</v>
      </c>
    </row>
    <row r="30" spans="1:6" x14ac:dyDescent="0.25">
      <c r="A30" s="53" t="s">
        <v>70</v>
      </c>
      <c r="B30" s="49"/>
      <c r="C30" s="37">
        <f>162594.76+14389.5</f>
        <v>176984.26</v>
      </c>
      <c r="D30" s="69">
        <f>'Preoperative22-23'!F38</f>
        <v>25406.3</v>
      </c>
      <c r="E30" s="61">
        <f t="shared" si="2"/>
        <v>202390.56</v>
      </c>
      <c r="F30" s="64">
        <f t="shared" si="0"/>
        <v>2.0239056</v>
      </c>
    </row>
    <row r="31" spans="1:6" x14ac:dyDescent="0.25">
      <c r="A31" s="53" t="s">
        <v>11</v>
      </c>
      <c r="B31" s="49"/>
      <c r="C31" s="37">
        <v>15000</v>
      </c>
      <c r="D31" s="69">
        <v>0</v>
      </c>
      <c r="E31" s="61">
        <f t="shared" si="2"/>
        <v>15000</v>
      </c>
      <c r="F31" s="64">
        <f t="shared" si="0"/>
        <v>0.15</v>
      </c>
    </row>
    <row r="32" spans="1:6" x14ac:dyDescent="0.25">
      <c r="A32" s="53" t="s">
        <v>17</v>
      </c>
      <c r="B32" s="49"/>
      <c r="C32" s="36">
        <v>2880400</v>
      </c>
      <c r="D32" s="61">
        <v>0</v>
      </c>
      <c r="E32" s="61">
        <f t="shared" si="2"/>
        <v>2880400</v>
      </c>
      <c r="F32" s="64">
        <f t="shared" si="0"/>
        <v>28.803999999999998</v>
      </c>
    </row>
    <row r="33" spans="1:7" hidden="1" x14ac:dyDescent="0.25">
      <c r="A33" s="53" t="s">
        <v>68</v>
      </c>
      <c r="B33" s="49"/>
      <c r="C33" s="36">
        <v>14750</v>
      </c>
      <c r="D33" s="61"/>
      <c r="E33" s="61">
        <v>0</v>
      </c>
      <c r="F33" s="64">
        <f t="shared" si="0"/>
        <v>0</v>
      </c>
    </row>
    <row r="34" spans="1:7" x14ac:dyDescent="0.25">
      <c r="A34" s="53" t="s">
        <v>51</v>
      </c>
      <c r="B34" s="49">
        <v>280882</v>
      </c>
      <c r="C34" s="36">
        <v>811700</v>
      </c>
      <c r="D34" s="61">
        <f>'Preoperative22-23'!F29</f>
        <v>551800</v>
      </c>
      <c r="E34" s="61">
        <f>B34+C34+D34+C33</f>
        <v>1659132</v>
      </c>
      <c r="F34" s="64">
        <f t="shared" si="0"/>
        <v>16.59132</v>
      </c>
    </row>
    <row r="35" spans="1:7" x14ac:dyDescent="0.25">
      <c r="A35" s="53" t="s">
        <v>12</v>
      </c>
      <c r="B35" s="49"/>
      <c r="C35" s="36">
        <v>58152</v>
      </c>
      <c r="D35" s="61">
        <f>'Preoperative22-23'!F26</f>
        <v>23014</v>
      </c>
      <c r="E35" s="61">
        <f t="shared" si="2"/>
        <v>81166</v>
      </c>
      <c r="F35" s="64">
        <f t="shared" si="0"/>
        <v>0.81166000000000005</v>
      </c>
    </row>
    <row r="36" spans="1:7" x14ac:dyDescent="0.25">
      <c r="A36" s="53" t="s">
        <v>18</v>
      </c>
      <c r="B36" s="49"/>
      <c r="C36" s="36">
        <v>18667</v>
      </c>
      <c r="D36" s="61">
        <f>'Preoperative22-23'!F13</f>
        <v>215825</v>
      </c>
      <c r="E36" s="61">
        <f t="shared" si="2"/>
        <v>234492</v>
      </c>
      <c r="F36" s="64">
        <f t="shared" si="0"/>
        <v>2.3449200000000001</v>
      </c>
    </row>
    <row r="37" spans="1:7" x14ac:dyDescent="0.25">
      <c r="A37" s="53" t="s">
        <v>54</v>
      </c>
      <c r="B37" s="49">
        <v>3850</v>
      </c>
      <c r="C37" s="37">
        <v>1300</v>
      </c>
      <c r="D37" s="69">
        <f>'Preoperative22-23'!F37</f>
        <v>1100</v>
      </c>
      <c r="E37" s="61">
        <f t="shared" si="2"/>
        <v>6250</v>
      </c>
      <c r="F37" s="64">
        <f t="shared" si="0"/>
        <v>6.25E-2</v>
      </c>
    </row>
    <row r="38" spans="1:7" x14ac:dyDescent="0.25">
      <c r="A38" s="53" t="s">
        <v>55</v>
      </c>
      <c r="B38" s="49">
        <v>36800</v>
      </c>
      <c r="C38" s="35">
        <v>3000</v>
      </c>
      <c r="D38" s="70">
        <f>'Preoperative22-23'!F39</f>
        <v>0</v>
      </c>
      <c r="E38" s="61">
        <f t="shared" si="2"/>
        <v>39800</v>
      </c>
      <c r="F38" s="64">
        <f t="shared" si="0"/>
        <v>0.39800000000000002</v>
      </c>
    </row>
    <row r="39" spans="1:7" x14ac:dyDescent="0.25">
      <c r="A39" s="53" t="s">
        <v>57</v>
      </c>
      <c r="B39" s="49">
        <v>700</v>
      </c>
      <c r="C39" s="37">
        <v>940</v>
      </c>
      <c r="D39" s="69">
        <f>'Preoperative22-23'!F35</f>
        <v>660</v>
      </c>
      <c r="E39" s="61">
        <f t="shared" si="2"/>
        <v>2300</v>
      </c>
      <c r="F39" s="64">
        <f t="shared" si="0"/>
        <v>2.3E-2</v>
      </c>
    </row>
    <row r="40" spans="1:7" ht="15.75" thickBot="1" x14ac:dyDescent="0.3">
      <c r="A40" s="54" t="s">
        <v>72</v>
      </c>
      <c r="B40" s="49"/>
      <c r="C40" s="37">
        <v>-266.60000000000002</v>
      </c>
      <c r="D40" s="69">
        <v>6.27</v>
      </c>
      <c r="E40" s="61">
        <f t="shared" si="2"/>
        <v>-260.33000000000004</v>
      </c>
      <c r="F40" s="65">
        <f t="shared" si="0"/>
        <v>-2.6033000000000002E-3</v>
      </c>
    </row>
    <row r="41" spans="1:7" ht="15.75" hidden="1" thickBot="1" x14ac:dyDescent="0.3">
      <c r="A41" s="58" t="s">
        <v>19</v>
      </c>
      <c r="B41" s="39">
        <f>SUM(B7:B39)</f>
        <v>679374.73</v>
      </c>
      <c r="C41" s="39">
        <f>SUM(C7:C40)</f>
        <v>8409701.6600000001</v>
      </c>
      <c r="D41" s="27">
        <f>SUM(D7:D40)</f>
        <v>920697.57000000007</v>
      </c>
      <c r="E41" s="27">
        <f>SUM(E7:E40)</f>
        <v>10009773.959999999</v>
      </c>
      <c r="F41" s="62">
        <f t="shared" si="0"/>
        <v>100.0977396</v>
      </c>
    </row>
    <row r="42" spans="1:7" s="41" customFormat="1" ht="15.75" thickBot="1" x14ac:dyDescent="0.3">
      <c r="A42" s="59" t="s">
        <v>19</v>
      </c>
      <c r="B42" s="55">
        <f>B41+B4+B5+B6</f>
        <v>679374.73</v>
      </c>
      <c r="C42" s="55">
        <f>C41+C4+C5+C6</f>
        <v>8409701.6600000001</v>
      </c>
      <c r="D42" s="55">
        <f>D41+D4+D5+D6</f>
        <v>920697.57000000007</v>
      </c>
      <c r="E42" s="55">
        <f>E41+E4+E5+E6</f>
        <v>60690988.579999998</v>
      </c>
      <c r="F42" s="57">
        <f t="shared" si="0"/>
        <v>606.90988579999998</v>
      </c>
    </row>
    <row r="43" spans="1:7" hidden="1" x14ac:dyDescent="0.25">
      <c r="A43" s="50" t="s">
        <v>77</v>
      </c>
      <c r="B43" s="30"/>
      <c r="C43" s="30"/>
      <c r="D43" s="30"/>
      <c r="E43" s="27">
        <v>38369000</v>
      </c>
      <c r="F43" s="56"/>
    </row>
    <row r="44" spans="1:7" hidden="1" x14ac:dyDescent="0.25">
      <c r="A44" t="s">
        <v>78</v>
      </c>
      <c r="B44" s="30"/>
      <c r="C44" s="30"/>
      <c r="D44" s="30"/>
      <c r="E44" s="27">
        <f>E42-E43</f>
        <v>22321988.579999998</v>
      </c>
      <c r="F44" s="28"/>
      <c r="G44" s="30"/>
    </row>
    <row r="45" spans="1:7" hidden="1" x14ac:dyDescent="0.25">
      <c r="F45" s="87">
        <v>606.91</v>
      </c>
    </row>
    <row r="46" spans="1:7" hidden="1" x14ac:dyDescent="0.25">
      <c r="F46" s="42">
        <f>F42-F45</f>
        <v>-1.1419999998452113E-4</v>
      </c>
    </row>
    <row r="47" spans="1:7" hidden="1" x14ac:dyDescent="0.25"/>
    <row r="48" spans="1:7" hidden="1" x14ac:dyDescent="0.25"/>
    <row r="49" spans="6:6" hidden="1" x14ac:dyDescent="0.25"/>
    <row r="50" spans="6:6" hidden="1" x14ac:dyDescent="0.25">
      <c r="F50" s="87">
        <v>13.86</v>
      </c>
    </row>
    <row r="51" spans="6:6" hidden="1" x14ac:dyDescent="0.25">
      <c r="F51" s="86">
        <f>F45+F50</f>
        <v>620.77</v>
      </c>
    </row>
    <row r="52" spans="6:6" hidden="1" x14ac:dyDescent="0.25"/>
    <row r="53" spans="6:6" hidden="1" x14ac:dyDescent="0.25"/>
    <row r="54" spans="6:6" hidden="1" x14ac:dyDescent="0.25"/>
    <row r="55" spans="6:6" hidden="1" x14ac:dyDescent="0.25"/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DDF6B-A9BA-4A95-A129-982C299F2514}">
  <dimension ref="A1:H43"/>
  <sheetViews>
    <sheetView topLeftCell="A28" workbookViewId="0">
      <selection activeCell="F27" sqref="F27"/>
    </sheetView>
  </sheetViews>
  <sheetFormatPr defaultRowHeight="15" x14ac:dyDescent="0.25"/>
  <cols>
    <col min="2" max="3" width="31.42578125" customWidth="1"/>
    <col min="4" max="4" width="11.140625" bestFit="1" customWidth="1"/>
    <col min="5" max="6" width="10.5703125" bestFit="1" customWidth="1"/>
    <col min="7" max="7" width="21.140625" customWidth="1"/>
  </cols>
  <sheetData>
    <row r="1" spans="1:8" x14ac:dyDescent="0.25">
      <c r="A1" s="25" t="s">
        <v>0</v>
      </c>
      <c r="B1" s="22"/>
      <c r="C1" s="22"/>
      <c r="D1" s="22"/>
      <c r="E1" s="22"/>
      <c r="G1" s="22"/>
    </row>
    <row r="2" spans="1:8" x14ac:dyDescent="0.25">
      <c r="A2" s="25" t="s">
        <v>61</v>
      </c>
      <c r="B2" s="22"/>
      <c r="C2" s="22"/>
      <c r="D2" s="22" t="s">
        <v>62</v>
      </c>
      <c r="E2" s="22" t="s">
        <v>62</v>
      </c>
      <c r="F2" s="22" t="s">
        <v>62</v>
      </c>
      <c r="G2" s="22" t="s">
        <v>73</v>
      </c>
    </row>
    <row r="3" spans="1:8" x14ac:dyDescent="0.25">
      <c r="A3" s="4"/>
      <c r="B3" s="23"/>
      <c r="C3" s="23"/>
      <c r="D3" s="22" t="s">
        <v>58</v>
      </c>
      <c r="E3" s="22" t="s">
        <v>59</v>
      </c>
      <c r="F3" t="s">
        <v>60</v>
      </c>
      <c r="G3" s="22"/>
    </row>
    <row r="4" spans="1:8" x14ac:dyDescent="0.25">
      <c r="A4" s="26"/>
      <c r="B4" s="32" t="s">
        <v>2</v>
      </c>
      <c r="C4" s="32"/>
      <c r="D4" s="33" t="s">
        <v>63</v>
      </c>
      <c r="E4" s="33" t="s">
        <v>63</v>
      </c>
      <c r="F4" s="33" t="s">
        <v>63</v>
      </c>
      <c r="G4" s="33"/>
    </row>
    <row r="5" spans="1:8" x14ac:dyDescent="0.25">
      <c r="A5" s="4"/>
      <c r="B5" s="29" t="s">
        <v>4</v>
      </c>
      <c r="C5" s="29"/>
      <c r="D5" s="24"/>
      <c r="E5" s="36">
        <v>124612</v>
      </c>
      <c r="F5" s="66">
        <v>26617</v>
      </c>
      <c r="G5" s="36">
        <f t="shared" ref="G5:G15" si="0">D5+E5+F5</f>
        <v>151229</v>
      </c>
      <c r="H5" s="30"/>
    </row>
    <row r="6" spans="1:8" x14ac:dyDescent="0.25">
      <c r="A6" s="31"/>
      <c r="B6" s="29" t="s">
        <v>13</v>
      </c>
      <c r="C6" s="29"/>
      <c r="D6" s="34"/>
      <c r="E6" s="36">
        <v>120877</v>
      </c>
      <c r="F6" s="30"/>
      <c r="G6" s="36">
        <f t="shared" si="0"/>
        <v>120877</v>
      </c>
      <c r="H6" s="30"/>
    </row>
    <row r="7" spans="1:8" ht="25.5" x14ac:dyDescent="0.25">
      <c r="A7" s="31"/>
      <c r="B7" s="29" t="s">
        <v>44</v>
      </c>
      <c r="C7" s="29"/>
      <c r="D7" s="34">
        <v>246197</v>
      </c>
      <c r="E7" s="37">
        <v>254941</v>
      </c>
      <c r="F7" s="30"/>
      <c r="G7" s="36">
        <f t="shared" si="0"/>
        <v>501138</v>
      </c>
      <c r="H7" s="30"/>
    </row>
    <row r="8" spans="1:8" x14ac:dyDescent="0.25">
      <c r="A8" s="31"/>
      <c r="B8" s="29" t="s">
        <v>5</v>
      </c>
      <c r="C8" s="29"/>
      <c r="D8" s="34"/>
      <c r="E8" s="36">
        <v>430092</v>
      </c>
      <c r="F8" s="30"/>
      <c r="G8" s="36">
        <f t="shared" si="0"/>
        <v>430092</v>
      </c>
      <c r="H8" s="30"/>
    </row>
    <row r="9" spans="1:8" x14ac:dyDescent="0.25">
      <c r="A9" s="31"/>
      <c r="B9" s="29" t="s">
        <v>6</v>
      </c>
      <c r="C9" s="29"/>
      <c r="D9" s="34"/>
      <c r="E9" s="36">
        <v>675250</v>
      </c>
      <c r="F9" s="30"/>
      <c r="G9" s="36">
        <f t="shared" si="0"/>
        <v>675250</v>
      </c>
      <c r="H9" s="30"/>
    </row>
    <row r="10" spans="1:8" x14ac:dyDescent="0.25">
      <c r="A10" s="31"/>
      <c r="B10" s="29" t="s">
        <v>67</v>
      </c>
      <c r="C10" s="29"/>
      <c r="D10" s="34"/>
      <c r="E10" s="36">
        <v>371700</v>
      </c>
      <c r="F10" s="30"/>
      <c r="G10" s="36">
        <f t="shared" si="0"/>
        <v>371700</v>
      </c>
      <c r="H10" s="30"/>
    </row>
    <row r="11" spans="1:8" x14ac:dyDescent="0.25">
      <c r="A11" s="31"/>
      <c r="B11" s="29" t="s">
        <v>41</v>
      </c>
      <c r="C11" s="29"/>
      <c r="D11" s="34">
        <v>8180</v>
      </c>
      <c r="E11" s="35"/>
      <c r="F11" s="30"/>
      <c r="G11" s="36">
        <f t="shared" si="0"/>
        <v>8180</v>
      </c>
      <c r="H11" s="30"/>
    </row>
    <row r="12" spans="1:8" x14ac:dyDescent="0.25">
      <c r="A12" s="31"/>
      <c r="B12" s="29" t="s">
        <v>42</v>
      </c>
      <c r="C12" s="29"/>
      <c r="D12" s="34">
        <v>10100</v>
      </c>
      <c r="E12" s="36">
        <v>2607</v>
      </c>
      <c r="F12" s="30">
        <v>180</v>
      </c>
      <c r="G12" s="36">
        <f t="shared" si="0"/>
        <v>12887</v>
      </c>
      <c r="H12" s="30"/>
    </row>
    <row r="13" spans="1:8" x14ac:dyDescent="0.25">
      <c r="A13" s="31"/>
      <c r="B13" s="29" t="s">
        <v>18</v>
      </c>
      <c r="C13" s="29"/>
      <c r="D13" s="34"/>
      <c r="E13" s="36">
        <v>18667</v>
      </c>
      <c r="F13" s="30">
        <v>215825</v>
      </c>
      <c r="G13" s="36">
        <f t="shared" si="0"/>
        <v>234492</v>
      </c>
      <c r="H13" s="30"/>
    </row>
    <row r="14" spans="1:8" x14ac:dyDescent="0.25">
      <c r="A14" s="31"/>
      <c r="B14" s="29" t="s">
        <v>43</v>
      </c>
      <c r="C14" s="29"/>
      <c r="D14" s="34">
        <v>1906.44</v>
      </c>
      <c r="E14" s="36">
        <v>4285</v>
      </c>
      <c r="F14" s="30">
        <v>19126</v>
      </c>
      <c r="G14" s="36">
        <f t="shared" si="0"/>
        <v>25317.440000000002</v>
      </c>
      <c r="H14" s="30"/>
    </row>
    <row r="15" spans="1:8" x14ac:dyDescent="0.25">
      <c r="A15" s="31"/>
      <c r="B15" s="29" t="s">
        <v>45</v>
      </c>
      <c r="C15" s="29"/>
      <c r="D15" s="34">
        <v>1577</v>
      </c>
      <c r="E15" s="35"/>
      <c r="F15" s="30"/>
      <c r="G15" s="36">
        <f t="shared" si="0"/>
        <v>1577</v>
      </c>
      <c r="H15" s="30"/>
    </row>
    <row r="16" spans="1:8" x14ac:dyDescent="0.25">
      <c r="A16" s="31"/>
      <c r="B16" s="29" t="s">
        <v>46</v>
      </c>
      <c r="C16" s="29"/>
      <c r="D16" s="34">
        <v>1400</v>
      </c>
      <c r="E16" s="35"/>
      <c r="F16" s="30"/>
      <c r="G16" s="36">
        <v>0</v>
      </c>
      <c r="H16" s="30"/>
    </row>
    <row r="17" spans="1:8" x14ac:dyDescent="0.25">
      <c r="A17" s="31"/>
      <c r="B17" s="29" t="s">
        <v>48</v>
      </c>
      <c r="C17" s="29"/>
      <c r="D17" s="34">
        <v>2400</v>
      </c>
      <c r="E17" s="35"/>
      <c r="F17" s="30"/>
      <c r="G17" s="36">
        <v>0</v>
      </c>
      <c r="H17" s="30"/>
    </row>
    <row r="18" spans="1:8" x14ac:dyDescent="0.25">
      <c r="A18" s="31"/>
      <c r="B18" s="29" t="s">
        <v>64</v>
      </c>
      <c r="C18" s="29"/>
      <c r="D18" s="34"/>
      <c r="E18" s="36">
        <v>1991594</v>
      </c>
      <c r="F18" s="30">
        <v>194485</v>
      </c>
      <c r="G18" s="36">
        <f>D18+E18+F18</f>
        <v>2186079</v>
      </c>
      <c r="H18" s="30"/>
    </row>
    <row r="19" spans="1:8" x14ac:dyDescent="0.25">
      <c r="A19" s="31"/>
      <c r="B19" s="29" t="s">
        <v>65</v>
      </c>
      <c r="C19" s="29"/>
      <c r="D19" s="34"/>
      <c r="E19" s="36">
        <v>62699</v>
      </c>
      <c r="F19" s="30">
        <v>1172620</v>
      </c>
      <c r="G19" s="36">
        <f>D19+E19+F19</f>
        <v>1235319</v>
      </c>
      <c r="H19" s="30"/>
    </row>
    <row r="20" spans="1:8" x14ac:dyDescent="0.25">
      <c r="A20" s="31"/>
      <c r="B20" s="29" t="s">
        <v>66</v>
      </c>
      <c r="C20" s="29"/>
      <c r="D20" s="34"/>
      <c r="E20" s="36">
        <v>169000</v>
      </c>
      <c r="F20" s="30"/>
      <c r="G20" s="36">
        <f>D20+E20</f>
        <v>169000</v>
      </c>
      <c r="H20" s="30"/>
    </row>
    <row r="21" spans="1:8" x14ac:dyDescent="0.25">
      <c r="A21" s="31"/>
      <c r="B21" s="29" t="s">
        <v>56</v>
      </c>
      <c r="C21" s="29"/>
      <c r="D21" s="34">
        <v>400</v>
      </c>
      <c r="E21" s="36">
        <v>67050</v>
      </c>
      <c r="F21" s="30"/>
      <c r="G21" s="36">
        <f>D21+E21</f>
        <v>67450</v>
      </c>
      <c r="H21" s="30"/>
    </row>
    <row r="22" spans="1:8" x14ac:dyDescent="0.25">
      <c r="A22" s="31"/>
      <c r="B22" s="29" t="s">
        <v>49</v>
      </c>
      <c r="C22" s="29"/>
      <c r="D22" s="34">
        <v>120</v>
      </c>
      <c r="E22" s="35"/>
      <c r="F22" s="30"/>
      <c r="G22" s="36">
        <f>D22+E22</f>
        <v>120</v>
      </c>
      <c r="H22" s="30"/>
    </row>
    <row r="23" spans="1:8" x14ac:dyDescent="0.25">
      <c r="A23" s="31"/>
      <c r="B23" s="29" t="s">
        <v>11</v>
      </c>
      <c r="C23" s="29"/>
      <c r="D23" s="34"/>
      <c r="E23" s="37">
        <v>15000</v>
      </c>
      <c r="F23" s="30"/>
      <c r="G23" s="36">
        <f>D23+E23</f>
        <v>15000</v>
      </c>
      <c r="H23" s="30"/>
    </row>
    <row r="24" spans="1:8" x14ac:dyDescent="0.25">
      <c r="A24" s="31"/>
      <c r="B24" s="29" t="s">
        <v>17</v>
      </c>
      <c r="C24" s="29"/>
      <c r="D24" s="34"/>
      <c r="E24" s="36">
        <v>2880400</v>
      </c>
      <c r="F24" s="30"/>
      <c r="G24" s="36">
        <f>D24+E24+F24</f>
        <v>2880400</v>
      </c>
      <c r="H24" s="30"/>
    </row>
    <row r="25" spans="1:8" x14ac:dyDescent="0.25">
      <c r="A25" s="31"/>
      <c r="B25" s="29" t="s">
        <v>68</v>
      </c>
      <c r="C25" s="29"/>
      <c r="D25" s="34"/>
      <c r="E25" s="36">
        <v>14750</v>
      </c>
      <c r="F25" s="30"/>
      <c r="G25" s="36">
        <v>0</v>
      </c>
      <c r="H25" s="30"/>
    </row>
    <row r="26" spans="1:8" x14ac:dyDescent="0.25">
      <c r="A26" s="31"/>
      <c r="B26" s="29" t="s">
        <v>12</v>
      </c>
      <c r="C26" s="29"/>
      <c r="D26" s="34"/>
      <c r="E26" s="36">
        <v>58152</v>
      </c>
      <c r="F26" s="30">
        <v>23014</v>
      </c>
      <c r="G26" s="36">
        <f>D26+E26+F26</f>
        <v>81166</v>
      </c>
      <c r="H26" s="30"/>
    </row>
    <row r="27" spans="1:8" x14ac:dyDescent="0.25">
      <c r="A27" s="31"/>
      <c r="B27" s="29" t="s">
        <v>47</v>
      </c>
      <c r="C27" s="29"/>
      <c r="D27" s="34">
        <v>36855.29</v>
      </c>
      <c r="E27" s="36">
        <v>19366</v>
      </c>
      <c r="F27" s="30">
        <v>4601</v>
      </c>
      <c r="G27" s="36">
        <f>D15+D16+D27+E27+F27</f>
        <v>63799.29</v>
      </c>
      <c r="H27" s="30"/>
    </row>
    <row r="28" spans="1:8" x14ac:dyDescent="0.25">
      <c r="A28" s="31"/>
      <c r="B28" s="29" t="s">
        <v>50</v>
      </c>
      <c r="C28" s="29"/>
      <c r="D28" s="34">
        <v>871</v>
      </c>
      <c r="E28" s="36">
        <v>1356</v>
      </c>
      <c r="F28" s="30">
        <v>175</v>
      </c>
      <c r="G28" s="36">
        <f>D16+D17+D28+E28+F28</f>
        <v>6202</v>
      </c>
      <c r="H28" s="30"/>
    </row>
    <row r="29" spans="1:8" x14ac:dyDescent="0.25">
      <c r="A29" s="31"/>
      <c r="B29" s="29" t="s">
        <v>51</v>
      </c>
      <c r="C29" s="29"/>
      <c r="D29" s="34">
        <v>280882</v>
      </c>
      <c r="E29" s="36">
        <v>811700</v>
      </c>
      <c r="F29" s="30">
        <v>551800</v>
      </c>
      <c r="G29" s="36">
        <f>D29+E29+E25+F29</f>
        <v>1659132</v>
      </c>
      <c r="H29" s="30"/>
    </row>
    <row r="30" spans="1:8" x14ac:dyDescent="0.25">
      <c r="A30" s="38"/>
      <c r="B30" s="29" t="s">
        <v>72</v>
      </c>
      <c r="C30" s="29"/>
      <c r="D30" s="34"/>
      <c r="E30" s="37">
        <v>-266.60000000000002</v>
      </c>
      <c r="F30" s="30">
        <v>6.27</v>
      </c>
      <c r="G30" s="36">
        <f>D30+E30</f>
        <v>-266.60000000000002</v>
      </c>
      <c r="H30" s="30"/>
    </row>
    <row r="31" spans="1:8" x14ac:dyDescent="0.25">
      <c r="A31" s="38"/>
      <c r="B31" s="29" t="s">
        <v>79</v>
      </c>
      <c r="C31" s="29"/>
      <c r="D31" s="34"/>
      <c r="E31" s="37"/>
      <c r="F31" s="30">
        <v>19679</v>
      </c>
      <c r="G31" s="36">
        <f>F31</f>
        <v>19679</v>
      </c>
      <c r="H31" s="30"/>
    </row>
    <row r="32" spans="1:8" x14ac:dyDescent="0.25">
      <c r="A32" s="31"/>
      <c r="B32" s="29" t="s">
        <v>69</v>
      </c>
      <c r="C32" s="29"/>
      <c r="D32" s="34"/>
      <c r="E32" s="36">
        <v>116800</v>
      </c>
      <c r="F32" s="30">
        <v>24400</v>
      </c>
      <c r="G32" s="36">
        <f t="shared" ref="G32:G39" si="1">D32+E32+F32</f>
        <v>141200</v>
      </c>
      <c r="H32" s="30"/>
    </row>
    <row r="33" spans="1:8" x14ac:dyDescent="0.25">
      <c r="A33" s="31"/>
      <c r="B33" s="29" t="s">
        <v>52</v>
      </c>
      <c r="C33" s="29"/>
      <c r="D33" s="34">
        <v>459</v>
      </c>
      <c r="E33" s="35"/>
      <c r="F33" s="30">
        <v>5898</v>
      </c>
      <c r="G33" s="36">
        <f t="shared" si="1"/>
        <v>6357</v>
      </c>
      <c r="H33" s="30"/>
    </row>
    <row r="34" spans="1:8" x14ac:dyDescent="0.25">
      <c r="A34" s="31"/>
      <c r="B34" s="29" t="s">
        <v>53</v>
      </c>
      <c r="C34" s="29"/>
      <c r="D34" s="34">
        <v>46677</v>
      </c>
      <c r="E34" s="37">
        <v>14406</v>
      </c>
      <c r="F34" s="30">
        <v>1140</v>
      </c>
      <c r="G34" s="36">
        <f t="shared" si="1"/>
        <v>62223</v>
      </c>
      <c r="H34" s="30"/>
    </row>
    <row r="35" spans="1:8" x14ac:dyDescent="0.25">
      <c r="A35" s="31"/>
      <c r="B35" s="29" t="s">
        <v>57</v>
      </c>
      <c r="C35" s="29"/>
      <c r="D35" s="34">
        <v>700</v>
      </c>
      <c r="E35" s="37">
        <v>940</v>
      </c>
      <c r="F35" s="30">
        <v>660</v>
      </c>
      <c r="G35" s="36">
        <f t="shared" si="1"/>
        <v>2300</v>
      </c>
      <c r="H35" s="30"/>
    </row>
    <row r="36" spans="1:8" x14ac:dyDescent="0.25">
      <c r="A36" s="31"/>
      <c r="B36" s="29" t="s">
        <v>71</v>
      </c>
      <c r="C36" s="29"/>
      <c r="D36" s="34"/>
      <c r="E36" s="37">
        <f>600+600+1240</f>
        <v>2440</v>
      </c>
      <c r="F36" s="30">
        <v>1070</v>
      </c>
      <c r="G36" s="36">
        <f t="shared" si="1"/>
        <v>3510</v>
      </c>
      <c r="H36" s="30"/>
    </row>
    <row r="37" spans="1:8" x14ac:dyDescent="0.25">
      <c r="A37" s="31"/>
      <c r="B37" s="29" t="s">
        <v>54</v>
      </c>
      <c r="C37" s="29"/>
      <c r="D37" s="34">
        <v>3850</v>
      </c>
      <c r="E37" s="37">
        <v>1300</v>
      </c>
      <c r="F37" s="30">
        <v>1100</v>
      </c>
      <c r="G37" s="36">
        <f t="shared" si="1"/>
        <v>6250</v>
      </c>
      <c r="H37" s="30"/>
    </row>
    <row r="38" spans="1:8" x14ac:dyDescent="0.25">
      <c r="A38" s="31"/>
      <c r="B38" s="29" t="s">
        <v>70</v>
      </c>
      <c r="C38" s="29"/>
      <c r="D38" s="34"/>
      <c r="E38" s="37">
        <f>162594.76+14389.5</f>
        <v>176984.26</v>
      </c>
      <c r="F38" s="30">
        <v>25406.3</v>
      </c>
      <c r="G38" s="36">
        <f t="shared" si="1"/>
        <v>202390.56</v>
      </c>
      <c r="H38" s="30"/>
    </row>
    <row r="39" spans="1:8" x14ac:dyDescent="0.25">
      <c r="A39" s="31"/>
      <c r="B39" s="29" t="s">
        <v>55</v>
      </c>
      <c r="C39" s="29"/>
      <c r="D39" s="34">
        <v>36800</v>
      </c>
      <c r="E39" s="35">
        <v>3000</v>
      </c>
      <c r="F39" s="30"/>
      <c r="G39" s="36">
        <f t="shared" si="1"/>
        <v>39800</v>
      </c>
      <c r="H39" s="30"/>
    </row>
    <row r="40" spans="1:8" x14ac:dyDescent="0.25">
      <c r="B40" s="30" t="s">
        <v>19</v>
      </c>
      <c r="C40" s="30"/>
      <c r="D40" s="39">
        <f>SUM(D5:D39)</f>
        <v>679374.73</v>
      </c>
      <c r="E40" s="39">
        <f>SUM(E5:E39)</f>
        <v>8409701.6600000001</v>
      </c>
      <c r="F40" s="39">
        <f>SUM(F5:F39)</f>
        <v>2287802.5699999998</v>
      </c>
      <c r="G40" s="39">
        <f>SUM(G5:G39)</f>
        <v>11379849.689999999</v>
      </c>
      <c r="H40" s="39"/>
    </row>
    <row r="41" spans="1:8" x14ac:dyDescent="0.25">
      <c r="B41" s="30"/>
      <c r="C41" s="30"/>
      <c r="D41" s="30"/>
      <c r="E41" s="30"/>
      <c r="F41" s="30"/>
      <c r="G41" s="30"/>
      <c r="H41" s="30"/>
    </row>
    <row r="42" spans="1:8" x14ac:dyDescent="0.25">
      <c r="B42" s="30"/>
      <c r="C42" s="30"/>
      <c r="D42" s="30"/>
      <c r="E42" s="30"/>
      <c r="F42" s="30"/>
      <c r="G42" s="30"/>
      <c r="H42" s="30"/>
    </row>
    <row r="43" spans="1:8" x14ac:dyDescent="0.25">
      <c r="B43" s="30"/>
      <c r="C43" s="30"/>
      <c r="D43" s="30"/>
      <c r="E43" s="30"/>
      <c r="F43" s="30"/>
      <c r="G43" s="30"/>
      <c r="H43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breakup wip 1</vt:lpstr>
      <vt:lpstr>wip</vt:lpstr>
      <vt:lpstr>wip breakup for Lie 2</vt:lpstr>
      <vt:lpstr>Preoperative22-23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GG-120</dc:creator>
  <cp:lastModifiedBy>Administrator</cp:lastModifiedBy>
  <cp:lastPrinted>2024-08-24T06:29:48Z</cp:lastPrinted>
  <dcterms:created xsi:type="dcterms:W3CDTF">2024-05-22T09:26:47Z</dcterms:created>
  <dcterms:modified xsi:type="dcterms:W3CDTF">2024-08-24T06:29:51Z</dcterms:modified>
</cp:coreProperties>
</file>