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ll\OneDrive\Desktop\OPAL\RKA\VIS(2024-25)-PL306-267-353\Report\"/>
    </mc:Choice>
  </mc:AlternateContent>
  <xr:revisionPtr revIDLastSave="0" documentId="13_ncr:1_{A735F47A-2D64-4DB0-9CBD-51511AB5640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Sheet2!$A$3:$J$6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F36" i="3"/>
  <c r="F35" i="3"/>
  <c r="F34" i="3"/>
  <c r="F33" i="3"/>
  <c r="F32" i="3"/>
  <c r="F31" i="3"/>
  <c r="F30" i="3"/>
  <c r="F29" i="3"/>
  <c r="F28" i="3"/>
  <c r="F27" i="3"/>
  <c r="H26" i="3"/>
  <c r="H25" i="3"/>
  <c r="J4" i="3" l="1"/>
  <c r="I4" i="3"/>
  <c r="H5" i="3"/>
  <c r="J5" i="3"/>
  <c r="I5" i="3"/>
  <c r="I9" i="3" s="1"/>
  <c r="F5" i="3"/>
  <c r="F16" i="1"/>
  <c r="F15" i="1"/>
  <c r="A5" i="2"/>
  <c r="A6" i="2" s="1"/>
  <c r="P7" i="2"/>
  <c r="O7" i="2"/>
  <c r="N7" i="2"/>
  <c r="L6" i="2"/>
  <c r="L5" i="2"/>
  <c r="L4" i="2"/>
  <c r="D9" i="1"/>
  <c r="E56" i="1"/>
  <c r="C56" i="1"/>
  <c r="E55" i="1"/>
  <c r="C55" i="1"/>
  <c r="E46" i="1"/>
  <c r="C46" i="1"/>
  <c r="G46" i="1" s="1"/>
  <c r="G56" i="1" l="1"/>
  <c r="G55" i="1"/>
  <c r="F21" i="1"/>
  <c r="J10" i="1"/>
  <c r="I10" i="1"/>
  <c r="G15" i="1"/>
  <c r="F9" i="1"/>
  <c r="F7" i="1"/>
  <c r="D10" i="1"/>
  <c r="C2" i="2"/>
  <c r="D6" i="2"/>
  <c r="D5" i="2"/>
  <c r="D4" i="2"/>
  <c r="H3" i="1"/>
  <c r="D4" i="1"/>
  <c r="H4" i="1" s="1"/>
  <c r="D3" i="1"/>
  <c r="I3" i="1" s="1"/>
  <c r="I4" i="1" l="1"/>
  <c r="H5" i="2"/>
  <c r="I5" i="2" s="1"/>
  <c r="H6" i="2"/>
  <c r="D2" i="2"/>
  <c r="H4" i="2"/>
  <c r="I4" i="2" s="1"/>
  <c r="I6" i="2" l="1"/>
  <c r="J6" i="2" s="1"/>
  <c r="J5" i="2"/>
  <c r="H2" i="2"/>
  <c r="J4" i="2" l="1"/>
  <c r="J2" i="2" s="1"/>
  <c r="F10" i="1" s="1"/>
  <c r="I2" i="2"/>
  <c r="F13" i="1" l="1"/>
  <c r="G5" i="3"/>
</calcChain>
</file>

<file path=xl/sharedStrings.xml><?xml version="1.0" encoding="utf-8"?>
<sst xmlns="http://schemas.openxmlformats.org/spreadsheetml/2006/main" count="32" uniqueCount="28">
  <si>
    <t>acre</t>
  </si>
  <si>
    <t>sqm</t>
  </si>
  <si>
    <t>per sqm</t>
  </si>
  <si>
    <t>Mini. Value</t>
  </si>
  <si>
    <t>Max. Value</t>
  </si>
  <si>
    <t>Sr.</t>
  </si>
  <si>
    <t>Particulars of item</t>
  </si>
  <si>
    <t>Plinth area in Sq.mt</t>
  </si>
  <si>
    <t>sqft.</t>
  </si>
  <si>
    <t>EL</t>
  </si>
  <si>
    <t>SV</t>
  </si>
  <si>
    <t>CoC/sqft</t>
  </si>
  <si>
    <t>GCRC</t>
  </si>
  <si>
    <t>Dep.</t>
  </si>
  <si>
    <t>DRC</t>
  </si>
  <si>
    <t>sqft</t>
  </si>
  <si>
    <t>rate /sqm</t>
  </si>
  <si>
    <t>Factory Building on the combined plots (2305, 2306)</t>
  </si>
  <si>
    <t>Factory Building (2307)</t>
  </si>
  <si>
    <t>Metal Shed on Top</t>
  </si>
  <si>
    <t>Land Rate</t>
  </si>
  <si>
    <t>Land Value</t>
  </si>
  <si>
    <t>Building Value</t>
  </si>
  <si>
    <t>FMV</t>
  </si>
  <si>
    <t>RV</t>
  </si>
  <si>
    <t>DV</t>
  </si>
  <si>
    <t>Other Valuer</t>
  </si>
  <si>
    <t>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</si>
</sst>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6" formatCode="_ * #,##0.0_ ;_ * \-#,##0.0_ ;_ * &quot;-&quot;?_ ;_ @_ "/>
    <numFmt numFmtId="167" formatCode="_ * #,##0_ ;_ * \-#,##0_ ;_ * &quot;-&quot;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0" fillId="0" borderId="0" xfId="0" applyNumberFormat="1"/>
    <xf numFmtId="43" fontId="0" fillId="0" borderId="0" xfId="0" applyNumberFormat="1"/>
    <xf numFmtId="43" fontId="0" fillId="0" borderId="0" xfId="1" applyFont="1"/>
    <xf numFmtId="9" fontId="0" fillId="0" borderId="1" xfId="1" applyNumberFormat="1" applyFon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9" fontId="0" fillId="0" borderId="0" xfId="2" applyFont="1"/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0" fillId="0" borderId="1" xfId="0" applyBorder="1"/>
    <xf numFmtId="3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/>
    <xf numFmtId="167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219075</xdr:colOff>
      <xdr:row>0</xdr:row>
      <xdr:rowOff>0</xdr:rowOff>
    </xdr:from>
    <xdr:to>
      <xdr:col>18</xdr:col>
      <xdr:colOff>590550</xdr:colOff>
      <xdr:row>11</xdr:row>
      <xdr:rowOff>104996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31850B-94EE-2A14-16DA-2B3F30D391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780" t="25111" r="25918" b="33310"/>
        <a:stretch/>
      </xdr:blipFill>
      <xdr:spPr>
        <a:xfrm>
          <a:off x="7829550" y="0"/>
          <a:ext cx="4638675" cy="2200496"/>
        </a:xfrm>
        <a:prstGeom prst="rect">
          <a:avLst/>
        </a:prstGeom>
      </xdr:spPr>
    </xdr:pic>
    <xdr:clientData/>
  </xdr:twoCellAnchor>
  <xdr:twoCellAnchor editAs="oneCell">
    <xdr:from>
      <xdr:col>11</xdr:col>
      <xdr:colOff>314324</xdr:colOff>
      <xdr:row>11</xdr:row>
      <xdr:rowOff>190499</xdr:rowOff>
    </xdr:from>
    <xdr:to>
      <xdr:col>19</xdr:col>
      <xdr:colOff>38099</xdr:colOff>
      <xdr:row>37</xdr:row>
      <xdr:rowOff>114109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E7D08E-E8B8-F358-26E3-9256B8088D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4264" t="17168" r="32664" b="20508"/>
        <a:stretch/>
      </xdr:blipFill>
      <xdr:spPr>
        <a:xfrm>
          <a:off x="7924799" y="2285999"/>
          <a:ext cx="4600575" cy="4876610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39</xdr:row>
      <xdr:rowOff>180975</xdr:rowOff>
    </xdr:from>
    <xdr:to>
      <xdr:col>22</xdr:col>
      <xdr:colOff>248832</xdr:colOff>
      <xdr:row>50</xdr:row>
      <xdr:rowOff>114583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D86EA7-1EA2-14A6-4E89-3F60EF15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7610475"/>
          <a:ext cx="8468907" cy="202910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21</xdr:col>
      <xdr:colOff>525025</xdr:colOff>
      <xdr:row>61</xdr:row>
      <xdr:rowOff>66950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D32C56-5DF8-0040-6C60-2EE045F05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9715500"/>
          <a:ext cx="8240275" cy="197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56"/>
  <sheetViews>
    <sheetView topLeftCell="A2" workbookViewId="0">
      <selection activeCell="J23" sqref="J23"/>
    </sheetView>
  </sheetViews>
  <sheetFormatPr defaultRowHeight="15" x14ac:dyDescent="0.25"/>
  <cols>
    <col min="3" max="3" width="8" style="2" customWidth="1"/>
    <col min="4" max="5" width="9" style="1" bestFit="1" customWidth="1"/>
    <col min="6" max="6" width="12.5703125" style="1" bestFit="1" customWidth="1"/>
    <col min="7" max="7" width="15.28515625" bestFit="1" customWidth="1"/>
    <col min="8" max="8" width="11.28515625" bestFit="1" customWidth="1"/>
    <col min="9" max="9" width="11.5703125" bestFit="1" customWidth="1"/>
    <col min="10" max="10" width="10" bestFit="1" customWidth="1"/>
    <col min="20" max="20" width="14.28515625" bestFit="1" customWidth="1"/>
  </cols>
  <sheetData>
    <row r="2" spans="3:10" x14ac:dyDescent="0.25">
      <c r="C2" s="3" t="s">
        <v>0</v>
      </c>
      <c r="D2" s="4" t="s">
        <v>1</v>
      </c>
      <c r="E2" s="4" t="s">
        <v>2</v>
      </c>
      <c r="F2" s="4" t="s">
        <v>2</v>
      </c>
      <c r="G2" s="3"/>
      <c r="H2" s="3" t="s">
        <v>3</v>
      </c>
      <c r="I2" s="3" t="s">
        <v>4</v>
      </c>
    </row>
    <row r="3" spans="3:10" x14ac:dyDescent="0.25">
      <c r="C3" s="2">
        <v>2.5</v>
      </c>
      <c r="D3" s="1">
        <f>C3*4046.845</f>
        <v>10117.112499999999</v>
      </c>
      <c r="E3" s="1">
        <v>17000</v>
      </c>
      <c r="F3" s="1">
        <v>20000</v>
      </c>
      <c r="H3" s="6">
        <f>E3*D3/10^7</f>
        <v>17.199091249999999</v>
      </c>
      <c r="I3" s="5">
        <f>D3*F3/10^7</f>
        <v>20.234224999999999</v>
      </c>
    </row>
    <row r="4" spans="3:10" x14ac:dyDescent="0.25">
      <c r="C4" s="2">
        <v>4</v>
      </c>
      <c r="D4" s="1">
        <f>C4*4046.845</f>
        <v>16187.38</v>
      </c>
      <c r="E4" s="1">
        <v>17000</v>
      </c>
      <c r="F4" s="1">
        <v>20000</v>
      </c>
      <c r="H4" s="6">
        <f>E4*D4/10^7</f>
        <v>27.518546000000001</v>
      </c>
      <c r="I4" s="5">
        <f>D4*F4/10^7</f>
        <v>32.374760000000002</v>
      </c>
    </row>
    <row r="6" spans="3:10" x14ac:dyDescent="0.25">
      <c r="F6" s="1">
        <v>18000</v>
      </c>
    </row>
    <row r="7" spans="3:10" x14ac:dyDescent="0.25">
      <c r="F7" s="1">
        <f>F6*0.8</f>
        <v>14400</v>
      </c>
    </row>
    <row r="9" spans="3:10" x14ac:dyDescent="0.25">
      <c r="D9" s="1">
        <f>703*3</f>
        <v>2109</v>
      </c>
      <c r="E9" s="1">
        <v>14000</v>
      </c>
      <c r="F9" s="1">
        <f>E9*D9</f>
        <v>29526000</v>
      </c>
      <c r="I9">
        <v>2109</v>
      </c>
      <c r="J9">
        <v>254</v>
      </c>
    </row>
    <row r="10" spans="3:10" x14ac:dyDescent="0.25">
      <c r="D10" s="7">
        <f>D9/4046.854</f>
        <v>0.52114556146577073</v>
      </c>
      <c r="F10" s="1">
        <f>Sheet2!J2</f>
        <v>13898299.600639997</v>
      </c>
      <c r="I10" s="5">
        <f>I9*E9</f>
        <v>29526000</v>
      </c>
      <c r="J10" s="5">
        <f>J9*E9</f>
        <v>3556000</v>
      </c>
    </row>
    <row r="11" spans="3:10" x14ac:dyDescent="0.25">
      <c r="F11" s="1">
        <v>0</v>
      </c>
    </row>
    <row r="13" spans="3:10" x14ac:dyDescent="0.25">
      <c r="F13" s="1">
        <f>SUM(F9:F11)</f>
        <v>43424299.600639999</v>
      </c>
    </row>
    <row r="14" spans="3:10" x14ac:dyDescent="0.25">
      <c r="F14" s="1">
        <v>43500000</v>
      </c>
      <c r="G14" s="1">
        <v>558000000</v>
      </c>
    </row>
    <row r="15" spans="3:10" x14ac:dyDescent="0.25">
      <c r="F15" s="1">
        <f>F14*0.9</f>
        <v>39150000</v>
      </c>
      <c r="G15" s="11">
        <f>F14/G14</f>
        <v>7.7956989247311828E-2</v>
      </c>
    </row>
    <row r="16" spans="3:10" x14ac:dyDescent="0.25">
      <c r="F16" s="1">
        <f>F14*0.8</f>
        <v>34800000</v>
      </c>
    </row>
    <row r="20" spans="6:20" x14ac:dyDescent="0.25">
      <c r="F20" s="1">
        <v>1200</v>
      </c>
    </row>
    <row r="21" spans="6:20" x14ac:dyDescent="0.25">
      <c r="F21" s="1">
        <f>F20*D9</f>
        <v>2530800</v>
      </c>
    </row>
    <row r="26" spans="6:20" x14ac:dyDescent="0.25">
      <c r="T26" s="1"/>
    </row>
    <row r="27" spans="6:20" x14ac:dyDescent="0.25">
      <c r="T27" s="1"/>
    </row>
    <row r="45" spans="2:7" x14ac:dyDescent="0.25">
      <c r="D45" s="1" t="s">
        <v>15</v>
      </c>
      <c r="E45" s="1" t="s">
        <v>1</v>
      </c>
      <c r="F45" s="1" t="s">
        <v>0</v>
      </c>
      <c r="G45" s="1" t="s">
        <v>16</v>
      </c>
    </row>
    <row r="46" spans="2:7" x14ac:dyDescent="0.25">
      <c r="B46">
        <v>11.19</v>
      </c>
      <c r="C46" s="2">
        <f>B46*10^7</f>
        <v>111900000</v>
      </c>
      <c r="D46" s="1">
        <v>82893</v>
      </c>
      <c r="E46" s="1">
        <f>D46/10.764</f>
        <v>7700.9476031215163</v>
      </c>
      <c r="G46" s="1">
        <f>C46/E46</f>
        <v>14530.679309471247</v>
      </c>
    </row>
    <row r="55" spans="2:7" x14ac:dyDescent="0.25">
      <c r="B55">
        <v>5.99</v>
      </c>
      <c r="C55" s="2">
        <f>B55*10^7</f>
        <v>59900000</v>
      </c>
      <c r="D55" s="1">
        <v>49603</v>
      </c>
      <c r="E55" s="1">
        <f>D55/10.764</f>
        <v>4608.2311408398364</v>
      </c>
      <c r="G55" s="1">
        <f>C55/E55</f>
        <v>12998.479930649357</v>
      </c>
    </row>
    <row r="56" spans="2:7" x14ac:dyDescent="0.25">
      <c r="B56">
        <v>32</v>
      </c>
      <c r="C56" s="2">
        <f>B56*10^7</f>
        <v>320000000</v>
      </c>
      <c r="E56" s="1">
        <f>F56*4046.845</f>
        <v>101171.125</v>
      </c>
      <c r="F56" s="1">
        <v>25</v>
      </c>
      <c r="G56" s="1">
        <f>C56/E56</f>
        <v>3162.9578103436133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3BAD3-EC48-4E19-AAC6-E56C64FF3146}">
  <dimension ref="A2:P1048544"/>
  <sheetViews>
    <sheetView workbookViewId="0">
      <selection activeCell="G4" sqref="G4"/>
    </sheetView>
  </sheetViews>
  <sheetFormatPr defaultRowHeight="15" x14ac:dyDescent="0.25"/>
  <cols>
    <col min="1" max="1" width="3.85546875" style="2" bestFit="1" customWidth="1"/>
    <col min="2" max="2" width="47.5703125" bestFit="1" customWidth="1"/>
    <col min="3" max="3" width="18.5703125" style="7" bestFit="1" customWidth="1"/>
    <col min="4" max="4" width="10.42578125" style="1" bestFit="1" customWidth="1"/>
    <col min="5" max="5" width="8.28515625" style="7" bestFit="1" customWidth="1"/>
    <col min="6" max="6" width="4.5703125" style="7" bestFit="1" customWidth="1"/>
    <col min="7" max="7" width="9.140625" style="1" bestFit="1" customWidth="1"/>
    <col min="8" max="10" width="11.5703125" style="7" bestFit="1" customWidth="1"/>
    <col min="14" max="14" width="14.28515625" style="1" bestFit="1" customWidth="1"/>
    <col min="15" max="16" width="12.5703125" style="1" bestFit="1" customWidth="1"/>
  </cols>
  <sheetData>
    <row r="2" spans="1:16" x14ac:dyDescent="0.25">
      <c r="C2" s="7">
        <f>SUM(C4:C6)</f>
        <v>2778.08</v>
      </c>
      <c r="D2" s="1">
        <f>SUM(D4:D6)</f>
        <v>29903.253119999998</v>
      </c>
      <c r="H2" s="1">
        <f>SUM(H4:H6)</f>
        <v>40220159.615999997</v>
      </c>
      <c r="I2" s="1">
        <f>SUM(I4:I6)</f>
        <v>26321860.015359998</v>
      </c>
      <c r="J2" s="1">
        <f>SUM(J4:J6)</f>
        <v>13898299.600639997</v>
      </c>
    </row>
    <row r="3" spans="1:16" ht="15" customHeight="1" x14ac:dyDescent="0.25">
      <c r="A3" s="12" t="s">
        <v>5</v>
      </c>
      <c r="B3" s="12" t="s">
        <v>6</v>
      </c>
      <c r="C3" s="13" t="s">
        <v>7</v>
      </c>
      <c r="D3" s="14" t="s">
        <v>8</v>
      </c>
      <c r="E3" s="13" t="s">
        <v>9</v>
      </c>
      <c r="F3" s="13" t="s">
        <v>10</v>
      </c>
      <c r="G3" s="14" t="s">
        <v>11</v>
      </c>
      <c r="H3" s="13" t="s">
        <v>12</v>
      </c>
      <c r="I3" s="13" t="s">
        <v>13</v>
      </c>
      <c r="J3" s="13" t="s">
        <v>14</v>
      </c>
    </row>
    <row r="4" spans="1:16" x14ac:dyDescent="0.25">
      <c r="A4" s="10">
        <v>1</v>
      </c>
      <c r="B4" s="15" t="s">
        <v>17</v>
      </c>
      <c r="C4" s="15">
        <v>801.66</v>
      </c>
      <c r="D4" s="9">
        <f>C4*10.764</f>
        <v>8629.0682399999987</v>
      </c>
      <c r="E4" s="9">
        <v>45</v>
      </c>
      <c r="F4" s="8">
        <v>0.95</v>
      </c>
      <c r="G4" s="9">
        <v>1800</v>
      </c>
      <c r="H4" s="9">
        <f t="shared" ref="H4:H6" si="0">G4*D4</f>
        <v>15532322.831999999</v>
      </c>
      <c r="I4" s="9">
        <f>H4*31*(F4/E4)</f>
        <v>10165042.38672</v>
      </c>
      <c r="J4" s="9">
        <f>H4-I4</f>
        <v>5367280.4452799987</v>
      </c>
      <c r="K4">
        <v>20000</v>
      </c>
      <c r="L4">
        <f>K4/10.764</f>
        <v>1858.0453363062061</v>
      </c>
      <c r="N4" s="1">
        <v>16033200</v>
      </c>
      <c r="O4" s="1">
        <v>7455438</v>
      </c>
      <c r="P4" s="1">
        <v>8577762</v>
      </c>
    </row>
    <row r="5" spans="1:16" x14ac:dyDescent="0.25">
      <c r="A5" s="10">
        <f>A4+1</f>
        <v>2</v>
      </c>
      <c r="B5" s="15" t="s">
        <v>18</v>
      </c>
      <c r="C5" s="15">
        <v>712.42</v>
      </c>
      <c r="D5" s="9">
        <f t="shared" ref="D5:D6" si="1">C5*10.764</f>
        <v>7668.488879999999</v>
      </c>
      <c r="E5" s="9">
        <v>45</v>
      </c>
      <c r="F5" s="8">
        <v>0.95</v>
      </c>
      <c r="G5" s="9">
        <v>1800</v>
      </c>
      <c r="H5" s="9">
        <f t="shared" si="0"/>
        <v>13803279.983999997</v>
      </c>
      <c r="I5" s="9">
        <f>H5*31*(F5/E5)</f>
        <v>9033479.9006399997</v>
      </c>
      <c r="J5" s="9">
        <f t="shared" ref="J5:J6" si="2">H5-I5</f>
        <v>4769800.0833599977</v>
      </c>
      <c r="K5">
        <v>20000</v>
      </c>
      <c r="L5">
        <f>K5/10.764</f>
        <v>1858.0453363062061</v>
      </c>
      <c r="N5" s="1">
        <v>14248400</v>
      </c>
      <c r="O5" s="1">
        <v>6625506</v>
      </c>
      <c r="P5" s="1">
        <v>7622894</v>
      </c>
    </row>
    <row r="6" spans="1:16" x14ac:dyDescent="0.25">
      <c r="A6" s="10">
        <f>A5+1</f>
        <v>3</v>
      </c>
      <c r="B6" s="15" t="s">
        <v>19</v>
      </c>
      <c r="C6" s="15">
        <v>1264</v>
      </c>
      <c r="D6" s="9">
        <f t="shared" si="1"/>
        <v>13605.696</v>
      </c>
      <c r="E6" s="9">
        <v>45</v>
      </c>
      <c r="F6" s="8">
        <v>0.95</v>
      </c>
      <c r="G6" s="9">
        <v>800</v>
      </c>
      <c r="H6" s="9">
        <f t="shared" si="0"/>
        <v>10884556.800000001</v>
      </c>
      <c r="I6" s="9">
        <f>H6*31*(F6/E6)</f>
        <v>7123337.7280000001</v>
      </c>
      <c r="J6" s="9">
        <f t="shared" si="2"/>
        <v>3761219.0720000006</v>
      </c>
      <c r="K6">
        <v>8000</v>
      </c>
      <c r="L6">
        <f>K6/10.764</f>
        <v>743.21813452248239</v>
      </c>
      <c r="N6" s="1">
        <v>10112000</v>
      </c>
      <c r="O6" s="1">
        <v>7836800</v>
      </c>
      <c r="P6" s="1">
        <v>2275200</v>
      </c>
    </row>
    <row r="7" spans="1:16" x14ac:dyDescent="0.25">
      <c r="N7" s="1">
        <f>SUM(N4:N6)</f>
        <v>40393600</v>
      </c>
      <c r="O7" s="1">
        <f t="shared" ref="O7:P7" si="3">SUM(O4:O6)</f>
        <v>21917744</v>
      </c>
      <c r="P7" s="1">
        <f t="shared" si="3"/>
        <v>18475856</v>
      </c>
    </row>
    <row r="1048544" spans="10:10" x14ac:dyDescent="0.25">
      <c r="J1048544" s="1"/>
    </row>
  </sheetData>
  <autoFilter ref="A3:J6" xr:uid="{4353BAD3-EC48-4E19-AAC6-E56C64FF3146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0F685-2FB5-42E6-9175-812FA971243C}">
  <dimension ref="B3:J36"/>
  <sheetViews>
    <sheetView tabSelected="1" topLeftCell="A4" workbookViewId="0">
      <selection activeCell="K23" sqref="K23"/>
    </sheetView>
  </sheetViews>
  <sheetFormatPr defaultRowHeight="15" x14ac:dyDescent="0.25"/>
  <cols>
    <col min="4" max="4" width="12.42578125" bestFit="1" customWidth="1"/>
    <col min="5" max="5" width="10" bestFit="1" customWidth="1"/>
    <col min="6" max="10" width="15.28515625" bestFit="1" customWidth="1"/>
  </cols>
  <sheetData>
    <row r="3" spans="2:10" x14ac:dyDescent="0.25"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</row>
    <row r="4" spans="2:10" x14ac:dyDescent="0.25">
      <c r="D4" t="s">
        <v>26</v>
      </c>
      <c r="E4">
        <v>11200</v>
      </c>
      <c r="F4" s="16">
        <v>23620800</v>
      </c>
      <c r="G4" s="16">
        <v>18475856</v>
      </c>
      <c r="H4" s="16">
        <v>42097000</v>
      </c>
      <c r="I4" s="16">
        <f>H4*0.9</f>
        <v>37887300</v>
      </c>
      <c r="J4" s="16">
        <f>H4*0.8</f>
        <v>33677600</v>
      </c>
    </row>
    <row r="5" spans="2:10" x14ac:dyDescent="0.25">
      <c r="B5" s="17">
        <v>2505</v>
      </c>
      <c r="C5" s="17"/>
      <c r="D5" t="s">
        <v>27</v>
      </c>
      <c r="E5">
        <v>14000</v>
      </c>
      <c r="F5" s="16">
        <f>Sheet1!F9</f>
        <v>29526000</v>
      </c>
      <c r="G5" s="16">
        <f>Sheet1!F10</f>
        <v>13898299.600639997</v>
      </c>
      <c r="H5" s="16">
        <f>Sheet1!F14</f>
        <v>43500000</v>
      </c>
      <c r="I5" s="16">
        <f>Sheet1!F15</f>
        <v>39150000</v>
      </c>
      <c r="J5" s="16">
        <f>Sheet1!F16</f>
        <v>34800000</v>
      </c>
    </row>
    <row r="7" spans="2:10" x14ac:dyDescent="0.25">
      <c r="B7" s="17">
        <v>277</v>
      </c>
      <c r="C7" s="17"/>
      <c r="D7" s="1" t="s">
        <v>27</v>
      </c>
      <c r="E7" s="1">
        <v>14000</v>
      </c>
      <c r="F7" s="1">
        <v>361620000</v>
      </c>
      <c r="G7" s="1">
        <v>136271633.55056</v>
      </c>
      <c r="H7" s="1">
        <v>497891633.55056</v>
      </c>
      <c r="I7" s="1">
        <v>448200000</v>
      </c>
      <c r="J7" s="1">
        <v>398400000</v>
      </c>
    </row>
    <row r="8" spans="2:10" x14ac:dyDescent="0.25">
      <c r="I8" s="1">
        <f>H26+F36</f>
        <v>12343448.476799998</v>
      </c>
    </row>
    <row r="9" spans="2:10" x14ac:dyDescent="0.25">
      <c r="I9" s="5">
        <f>I8+I7+I5</f>
        <v>499693448.47680002</v>
      </c>
    </row>
    <row r="10" spans="2:10" x14ac:dyDescent="0.25">
      <c r="I10" s="19"/>
    </row>
    <row r="25" spans="6:8" x14ac:dyDescent="0.25">
      <c r="F25">
        <v>257</v>
      </c>
      <c r="G25" s="1">
        <v>40000</v>
      </c>
      <c r="H25" s="1">
        <f>G25*F25</f>
        <v>10280000</v>
      </c>
    </row>
    <row r="26" spans="6:8" x14ac:dyDescent="0.25">
      <c r="H26" s="18">
        <f>H25*0.9</f>
        <v>9252000</v>
      </c>
    </row>
    <row r="27" spans="6:8" x14ac:dyDescent="0.25">
      <c r="F27">
        <f>F25*0.8</f>
        <v>205.60000000000002</v>
      </c>
    </row>
    <row r="28" spans="6:8" x14ac:dyDescent="0.25">
      <c r="F28">
        <f>F27*3</f>
        <v>616.80000000000007</v>
      </c>
    </row>
    <row r="29" spans="6:8" x14ac:dyDescent="0.25">
      <c r="F29" s="7">
        <f>F28*10.744</f>
        <v>6626.8992000000007</v>
      </c>
    </row>
    <row r="30" spans="6:8" x14ac:dyDescent="0.25">
      <c r="F30" s="1">
        <f>F29*1500</f>
        <v>9940348.8000000007</v>
      </c>
    </row>
    <row r="31" spans="6:8" x14ac:dyDescent="0.25">
      <c r="F31" s="11">
        <f>95%/45</f>
        <v>2.1111111111111112E-2</v>
      </c>
    </row>
    <row r="32" spans="6:8" x14ac:dyDescent="0.25">
      <c r="F32">
        <f>2024-1993</f>
        <v>31</v>
      </c>
    </row>
    <row r="33" spans="6:6" x14ac:dyDescent="0.25">
      <c r="F33" s="11">
        <f>F32*F31</f>
        <v>0.6544444444444445</v>
      </c>
    </row>
    <row r="34" spans="6:6" x14ac:dyDescent="0.25">
      <c r="F34" s="6">
        <f>F30*F33</f>
        <v>6505406.0480000013</v>
      </c>
    </row>
    <row r="35" spans="6:6" x14ac:dyDescent="0.25">
      <c r="F35" s="6">
        <f>F30-F34</f>
        <v>3434942.7519999994</v>
      </c>
    </row>
    <row r="36" spans="6:6" x14ac:dyDescent="0.25">
      <c r="F36" s="6">
        <f>F35*0.9</f>
        <v>3091448.4767999994</v>
      </c>
    </row>
  </sheetData>
  <mergeCells count="2">
    <mergeCell ref="B7:C7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Aditya chaturvedi</cp:lastModifiedBy>
  <dcterms:created xsi:type="dcterms:W3CDTF">2015-06-05T18:17:20Z</dcterms:created>
  <dcterms:modified xsi:type="dcterms:W3CDTF">2024-08-25T05:49:24Z</dcterms:modified>
</cp:coreProperties>
</file>