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W:\In Progress Files\Yash Bhatnagar\VIS(2024-25)-PL322-283-374 Atol chand ramola\"/>
    </mc:Choice>
  </mc:AlternateContent>
  <xr:revisionPtr revIDLastSave="0" documentId="13_ncr:1_{F14CF2CA-8532-46FA-A423-D2E91C415141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Main" sheetId="4" r:id="rId1"/>
    <sheet name="Sheet2" sheetId="3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5" i="4" l="1"/>
  <c r="X26" i="4"/>
  <c r="AA17" i="4" l="1"/>
  <c r="T8" i="4"/>
  <c r="T7" i="4"/>
  <c r="T6" i="4"/>
  <c r="O8" i="4"/>
  <c r="O7" i="4"/>
  <c r="O6" i="4"/>
  <c r="G9" i="4"/>
  <c r="F9" i="4"/>
  <c r="F8" i="4"/>
  <c r="F7" i="4"/>
  <c r="F6" i="4"/>
  <c r="X14" i="4"/>
  <c r="X16" i="4" s="1"/>
  <c r="X4" i="4"/>
  <c r="AA8" i="4"/>
  <c r="M8" i="4"/>
  <c r="J8" i="4"/>
  <c r="M7" i="4"/>
  <c r="J7" i="4"/>
  <c r="M6" i="4"/>
  <c r="J6" i="4"/>
  <c r="T9" i="4" l="1"/>
  <c r="AA9" i="4" s="1"/>
  <c r="AA10" i="4" s="1"/>
  <c r="P8" i="4"/>
  <c r="R8" i="4" s="1"/>
  <c r="P6" i="4"/>
  <c r="R6" i="4" s="1"/>
  <c r="I3" i="3"/>
  <c r="G3" i="3"/>
  <c r="D3" i="3"/>
  <c r="P7" i="4" l="1"/>
  <c r="O9" i="4"/>
  <c r="X23" i="4" s="1"/>
  <c r="J3" i="3"/>
  <c r="K3" i="3" s="1"/>
  <c r="M3" i="3" s="1"/>
  <c r="P9" i="4" l="1"/>
  <c r="R7" i="4"/>
  <c r="R9" i="4" l="1"/>
  <c r="X15" i="4" l="1"/>
  <c r="X19" i="4"/>
  <c r="X21" i="4" s="1"/>
  <c r="X20" i="4" l="1"/>
</calcChain>
</file>

<file path=xl/sharedStrings.xml><?xml version="1.0" encoding="utf-8"?>
<sst xmlns="http://schemas.openxmlformats.org/spreadsheetml/2006/main" count="65" uniqueCount="55">
  <si>
    <t>Type of Structure</t>
  </si>
  <si>
    <t xml:space="preserve">Year of Valuation </t>
  </si>
  <si>
    <t>Total Life Consumed 
(In year)</t>
  </si>
  <si>
    <t>Total Economical Life
(In year)</t>
  </si>
  <si>
    <t>Salvage value</t>
  </si>
  <si>
    <t>Depreciation Rate</t>
  </si>
  <si>
    <t>Gross Replacement Value
(INR)</t>
  </si>
  <si>
    <t xml:space="preserve">Depreciation
(INR) </t>
  </si>
  <si>
    <t>Depreciated Value
(INR)</t>
  </si>
  <si>
    <t>Depreciated Replacement Market Value
(INR)</t>
  </si>
  <si>
    <t>Remarks:</t>
  </si>
  <si>
    <t>Detoration</t>
  </si>
  <si>
    <t>Boundary wall valuation</t>
  </si>
  <si>
    <t>Year of Construction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</si>
  <si>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</si>
  <si>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</si>
  <si>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t>Discounting Factor</t>
  </si>
  <si>
    <r>
      <t xml:space="preserve">Wall
</t>
    </r>
    <r>
      <rPr>
        <b/>
        <i/>
        <sz val="10"/>
        <rFont val="Calibri"/>
        <family val="2"/>
        <scheme val="minor"/>
      </rPr>
      <t>(in Running mtr.)As per approved plan approx.</t>
    </r>
  </si>
  <si>
    <r>
      <t xml:space="preserve">Plinth Area  Rate 
</t>
    </r>
    <r>
      <rPr>
        <b/>
        <i/>
        <sz val="10"/>
        <rFont val="Calibri"/>
        <family val="2"/>
        <scheme val="minor"/>
      </rPr>
      <t>(in per running mtr)</t>
    </r>
  </si>
  <si>
    <t xml:space="preserve">Year of Construction </t>
  </si>
  <si>
    <t>RCC</t>
  </si>
  <si>
    <t>Sr. No.</t>
  </si>
  <si>
    <t>building</t>
  </si>
  <si>
    <t>FMV</t>
  </si>
  <si>
    <t>round off</t>
  </si>
  <si>
    <t>ins</t>
  </si>
  <si>
    <t>Floor</t>
  </si>
  <si>
    <t>RV</t>
  </si>
  <si>
    <t>DV</t>
  </si>
  <si>
    <t>Built-up area (in sq.mtr)</t>
  </si>
  <si>
    <t>Circle</t>
  </si>
  <si>
    <t>Total</t>
  </si>
  <si>
    <t>Buit-up area 
(in sq ft)</t>
  </si>
  <si>
    <t>Plinth Area  Rate 
(INR per sq feet)</t>
  </si>
  <si>
    <t>land value</t>
  </si>
  <si>
    <t>Area</t>
  </si>
  <si>
    <t>First</t>
  </si>
  <si>
    <t>Second</t>
  </si>
  <si>
    <t>Height 
(in mtr.)</t>
  </si>
  <si>
    <t>Rate</t>
  </si>
  <si>
    <t>Circle Vaue
(INR)</t>
  </si>
  <si>
    <t>Circle Rate
(INR per sq mtr.)</t>
  </si>
  <si>
    <t>Ground</t>
  </si>
  <si>
    <t>1. All the details pertaing to the building area statement such as area, floor, etc has been taken from site measurment since no relevent document was provided.</t>
  </si>
  <si>
    <t xml:space="preserve">2.The maintinence of the building was average as per site survey observation. </t>
  </si>
  <si>
    <t>3. Age of construction taken from the information  provided to us.</t>
  </si>
  <si>
    <t>Land</t>
  </si>
  <si>
    <t>Building</t>
  </si>
  <si>
    <t>sqm</t>
  </si>
  <si>
    <t>sqyd</t>
  </si>
  <si>
    <t>per sqyd</t>
  </si>
  <si>
    <t>per sqm</t>
  </si>
  <si>
    <t>FAR</t>
  </si>
  <si>
    <t>Ground Cov.</t>
  </si>
  <si>
    <t>Mr. Atol Chand Ramola|Situated at Khasra No. 751 Min, Mauza Balawala, Pargana Parwadoon, Tehsil &amp; District Dehradun, Uttarakhand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</si>
</sst>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0.0000"/>
    <numFmt numFmtId="165" formatCode="_ &quot;₹&quot;\ * #,##0_ ;_ &quot;₹&quot;\ * \-#,##0_ ;_ &quot;₹&quot;\ * &quot;-&quot;??_ ;_ @_ "/>
    <numFmt numFmtId="166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rgb="FF1E366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2" borderId="1" xfId="3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43" fontId="0" fillId="0" borderId="0" xfId="0" applyNumberFormat="1"/>
    <xf numFmtId="0" fontId="6" fillId="4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166" fontId="2" fillId="0" borderId="1" xfId="6" applyNumberFormat="1" applyFont="1" applyBorder="1" applyAlignment="1">
      <alignment horizontal="center" vertical="center" wrapText="1"/>
    </xf>
    <xf numFmtId="0" fontId="2" fillId="2" borderId="1" xfId="3" applyFont="1" applyBorder="1" applyAlignment="1">
      <alignment horizontal="center" vertical="center"/>
    </xf>
    <xf numFmtId="9" fontId="2" fillId="5" borderId="1" xfId="3" applyNumberFormat="1" applyFont="1" applyFill="1" applyBorder="1" applyAlignment="1">
      <alignment horizontal="center" vertical="center" wrapText="1"/>
    </xf>
    <xf numFmtId="0" fontId="2" fillId="5" borderId="1" xfId="3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44" fontId="0" fillId="0" borderId="0" xfId="0" applyNumberFormat="1"/>
    <xf numFmtId="9" fontId="0" fillId="0" borderId="1" xfId="2" applyFont="1" applyBorder="1" applyAlignment="1">
      <alignment horizontal="right" vertical="center" wrapText="1"/>
    </xf>
    <xf numFmtId="43" fontId="2" fillId="0" borderId="1" xfId="6" applyFont="1" applyBorder="1" applyAlignment="1">
      <alignment horizontal="center" vertical="center" wrapText="1"/>
    </xf>
    <xf numFmtId="166" fontId="0" fillId="0" borderId="1" xfId="6" applyNumberFormat="1" applyFont="1" applyBorder="1" applyAlignment="1">
      <alignment horizontal="right" vertical="center" wrapText="1"/>
    </xf>
    <xf numFmtId="166" fontId="0" fillId="0" borderId="0" xfId="6" applyNumberFormat="1" applyFont="1"/>
    <xf numFmtId="166" fontId="0" fillId="0" borderId="1" xfId="6" applyNumberFormat="1" applyFont="1" applyFill="1" applyBorder="1" applyAlignment="1">
      <alignment horizontal="right" vertical="center" wrapText="1"/>
    </xf>
    <xf numFmtId="0" fontId="2" fillId="0" borderId="0" xfId="0" applyFont="1"/>
    <xf numFmtId="43" fontId="0" fillId="0" borderId="1" xfId="0" applyNumberFormat="1" applyBorder="1" applyAlignment="1">
      <alignment horizontal="center" vertical="center"/>
    </xf>
    <xf numFmtId="0" fontId="0" fillId="0" borderId="1" xfId="0" applyBorder="1"/>
    <xf numFmtId="166" fontId="0" fillId="0" borderId="1" xfId="6" applyNumberFormat="1" applyFont="1" applyBorder="1"/>
    <xf numFmtId="0" fontId="5" fillId="0" borderId="1" xfId="0" applyFont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6" fontId="2" fillId="0" borderId="3" xfId="6" applyNumberFormat="1" applyFont="1" applyBorder="1" applyAlignment="1">
      <alignment horizontal="center" vertical="center" wrapText="1"/>
    </xf>
    <xf numFmtId="166" fontId="2" fillId="0" borderId="4" xfId="6" applyNumberFormat="1" applyFont="1" applyBorder="1" applyAlignment="1">
      <alignment horizontal="center" vertical="center" wrapText="1"/>
    </xf>
    <xf numFmtId="166" fontId="2" fillId="0" borderId="5" xfId="6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/>
    <xf numFmtId="43" fontId="2" fillId="0" borderId="1" xfId="0" applyNumberFormat="1" applyFont="1" applyBorder="1"/>
    <xf numFmtId="2" fontId="0" fillId="0" borderId="1" xfId="0" applyNumberFormat="1" applyBorder="1"/>
    <xf numFmtId="43" fontId="2" fillId="4" borderId="1" xfId="0" applyNumberFormat="1" applyFont="1" applyFill="1" applyBorder="1"/>
    <xf numFmtId="0" fontId="2" fillId="4" borderId="1" xfId="0" applyFont="1" applyFill="1" applyBorder="1"/>
    <xf numFmtId="0" fontId="0" fillId="0" borderId="3" xfId="0" applyBorder="1"/>
    <xf numFmtId="166" fontId="0" fillId="0" borderId="1" xfId="0" applyNumberFormat="1" applyBorder="1"/>
    <xf numFmtId="43" fontId="0" fillId="0" borderId="1" xfId="0" applyNumberFormat="1" applyBorder="1"/>
    <xf numFmtId="166" fontId="2" fillId="0" borderId="1" xfId="0" applyNumberFormat="1" applyFont="1" applyBorder="1"/>
    <xf numFmtId="166" fontId="2" fillId="0" borderId="1" xfId="6" applyNumberFormat="1" applyFont="1" applyBorder="1"/>
    <xf numFmtId="0" fontId="2" fillId="0" borderId="0" xfId="0" applyFont="1" applyFill="1" applyBorder="1"/>
  </cellXfs>
  <cellStyles count="7">
    <cellStyle name="40% - Accent1" xfId="3" builtinId="31"/>
    <cellStyle name="Comma" xfId="6" builtinId="3"/>
    <cellStyle name="Comma 2" xfId="4" xr:uid="{00000000-0005-0000-0000-000002000000}"/>
    <cellStyle name="Currency" xfId="1" builtinId="4"/>
    <cellStyle name="Currency 2" xfId="5" xr:uid="{00000000-0005-0000-0000-000004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7611C-3EBA-4C0E-8F3A-F0BAD5B5C08D}">
  <dimension ref="B3:AA26"/>
  <sheetViews>
    <sheetView tabSelected="1" zoomScale="85" zoomScaleNormal="85" workbookViewId="0">
      <selection activeCell="X21" sqref="X21"/>
    </sheetView>
  </sheetViews>
  <sheetFormatPr defaultRowHeight="15" x14ac:dyDescent="0.25"/>
  <cols>
    <col min="2" max="2" width="7.28515625" customWidth="1"/>
    <col min="3" max="3" width="7.85546875" bestFit="1" customWidth="1"/>
    <col min="4" max="4" width="9.28515625" customWidth="1"/>
    <col min="5" max="5" width="11.85546875" customWidth="1"/>
    <col min="6" max="6" width="11.140625" hidden="1" customWidth="1"/>
    <col min="7" max="7" width="10.42578125" customWidth="1"/>
    <col min="8" max="8" width="12.7109375" customWidth="1"/>
    <col min="9" max="9" width="10.5703125" hidden="1" customWidth="1"/>
    <col min="10" max="10" width="10.28515625" customWidth="1"/>
    <col min="11" max="11" width="12.140625" hidden="1" customWidth="1"/>
    <col min="12" max="12" width="9.140625" hidden="1" customWidth="1"/>
    <col min="13" max="13" width="13.140625" hidden="1" customWidth="1"/>
    <col min="14" max="14" width="12.28515625" customWidth="1"/>
    <col min="15" max="15" width="13" customWidth="1"/>
    <col min="16" max="16" width="14" hidden="1" customWidth="1"/>
    <col min="17" max="17" width="11.28515625" hidden="1" customWidth="1"/>
    <col min="18" max="18" width="13" customWidth="1"/>
    <col min="19" max="19" width="11" customWidth="1"/>
    <col min="20" max="20" width="12.140625" customWidth="1"/>
    <col min="23" max="23" width="16.140625" customWidth="1"/>
    <col min="24" max="24" width="21.7109375" customWidth="1"/>
    <col min="27" max="27" width="11.7109375" bestFit="1" customWidth="1"/>
  </cols>
  <sheetData>
    <row r="3" spans="2:27" x14ac:dyDescent="0.25">
      <c r="W3" s="38" t="s">
        <v>35</v>
      </c>
      <c r="X3" s="26">
        <v>60.19</v>
      </c>
      <c r="Y3" s="26" t="s">
        <v>48</v>
      </c>
    </row>
    <row r="4" spans="2:27" ht="30" customHeight="1" x14ac:dyDescent="0.25">
      <c r="B4" s="29" t="s">
        <v>54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X4" s="37">
        <f>X3*1.196</f>
        <v>71.98724</v>
      </c>
      <c r="Y4" s="26" t="s">
        <v>49</v>
      </c>
    </row>
    <row r="5" spans="2:27" ht="75" x14ac:dyDescent="0.25">
      <c r="B5" s="14" t="s">
        <v>21</v>
      </c>
      <c r="C5" s="1" t="s">
        <v>26</v>
      </c>
      <c r="D5" s="1" t="s">
        <v>38</v>
      </c>
      <c r="E5" s="1" t="s">
        <v>0</v>
      </c>
      <c r="F5" s="16" t="s">
        <v>29</v>
      </c>
      <c r="G5" s="1" t="s">
        <v>32</v>
      </c>
      <c r="H5" s="1" t="s">
        <v>19</v>
      </c>
      <c r="I5" s="16" t="s">
        <v>1</v>
      </c>
      <c r="J5" s="1" t="s">
        <v>2</v>
      </c>
      <c r="K5" s="16" t="s">
        <v>3</v>
      </c>
      <c r="L5" s="16" t="s">
        <v>4</v>
      </c>
      <c r="M5" s="16" t="s">
        <v>5</v>
      </c>
      <c r="N5" s="1" t="s">
        <v>33</v>
      </c>
      <c r="O5" s="1" t="s">
        <v>6</v>
      </c>
      <c r="P5" s="16" t="s">
        <v>7</v>
      </c>
      <c r="Q5" s="15" t="s">
        <v>11</v>
      </c>
      <c r="R5" s="1" t="s">
        <v>9</v>
      </c>
      <c r="S5" s="1" t="s">
        <v>41</v>
      </c>
      <c r="T5" s="1" t="s">
        <v>40</v>
      </c>
    </row>
    <row r="6" spans="2:27" x14ac:dyDescent="0.25">
      <c r="B6" s="2">
        <v>1</v>
      </c>
      <c r="C6" s="2" t="s">
        <v>42</v>
      </c>
      <c r="D6" s="17">
        <v>3.3</v>
      </c>
      <c r="E6" s="2" t="s">
        <v>20</v>
      </c>
      <c r="F6" s="42">
        <f>G6/10.7639</f>
        <v>38.233354081699012</v>
      </c>
      <c r="G6" s="25">
        <v>411.54</v>
      </c>
      <c r="H6" s="17">
        <v>1998</v>
      </c>
      <c r="I6" s="2">
        <v>2024</v>
      </c>
      <c r="J6" s="2">
        <f t="shared" ref="J6:J8" si="0">I6-H6</f>
        <v>26</v>
      </c>
      <c r="K6" s="2">
        <v>60</v>
      </c>
      <c r="L6" s="3">
        <v>0.1</v>
      </c>
      <c r="M6" s="4">
        <f>(1-L6)/K6</f>
        <v>1.5000000000000001E-2</v>
      </c>
      <c r="N6" s="23">
        <v>1600</v>
      </c>
      <c r="O6" s="21">
        <f>N6*G6</f>
        <v>658464</v>
      </c>
      <c r="P6" s="21">
        <f>O6*M6*IF(J6&gt;K6,K6,J6)</f>
        <v>256800.96000000002</v>
      </c>
      <c r="Q6" s="19">
        <v>0</v>
      </c>
      <c r="R6" s="21">
        <f>O6-P6</f>
        <v>401663.04</v>
      </c>
      <c r="S6" s="27">
        <v>12000</v>
      </c>
      <c r="T6" s="21">
        <f>S6*F6</f>
        <v>458800.24898038816</v>
      </c>
    </row>
    <row r="7" spans="2:27" x14ac:dyDescent="0.25">
      <c r="B7" s="2">
        <v>2</v>
      </c>
      <c r="C7" s="2" t="s">
        <v>36</v>
      </c>
      <c r="D7" s="17">
        <v>3.3</v>
      </c>
      <c r="E7" s="2" t="s">
        <v>20</v>
      </c>
      <c r="F7" s="42">
        <f t="shared" ref="F7:F8" si="1">G7/10.7639</f>
        <v>38.233354081699012</v>
      </c>
      <c r="G7" s="25">
        <v>411.54</v>
      </c>
      <c r="H7" s="17">
        <v>1998</v>
      </c>
      <c r="I7" s="2">
        <v>2024</v>
      </c>
      <c r="J7" s="2">
        <f t="shared" si="0"/>
        <v>26</v>
      </c>
      <c r="K7" s="2">
        <v>60</v>
      </c>
      <c r="L7" s="3">
        <v>0.1</v>
      </c>
      <c r="M7" s="4">
        <f t="shared" ref="M7:M8" si="2">(1-L7)/K7</f>
        <v>1.5000000000000001E-2</v>
      </c>
      <c r="N7" s="23">
        <v>1600</v>
      </c>
      <c r="O7" s="21">
        <f t="shared" ref="O7:O8" si="3">N7*G7</f>
        <v>658464</v>
      </c>
      <c r="P7" s="21">
        <f t="shared" ref="P7:P8" si="4">O7*M7*IF(J7&gt;K7,K7,J7)</f>
        <v>256800.96000000002</v>
      </c>
      <c r="Q7" s="19">
        <v>0</v>
      </c>
      <c r="R7" s="21">
        <f t="shared" ref="R7:R8" si="5">O7-P7</f>
        <v>401663.04</v>
      </c>
      <c r="S7" s="27">
        <v>12000</v>
      </c>
      <c r="T7" s="21">
        <f t="shared" ref="T7:T8" si="6">S7*F7</f>
        <v>458800.24898038816</v>
      </c>
      <c r="W7" s="39" t="s">
        <v>30</v>
      </c>
    </row>
    <row r="8" spans="2:27" x14ac:dyDescent="0.25">
      <c r="B8" s="2">
        <v>3</v>
      </c>
      <c r="C8" s="2" t="s">
        <v>37</v>
      </c>
      <c r="D8" s="17">
        <v>3.3</v>
      </c>
      <c r="E8" s="2" t="s">
        <v>20</v>
      </c>
      <c r="F8" s="42">
        <f t="shared" si="1"/>
        <v>18.116110331757078</v>
      </c>
      <c r="G8" s="25">
        <v>195</v>
      </c>
      <c r="H8" s="17">
        <v>1998</v>
      </c>
      <c r="I8" s="2">
        <v>2024</v>
      </c>
      <c r="J8" s="2">
        <f t="shared" si="0"/>
        <v>26</v>
      </c>
      <c r="K8" s="2">
        <v>60</v>
      </c>
      <c r="L8" s="3">
        <v>0.1</v>
      </c>
      <c r="M8" s="4">
        <f t="shared" si="2"/>
        <v>1.5000000000000001E-2</v>
      </c>
      <c r="N8" s="23">
        <v>1600</v>
      </c>
      <c r="O8" s="21">
        <f t="shared" si="3"/>
        <v>312000</v>
      </c>
      <c r="P8" s="21">
        <f t="shared" si="4"/>
        <v>121680</v>
      </c>
      <c r="Q8" s="19">
        <v>0</v>
      </c>
      <c r="R8" s="21">
        <f t="shared" si="5"/>
        <v>190320</v>
      </c>
      <c r="S8" s="27">
        <v>12000</v>
      </c>
      <c r="T8" s="21">
        <f t="shared" si="6"/>
        <v>217393.32398108492</v>
      </c>
      <c r="W8" s="35" t="s">
        <v>39</v>
      </c>
      <c r="X8" s="27">
        <v>15000</v>
      </c>
      <c r="Y8" s="40" t="s">
        <v>51</v>
      </c>
      <c r="Z8" s="35" t="s">
        <v>46</v>
      </c>
      <c r="AA8" s="41">
        <f>X8*X3</f>
        <v>902850</v>
      </c>
    </row>
    <row r="9" spans="2:27" x14ac:dyDescent="0.25">
      <c r="B9" s="30" t="s">
        <v>31</v>
      </c>
      <c r="C9" s="30"/>
      <c r="D9" s="30"/>
      <c r="E9" s="30"/>
      <c r="F9" s="20">
        <f>SUM(F6:F8)</f>
        <v>94.582818495155095</v>
      </c>
      <c r="G9" s="20">
        <f>SUM(G6:G8)</f>
        <v>1018.08</v>
      </c>
      <c r="H9" s="31"/>
      <c r="I9" s="32"/>
      <c r="J9" s="32"/>
      <c r="K9" s="32"/>
      <c r="L9" s="32"/>
      <c r="M9" s="32"/>
      <c r="N9" s="33"/>
      <c r="O9" s="13">
        <f>SUM(O6:O8)</f>
        <v>1628928</v>
      </c>
      <c r="P9" s="13">
        <f>SUM(P6:P8)</f>
        <v>635281.92000000004</v>
      </c>
      <c r="Q9" s="13">
        <v>0</v>
      </c>
      <c r="R9" s="13">
        <f>SUM(R6:R8)</f>
        <v>993646.07999999996</v>
      </c>
      <c r="S9" s="26"/>
      <c r="T9" s="13">
        <f>SUM(T6:T8)</f>
        <v>1134993.8219418612</v>
      </c>
      <c r="Z9" s="35" t="s">
        <v>47</v>
      </c>
      <c r="AA9" s="41">
        <f>T9</f>
        <v>1134993.8219418612</v>
      </c>
    </row>
    <row r="10" spans="2:27" x14ac:dyDescent="0.25">
      <c r="B10" s="34" t="s">
        <v>10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AA10" s="43">
        <f>SUM(AA8:AA9)</f>
        <v>2037843.8219418612</v>
      </c>
    </row>
    <row r="11" spans="2:27" ht="14.25" customHeight="1" x14ac:dyDescent="0.25">
      <c r="B11" s="28" t="s">
        <v>43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W11" s="39" t="s">
        <v>23</v>
      </c>
    </row>
    <row r="12" spans="2:27" ht="15" customHeight="1" x14ac:dyDescent="0.25">
      <c r="B12" s="28" t="s">
        <v>44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W12" s="35" t="s">
        <v>39</v>
      </c>
      <c r="X12" s="27">
        <v>45000</v>
      </c>
      <c r="Y12" s="26" t="s">
        <v>50</v>
      </c>
    </row>
    <row r="13" spans="2:27" ht="15" customHeight="1" x14ac:dyDescent="0.25">
      <c r="B13" s="28" t="s">
        <v>45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</row>
    <row r="14" spans="2:27" x14ac:dyDescent="0.25">
      <c r="W14" s="36" t="s">
        <v>34</v>
      </c>
      <c r="X14" s="27">
        <f>X4*X12</f>
        <v>3239425.8</v>
      </c>
    </row>
    <row r="15" spans="2:27" x14ac:dyDescent="0.25">
      <c r="W15" s="36" t="s">
        <v>22</v>
      </c>
      <c r="X15" s="27">
        <f>R9</f>
        <v>993646.07999999996</v>
      </c>
      <c r="AA15">
        <v>12500</v>
      </c>
    </row>
    <row r="16" spans="2:27" x14ac:dyDescent="0.25">
      <c r="N16" s="18"/>
      <c r="W16" s="36" t="s">
        <v>23</v>
      </c>
      <c r="X16" s="44">
        <f>SUM(X14:X15)</f>
        <v>4233071.88</v>
      </c>
      <c r="AA16">
        <v>9</v>
      </c>
    </row>
    <row r="17" spans="14:27" x14ac:dyDescent="0.25">
      <c r="N17" s="22"/>
      <c r="AA17">
        <f>AA15*AA16</f>
        <v>112500</v>
      </c>
    </row>
    <row r="18" spans="14:27" x14ac:dyDescent="0.25">
      <c r="X18" s="22"/>
    </row>
    <row r="19" spans="14:27" x14ac:dyDescent="0.25">
      <c r="W19" s="35" t="s">
        <v>24</v>
      </c>
      <c r="X19" s="44">
        <f>ROUND(X16:X16,(-6))</f>
        <v>4000000</v>
      </c>
    </row>
    <row r="20" spans="14:27" x14ac:dyDescent="0.25">
      <c r="W20" s="35" t="s">
        <v>27</v>
      </c>
      <c r="X20" s="44">
        <f>0.85*X19</f>
        <v>3400000</v>
      </c>
    </row>
    <row r="21" spans="14:27" x14ac:dyDescent="0.25">
      <c r="W21" s="35" t="s">
        <v>28</v>
      </c>
      <c r="X21" s="44">
        <f>X19*0.75</f>
        <v>3000000</v>
      </c>
    </row>
    <row r="22" spans="14:27" x14ac:dyDescent="0.25">
      <c r="W22" s="24"/>
      <c r="X22" s="22"/>
    </row>
    <row r="23" spans="14:27" x14ac:dyDescent="0.25">
      <c r="W23" s="35" t="s">
        <v>25</v>
      </c>
      <c r="X23" s="44">
        <f>0.8*O9</f>
        <v>1303142.4000000001</v>
      </c>
    </row>
    <row r="25" spans="14:27" x14ac:dyDescent="0.25">
      <c r="W25" s="45" t="s">
        <v>52</v>
      </c>
      <c r="X25" s="5">
        <f>F9/X3</f>
        <v>1.571404194968518</v>
      </c>
    </row>
    <row r="26" spans="14:27" x14ac:dyDescent="0.25">
      <c r="W26" s="45" t="s">
        <v>53</v>
      </c>
      <c r="X26" s="5">
        <f>F6/X3</f>
        <v>0.63521106631830893</v>
      </c>
    </row>
  </sheetData>
  <mergeCells count="7">
    <mergeCell ref="B13:T13"/>
    <mergeCell ref="B4:T4"/>
    <mergeCell ref="B9:E9"/>
    <mergeCell ref="H9:N9"/>
    <mergeCell ref="B10:T10"/>
    <mergeCell ref="B11:T11"/>
    <mergeCell ref="B12:T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"/>
  <sheetViews>
    <sheetView workbookViewId="0">
      <selection activeCell="A4" sqref="A4"/>
    </sheetView>
  </sheetViews>
  <sheetFormatPr defaultRowHeight="15" x14ac:dyDescent="0.25"/>
  <cols>
    <col min="1" max="1" width="8.7109375" bestFit="1" customWidth="1"/>
    <col min="2" max="2" width="13.7109375" customWidth="1"/>
    <col min="3" max="4" width="10.7109375" customWidth="1"/>
    <col min="5" max="5" width="8.5703125" bestFit="1" customWidth="1"/>
    <col min="6" max="6" width="7.7109375" bestFit="1" customWidth="1"/>
    <col min="7" max="7" width="9" customWidth="1"/>
    <col min="8" max="8" width="9.5703125" customWidth="1"/>
    <col min="9" max="9" width="13" customWidth="1"/>
    <col min="10" max="10" width="12.7109375" customWidth="1"/>
    <col min="11" max="11" width="11.5703125" customWidth="1"/>
    <col min="12" max="12" width="11.85546875" customWidth="1"/>
    <col min="13" max="13" width="13" customWidth="1"/>
  </cols>
  <sheetData>
    <row r="1" spans="1:13" ht="15.75" x14ac:dyDescent="0.25">
      <c r="A1" s="29" t="s">
        <v>12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104.25" x14ac:dyDescent="0.25">
      <c r="A2" s="6" t="s">
        <v>17</v>
      </c>
      <c r="B2" s="6" t="s">
        <v>13</v>
      </c>
      <c r="C2" s="6" t="s">
        <v>1</v>
      </c>
      <c r="D2" s="6" t="s">
        <v>14</v>
      </c>
      <c r="E2" s="6" t="s">
        <v>15</v>
      </c>
      <c r="F2" s="6" t="s">
        <v>4</v>
      </c>
      <c r="G2" s="6" t="s">
        <v>5</v>
      </c>
      <c r="H2" s="6" t="s">
        <v>18</v>
      </c>
      <c r="I2" s="6" t="s">
        <v>6</v>
      </c>
      <c r="J2" s="6" t="s">
        <v>7</v>
      </c>
      <c r="K2" s="6" t="s">
        <v>8</v>
      </c>
      <c r="L2" s="6" t="s">
        <v>16</v>
      </c>
      <c r="M2" s="6" t="s">
        <v>9</v>
      </c>
    </row>
    <row r="3" spans="1:13" x14ac:dyDescent="0.25">
      <c r="A3" s="7">
        <v>0</v>
      </c>
      <c r="B3" s="8">
        <v>2023</v>
      </c>
      <c r="C3" s="8">
        <v>2024</v>
      </c>
      <c r="D3" s="8">
        <f>C3-B3</f>
        <v>1</v>
      </c>
      <c r="E3" s="8">
        <v>60</v>
      </c>
      <c r="F3" s="9">
        <v>0.1</v>
      </c>
      <c r="G3" s="10">
        <f>(1-F3)/E3</f>
        <v>1.5000000000000001E-2</v>
      </c>
      <c r="H3" s="11">
        <v>4000</v>
      </c>
      <c r="I3" s="11">
        <f>H3*A3</f>
        <v>0</v>
      </c>
      <c r="J3" s="11">
        <f>I3*G3*D3</f>
        <v>0</v>
      </c>
      <c r="K3" s="11">
        <f>MAX(I3-J3,0)</f>
        <v>0</v>
      </c>
      <c r="L3" s="12">
        <v>0</v>
      </c>
      <c r="M3" s="11">
        <f>IF(K3&gt;F3*I3,K3*(1-L3),I3*F3)</f>
        <v>0</v>
      </c>
    </row>
  </sheetData>
  <mergeCells count="1">
    <mergeCell ref="A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Main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Rahul Gupta</dc:creator>
  <cp:lastModifiedBy>Mahesh Joshi</cp:lastModifiedBy>
  <dcterms:created xsi:type="dcterms:W3CDTF">2022-07-28T09:17:09Z</dcterms:created>
  <dcterms:modified xsi:type="dcterms:W3CDTF">2024-08-30T09:26:26Z</dcterms:modified>
</cp:coreProperties>
</file>