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D84ADC6-6919-4700-B8E1-C68F07C4576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Area Details" sheetId="1" r:id="rId1"/>
    <sheet name="Building calculation" sheetId="2" r:id="rId2"/>
    <sheet name="values" sheetId="3" r:id="rId3"/>
  </sheets>
  <calcPr calcId="181029"/>
</workbook>
</file>

<file path=xl/calcChain.xml><?xml version="1.0" encoding="utf-8"?>
<calcChain xmlns="http://schemas.openxmlformats.org/spreadsheetml/2006/main">
  <c r="I12" i="3" l="1"/>
  <c r="I11" i="3"/>
  <c r="I10" i="3"/>
  <c r="I9" i="3"/>
  <c r="I8" i="3"/>
  <c r="I7" i="3"/>
  <c r="F11" i="3"/>
  <c r="F10" i="3"/>
  <c r="F9" i="3"/>
  <c r="F8" i="3"/>
  <c r="F7" i="3"/>
  <c r="F14" i="1"/>
  <c r="J5" i="1"/>
  <c r="I5" i="1"/>
  <c r="C2" i="1"/>
  <c r="F2" i="1"/>
  <c r="F8" i="1" s="1"/>
  <c r="G32" i="2"/>
  <c r="F30" i="2"/>
  <c r="F29" i="2"/>
  <c r="F28" i="2"/>
  <c r="F27" i="2"/>
  <c r="F26" i="2"/>
  <c r="F9" i="2"/>
  <c r="P9" i="2" s="1"/>
  <c r="F10" i="2"/>
  <c r="P10" i="2" s="1"/>
  <c r="F11" i="2"/>
  <c r="P11" i="2" s="1"/>
  <c r="F12" i="2"/>
  <c r="P12" i="2" s="1"/>
  <c r="F13" i="2"/>
  <c r="P13" i="2" s="1"/>
  <c r="N9" i="2"/>
  <c r="Q9" i="2" s="1"/>
  <c r="F8" i="2"/>
  <c r="P8" i="2" s="1"/>
  <c r="K8" i="2"/>
  <c r="N8" i="2"/>
  <c r="Y8" i="2"/>
  <c r="F32" i="2" l="1"/>
  <c r="R9" i="2"/>
  <c r="T9" i="2" s="1"/>
  <c r="G2" i="1"/>
  <c r="H2" i="1"/>
  <c r="Q8" i="2"/>
  <c r="R8" i="2" s="1"/>
  <c r="T8" i="2" s="1"/>
  <c r="N10" i="2" l="1"/>
  <c r="K10" i="2"/>
  <c r="K12" i="2"/>
  <c r="K13" i="2"/>
  <c r="G14" i="2"/>
  <c r="Q10" i="2" l="1"/>
  <c r="R10" i="2" s="1"/>
  <c r="T10" i="2" s="1"/>
  <c r="N12" i="2"/>
  <c r="Q12" i="2" s="1"/>
  <c r="R12" i="2" s="1"/>
  <c r="T12" i="2" s="1"/>
  <c r="N13" i="2"/>
  <c r="Q13" i="2" s="1"/>
  <c r="R13" i="2" s="1"/>
  <c r="T13" i="2" s="1"/>
  <c r="N11" i="2"/>
  <c r="K11" i="2"/>
  <c r="Q11" i="2" l="1"/>
  <c r="R11" i="2" s="1"/>
  <c r="T11" i="2" s="1"/>
  <c r="F14" i="2"/>
  <c r="Y23" i="2" s="1"/>
  <c r="P14" i="2"/>
  <c r="T14" i="2" l="1"/>
</calcChain>
</file>

<file path=xl/sharedStrings.xml><?xml version="1.0" encoding="utf-8"?>
<sst xmlns="http://schemas.openxmlformats.org/spreadsheetml/2006/main" count="87" uniqueCount="49">
  <si>
    <t>SR. No.</t>
  </si>
  <si>
    <t>Particulars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</si>
  <si>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</si>
  <si>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</si>
  <si>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</si>
  <si>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</si>
  <si>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</si>
  <si>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</si>
  <si>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</si>
  <si>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</si>
  <si>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</si>
  <si>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</si>
  <si>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</si>
  <si>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</si>
  <si>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 factor
 </t>
  </si>
  <si>
    <t>Depreciation amount
(INR)</t>
  </si>
  <si>
    <t>Discounting Factor</t>
  </si>
  <si>
    <t>Depreciated Replacement Market Value 
(INR)</t>
  </si>
  <si>
    <t>Notes:</t>
  </si>
  <si>
    <t>3. The valuation is done by considering the depreciated replacement cost approach.</t>
  </si>
  <si>
    <t>RCC</t>
  </si>
  <si>
    <t>First</t>
  </si>
  <si>
    <t>Second</t>
  </si>
  <si>
    <t>Third</t>
  </si>
  <si>
    <t>Fourth</t>
  </si>
  <si>
    <t>2. Construction year of the building has been taken from the information provided by the client during site survey .</t>
  </si>
  <si>
    <t>BUILDING VALUATION FOR M/S. ANUPRIYA PANT</t>
  </si>
  <si>
    <t>4.All the building and structures belongs to M/s. ANUPRIYA PANT</t>
  </si>
  <si>
    <t>Stilt</t>
  </si>
  <si>
    <t>Stair Case</t>
  </si>
  <si>
    <t xml:space="preserve">AREA </t>
  </si>
  <si>
    <t>PLOT</t>
  </si>
  <si>
    <t>BUILDING</t>
  </si>
  <si>
    <t>SQ MTR</t>
  </si>
  <si>
    <t>TOTAL</t>
  </si>
  <si>
    <t>sq yard</t>
  </si>
  <si>
    <t>price (square yard)</t>
  </si>
  <si>
    <t>total price</t>
  </si>
  <si>
    <t xml:space="preserve">sq.ft </t>
  </si>
  <si>
    <t>realizable value</t>
  </si>
  <si>
    <t>distress value</t>
  </si>
  <si>
    <t>total</t>
  </si>
  <si>
    <t>Ground/Stilt</t>
  </si>
  <si>
    <t>BUILDING VALUATION FOR  Mrs. ANUPRIYA PANT</t>
  </si>
  <si>
    <t xml:space="preserve">Guideline rate </t>
  </si>
  <si>
    <t>Guideline value</t>
  </si>
  <si>
    <t>1. All the details pertaining to the building area statement such as area, floor,type of structure etc. has been taken as per the Approved map provided.</t>
  </si>
  <si>
    <t>Calculation of Guideline value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</si>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</sst>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"/>
    <numFmt numFmtId="166" formatCode="_ * #,##0.000_ ;_ * \-#,##0.000_ ;_ * &quot;-&quot;??_ ;_ @_ "/>
    <numFmt numFmtId="167" formatCode="&quot;₹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NumberFormat="1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2" fontId="0" fillId="0" borderId="4" xfId="0" applyNumberFormat="1" applyBorder="1"/>
    <xf numFmtId="0" fontId="6" fillId="0" borderId="4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9" fontId="6" fillId="0" borderId="4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3" fontId="0" fillId="0" borderId="0" xfId="0" applyNumberFormat="1"/>
    <xf numFmtId="166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3" fontId="6" fillId="0" borderId="4" xfId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0" fillId="0" borderId="0" xfId="0" applyNumberFormat="1"/>
    <xf numFmtId="164" fontId="0" fillId="0" borderId="0" xfId="1" applyNumberFormat="1" applyFont="1" applyBorder="1"/>
    <xf numFmtId="1" fontId="0" fillId="0" borderId="0" xfId="0" applyNumberFormat="1"/>
    <xf numFmtId="9" fontId="0" fillId="0" borderId="0" xfId="0" applyNumberFormat="1"/>
    <xf numFmtId="0" fontId="4" fillId="0" borderId="0" xfId="0" applyFont="1" applyAlignment="1">
      <alignment horizontal="center" vertical="center" wrapText="1"/>
    </xf>
    <xf numFmtId="164" fontId="0" fillId="0" borderId="0" xfId="1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3" fontId="0" fillId="0" borderId="0" xfId="1" applyFont="1" applyFill="1" applyBorder="1"/>
    <xf numFmtId="0" fontId="6" fillId="0" borderId="4" xfId="0" applyFont="1" applyBorder="1" applyAlignment="1">
      <alignment horizontal="right" vertical="center" wrapText="1"/>
    </xf>
    <xf numFmtId="2" fontId="0" fillId="6" borderId="0" xfId="0" applyNumberFormat="1" applyFill="1"/>
    <xf numFmtId="0" fontId="0" fillId="6" borderId="0" xfId="0" applyFill="1"/>
    <xf numFmtId="167" fontId="0" fillId="0" borderId="0" xfId="0" applyNumberFormat="1"/>
    <xf numFmtId="0" fontId="6" fillId="0" borderId="0" xfId="0" applyFont="1" applyAlignment="1">
      <alignment horizontal="right" vertical="center" wrapText="1"/>
    </xf>
    <xf numFmtId="167" fontId="4" fillId="0" borderId="4" xfId="1" applyNumberFormat="1" applyFont="1" applyFill="1" applyBorder="1" applyAlignment="1">
      <alignment horizontal="center" wrapText="1"/>
    </xf>
    <xf numFmtId="167" fontId="0" fillId="0" borderId="0" xfId="0" applyNumberFormat="1" applyAlignment="1">
      <alignment horizontal="right"/>
    </xf>
    <xf numFmtId="44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0" fillId="6" borderId="8" xfId="0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3" fontId="0" fillId="0" borderId="13" xfId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3" fontId="2" fillId="0" borderId="17" xfId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workbookViewId="0">
      <selection activeCell="I18" sqref="I18"/>
    </sheetView>
  </sheetViews>
  <sheetFormatPr defaultRowHeight="15" x14ac:dyDescent="0.25"/>
  <cols>
    <col min="5" max="5" width="18.28515625" customWidth="1"/>
    <col min="6" max="6" width="17.85546875" customWidth="1"/>
    <col min="7" max="7" width="14.5703125" customWidth="1"/>
    <col min="8" max="8" width="22.5703125" customWidth="1"/>
    <col min="9" max="9" width="14.5703125" customWidth="1"/>
    <col min="10" max="11" width="16.5703125" customWidth="1"/>
  </cols>
  <sheetData>
    <row r="1" spans="1:11" x14ac:dyDescent="0.25">
      <c r="A1" s="12" t="s">
        <v>30</v>
      </c>
      <c r="B1" s="12" t="s">
        <v>33</v>
      </c>
      <c r="C1" t="s">
        <v>38</v>
      </c>
      <c r="D1" t="s">
        <v>35</v>
      </c>
      <c r="E1" t="s">
        <v>36</v>
      </c>
      <c r="F1" t="s">
        <v>37</v>
      </c>
      <c r="G1" t="s">
        <v>39</v>
      </c>
      <c r="H1" t="s">
        <v>40</v>
      </c>
    </row>
    <row r="2" spans="1:11" x14ac:dyDescent="0.25">
      <c r="A2" s="12" t="s">
        <v>31</v>
      </c>
      <c r="B2" s="12">
        <v>460.71</v>
      </c>
      <c r="C2">
        <f>B2*10.764</f>
        <v>4959.0824399999992</v>
      </c>
      <c r="D2">
        <v>551</v>
      </c>
      <c r="E2">
        <v>77000</v>
      </c>
      <c r="F2" s="39">
        <f>E2*D2</f>
        <v>42427000</v>
      </c>
      <c r="G2" s="39">
        <f>F2-I5</f>
        <v>34786000</v>
      </c>
      <c r="H2" s="39">
        <f>F2-J5</f>
        <v>29692000</v>
      </c>
    </row>
    <row r="3" spans="1:11" x14ac:dyDescent="0.25">
      <c r="A3" s="12" t="s">
        <v>32</v>
      </c>
      <c r="B3" s="36">
        <v>488.51000000000005</v>
      </c>
      <c r="C3" s="40"/>
      <c r="F3" s="41">
        <v>8513643.7483200002</v>
      </c>
    </row>
    <row r="5" spans="1:11" x14ac:dyDescent="0.25">
      <c r="I5">
        <f>(F9*15)/100</f>
        <v>7641000</v>
      </c>
      <c r="J5">
        <f>(F9*25)/100</f>
        <v>12735000</v>
      </c>
    </row>
    <row r="6" spans="1:11" x14ac:dyDescent="0.25">
      <c r="E6" s="32"/>
      <c r="F6" s="32"/>
      <c r="G6" s="32"/>
      <c r="H6" s="32"/>
      <c r="I6" s="32"/>
      <c r="J6" s="32"/>
      <c r="K6" s="32"/>
    </row>
    <row r="7" spans="1:11" x14ac:dyDescent="0.25">
      <c r="E7" s="32"/>
      <c r="F7" s="32"/>
      <c r="G7" s="32"/>
      <c r="H7" s="32"/>
      <c r="I7" s="32"/>
      <c r="J7" s="32"/>
      <c r="K7" s="32"/>
    </row>
    <row r="8" spans="1:11" x14ac:dyDescent="0.25">
      <c r="E8" s="32" t="s">
        <v>41</v>
      </c>
      <c r="F8" s="42">
        <f>F2+F3</f>
        <v>50940643.748319998</v>
      </c>
      <c r="G8" s="32"/>
      <c r="H8" s="32"/>
      <c r="I8" s="32"/>
      <c r="J8" s="32"/>
      <c r="K8" s="32"/>
    </row>
    <row r="9" spans="1:11" x14ac:dyDescent="0.25">
      <c r="E9" s="32"/>
      <c r="F9" s="43">
        <v>50940000</v>
      </c>
      <c r="G9" s="32"/>
      <c r="H9" s="32"/>
      <c r="I9" s="32"/>
      <c r="J9" s="32"/>
      <c r="K9" s="32"/>
    </row>
    <row r="10" spans="1:11" x14ac:dyDescent="0.25">
      <c r="E10" s="32"/>
      <c r="F10" s="32"/>
      <c r="G10" s="32"/>
      <c r="H10" s="32"/>
      <c r="I10" s="32"/>
      <c r="J10" s="32"/>
      <c r="K10" s="32"/>
    </row>
    <row r="11" spans="1:11" x14ac:dyDescent="0.25">
      <c r="E11" s="32"/>
      <c r="F11" s="32"/>
      <c r="G11" s="32"/>
      <c r="H11" s="32"/>
      <c r="I11" s="32"/>
      <c r="J11" s="32"/>
      <c r="K11" s="32"/>
    </row>
    <row r="12" spans="1:11" x14ac:dyDescent="0.25">
      <c r="E12" s="44"/>
      <c r="F12" s="44"/>
      <c r="G12" s="44"/>
      <c r="H12" s="44"/>
      <c r="I12" s="44"/>
      <c r="J12" s="44"/>
      <c r="K12" s="33"/>
    </row>
    <row r="13" spans="1:11" x14ac:dyDescent="0.25">
      <c r="K13" s="26"/>
    </row>
    <row r="14" spans="1:11" x14ac:dyDescent="0.25">
      <c r="D14">
        <v>460.71</v>
      </c>
      <c r="E14">
        <v>12000</v>
      </c>
      <c r="F14">
        <f>D14*E14</f>
        <v>5528520</v>
      </c>
      <c r="J14" s="34"/>
      <c r="K14" s="35"/>
    </row>
  </sheetData>
  <mergeCells count="1">
    <mergeCell ref="E12:J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Y32"/>
  <sheetViews>
    <sheetView workbookViewId="0">
      <selection activeCell="C16" sqref="C16:T16"/>
    </sheetView>
  </sheetViews>
  <sheetFormatPr defaultRowHeight="15" x14ac:dyDescent="0.25"/>
  <cols>
    <col min="3" max="3" width="7.28515625" bestFit="1" customWidth="1"/>
    <col min="4" max="4" width="12.5703125" customWidth="1"/>
    <col min="6" max="6" width="11.7109375" customWidth="1"/>
    <col min="7" max="7" width="9.140625" customWidth="1"/>
    <col min="10" max="10" width="15.28515625" hidden="1" customWidth="1"/>
    <col min="11" max="11" width="13.42578125" customWidth="1"/>
    <col min="12" max="14" width="9.140625" hidden="1" customWidth="1"/>
    <col min="16" max="16" width="13.42578125" customWidth="1"/>
    <col min="17" max="17" width="14.5703125" hidden="1" customWidth="1"/>
    <col min="18" max="18" width="12.5703125" customWidth="1"/>
    <col min="19" max="19" width="9.140625" hidden="1" customWidth="1"/>
    <col min="20" max="20" width="19" customWidth="1"/>
    <col min="25" max="25" width="13" customWidth="1"/>
  </cols>
  <sheetData>
    <row r="6" spans="3:25" ht="15.75" x14ac:dyDescent="0.25">
      <c r="C6" s="51" t="s">
        <v>43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3"/>
    </row>
    <row r="7" spans="3:25" ht="70.5" x14ac:dyDescent="0.25">
      <c r="C7" s="2" t="s">
        <v>0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7</v>
      </c>
      <c r="K7" s="2" t="s">
        <v>8</v>
      </c>
      <c r="L7" s="2" t="s">
        <v>9</v>
      </c>
      <c r="M7" s="2" t="s">
        <v>10</v>
      </c>
      <c r="N7" s="2" t="s">
        <v>11</v>
      </c>
      <c r="O7" s="3" t="s">
        <v>12</v>
      </c>
      <c r="P7" s="2" t="s">
        <v>13</v>
      </c>
      <c r="Q7" s="2" t="s">
        <v>14</v>
      </c>
      <c r="R7" s="2" t="s">
        <v>15</v>
      </c>
      <c r="S7" s="2" t="s">
        <v>16</v>
      </c>
      <c r="T7" s="3" t="s">
        <v>17</v>
      </c>
    </row>
    <row r="8" spans="3:25" x14ac:dyDescent="0.25">
      <c r="C8" s="5">
        <v>1</v>
      </c>
      <c r="D8" s="5" t="s">
        <v>42</v>
      </c>
      <c r="E8" s="15" t="s">
        <v>20</v>
      </c>
      <c r="F8" s="19">
        <f t="shared" ref="F8:F13" si="0">G8*10.764</f>
        <v>1175.21352</v>
      </c>
      <c r="G8" s="5">
        <v>109.18</v>
      </c>
      <c r="H8" s="5">
        <v>10</v>
      </c>
      <c r="I8" s="5">
        <v>2023</v>
      </c>
      <c r="J8" s="5">
        <v>2024</v>
      </c>
      <c r="K8" s="5">
        <f t="shared" ref="K8:K10" si="1">J8-I8</f>
        <v>1</v>
      </c>
      <c r="L8" s="5">
        <v>65</v>
      </c>
      <c r="M8" s="6">
        <v>0.1</v>
      </c>
      <c r="N8" s="23">
        <f t="shared" ref="N8:N10" si="2">(1-M8)/L8</f>
        <v>1.3846153846153847E-2</v>
      </c>
      <c r="O8" s="25">
        <v>1800</v>
      </c>
      <c r="P8" s="24">
        <f>O8*F8</f>
        <v>2115384.3360000001</v>
      </c>
      <c r="Q8" s="17">
        <f t="shared" ref="Q8:Q13" si="3">N8*K8</f>
        <v>1.3846153846153847E-2</v>
      </c>
      <c r="R8" s="18">
        <f>P8*Q8</f>
        <v>29289.936960000003</v>
      </c>
      <c r="S8" s="5"/>
      <c r="T8" s="20">
        <f>(P8-R8)*(1-S8)</f>
        <v>2086094.39904</v>
      </c>
      <c r="X8">
        <v>6.5</v>
      </c>
      <c r="Y8">
        <f>X8*3.2</f>
        <v>20.8</v>
      </c>
    </row>
    <row r="9" spans="3:25" ht="20.25" customHeight="1" x14ac:dyDescent="0.25">
      <c r="C9" s="5">
        <v>2</v>
      </c>
      <c r="D9" s="22" t="s">
        <v>21</v>
      </c>
      <c r="E9" s="13" t="s">
        <v>20</v>
      </c>
      <c r="F9" s="19">
        <f t="shared" si="0"/>
        <v>981.89207999999996</v>
      </c>
      <c r="G9" s="5">
        <v>91.22</v>
      </c>
      <c r="H9" s="5">
        <v>10</v>
      </c>
      <c r="I9" s="5">
        <v>2023</v>
      </c>
      <c r="J9" s="5">
        <v>2024</v>
      </c>
      <c r="K9" s="5">
        <v>1</v>
      </c>
      <c r="L9" s="5">
        <v>65</v>
      </c>
      <c r="M9" s="6">
        <v>0.1</v>
      </c>
      <c r="N9" s="23">
        <f t="shared" si="2"/>
        <v>1.3846153846153847E-2</v>
      </c>
      <c r="O9" s="25">
        <v>1800</v>
      </c>
      <c r="P9" s="24">
        <f t="shared" ref="P9:P13" si="4">O9*F9</f>
        <v>1767405.7439999999</v>
      </c>
      <c r="Q9" s="17">
        <f t="shared" si="3"/>
        <v>1.3846153846153847E-2</v>
      </c>
      <c r="R9" s="18">
        <f t="shared" ref="R9:R13" si="5">P9*Q9</f>
        <v>24471.771840000001</v>
      </c>
      <c r="S9" s="5"/>
      <c r="T9" s="20">
        <f t="shared" ref="T9:T13" si="6">(P9-R9)*(1-S9)</f>
        <v>1742933.9721599999</v>
      </c>
    </row>
    <row r="10" spans="3:25" x14ac:dyDescent="0.25">
      <c r="C10" s="5">
        <v>3</v>
      </c>
      <c r="D10" s="5" t="s">
        <v>22</v>
      </c>
      <c r="E10" s="15" t="s">
        <v>20</v>
      </c>
      <c r="F10" s="19">
        <f t="shared" si="0"/>
        <v>981.89207999999996</v>
      </c>
      <c r="G10" s="5">
        <v>91.22</v>
      </c>
      <c r="H10" s="5">
        <v>10</v>
      </c>
      <c r="I10" s="5">
        <v>2023</v>
      </c>
      <c r="J10" s="5">
        <v>2024</v>
      </c>
      <c r="K10" s="5">
        <f t="shared" si="1"/>
        <v>1</v>
      </c>
      <c r="L10" s="5">
        <v>65</v>
      </c>
      <c r="M10" s="6">
        <v>0.1</v>
      </c>
      <c r="N10" s="23">
        <f t="shared" si="2"/>
        <v>1.3846153846153847E-2</v>
      </c>
      <c r="O10" s="25">
        <v>1800</v>
      </c>
      <c r="P10" s="24">
        <f t="shared" si="4"/>
        <v>1767405.7439999999</v>
      </c>
      <c r="Q10" s="17">
        <f t="shared" si="3"/>
        <v>1.3846153846153847E-2</v>
      </c>
      <c r="R10" s="18">
        <f t="shared" si="5"/>
        <v>24471.771840000001</v>
      </c>
      <c r="S10" s="5"/>
      <c r="T10" s="20">
        <f t="shared" si="6"/>
        <v>1742933.9721599999</v>
      </c>
    </row>
    <row r="11" spans="3:25" x14ac:dyDescent="0.25">
      <c r="C11" s="5">
        <v>4</v>
      </c>
      <c r="D11" s="5" t="s">
        <v>23</v>
      </c>
      <c r="E11" s="15" t="s">
        <v>20</v>
      </c>
      <c r="F11" s="19">
        <f t="shared" si="0"/>
        <v>981.89207999999996</v>
      </c>
      <c r="G11" s="5">
        <v>91.22</v>
      </c>
      <c r="H11" s="5">
        <v>10</v>
      </c>
      <c r="I11" s="5">
        <v>2023</v>
      </c>
      <c r="J11" s="5">
        <v>2024</v>
      </c>
      <c r="K11" s="5">
        <f>J11-I11</f>
        <v>1</v>
      </c>
      <c r="L11" s="5">
        <v>65</v>
      </c>
      <c r="M11" s="6">
        <v>0.1</v>
      </c>
      <c r="N11" s="23">
        <f t="shared" ref="N11:N13" si="7">(1-M11)/L11</f>
        <v>1.3846153846153847E-2</v>
      </c>
      <c r="O11" s="25">
        <v>1800</v>
      </c>
      <c r="P11" s="24">
        <f t="shared" si="4"/>
        <v>1767405.7439999999</v>
      </c>
      <c r="Q11" s="17">
        <f t="shared" si="3"/>
        <v>1.3846153846153847E-2</v>
      </c>
      <c r="R11" s="18">
        <f t="shared" si="5"/>
        <v>24471.771840000001</v>
      </c>
      <c r="S11" s="7"/>
      <c r="T11" s="20">
        <f t="shared" si="6"/>
        <v>1742933.9721599999</v>
      </c>
    </row>
    <row r="12" spans="3:25" x14ac:dyDescent="0.25">
      <c r="C12" s="5">
        <v>5</v>
      </c>
      <c r="D12" s="5" t="s">
        <v>24</v>
      </c>
      <c r="E12" s="15" t="s">
        <v>20</v>
      </c>
      <c r="F12" s="19">
        <f t="shared" si="0"/>
        <v>332.17703999999998</v>
      </c>
      <c r="G12" s="5">
        <v>30.86</v>
      </c>
      <c r="H12" s="5">
        <v>10</v>
      </c>
      <c r="I12" s="5">
        <v>2023</v>
      </c>
      <c r="J12" s="5">
        <v>2024</v>
      </c>
      <c r="K12" s="5">
        <f t="shared" ref="K12:K13" si="8">J12-I12</f>
        <v>1</v>
      </c>
      <c r="L12" s="5">
        <v>65</v>
      </c>
      <c r="M12" s="6">
        <v>0.1</v>
      </c>
      <c r="N12" s="23">
        <f t="shared" si="7"/>
        <v>1.3846153846153847E-2</v>
      </c>
      <c r="O12" s="25">
        <v>1800</v>
      </c>
      <c r="P12" s="24">
        <f t="shared" si="4"/>
        <v>597918.6719999999</v>
      </c>
      <c r="Q12" s="17">
        <f t="shared" si="3"/>
        <v>1.3846153846153847E-2</v>
      </c>
      <c r="R12" s="18">
        <f t="shared" si="5"/>
        <v>8278.8739199999982</v>
      </c>
      <c r="S12" s="5"/>
      <c r="T12" s="20">
        <f t="shared" si="6"/>
        <v>589639.79807999986</v>
      </c>
    </row>
    <row r="13" spans="3:25" x14ac:dyDescent="0.25">
      <c r="C13" s="5">
        <v>6</v>
      </c>
      <c r="D13" s="5" t="s">
        <v>29</v>
      </c>
      <c r="E13" s="15" t="s">
        <v>20</v>
      </c>
      <c r="F13" s="19">
        <f t="shared" si="0"/>
        <v>193.32144</v>
      </c>
      <c r="G13" s="5">
        <v>17.96</v>
      </c>
      <c r="H13" s="5">
        <v>9</v>
      </c>
      <c r="I13" s="5">
        <v>2023</v>
      </c>
      <c r="J13" s="5">
        <v>2024</v>
      </c>
      <c r="K13" s="5">
        <f t="shared" si="8"/>
        <v>1</v>
      </c>
      <c r="L13" s="5">
        <v>65</v>
      </c>
      <c r="M13" s="6">
        <v>0.1</v>
      </c>
      <c r="N13" s="23">
        <f t="shared" si="7"/>
        <v>1.3846153846153847E-2</v>
      </c>
      <c r="O13" s="25">
        <v>1200</v>
      </c>
      <c r="P13" s="24">
        <f t="shared" si="4"/>
        <v>231985.728</v>
      </c>
      <c r="Q13" s="17">
        <f t="shared" si="3"/>
        <v>1.3846153846153847E-2</v>
      </c>
      <c r="R13" s="18">
        <f t="shared" si="5"/>
        <v>3212.1100799999999</v>
      </c>
      <c r="S13" s="5"/>
      <c r="T13" s="20">
        <f t="shared" si="6"/>
        <v>228773.61791999999</v>
      </c>
    </row>
    <row r="14" spans="3:25" x14ac:dyDescent="0.25">
      <c r="C14" s="8"/>
      <c r="D14" s="8"/>
      <c r="E14" s="8"/>
      <c r="F14" s="9">
        <f>SUM(F8:F13)</f>
        <v>4646.3882399999993</v>
      </c>
      <c r="G14" s="14">
        <f>SUM(G8:G13)</f>
        <v>431.66</v>
      </c>
      <c r="H14" s="9"/>
      <c r="I14" s="10"/>
      <c r="J14" s="9"/>
      <c r="K14" s="9"/>
      <c r="L14" s="9"/>
      <c r="M14" s="9"/>
      <c r="N14" s="9"/>
      <c r="O14" s="9"/>
      <c r="P14" s="11">
        <f>SUM(P8:P13)</f>
        <v>8247505.9680000003</v>
      </c>
      <c r="Q14" s="11"/>
      <c r="R14" s="11"/>
      <c r="S14" s="11"/>
      <c r="T14" s="21">
        <f>SUM(T8:T13)</f>
        <v>8133309.7315199999</v>
      </c>
      <c r="X14" t="s">
        <v>37</v>
      </c>
    </row>
    <row r="15" spans="3:25" x14ac:dyDescent="0.25">
      <c r="C15" s="54" t="s">
        <v>18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6"/>
    </row>
    <row r="16" spans="3:25" ht="27.75" customHeight="1" x14ac:dyDescent="0.25">
      <c r="C16" s="57" t="s">
        <v>46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</row>
    <row r="17" spans="3:25" x14ac:dyDescent="0.25">
      <c r="C17" s="57" t="s">
        <v>25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</row>
    <row r="18" spans="3:25" x14ac:dyDescent="0.25">
      <c r="C18" s="57" t="s">
        <v>19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</row>
    <row r="19" spans="3:25" x14ac:dyDescent="0.25">
      <c r="C19" s="48" t="s">
        <v>27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50"/>
    </row>
    <row r="23" spans="3:25" x14ac:dyDescent="0.25">
      <c r="J23" s="1"/>
      <c r="Y23" s="16">
        <f>F14/10.764</f>
        <v>431.65999999999997</v>
      </c>
    </row>
    <row r="24" spans="3:25" x14ac:dyDescent="0.25">
      <c r="C24" s="46" t="s">
        <v>26</v>
      </c>
      <c r="D24" s="47"/>
      <c r="E24" s="47"/>
      <c r="F24" s="47"/>
      <c r="G24" s="47"/>
      <c r="H24" s="47"/>
      <c r="J24" s="1"/>
    </row>
    <row r="25" spans="3:25" ht="30" x14ac:dyDescent="0.25">
      <c r="C25" s="2" t="s">
        <v>0</v>
      </c>
      <c r="D25" s="2" t="s">
        <v>1</v>
      </c>
      <c r="E25" s="2" t="s">
        <v>2</v>
      </c>
      <c r="F25" s="2" t="s">
        <v>3</v>
      </c>
      <c r="G25" s="2" t="s">
        <v>4</v>
      </c>
      <c r="H25" s="2" t="s">
        <v>5</v>
      </c>
    </row>
    <row r="26" spans="3:25" x14ac:dyDescent="0.25">
      <c r="C26" s="5">
        <v>1</v>
      </c>
      <c r="D26" s="5" t="s">
        <v>28</v>
      </c>
      <c r="E26" s="15" t="s">
        <v>20</v>
      </c>
      <c r="F26" s="19">
        <f t="shared" ref="F26:F30" si="9">G26*10.764</f>
        <v>1175.21352</v>
      </c>
      <c r="G26" s="5">
        <v>109.18</v>
      </c>
      <c r="H26" s="5">
        <v>10</v>
      </c>
      <c r="W26" s="4">
        <v>10955.27628</v>
      </c>
    </row>
    <row r="27" spans="3:25" x14ac:dyDescent="0.25">
      <c r="C27" s="5">
        <v>2</v>
      </c>
      <c r="D27" s="22" t="s">
        <v>21</v>
      </c>
      <c r="E27" s="13" t="s">
        <v>20</v>
      </c>
      <c r="F27" s="19">
        <f t="shared" si="9"/>
        <v>981.89207999999996</v>
      </c>
      <c r="G27" s="5">
        <v>91.22</v>
      </c>
      <c r="H27" s="5">
        <v>10</v>
      </c>
    </row>
    <row r="28" spans="3:25" x14ac:dyDescent="0.25">
      <c r="C28" s="5">
        <v>3</v>
      </c>
      <c r="D28" s="5" t="s">
        <v>22</v>
      </c>
      <c r="E28" s="15" t="s">
        <v>20</v>
      </c>
      <c r="F28" s="19">
        <f t="shared" si="9"/>
        <v>981.89207999999996</v>
      </c>
      <c r="G28" s="5">
        <v>91.22</v>
      </c>
      <c r="H28" s="5">
        <v>10</v>
      </c>
    </row>
    <row r="29" spans="3:25" x14ac:dyDescent="0.25">
      <c r="C29" s="5">
        <v>4</v>
      </c>
      <c r="D29" s="5" t="s">
        <v>23</v>
      </c>
      <c r="E29" s="15" t="s">
        <v>20</v>
      </c>
      <c r="F29" s="19">
        <f t="shared" si="9"/>
        <v>981.89207999999996</v>
      </c>
      <c r="G29" s="5">
        <v>91.22</v>
      </c>
      <c r="H29" s="5">
        <v>10</v>
      </c>
    </row>
    <row r="30" spans="3:25" x14ac:dyDescent="0.25">
      <c r="C30" s="5">
        <v>5</v>
      </c>
      <c r="D30" s="5" t="s">
        <v>24</v>
      </c>
      <c r="E30" s="15" t="s">
        <v>20</v>
      </c>
      <c r="F30" s="19">
        <f t="shared" si="9"/>
        <v>332.17703999999998</v>
      </c>
      <c r="G30" s="5">
        <v>30.86</v>
      </c>
      <c r="H30" s="5">
        <v>10</v>
      </c>
    </row>
    <row r="31" spans="3:25" x14ac:dyDescent="0.25">
      <c r="C31" s="5">
        <v>6</v>
      </c>
      <c r="D31" s="5" t="s">
        <v>29</v>
      </c>
      <c r="E31" s="15" t="s">
        <v>20</v>
      </c>
      <c r="F31" s="19">
        <v>193.32</v>
      </c>
      <c r="G31" s="5">
        <v>17.96</v>
      </c>
      <c r="H31" s="15">
        <v>9</v>
      </c>
    </row>
    <row r="32" spans="3:25" x14ac:dyDescent="0.25">
      <c r="C32" s="45" t="s">
        <v>34</v>
      </c>
      <c r="D32" s="45"/>
      <c r="E32" s="45"/>
      <c r="F32" s="37">
        <f>SUM(F26:F31)</f>
        <v>4646.3867999999993</v>
      </c>
      <c r="G32" s="38">
        <f>SUM(G26:G31)</f>
        <v>431.66</v>
      </c>
    </row>
  </sheetData>
  <mergeCells count="8">
    <mergeCell ref="C32:E32"/>
    <mergeCell ref="C24:H24"/>
    <mergeCell ref="C19:T19"/>
    <mergeCell ref="C6:T6"/>
    <mergeCell ref="C15:T15"/>
    <mergeCell ref="C16:T16"/>
    <mergeCell ref="C17:T17"/>
    <mergeCell ref="C18:T1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24"/>
  <sheetViews>
    <sheetView tabSelected="1" zoomScaleNormal="100" workbookViewId="0">
      <selection activeCell="J21" sqref="J21"/>
    </sheetView>
  </sheetViews>
  <sheetFormatPr defaultRowHeight="15" x14ac:dyDescent="0.25"/>
  <cols>
    <col min="2" max="2" width="14" customWidth="1"/>
    <col min="3" max="3" width="9.7109375" customWidth="1"/>
    <col min="4" max="4" width="16.7109375" customWidth="1"/>
    <col min="6" max="6" width="0" hidden="1" customWidth="1"/>
    <col min="7" max="7" width="10.140625" bestFit="1" customWidth="1"/>
    <col min="8" max="8" width="14.140625" customWidth="1"/>
    <col min="9" max="9" width="16.28515625" customWidth="1"/>
    <col min="10" max="10" width="14.140625" customWidth="1"/>
    <col min="12" max="12" width="13.7109375" customWidth="1"/>
  </cols>
  <sheetData>
    <row r="4" spans="2:12" ht="15.75" thickBot="1" x14ac:dyDescent="0.3">
      <c r="B4" s="60"/>
      <c r="C4" s="60"/>
      <c r="D4" s="60"/>
      <c r="F4" s="26"/>
      <c r="G4" s="26"/>
      <c r="H4" s="26"/>
      <c r="I4" s="26"/>
      <c r="J4" s="26"/>
      <c r="K4" s="26"/>
      <c r="L4" s="26"/>
    </row>
    <row r="5" spans="2:12" x14ac:dyDescent="0.25">
      <c r="B5" s="26"/>
      <c r="C5" s="64" t="s">
        <v>47</v>
      </c>
      <c r="D5" s="65"/>
      <c r="E5" s="65"/>
      <c r="F5" s="65"/>
      <c r="G5" s="65"/>
      <c r="H5" s="65"/>
      <c r="I5" s="66"/>
      <c r="J5" s="26"/>
      <c r="K5" s="26"/>
      <c r="L5" s="26"/>
    </row>
    <row r="6" spans="2:12" ht="30" x14ac:dyDescent="0.25">
      <c r="B6" s="26"/>
      <c r="C6" s="61" t="s">
        <v>0</v>
      </c>
      <c r="D6" s="2" t="s">
        <v>1</v>
      </c>
      <c r="E6" s="2" t="s">
        <v>2</v>
      </c>
      <c r="F6" s="2" t="s">
        <v>3</v>
      </c>
      <c r="G6" s="2" t="s">
        <v>4</v>
      </c>
      <c r="H6" s="2" t="s">
        <v>44</v>
      </c>
      <c r="I6" s="2" t="s">
        <v>45</v>
      </c>
      <c r="J6" s="28"/>
      <c r="K6" s="26"/>
      <c r="L6" s="31"/>
    </row>
    <row r="7" spans="2:12" x14ac:dyDescent="0.25">
      <c r="B7" s="26"/>
      <c r="C7" s="62">
        <v>1</v>
      </c>
      <c r="D7" s="5" t="s">
        <v>42</v>
      </c>
      <c r="E7" s="15" t="s">
        <v>20</v>
      </c>
      <c r="F7" s="19">
        <f t="shared" ref="F7:F12" si="0">G7*10.764</f>
        <v>1175.21352</v>
      </c>
      <c r="G7" s="5">
        <v>109.18</v>
      </c>
      <c r="H7" s="19">
        <v>78000</v>
      </c>
      <c r="I7" s="63">
        <f>G7*H7</f>
        <v>8516040</v>
      </c>
      <c r="J7" s="26"/>
      <c r="K7" s="26"/>
      <c r="L7" s="26"/>
    </row>
    <row r="8" spans="2:12" x14ac:dyDescent="0.25">
      <c r="B8" s="26"/>
      <c r="C8" s="62">
        <v>2</v>
      </c>
      <c r="D8" s="22" t="s">
        <v>21</v>
      </c>
      <c r="E8" s="13" t="s">
        <v>20</v>
      </c>
      <c r="F8" s="19">
        <f t="shared" si="0"/>
        <v>981.89207999999996</v>
      </c>
      <c r="G8" s="5">
        <v>91.22</v>
      </c>
      <c r="H8" s="19">
        <v>70200</v>
      </c>
      <c r="I8" s="63">
        <f>G8*H8</f>
        <v>6403644</v>
      </c>
      <c r="J8" s="26"/>
      <c r="K8" s="26"/>
      <c r="L8" s="26"/>
    </row>
    <row r="9" spans="2:12" x14ac:dyDescent="0.25">
      <c r="B9" s="28"/>
      <c r="C9" s="62">
        <v>3</v>
      </c>
      <c r="D9" s="5" t="s">
        <v>22</v>
      </c>
      <c r="E9" s="15" t="s">
        <v>20</v>
      </c>
      <c r="F9" s="19">
        <f t="shared" si="0"/>
        <v>981.89207999999996</v>
      </c>
      <c r="G9" s="5">
        <v>91.22</v>
      </c>
      <c r="H9" s="19">
        <v>62400</v>
      </c>
      <c r="I9" s="63">
        <f>G9*H9</f>
        <v>5692128</v>
      </c>
      <c r="J9" s="26"/>
      <c r="K9" s="26"/>
      <c r="L9" s="26"/>
    </row>
    <row r="10" spans="2:12" x14ac:dyDescent="0.25">
      <c r="B10" s="28"/>
      <c r="C10" s="62">
        <v>4</v>
      </c>
      <c r="D10" s="5" t="s">
        <v>23</v>
      </c>
      <c r="E10" s="15" t="s">
        <v>20</v>
      </c>
      <c r="F10" s="19">
        <f t="shared" si="0"/>
        <v>981.89207999999996</v>
      </c>
      <c r="G10" s="5">
        <v>91.22</v>
      </c>
      <c r="H10" s="19">
        <v>54600</v>
      </c>
      <c r="I10" s="63">
        <f>G10*H10</f>
        <v>4980612</v>
      </c>
      <c r="J10" s="26"/>
      <c r="K10" s="26"/>
      <c r="L10" s="26"/>
    </row>
    <row r="11" spans="2:12" x14ac:dyDescent="0.25">
      <c r="B11" s="28"/>
      <c r="C11" s="62">
        <v>5</v>
      </c>
      <c r="D11" s="5" t="s">
        <v>24</v>
      </c>
      <c r="E11" s="15" t="s">
        <v>20</v>
      </c>
      <c r="F11" s="19">
        <f t="shared" si="0"/>
        <v>332.17703999999998</v>
      </c>
      <c r="G11" s="5">
        <v>30.86</v>
      </c>
      <c r="H11" s="19">
        <v>54600</v>
      </c>
      <c r="I11" s="63">
        <f>G11*H11</f>
        <v>1684956</v>
      </c>
      <c r="J11" s="26"/>
      <c r="K11" s="26"/>
      <c r="L11" s="26"/>
    </row>
    <row r="12" spans="2:12" ht="15.75" thickBot="1" x14ac:dyDescent="0.3">
      <c r="B12" s="28"/>
      <c r="C12" s="67" t="s">
        <v>48</v>
      </c>
      <c r="D12" s="68"/>
      <c r="E12" s="68"/>
      <c r="F12" s="68"/>
      <c r="G12" s="68"/>
      <c r="H12" s="69"/>
      <c r="I12" s="70">
        <f>SUM(I7:I11)</f>
        <v>27277380</v>
      </c>
      <c r="J12" s="26"/>
      <c r="K12" s="26"/>
      <c r="L12" s="26"/>
    </row>
    <row r="13" spans="2:12" x14ac:dyDescent="0.25">
      <c r="B13" s="28"/>
      <c r="C13" s="27"/>
      <c r="D13" s="26"/>
    </row>
    <row r="14" spans="2:12" x14ac:dyDescent="0.25">
      <c r="B14" s="28"/>
      <c r="C14" s="27"/>
      <c r="D14" s="26"/>
    </row>
    <row r="15" spans="2:12" x14ac:dyDescent="0.25">
      <c r="B15" s="28"/>
      <c r="C15" s="27"/>
      <c r="D15" s="26"/>
    </row>
    <row r="16" spans="2:12" x14ac:dyDescent="0.25">
      <c r="B16" s="28"/>
      <c r="C16" s="27"/>
      <c r="D16" s="26"/>
    </row>
    <row r="17" spans="2:11" x14ac:dyDescent="0.25">
      <c r="B17" s="28"/>
      <c r="C17" s="27"/>
      <c r="D17" s="26"/>
      <c r="H17" s="29"/>
    </row>
    <row r="18" spans="2:11" x14ac:dyDescent="0.25">
      <c r="K18" s="30"/>
    </row>
    <row r="23" spans="2:11" x14ac:dyDescent="0.25">
      <c r="B23" s="27"/>
      <c r="D23" s="27"/>
    </row>
    <row r="24" spans="2:11" x14ac:dyDescent="0.25">
      <c r="J24" s="26"/>
    </row>
  </sheetData>
  <mergeCells count="3">
    <mergeCell ref="B4:D4"/>
    <mergeCell ref="C5:I5"/>
    <mergeCell ref="C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Area Details</vt:lpstr>
      <vt:lpstr>Building calculation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2024-09-04T12:00:33Z</dcterms:modified>
</cp:coreProperties>
</file>