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rporate Business\Sasan Petitions\Sasan Land matters\Sasan Land details and forest issue\"/>
    </mc:Choice>
  </mc:AlternateContent>
  <xr:revisionPtr revIDLastSave="0" documentId="13_ncr:1_{CF3AB0B1-07E2-4452-9C96-F867EEB0FA25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Summary of SPL Land" sheetId="1" r:id="rId1"/>
    <sheet name="Pvt Land Details of Plant" sheetId="2" r:id="rId2"/>
    <sheet name="28.05.24 Email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3" l="1"/>
  <c r="E27" i="3"/>
  <c r="F27" i="3"/>
  <c r="G27" i="3"/>
  <c r="C27" i="3"/>
  <c r="S35" i="1"/>
  <c r="S34" i="1"/>
  <c r="S33" i="1"/>
  <c r="S32" i="1"/>
  <c r="S29" i="1"/>
  <c r="S30" i="1"/>
  <c r="S31" i="1"/>
  <c r="S28" i="1"/>
  <c r="S26" i="1"/>
  <c r="S15" i="1"/>
  <c r="S14" i="1"/>
  <c r="S12" i="1"/>
  <c r="S9" i="1"/>
  <c r="S5" i="1"/>
  <c r="J30" i="2"/>
  <c r="C34" i="1"/>
  <c r="H25" i="3"/>
  <c r="G25" i="3"/>
  <c r="F25" i="3"/>
  <c r="E25" i="3"/>
  <c r="D25" i="3"/>
  <c r="C25" i="3"/>
  <c r="G21" i="3"/>
  <c r="F21" i="3"/>
  <c r="H21" i="3" s="1"/>
  <c r="E21" i="3"/>
  <c r="D21" i="3"/>
  <c r="C21" i="3"/>
  <c r="S36" i="1" l="1"/>
  <c r="S43" i="1" s="1"/>
  <c r="R36" i="1"/>
  <c r="R43" i="1" s="1"/>
  <c r="Q36" i="1"/>
  <c r="Q43" i="1" s="1"/>
  <c r="K36" i="1" l="1"/>
  <c r="D36" i="1"/>
  <c r="J36" i="1"/>
  <c r="J43" i="1" s="1"/>
  <c r="L12" i="1"/>
  <c r="O12" i="1"/>
  <c r="P12" i="1" s="1"/>
  <c r="H12" i="1"/>
  <c r="E12" i="1"/>
  <c r="L9" i="1"/>
  <c r="L35" i="1"/>
  <c r="L29" i="1"/>
  <c r="L28" i="1"/>
  <c r="L26" i="1"/>
  <c r="L24" i="1"/>
  <c r="L22" i="1"/>
  <c r="L20" i="1"/>
  <c r="L19" i="1"/>
  <c r="L18" i="1"/>
  <c r="L15" i="1"/>
  <c r="L14" i="1"/>
  <c r="L5" i="1"/>
  <c r="P5" i="1"/>
  <c r="I33" i="1"/>
  <c r="E35" i="1"/>
  <c r="E34" i="1"/>
  <c r="E33" i="1"/>
  <c r="E29" i="1"/>
  <c r="E28" i="1"/>
  <c r="E26" i="1"/>
  <c r="E24" i="1"/>
  <c r="E22" i="1"/>
  <c r="E20" i="1"/>
  <c r="E19" i="1"/>
  <c r="E18" i="1"/>
  <c r="E14" i="1"/>
  <c r="E5" i="1"/>
  <c r="E9" i="1"/>
  <c r="I9" i="1" s="1"/>
  <c r="E15" i="1"/>
  <c r="O9" i="1"/>
  <c r="H9" i="1"/>
  <c r="O5" i="1"/>
  <c r="H5" i="1"/>
  <c r="P9" i="1" l="1"/>
  <c r="I12" i="1"/>
  <c r="L36" i="1"/>
  <c r="I5" i="1"/>
  <c r="E36" i="1"/>
  <c r="I15" i="1"/>
  <c r="O28" i="1"/>
  <c r="P28" i="1" s="1"/>
  <c r="O35" i="1"/>
  <c r="P35" i="1" s="1"/>
  <c r="O29" i="1"/>
  <c r="P29" i="1" s="1"/>
  <c r="O26" i="1"/>
  <c r="P26" i="1" s="1"/>
  <c r="O24" i="1"/>
  <c r="P24" i="1" s="1"/>
  <c r="O19" i="1"/>
  <c r="P19" i="1" s="1"/>
  <c r="O20" i="1"/>
  <c r="P20" i="1" s="1"/>
  <c r="O22" i="1"/>
  <c r="P22" i="1" s="1"/>
  <c r="O18" i="1"/>
  <c r="P18" i="1" s="1"/>
  <c r="O15" i="1"/>
  <c r="P15" i="1" s="1"/>
  <c r="O14" i="1"/>
  <c r="P14" i="1" s="1"/>
  <c r="H29" i="1"/>
  <c r="I29" i="1" s="1"/>
  <c r="H15" i="1"/>
  <c r="H35" i="1"/>
  <c r="I35" i="1" s="1"/>
  <c r="H28" i="1"/>
  <c r="I28" i="1" s="1"/>
  <c r="H26" i="1"/>
  <c r="I26" i="1" s="1"/>
  <c r="H24" i="1"/>
  <c r="I24" i="1" s="1"/>
  <c r="H22" i="1"/>
  <c r="I22" i="1" s="1"/>
  <c r="H20" i="1"/>
  <c r="I20" i="1" s="1"/>
  <c r="H19" i="1"/>
  <c r="I19" i="1" s="1"/>
  <c r="H18" i="1"/>
  <c r="I18" i="1" s="1"/>
  <c r="H14" i="1"/>
  <c r="I14" i="1" s="1"/>
  <c r="J37" i="1"/>
  <c r="J38" i="1" s="1"/>
  <c r="C36" i="1"/>
  <c r="O36" i="1" l="1"/>
  <c r="J39" i="1"/>
  <c r="C43" i="1"/>
  <c r="I36" i="1"/>
  <c r="H36" i="1"/>
  <c r="H39" i="1" l="1"/>
  <c r="O38" i="1"/>
  <c r="T36" i="1"/>
</calcChain>
</file>

<file path=xl/sharedStrings.xml><?xml version="1.0" encoding="utf-8"?>
<sst xmlns="http://schemas.openxmlformats.org/spreadsheetml/2006/main" count="414" uniqueCount="121">
  <si>
    <t xml:space="preserve">Land Acquision details of Pvt. Land 
Sasan Power Limited
Acquired/ Alloted Land Details 
</t>
  </si>
  <si>
    <t>Dated 30-01-2023</t>
  </si>
  <si>
    <t xml:space="preserve">SL. No. </t>
  </si>
  <si>
    <t xml:space="preserve">Village </t>
  </si>
  <si>
    <t xml:space="preserve">Remarks </t>
  </si>
  <si>
    <t>Siddhikhurd</t>
  </si>
  <si>
    <t>Nil</t>
  </si>
  <si>
    <t>Siddhi kala</t>
  </si>
  <si>
    <t>Tiyara</t>
  </si>
  <si>
    <t>Jhajhitola</t>
  </si>
  <si>
    <t>Harrahwa</t>
  </si>
  <si>
    <t>Gadahrakhurd</t>
  </si>
  <si>
    <t>Kam</t>
  </si>
  <si>
    <t>Hirrwah</t>
  </si>
  <si>
    <t>Pachaur</t>
  </si>
  <si>
    <t>Bilaujibhatawa</t>
  </si>
  <si>
    <t>Dhaturabarwa</t>
  </si>
  <si>
    <t>Naugarh</t>
  </si>
  <si>
    <t>Amlori</t>
  </si>
  <si>
    <t>Majhauli</t>
  </si>
  <si>
    <t>Chachar</t>
  </si>
  <si>
    <t>Amlori Coal mine</t>
  </si>
  <si>
    <t>Muher</t>
  </si>
  <si>
    <t>Grand Total</t>
  </si>
  <si>
    <t>Sasan Power Limited</t>
  </si>
  <si>
    <t xml:space="preserve">Land Acquision details of Pvt. Land </t>
  </si>
  <si>
    <t>Purpose</t>
  </si>
  <si>
    <t>Date of Section 4 Notification</t>
  </si>
  <si>
    <t xml:space="preserve">Area in hac. </t>
  </si>
  <si>
    <t>Date of Section 6 Notification</t>
  </si>
  <si>
    <t>Area of Section 6 Notification</t>
  </si>
  <si>
    <t>Date of Section 9 Notification</t>
  </si>
  <si>
    <t>Date of Award</t>
  </si>
  <si>
    <t>Area of final Award</t>
  </si>
  <si>
    <t>Total Award Amont</t>
  </si>
  <si>
    <t>Main plant</t>
  </si>
  <si>
    <t>18-08-2006</t>
  </si>
  <si>
    <t>10.08.2007</t>
  </si>
  <si>
    <t xml:space="preserve">30.07.2008 </t>
  </si>
  <si>
    <t>05.01.2009</t>
  </si>
  <si>
    <t xml:space="preserve">
07.08.2009</t>
  </si>
  <si>
    <t>Siddhikala</t>
  </si>
  <si>
    <t>01.10.2008</t>
  </si>
  <si>
    <t xml:space="preserve">
31.01.2009</t>
  </si>
  <si>
    <t xml:space="preserve"> For Township </t>
  </si>
  <si>
    <t>27.10.2008</t>
  </si>
  <si>
    <t>For Ash dyke</t>
  </si>
  <si>
    <t>14.01.2009</t>
  </si>
  <si>
    <t>10.02.2009</t>
  </si>
  <si>
    <t xml:space="preserve"> 07.08.2009</t>
  </si>
  <si>
    <t>Approach Road 
( Main Plant to Colony)</t>
  </si>
  <si>
    <t>26.06.2009</t>
  </si>
  <si>
    <t>30.04.2010</t>
  </si>
  <si>
    <t>23.10.2010</t>
  </si>
  <si>
    <t>20.12.2010</t>
  </si>
  <si>
    <t xml:space="preserve">Ash Pipe line </t>
  </si>
  <si>
    <t>22.10.2010</t>
  </si>
  <si>
    <t>Billaujibhatwa</t>
  </si>
  <si>
    <t>Coal Conveyor</t>
  </si>
  <si>
    <t>15.05.2009</t>
  </si>
  <si>
    <t>07.05.2010</t>
  </si>
  <si>
    <t>16.11.2010</t>
  </si>
  <si>
    <t>16.12.2010</t>
  </si>
  <si>
    <t>Hirrawah</t>
  </si>
  <si>
    <t>21.04.2011</t>
  </si>
  <si>
    <t>Dhaturabarba</t>
  </si>
  <si>
    <t>15.11.2010</t>
  </si>
  <si>
    <t>03.09.2010</t>
  </si>
  <si>
    <t>11.03.2011</t>
  </si>
  <si>
    <t>25.04.2011</t>
  </si>
  <si>
    <t>27.05.2011</t>
  </si>
  <si>
    <t xml:space="preserve">Kam </t>
  </si>
  <si>
    <t>28.04.2011</t>
  </si>
  <si>
    <t>14.05.2011</t>
  </si>
  <si>
    <t>27.04.2011</t>
  </si>
  <si>
    <t>11.05.2011</t>
  </si>
  <si>
    <t>23.05.11</t>
  </si>
  <si>
    <t>Navgardh</t>
  </si>
  <si>
    <t>Land as per IOM record</t>
  </si>
  <si>
    <t>Final Award</t>
  </si>
  <si>
    <t>Supporting Document</t>
  </si>
  <si>
    <t>Date of Supporting Document</t>
  </si>
  <si>
    <t xml:space="preserve">Total Acquired Land as per document
(Area in hect.) </t>
  </si>
  <si>
    <t>Total As per Document and Difference w.r.t Row 2</t>
  </si>
  <si>
    <t>-</t>
  </si>
  <si>
    <t>Difference 
(E-H=)</t>
  </si>
  <si>
    <t>Final Allotment</t>
  </si>
  <si>
    <t xml:space="preserve">Govt.Land 
(Area in hect.) </t>
  </si>
  <si>
    <t xml:space="preserve">Total Allocated Land as per document
(Area in hect.) </t>
  </si>
  <si>
    <t xml:space="preserve">Sl. No. </t>
  </si>
  <si>
    <t xml:space="preserve">Forest Land
(Area in hect.) </t>
  </si>
  <si>
    <t xml:space="preserve">Revenue Forest land
(Area in hect.) </t>
  </si>
  <si>
    <t>Acquired Land
(Area in hect.)</t>
  </si>
  <si>
    <t>Lease for 99 years</t>
  </si>
  <si>
    <t>Mortgage</t>
  </si>
  <si>
    <t>Acquired and Govt land is mortgaga except R&amp;R land</t>
  </si>
  <si>
    <t xml:space="preserve">Sasan Power Limited (Power Plant) 
 Acquired Land/ Alloted Land, Diverted Forest Land &amp; Purchased Land Details 
</t>
  </si>
  <si>
    <t>Dated 23.11-2020</t>
  </si>
  <si>
    <t xml:space="preserve">Acquired Land (Area in hect.) </t>
  </si>
  <si>
    <t xml:space="preserve">Govt.Land 
( Area in hect.) </t>
  </si>
  <si>
    <t xml:space="preserve">Forest Land 
( Area in hect.) </t>
  </si>
  <si>
    <t xml:space="preserve">Revenue Forest land 
( Area in hect.) </t>
  </si>
  <si>
    <t>Purchased Land 
(in hac.)</t>
  </si>
  <si>
    <r>
      <t>Forest Land Situated in Village siddhi khurd &amp; siddhi (</t>
    </r>
    <r>
      <rPr>
        <b/>
        <sz val="14"/>
        <color theme="1"/>
        <rFont val="Times New Roman"/>
        <family val="1"/>
      </rPr>
      <t>kala P-423)</t>
    </r>
  </si>
  <si>
    <t>&amp;</t>
  </si>
  <si>
    <t>Sasan</t>
  </si>
  <si>
    <t>Naugarh (R&amp;R)</t>
  </si>
  <si>
    <t>(R&amp;R) 34.693</t>
  </si>
  <si>
    <t>Total</t>
  </si>
  <si>
    <t>Sasan Power Limited (Plant)</t>
  </si>
  <si>
    <t>Check</t>
  </si>
  <si>
    <r>
      <t>Forest Land Situated in Village siddhi khurd &amp; siddhi (</t>
    </r>
    <r>
      <rPr>
        <b/>
        <sz val="11"/>
        <rFont val="Arial"/>
        <family val="2"/>
      </rPr>
      <t>kala P-423)</t>
    </r>
  </si>
  <si>
    <t>Location Categoty</t>
  </si>
  <si>
    <t>Power Plant Area</t>
  </si>
  <si>
    <t>Township Area</t>
  </si>
  <si>
    <t>Ash dyke Area</t>
  </si>
  <si>
    <t>OLC Area</t>
  </si>
  <si>
    <t>Power Plant R&amp;R</t>
  </si>
  <si>
    <t>Mine OB &amp; Infrastructure Area</t>
  </si>
  <si>
    <t>Mine R&amp;R colony</t>
  </si>
  <si>
    <t>Mine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</si>
</sst>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Kruti Dev 010"/>
    </font>
    <font>
      <b/>
      <sz val="14"/>
      <color theme="1"/>
      <name val="Times New Roman"/>
      <family val="1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2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6" fillId="0" borderId="0" xfId="0" applyFont="1"/>
    <xf numFmtId="0" fontId="6" fillId="0" borderId="0" xfId="0" applyFont="1" applyFill="1" applyBorder="1"/>
    <xf numFmtId="0" fontId="6" fillId="0" borderId="0" xfId="0" applyFont="1" applyFill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2" fontId="6" fillId="3" borderId="0" xfId="0" applyNumberFormat="1" applyFont="1" applyFill="1"/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4" fontId="6" fillId="0" borderId="8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7" fillId="3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2" fontId="6" fillId="3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workbookViewId="0">
      <pane xSplit="2" ySplit="3" topLeftCell="L4" activePane="bottomRight" state="frozen"/>
      <selection pane="topRight" activeCell="C1" sqref="C1"/>
      <selection pane="bottomLeft" activeCell="A4" sqref="A4"/>
      <selection pane="bottomRight" activeCell="T5" sqref="T5:T25"/>
    </sheetView>
  </sheetViews>
  <sheetFormatPr defaultColWidth="0" defaultRowHeight="14.25" x14ac:dyDescent="0.2"/>
  <cols>
    <col min="1" max="1" width="5" style="54" bestFit="1" customWidth="1"/>
    <col min="2" max="2" width="17" style="17" bestFit="1" customWidth="1"/>
    <col min="3" max="3" width="16.28515625" style="17" bestFit="1" customWidth="1"/>
    <col min="4" max="5" width="17.28515625" style="17" bestFit="1" customWidth="1"/>
    <col min="6" max="7" width="13.7109375" style="17" bestFit="1" customWidth="1"/>
    <col min="8" max="8" width="14.28515625" style="55" bestFit="1" customWidth="1"/>
    <col min="9" max="9" width="12.42578125" style="17" bestFit="1" customWidth="1"/>
    <col min="10" max="10" width="16.28515625" style="17" bestFit="1" customWidth="1"/>
    <col min="11" max="11" width="17.7109375" style="17" bestFit="1" customWidth="1"/>
    <col min="12" max="12" width="17.5703125" style="17" bestFit="1" customWidth="1"/>
    <col min="13" max="13" width="16" style="17" bestFit="1" customWidth="1"/>
    <col min="14" max="14" width="13.7109375" style="17" bestFit="1" customWidth="1"/>
    <col min="15" max="15" width="11.42578125" style="55" bestFit="1" customWidth="1"/>
    <col min="16" max="16" width="12.42578125" style="17" bestFit="1" customWidth="1"/>
    <col min="17" max="18" width="16.28515625" style="17" bestFit="1" customWidth="1"/>
    <col min="19" max="19" width="16.28515625" style="17" customWidth="1"/>
    <col min="20" max="20" width="30.140625" style="17" bestFit="1" customWidth="1"/>
    <col min="21" max="21" width="9.140625" style="17" customWidth="1"/>
    <col min="22" max="16384" width="9.140625" style="17" hidden="1"/>
  </cols>
  <sheetData>
    <row r="1" spans="1:20" ht="44.25" customHeight="1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 ht="15.75" customHeight="1" x14ac:dyDescent="0.2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ht="60" x14ac:dyDescent="0.2">
      <c r="A3" s="60" t="s">
        <v>89</v>
      </c>
      <c r="B3" s="60" t="s">
        <v>3</v>
      </c>
      <c r="C3" s="60" t="s">
        <v>92</v>
      </c>
      <c r="D3" s="60" t="s">
        <v>82</v>
      </c>
      <c r="E3" s="60" t="s">
        <v>83</v>
      </c>
      <c r="F3" s="60" t="s">
        <v>80</v>
      </c>
      <c r="G3" s="60" t="s">
        <v>81</v>
      </c>
      <c r="H3" s="61" t="s">
        <v>78</v>
      </c>
      <c r="I3" s="60" t="s">
        <v>85</v>
      </c>
      <c r="J3" s="60" t="s">
        <v>87</v>
      </c>
      <c r="K3" s="60" t="s">
        <v>88</v>
      </c>
      <c r="L3" s="60" t="s">
        <v>83</v>
      </c>
      <c r="M3" s="60" t="s">
        <v>80</v>
      </c>
      <c r="N3" s="60" t="s">
        <v>81</v>
      </c>
      <c r="O3" s="61" t="s">
        <v>78</v>
      </c>
      <c r="P3" s="60" t="s">
        <v>85</v>
      </c>
      <c r="Q3" s="60" t="s">
        <v>90</v>
      </c>
      <c r="R3" s="60" t="s">
        <v>91</v>
      </c>
      <c r="S3" s="60" t="s">
        <v>102</v>
      </c>
      <c r="T3" s="60" t="s">
        <v>4</v>
      </c>
    </row>
    <row r="4" spans="1:20" ht="15" x14ac:dyDescent="0.2">
      <c r="A4" s="60">
        <v>0</v>
      </c>
      <c r="B4" s="60">
        <v>1</v>
      </c>
      <c r="C4" s="60">
        <v>2</v>
      </c>
      <c r="D4" s="60">
        <v>3</v>
      </c>
      <c r="E4" s="60">
        <v>4</v>
      </c>
      <c r="F4" s="60">
        <v>5</v>
      </c>
      <c r="G4" s="60">
        <v>6</v>
      </c>
      <c r="H4" s="61">
        <v>7</v>
      </c>
      <c r="I4" s="60"/>
      <c r="J4" s="60">
        <v>8</v>
      </c>
      <c r="K4" s="60">
        <v>3</v>
      </c>
      <c r="L4" s="60">
        <v>4</v>
      </c>
      <c r="M4" s="60">
        <v>5</v>
      </c>
      <c r="N4" s="60">
        <v>6</v>
      </c>
      <c r="O4" s="61">
        <v>9</v>
      </c>
      <c r="P4" s="60"/>
      <c r="Q4" s="60">
        <v>10</v>
      </c>
      <c r="R4" s="60">
        <v>11</v>
      </c>
      <c r="S4" s="60">
        <v>12</v>
      </c>
      <c r="T4" s="60">
        <v>13</v>
      </c>
    </row>
    <row r="5" spans="1:20" x14ac:dyDescent="0.2">
      <c r="A5" s="62">
        <v>1</v>
      </c>
      <c r="B5" s="62" t="s">
        <v>5</v>
      </c>
      <c r="C5" s="62">
        <v>324.67</v>
      </c>
      <c r="D5" s="63">
        <v>315.49</v>
      </c>
      <c r="E5" s="62">
        <f>SUM(D5:D8)</f>
        <v>324.67</v>
      </c>
      <c r="F5" s="63" t="s">
        <v>79</v>
      </c>
      <c r="G5" s="64">
        <v>39818</v>
      </c>
      <c r="H5" s="65">
        <f>323.17+2</f>
        <v>325.17</v>
      </c>
      <c r="I5" s="62">
        <f>E5-H5</f>
        <v>-0.5</v>
      </c>
      <c r="J5" s="62">
        <v>98.42</v>
      </c>
      <c r="K5" s="66">
        <v>98.42</v>
      </c>
      <c r="L5" s="62">
        <f>SUM(K5:K8)</f>
        <v>98.42</v>
      </c>
      <c r="M5" s="66" t="s">
        <v>86</v>
      </c>
      <c r="N5" s="67">
        <v>39818</v>
      </c>
      <c r="O5" s="65">
        <f>98.19+0.23</f>
        <v>98.42</v>
      </c>
      <c r="P5" s="62">
        <f>J5-O5</f>
        <v>0</v>
      </c>
      <c r="Q5" s="62">
        <v>312.88</v>
      </c>
      <c r="R5" s="62" t="s">
        <v>6</v>
      </c>
      <c r="S5" s="62">
        <f>'28.05.24 Email'!G5</f>
        <v>1.62</v>
      </c>
      <c r="T5" s="62" t="s">
        <v>111</v>
      </c>
    </row>
    <row r="6" spans="1:20" x14ac:dyDescent="0.2">
      <c r="A6" s="62"/>
      <c r="B6" s="62"/>
      <c r="C6" s="62"/>
      <c r="D6" s="63">
        <v>7.18</v>
      </c>
      <c r="E6" s="62"/>
      <c r="F6" s="63" t="s">
        <v>79</v>
      </c>
      <c r="G6" s="64">
        <v>40032</v>
      </c>
      <c r="H6" s="65"/>
      <c r="I6" s="62"/>
      <c r="J6" s="62"/>
      <c r="K6" s="68"/>
      <c r="L6" s="62"/>
      <c r="M6" s="68"/>
      <c r="N6" s="69"/>
      <c r="O6" s="65"/>
      <c r="P6" s="62"/>
      <c r="Q6" s="62"/>
      <c r="R6" s="62"/>
      <c r="S6" s="62"/>
      <c r="T6" s="62"/>
    </row>
    <row r="7" spans="1:20" x14ac:dyDescent="0.2">
      <c r="A7" s="62"/>
      <c r="B7" s="62"/>
      <c r="C7" s="62"/>
      <c r="D7" s="63">
        <v>1.84</v>
      </c>
      <c r="E7" s="62"/>
      <c r="F7" s="63" t="s">
        <v>79</v>
      </c>
      <c r="G7" s="64">
        <v>40654</v>
      </c>
      <c r="H7" s="65"/>
      <c r="I7" s="62"/>
      <c r="J7" s="62"/>
      <c r="K7" s="68"/>
      <c r="L7" s="62"/>
      <c r="M7" s="68"/>
      <c r="N7" s="69"/>
      <c r="O7" s="65"/>
      <c r="P7" s="62"/>
      <c r="Q7" s="62"/>
      <c r="R7" s="62"/>
      <c r="S7" s="62"/>
      <c r="T7" s="62"/>
    </row>
    <row r="8" spans="1:20" x14ac:dyDescent="0.2">
      <c r="A8" s="62"/>
      <c r="B8" s="62"/>
      <c r="C8" s="62"/>
      <c r="D8" s="63">
        <v>0.16</v>
      </c>
      <c r="E8" s="62"/>
      <c r="F8" s="63" t="s">
        <v>79</v>
      </c>
      <c r="G8" s="64">
        <v>40674</v>
      </c>
      <c r="H8" s="65"/>
      <c r="I8" s="62"/>
      <c r="J8" s="62"/>
      <c r="K8" s="70"/>
      <c r="L8" s="62"/>
      <c r="M8" s="70"/>
      <c r="N8" s="71"/>
      <c r="O8" s="65"/>
      <c r="P8" s="62"/>
      <c r="Q8" s="62"/>
      <c r="R8" s="62"/>
      <c r="S8" s="62"/>
      <c r="T8" s="62"/>
    </row>
    <row r="9" spans="1:20" x14ac:dyDescent="0.2">
      <c r="A9" s="62">
        <v>2</v>
      </c>
      <c r="B9" s="62" t="s">
        <v>7</v>
      </c>
      <c r="C9" s="62">
        <v>64.81</v>
      </c>
      <c r="D9" s="63">
        <v>51.5</v>
      </c>
      <c r="E9" s="62">
        <f>SUM(D9:D11)</f>
        <v>64.849999999999994</v>
      </c>
      <c r="F9" s="63" t="s">
        <v>79</v>
      </c>
      <c r="G9" s="64">
        <v>39844</v>
      </c>
      <c r="H9" s="65">
        <f>54.64+10.17</f>
        <v>64.81</v>
      </c>
      <c r="I9" s="62">
        <f>E9-H9</f>
        <v>3.9999999999992042E-2</v>
      </c>
      <c r="J9" s="62">
        <v>26.3</v>
      </c>
      <c r="K9" s="63">
        <v>22.83</v>
      </c>
      <c r="L9" s="66">
        <f>SUM(K9:K11)</f>
        <v>26.049999999999997</v>
      </c>
      <c r="M9" s="63" t="s">
        <v>86</v>
      </c>
      <c r="N9" s="64">
        <v>41660</v>
      </c>
      <c r="O9" s="65">
        <f>22.83+3.22</f>
        <v>26.049999999999997</v>
      </c>
      <c r="P9" s="62">
        <f>L9-O9</f>
        <v>0</v>
      </c>
      <c r="Q9" s="62"/>
      <c r="R9" s="62">
        <v>8.11</v>
      </c>
      <c r="S9" s="62">
        <f>'28.05.24 Email'!G6</f>
        <v>0</v>
      </c>
      <c r="T9" s="62"/>
    </row>
    <row r="10" spans="1:20" x14ac:dyDescent="0.2">
      <c r="A10" s="62"/>
      <c r="B10" s="62"/>
      <c r="C10" s="62"/>
      <c r="D10" s="63">
        <v>3.14</v>
      </c>
      <c r="E10" s="62"/>
      <c r="F10" s="63" t="s">
        <v>79</v>
      </c>
      <c r="G10" s="64">
        <v>40032</v>
      </c>
      <c r="H10" s="65"/>
      <c r="I10" s="62"/>
      <c r="J10" s="62"/>
      <c r="K10" s="63">
        <v>3.22</v>
      </c>
      <c r="L10" s="68"/>
      <c r="M10" s="63" t="s">
        <v>86</v>
      </c>
      <c r="N10" s="64">
        <v>41710</v>
      </c>
      <c r="O10" s="65"/>
      <c r="P10" s="62"/>
      <c r="Q10" s="62"/>
      <c r="R10" s="62"/>
      <c r="S10" s="62"/>
      <c r="T10" s="62"/>
    </row>
    <row r="11" spans="1:20" x14ac:dyDescent="0.2">
      <c r="A11" s="62"/>
      <c r="B11" s="62"/>
      <c r="C11" s="62"/>
      <c r="D11" s="63">
        <v>10.210000000000001</v>
      </c>
      <c r="E11" s="62"/>
      <c r="F11" s="63" t="s">
        <v>79</v>
      </c>
      <c r="G11" s="64">
        <v>40528</v>
      </c>
      <c r="H11" s="65"/>
      <c r="I11" s="62"/>
      <c r="J11" s="62"/>
      <c r="K11" s="63" t="s">
        <v>84</v>
      </c>
      <c r="L11" s="70"/>
      <c r="M11" s="63" t="s">
        <v>84</v>
      </c>
      <c r="N11" s="64" t="s">
        <v>84</v>
      </c>
      <c r="O11" s="65"/>
      <c r="P11" s="62"/>
      <c r="Q11" s="62"/>
      <c r="R11" s="62"/>
      <c r="S11" s="62"/>
      <c r="T11" s="62"/>
    </row>
    <row r="12" spans="1:20" x14ac:dyDescent="0.2">
      <c r="A12" s="66">
        <v>3</v>
      </c>
      <c r="B12" s="66" t="s">
        <v>8</v>
      </c>
      <c r="C12" s="66">
        <v>70.33</v>
      </c>
      <c r="D12" s="66">
        <v>70.33</v>
      </c>
      <c r="E12" s="66">
        <f>SUM(D12)</f>
        <v>70.33</v>
      </c>
      <c r="F12" s="66" t="s">
        <v>79</v>
      </c>
      <c r="G12" s="67">
        <v>39844</v>
      </c>
      <c r="H12" s="72">
        <f>C12</f>
        <v>70.33</v>
      </c>
      <c r="I12" s="66">
        <f>E12-H12</f>
        <v>0</v>
      </c>
      <c r="J12" s="66">
        <v>111.2</v>
      </c>
      <c r="K12" s="63">
        <v>86.42</v>
      </c>
      <c r="L12" s="66">
        <f>SUM(K12:K13)</f>
        <v>111.2</v>
      </c>
      <c r="M12" s="63" t="s">
        <v>86</v>
      </c>
      <c r="N12" s="64">
        <v>41097</v>
      </c>
      <c r="O12" s="72">
        <f>J12</f>
        <v>111.2</v>
      </c>
      <c r="P12" s="66">
        <f>J12-O12</f>
        <v>0</v>
      </c>
      <c r="Q12" s="66" t="s">
        <v>6</v>
      </c>
      <c r="R12" s="66" t="s">
        <v>6</v>
      </c>
      <c r="S12" s="66">
        <f>'28.05.24 Email'!G7</f>
        <v>0</v>
      </c>
      <c r="T12" s="66"/>
    </row>
    <row r="13" spans="1:20" x14ac:dyDescent="0.2">
      <c r="A13" s="70"/>
      <c r="B13" s="70"/>
      <c r="C13" s="70"/>
      <c r="D13" s="70"/>
      <c r="E13" s="70"/>
      <c r="F13" s="70"/>
      <c r="G13" s="71"/>
      <c r="H13" s="73"/>
      <c r="I13" s="70"/>
      <c r="J13" s="70"/>
      <c r="K13" s="63">
        <v>24.78</v>
      </c>
      <c r="L13" s="70"/>
      <c r="M13" s="63" t="s">
        <v>86</v>
      </c>
      <c r="N13" s="64">
        <v>41356</v>
      </c>
      <c r="O13" s="73"/>
      <c r="P13" s="70"/>
      <c r="Q13" s="70"/>
      <c r="R13" s="70"/>
      <c r="S13" s="70"/>
      <c r="T13" s="70"/>
    </row>
    <row r="14" spans="1:20" x14ac:dyDescent="0.2">
      <c r="A14" s="63">
        <v>4</v>
      </c>
      <c r="B14" s="63" t="s">
        <v>9</v>
      </c>
      <c r="C14" s="63">
        <v>9.7200000000000006</v>
      </c>
      <c r="D14" s="63">
        <v>9.7200000000000006</v>
      </c>
      <c r="E14" s="63">
        <f>SUM(D14)</f>
        <v>9.7200000000000006</v>
      </c>
      <c r="F14" s="63" t="s">
        <v>79</v>
      </c>
      <c r="G14" s="64">
        <v>39828</v>
      </c>
      <c r="H14" s="74">
        <f>C14</f>
        <v>9.7200000000000006</v>
      </c>
      <c r="I14" s="63">
        <f>E14-H14</f>
        <v>0</v>
      </c>
      <c r="J14" s="63">
        <v>3.65</v>
      </c>
      <c r="K14" s="63">
        <v>3.65</v>
      </c>
      <c r="L14" s="63">
        <f>SUM(K14)</f>
        <v>3.65</v>
      </c>
      <c r="M14" s="63" t="s">
        <v>86</v>
      </c>
      <c r="N14" s="64">
        <v>40463</v>
      </c>
      <c r="O14" s="74">
        <f>J14</f>
        <v>3.65</v>
      </c>
      <c r="P14" s="63">
        <f>J14-O14</f>
        <v>0</v>
      </c>
      <c r="Q14" s="63" t="s">
        <v>6</v>
      </c>
      <c r="R14" s="63" t="s">
        <v>6</v>
      </c>
      <c r="S14" s="63">
        <f>'28.05.24 Email'!G8</f>
        <v>0</v>
      </c>
      <c r="T14" s="63"/>
    </row>
    <row r="15" spans="1:20" x14ac:dyDescent="0.2">
      <c r="A15" s="62">
        <v>5</v>
      </c>
      <c r="B15" s="62" t="s">
        <v>10</v>
      </c>
      <c r="C15" s="62">
        <v>236.52</v>
      </c>
      <c r="D15" s="63">
        <v>234.02</v>
      </c>
      <c r="E15" s="62">
        <f>SUM(D15:D17)</f>
        <v>235.05</v>
      </c>
      <c r="F15" s="63" t="s">
        <v>79</v>
      </c>
      <c r="G15" s="64">
        <v>40032</v>
      </c>
      <c r="H15" s="65">
        <f>234.02+1.03</f>
        <v>235.05</v>
      </c>
      <c r="I15" s="62">
        <f>E15-H15</f>
        <v>0</v>
      </c>
      <c r="J15" s="62">
        <v>81.55</v>
      </c>
      <c r="K15" s="63">
        <v>70.64</v>
      </c>
      <c r="L15" s="62">
        <f>SUM(K15:K17)</f>
        <v>77.259999999999991</v>
      </c>
      <c r="M15" s="63" t="s">
        <v>86</v>
      </c>
      <c r="N15" s="64">
        <v>40110</v>
      </c>
      <c r="O15" s="65">
        <f>70.64+10.91</f>
        <v>81.55</v>
      </c>
      <c r="P15" s="62">
        <f>L15-O15</f>
        <v>-4.2900000000000063</v>
      </c>
      <c r="Q15" s="62" t="s">
        <v>6</v>
      </c>
      <c r="R15" s="62" t="s">
        <v>6</v>
      </c>
      <c r="S15" s="62">
        <f>'28.05.24 Email'!G9</f>
        <v>0.16</v>
      </c>
      <c r="T15" s="62"/>
    </row>
    <row r="16" spans="1:20" x14ac:dyDescent="0.2">
      <c r="A16" s="62"/>
      <c r="B16" s="62"/>
      <c r="C16" s="62"/>
      <c r="D16" s="63">
        <v>1.03</v>
      </c>
      <c r="E16" s="62"/>
      <c r="F16" s="63" t="s">
        <v>79</v>
      </c>
      <c r="G16" s="64">
        <v>40528</v>
      </c>
      <c r="H16" s="65"/>
      <c r="I16" s="62"/>
      <c r="J16" s="62"/>
      <c r="K16" s="63">
        <v>6.27</v>
      </c>
      <c r="L16" s="62"/>
      <c r="M16" s="63" t="s">
        <v>86</v>
      </c>
      <c r="N16" s="64">
        <v>40110</v>
      </c>
      <c r="O16" s="65"/>
      <c r="P16" s="62"/>
      <c r="Q16" s="62"/>
      <c r="R16" s="62"/>
      <c r="S16" s="62"/>
      <c r="T16" s="62"/>
    </row>
    <row r="17" spans="1:20" x14ac:dyDescent="0.2">
      <c r="A17" s="62"/>
      <c r="B17" s="62"/>
      <c r="C17" s="62"/>
      <c r="D17" s="63" t="s">
        <v>84</v>
      </c>
      <c r="E17" s="62"/>
      <c r="F17" s="63" t="s">
        <v>79</v>
      </c>
      <c r="G17" s="64">
        <v>41488</v>
      </c>
      <c r="H17" s="65"/>
      <c r="I17" s="62"/>
      <c r="J17" s="62"/>
      <c r="K17" s="63">
        <v>0.35</v>
      </c>
      <c r="L17" s="62"/>
      <c r="M17" s="63" t="s">
        <v>86</v>
      </c>
      <c r="N17" s="64">
        <v>41097</v>
      </c>
      <c r="O17" s="65"/>
      <c r="P17" s="62"/>
      <c r="Q17" s="62"/>
      <c r="R17" s="62"/>
      <c r="S17" s="62"/>
      <c r="T17" s="62"/>
    </row>
    <row r="18" spans="1:20" x14ac:dyDescent="0.2">
      <c r="A18" s="63">
        <v>6</v>
      </c>
      <c r="B18" s="63" t="s">
        <v>11</v>
      </c>
      <c r="C18" s="75">
        <v>7.43</v>
      </c>
      <c r="D18" s="75">
        <v>7.43</v>
      </c>
      <c r="E18" s="75">
        <f>SUM(D18)</f>
        <v>7.43</v>
      </c>
      <c r="F18" s="63" t="s">
        <v>79</v>
      </c>
      <c r="G18" s="64">
        <v>40686</v>
      </c>
      <c r="H18" s="76">
        <f t="shared" ref="H18:H28" si="0">C18</f>
        <v>7.43</v>
      </c>
      <c r="I18" s="63">
        <f>E18-H18</f>
        <v>0</v>
      </c>
      <c r="J18" s="63">
        <v>0.66</v>
      </c>
      <c r="K18" s="75">
        <v>0.66</v>
      </c>
      <c r="L18" s="75">
        <f>SUM(K18)</f>
        <v>0.66</v>
      </c>
      <c r="M18" s="63" t="s">
        <v>86</v>
      </c>
      <c r="N18" s="64">
        <v>41097</v>
      </c>
      <c r="O18" s="74">
        <f>J18</f>
        <v>0.66</v>
      </c>
      <c r="P18" s="63">
        <f>J18-O18</f>
        <v>0</v>
      </c>
      <c r="Q18" s="63" t="s">
        <v>6</v>
      </c>
      <c r="R18" s="63" t="s">
        <v>6</v>
      </c>
      <c r="S18" s="63"/>
      <c r="T18" s="63"/>
    </row>
    <row r="19" spans="1:20" x14ac:dyDescent="0.2">
      <c r="A19" s="63">
        <v>7</v>
      </c>
      <c r="B19" s="63" t="s">
        <v>12</v>
      </c>
      <c r="C19" s="75">
        <v>2.87</v>
      </c>
      <c r="D19" s="75">
        <v>2.87</v>
      </c>
      <c r="E19" s="75">
        <f>SUM(D19)</f>
        <v>2.87</v>
      </c>
      <c r="F19" s="63" t="s">
        <v>79</v>
      </c>
      <c r="G19" s="64">
        <v>40677</v>
      </c>
      <c r="H19" s="76">
        <f t="shared" si="0"/>
        <v>2.87</v>
      </c>
      <c r="I19" s="63">
        <f>E19-H19</f>
        <v>0</v>
      </c>
      <c r="J19" s="63">
        <v>0.55000000000000004</v>
      </c>
      <c r="K19" s="75">
        <v>0.55000000000000004</v>
      </c>
      <c r="L19" s="75">
        <f>SUM(K19)</f>
        <v>0.55000000000000004</v>
      </c>
      <c r="M19" s="63" t="s">
        <v>86</v>
      </c>
      <c r="N19" s="64">
        <v>41097</v>
      </c>
      <c r="O19" s="74">
        <f t="shared" ref="O19:O29" si="1">J19</f>
        <v>0.55000000000000004</v>
      </c>
      <c r="P19" s="63">
        <f>J19-O19</f>
        <v>0</v>
      </c>
      <c r="Q19" s="63" t="s">
        <v>6</v>
      </c>
      <c r="R19" s="63" t="s">
        <v>6</v>
      </c>
      <c r="S19" s="63"/>
      <c r="T19" s="63"/>
    </row>
    <row r="20" spans="1:20" x14ac:dyDescent="0.2">
      <c r="A20" s="62">
        <v>8</v>
      </c>
      <c r="B20" s="62" t="s">
        <v>13</v>
      </c>
      <c r="C20" s="77">
        <v>5.74</v>
      </c>
      <c r="D20" s="75">
        <v>2.84</v>
      </c>
      <c r="E20" s="77">
        <f>SUM(D20:D21)</f>
        <v>5.74</v>
      </c>
      <c r="F20" s="63" t="s">
        <v>79</v>
      </c>
      <c r="G20" s="64">
        <v>40613</v>
      </c>
      <c r="H20" s="78">
        <f>C20</f>
        <v>5.74</v>
      </c>
      <c r="I20" s="77">
        <f>E20-H20</f>
        <v>0</v>
      </c>
      <c r="J20" s="66">
        <v>2.88</v>
      </c>
      <c r="K20" s="79">
        <v>2.88</v>
      </c>
      <c r="L20" s="77">
        <f>SUM(K20:K21)</f>
        <v>2.88</v>
      </c>
      <c r="M20" s="66" t="s">
        <v>86</v>
      </c>
      <c r="N20" s="67">
        <v>41097</v>
      </c>
      <c r="O20" s="72">
        <f>J20</f>
        <v>2.88</v>
      </c>
      <c r="P20" s="80">
        <f>J20-O20</f>
        <v>0</v>
      </c>
      <c r="Q20" s="66" t="s">
        <v>6</v>
      </c>
      <c r="R20" s="66" t="s">
        <v>6</v>
      </c>
      <c r="S20" s="66"/>
      <c r="T20" s="66"/>
    </row>
    <row r="21" spans="1:20" x14ac:dyDescent="0.2">
      <c r="A21" s="62"/>
      <c r="B21" s="62"/>
      <c r="C21" s="77"/>
      <c r="D21" s="75">
        <v>2.9</v>
      </c>
      <c r="E21" s="77"/>
      <c r="F21" s="63" t="s">
        <v>79</v>
      </c>
      <c r="G21" s="64">
        <v>40677</v>
      </c>
      <c r="H21" s="81"/>
      <c r="I21" s="77"/>
      <c r="J21" s="70"/>
      <c r="K21" s="82"/>
      <c r="L21" s="77"/>
      <c r="M21" s="70"/>
      <c r="N21" s="71"/>
      <c r="O21" s="73"/>
      <c r="P21" s="80"/>
      <c r="Q21" s="70"/>
      <c r="R21" s="70"/>
      <c r="S21" s="70"/>
      <c r="T21" s="70"/>
    </row>
    <row r="22" spans="1:20" x14ac:dyDescent="0.2">
      <c r="A22" s="62">
        <v>9</v>
      </c>
      <c r="B22" s="62" t="s">
        <v>14</v>
      </c>
      <c r="C22" s="77">
        <v>3.02</v>
      </c>
      <c r="D22" s="75">
        <v>2.92</v>
      </c>
      <c r="E22" s="77">
        <f>SUM(D22:D23)</f>
        <v>3.02</v>
      </c>
      <c r="F22" s="63" t="s">
        <v>79</v>
      </c>
      <c r="G22" s="64">
        <v>40528</v>
      </c>
      <c r="H22" s="78">
        <f>C22</f>
        <v>3.02</v>
      </c>
      <c r="I22" s="77">
        <f>E22-H22</f>
        <v>0</v>
      </c>
      <c r="J22" s="66">
        <v>0.84</v>
      </c>
      <c r="K22" s="79">
        <v>0.84</v>
      </c>
      <c r="L22" s="77">
        <f>SUM(K22:K23)</f>
        <v>0.84</v>
      </c>
      <c r="M22" s="66" t="s">
        <v>86</v>
      </c>
      <c r="N22" s="67">
        <v>41097</v>
      </c>
      <c r="O22" s="72">
        <f>J22</f>
        <v>0.84</v>
      </c>
      <c r="P22" s="80">
        <f>J22-O22</f>
        <v>0</v>
      </c>
      <c r="Q22" s="66" t="s">
        <v>6</v>
      </c>
      <c r="R22" s="66" t="s">
        <v>6</v>
      </c>
      <c r="S22" s="66"/>
      <c r="T22" s="66"/>
    </row>
    <row r="23" spans="1:20" x14ac:dyDescent="0.2">
      <c r="A23" s="62"/>
      <c r="B23" s="62"/>
      <c r="C23" s="77"/>
      <c r="D23" s="75">
        <v>0.1</v>
      </c>
      <c r="E23" s="62"/>
      <c r="F23" s="63" t="s">
        <v>79</v>
      </c>
      <c r="G23" s="64">
        <v>40666</v>
      </c>
      <c r="H23" s="81"/>
      <c r="I23" s="77"/>
      <c r="J23" s="70"/>
      <c r="K23" s="82"/>
      <c r="L23" s="62"/>
      <c r="M23" s="70"/>
      <c r="N23" s="71"/>
      <c r="O23" s="73"/>
      <c r="P23" s="80"/>
      <c r="Q23" s="70"/>
      <c r="R23" s="70"/>
      <c r="S23" s="70"/>
      <c r="T23" s="70"/>
    </row>
    <row r="24" spans="1:20" x14ac:dyDescent="0.2">
      <c r="A24" s="62">
        <v>10</v>
      </c>
      <c r="B24" s="62" t="s">
        <v>15</v>
      </c>
      <c r="C24" s="77">
        <v>3.89</v>
      </c>
      <c r="D24" s="75">
        <v>3.71</v>
      </c>
      <c r="E24" s="77">
        <f>SUM(D24:D25)</f>
        <v>3.89</v>
      </c>
      <c r="F24" s="63" t="s">
        <v>79</v>
      </c>
      <c r="G24" s="64">
        <v>40528</v>
      </c>
      <c r="H24" s="78">
        <f>C24</f>
        <v>3.89</v>
      </c>
      <c r="I24" s="77">
        <f>E24-H24</f>
        <v>0</v>
      </c>
      <c r="J24" s="66">
        <v>1.08</v>
      </c>
      <c r="K24" s="79">
        <v>1.08</v>
      </c>
      <c r="L24" s="77">
        <f>SUM(K24:K25)</f>
        <v>1.08</v>
      </c>
      <c r="M24" s="66" t="s">
        <v>86</v>
      </c>
      <c r="N24" s="67">
        <v>41097</v>
      </c>
      <c r="O24" s="72">
        <f>J24</f>
        <v>1.08</v>
      </c>
      <c r="P24" s="80">
        <f>J24-O24</f>
        <v>0</v>
      </c>
      <c r="Q24" s="66" t="s">
        <v>6</v>
      </c>
      <c r="R24" s="66" t="s">
        <v>6</v>
      </c>
      <c r="S24" s="66"/>
      <c r="T24" s="66"/>
    </row>
    <row r="25" spans="1:20" x14ac:dyDescent="0.2">
      <c r="A25" s="62"/>
      <c r="B25" s="62"/>
      <c r="C25" s="77"/>
      <c r="D25" s="75">
        <v>0.18</v>
      </c>
      <c r="E25" s="62"/>
      <c r="F25" s="63" t="s">
        <v>79</v>
      </c>
      <c r="G25" s="64">
        <v>40666</v>
      </c>
      <c r="H25" s="81"/>
      <c r="I25" s="77"/>
      <c r="J25" s="70"/>
      <c r="K25" s="82"/>
      <c r="L25" s="62"/>
      <c r="M25" s="70"/>
      <c r="N25" s="71"/>
      <c r="O25" s="73"/>
      <c r="P25" s="80"/>
      <c r="Q25" s="70"/>
      <c r="R25" s="70"/>
      <c r="S25" s="70"/>
      <c r="T25" s="70"/>
    </row>
    <row r="26" spans="1:20" x14ac:dyDescent="0.2">
      <c r="A26" s="62">
        <v>11</v>
      </c>
      <c r="B26" s="62" t="s">
        <v>16</v>
      </c>
      <c r="C26" s="77">
        <v>7.11</v>
      </c>
      <c r="D26" s="75">
        <v>5.0999999999999996</v>
      </c>
      <c r="E26" s="77">
        <f>SUM(D26:D27)</f>
        <v>7.1099999999999994</v>
      </c>
      <c r="F26" s="63" t="s">
        <v>79</v>
      </c>
      <c r="G26" s="64">
        <v>40528</v>
      </c>
      <c r="H26" s="78">
        <f>C26</f>
        <v>7.11</v>
      </c>
      <c r="I26" s="77">
        <f>E26-H26</f>
        <v>0</v>
      </c>
      <c r="J26" s="79">
        <v>0.36</v>
      </c>
      <c r="K26" s="79">
        <v>0.36</v>
      </c>
      <c r="L26" s="77">
        <f>SUM(K26:K27)</f>
        <v>0.36</v>
      </c>
      <c r="M26" s="66" t="s">
        <v>86</v>
      </c>
      <c r="N26" s="67">
        <v>41097</v>
      </c>
      <c r="O26" s="72">
        <f>J26</f>
        <v>0.36</v>
      </c>
      <c r="P26" s="80">
        <f>J26-O26</f>
        <v>0</v>
      </c>
      <c r="Q26" s="66" t="s">
        <v>6</v>
      </c>
      <c r="R26" s="66" t="s">
        <v>6</v>
      </c>
      <c r="S26" s="66">
        <f>'28.05.24 Email'!G15</f>
        <v>0.06</v>
      </c>
      <c r="T26" s="66"/>
    </row>
    <row r="27" spans="1:20" x14ac:dyDescent="0.2">
      <c r="A27" s="62"/>
      <c r="B27" s="62"/>
      <c r="C27" s="77"/>
      <c r="D27" s="75">
        <v>2.0099999999999998</v>
      </c>
      <c r="E27" s="62"/>
      <c r="F27" s="63" t="s">
        <v>79</v>
      </c>
      <c r="G27" s="64">
        <v>40677</v>
      </c>
      <c r="H27" s="81"/>
      <c r="I27" s="77"/>
      <c r="J27" s="82"/>
      <c r="K27" s="82"/>
      <c r="L27" s="62"/>
      <c r="M27" s="70"/>
      <c r="N27" s="71"/>
      <c r="O27" s="73"/>
      <c r="P27" s="80"/>
      <c r="Q27" s="70"/>
      <c r="R27" s="70"/>
      <c r="S27" s="70"/>
      <c r="T27" s="70"/>
    </row>
    <row r="28" spans="1:20" x14ac:dyDescent="0.2">
      <c r="A28" s="63">
        <v>12</v>
      </c>
      <c r="B28" s="63" t="s">
        <v>17</v>
      </c>
      <c r="C28" s="75">
        <v>9.4600000000000009</v>
      </c>
      <c r="D28" s="75">
        <v>9.4600000000000009</v>
      </c>
      <c r="E28" s="75">
        <f>SUM(D28)</f>
        <v>9.4600000000000009</v>
      </c>
      <c r="F28" s="75" t="s">
        <v>79</v>
      </c>
      <c r="G28" s="64">
        <v>40690</v>
      </c>
      <c r="H28" s="76">
        <f t="shared" si="0"/>
        <v>9.4600000000000009</v>
      </c>
      <c r="I28" s="63">
        <f>E28-H28</f>
        <v>0</v>
      </c>
      <c r="J28" s="75">
        <v>2.1800000000000002</v>
      </c>
      <c r="K28" s="75">
        <v>2.1800000000000002</v>
      </c>
      <c r="L28" s="75">
        <f>SUM(K28)</f>
        <v>2.1800000000000002</v>
      </c>
      <c r="M28" s="75" t="s">
        <v>86</v>
      </c>
      <c r="N28" s="64">
        <v>41097</v>
      </c>
      <c r="O28" s="76">
        <f>J28+0.4</f>
        <v>2.58</v>
      </c>
      <c r="P28" s="75">
        <f>J28-O28</f>
        <v>-0.39999999999999991</v>
      </c>
      <c r="Q28" s="63" t="s">
        <v>6</v>
      </c>
      <c r="R28" s="63" t="s">
        <v>6</v>
      </c>
      <c r="S28" s="63">
        <f>'28.05.24 Email'!G16</f>
        <v>0.48199999999999998</v>
      </c>
      <c r="T28" s="63"/>
    </row>
    <row r="29" spans="1:20" x14ac:dyDescent="0.2">
      <c r="A29" s="63">
        <v>13</v>
      </c>
      <c r="B29" s="63" t="s">
        <v>18</v>
      </c>
      <c r="C29" s="75">
        <v>8.2729999999999997</v>
      </c>
      <c r="D29" s="75">
        <v>8.2729999999999997</v>
      </c>
      <c r="E29" s="75">
        <f>SUM(D29)</f>
        <v>8.2729999999999997</v>
      </c>
      <c r="F29" s="75" t="s">
        <v>79</v>
      </c>
      <c r="G29" s="64">
        <v>40690</v>
      </c>
      <c r="H29" s="76">
        <f>C29+0.22</f>
        <v>8.4930000000000003</v>
      </c>
      <c r="I29" s="63">
        <f>E29-H29</f>
        <v>-0.22000000000000064</v>
      </c>
      <c r="J29" s="75">
        <v>1.36</v>
      </c>
      <c r="K29" s="75">
        <v>1.36</v>
      </c>
      <c r="L29" s="75">
        <f>SUM(K29)</f>
        <v>1.36</v>
      </c>
      <c r="M29" s="75" t="s">
        <v>86</v>
      </c>
      <c r="N29" s="64">
        <v>41097</v>
      </c>
      <c r="O29" s="74">
        <f t="shared" si="1"/>
        <v>1.36</v>
      </c>
      <c r="P29" s="83">
        <f>J29-O29</f>
        <v>0</v>
      </c>
      <c r="Q29" s="63" t="s">
        <v>6</v>
      </c>
      <c r="R29" s="63" t="s">
        <v>6</v>
      </c>
      <c r="S29" s="63">
        <f>'28.05.24 Email'!G17</f>
        <v>0.65500000000000003</v>
      </c>
      <c r="T29" s="63"/>
    </row>
    <row r="30" spans="1:20" x14ac:dyDescent="0.2">
      <c r="A30" s="63">
        <v>14</v>
      </c>
      <c r="B30" s="63" t="s">
        <v>19</v>
      </c>
      <c r="C30" s="75" t="s">
        <v>6</v>
      </c>
      <c r="D30" s="75" t="s">
        <v>84</v>
      </c>
      <c r="E30" s="75" t="s">
        <v>84</v>
      </c>
      <c r="F30" s="75" t="s">
        <v>84</v>
      </c>
      <c r="G30" s="64" t="s">
        <v>84</v>
      </c>
      <c r="H30" s="76" t="s">
        <v>84</v>
      </c>
      <c r="I30" s="63" t="s">
        <v>84</v>
      </c>
      <c r="J30" s="75">
        <v>29.55</v>
      </c>
      <c r="K30" s="75" t="s">
        <v>84</v>
      </c>
      <c r="L30" s="75" t="s">
        <v>84</v>
      </c>
      <c r="M30" s="75" t="s">
        <v>86</v>
      </c>
      <c r="N30" s="64" t="s">
        <v>84</v>
      </c>
      <c r="O30" s="76" t="s">
        <v>84</v>
      </c>
      <c r="P30" s="63" t="s">
        <v>84</v>
      </c>
      <c r="Q30" s="63" t="s">
        <v>6</v>
      </c>
      <c r="R30" s="63" t="s">
        <v>6</v>
      </c>
      <c r="S30" s="63">
        <f>'28.05.24 Email'!G18</f>
        <v>69.92</v>
      </c>
      <c r="T30" s="63"/>
    </row>
    <row r="31" spans="1:20" x14ac:dyDescent="0.2">
      <c r="A31" s="63">
        <v>15</v>
      </c>
      <c r="B31" s="63" t="s">
        <v>20</v>
      </c>
      <c r="C31" s="75" t="s">
        <v>6</v>
      </c>
      <c r="D31" s="75" t="s">
        <v>84</v>
      </c>
      <c r="E31" s="75" t="s">
        <v>84</v>
      </c>
      <c r="F31" s="75" t="s">
        <v>84</v>
      </c>
      <c r="G31" s="64" t="s">
        <v>84</v>
      </c>
      <c r="H31" s="76" t="s">
        <v>84</v>
      </c>
      <c r="I31" s="63" t="s">
        <v>84</v>
      </c>
      <c r="J31" s="75">
        <v>27.68</v>
      </c>
      <c r="K31" s="75" t="s">
        <v>84</v>
      </c>
      <c r="L31" s="75" t="s">
        <v>84</v>
      </c>
      <c r="M31" s="75" t="s">
        <v>84</v>
      </c>
      <c r="N31" s="64" t="s">
        <v>84</v>
      </c>
      <c r="O31" s="76" t="s">
        <v>84</v>
      </c>
      <c r="P31" s="63" t="s">
        <v>84</v>
      </c>
      <c r="Q31" s="63" t="s">
        <v>6</v>
      </c>
      <c r="R31" s="63" t="s">
        <v>6</v>
      </c>
      <c r="S31" s="63">
        <f>'28.05.24 Email'!G19</f>
        <v>23.12</v>
      </c>
      <c r="T31" s="63"/>
    </row>
    <row r="32" spans="1:20" x14ac:dyDescent="0.2">
      <c r="A32" s="63">
        <v>16</v>
      </c>
      <c r="B32" s="63" t="s">
        <v>105</v>
      </c>
      <c r="C32" s="75" t="s">
        <v>84</v>
      </c>
      <c r="D32" s="75" t="s">
        <v>84</v>
      </c>
      <c r="E32" s="75" t="s">
        <v>84</v>
      </c>
      <c r="F32" s="75" t="s">
        <v>84</v>
      </c>
      <c r="G32" s="75" t="s">
        <v>84</v>
      </c>
      <c r="H32" s="76" t="s">
        <v>84</v>
      </c>
      <c r="I32" s="63" t="s">
        <v>84</v>
      </c>
      <c r="J32" s="75" t="s">
        <v>84</v>
      </c>
      <c r="K32" s="75" t="s">
        <v>84</v>
      </c>
      <c r="L32" s="75" t="s">
        <v>84</v>
      </c>
      <c r="M32" s="75" t="s">
        <v>84</v>
      </c>
      <c r="N32" s="64" t="s">
        <v>84</v>
      </c>
      <c r="O32" s="76" t="s">
        <v>84</v>
      </c>
      <c r="P32" s="63" t="s">
        <v>84</v>
      </c>
      <c r="Q32" s="63" t="s">
        <v>84</v>
      </c>
      <c r="R32" s="63" t="s">
        <v>84</v>
      </c>
      <c r="S32" s="63">
        <f>'28.05.24 Email'!G20</f>
        <v>0.02</v>
      </c>
      <c r="T32" s="63"/>
    </row>
    <row r="33" spans="1:21" x14ac:dyDescent="0.2">
      <c r="A33" s="63">
        <v>17</v>
      </c>
      <c r="B33" s="63" t="s">
        <v>21</v>
      </c>
      <c r="C33" s="75">
        <v>34.93</v>
      </c>
      <c r="D33" s="75">
        <v>34.93</v>
      </c>
      <c r="E33" s="75">
        <f>SUM(D33)</f>
        <v>34.93</v>
      </c>
      <c r="F33" s="75"/>
      <c r="G33" s="64"/>
      <c r="H33" s="76"/>
      <c r="I33" s="63">
        <f>E33-H33</f>
        <v>34.93</v>
      </c>
      <c r="J33" s="75">
        <v>62.8</v>
      </c>
      <c r="K33" s="75" t="s">
        <v>84</v>
      </c>
      <c r="L33" s="75" t="s">
        <v>84</v>
      </c>
      <c r="M33" s="75" t="s">
        <v>79</v>
      </c>
      <c r="N33" s="64">
        <v>40758</v>
      </c>
      <c r="O33" s="76">
        <v>53.067999999999998</v>
      </c>
      <c r="P33" s="63" t="s">
        <v>84</v>
      </c>
      <c r="Q33" s="63">
        <v>101.89</v>
      </c>
      <c r="R33" s="63">
        <v>31.3</v>
      </c>
      <c r="S33" s="75">
        <f>'28.05.24 Email'!G23</f>
        <v>258.69499999999999</v>
      </c>
      <c r="T33" s="63"/>
    </row>
    <row r="34" spans="1:21" x14ac:dyDescent="0.2">
      <c r="A34" s="63">
        <v>18</v>
      </c>
      <c r="B34" s="63" t="s">
        <v>17</v>
      </c>
      <c r="C34" s="75">
        <f>16.15*1</f>
        <v>16.149999999999999</v>
      </c>
      <c r="D34" s="75" t="s">
        <v>84</v>
      </c>
      <c r="E34" s="75">
        <f>SUM(D34)</f>
        <v>0</v>
      </c>
      <c r="F34" s="63"/>
      <c r="G34" s="64"/>
      <c r="H34" s="76"/>
      <c r="I34" s="63" t="s">
        <v>84</v>
      </c>
      <c r="J34" s="75">
        <v>11.29</v>
      </c>
      <c r="K34" s="75" t="s">
        <v>84</v>
      </c>
      <c r="L34" s="75" t="s">
        <v>84</v>
      </c>
      <c r="M34" s="63" t="s">
        <v>84</v>
      </c>
      <c r="N34" s="64" t="s">
        <v>84</v>
      </c>
      <c r="O34" s="76" t="s">
        <v>84</v>
      </c>
      <c r="P34" s="63" t="s">
        <v>84</v>
      </c>
      <c r="Q34" s="63" t="s">
        <v>6</v>
      </c>
      <c r="R34" s="63" t="s">
        <v>6</v>
      </c>
      <c r="S34" s="63">
        <f>'28.05.24 Email'!G22</f>
        <v>6.4249999999999998</v>
      </c>
      <c r="T34" s="63"/>
    </row>
    <row r="35" spans="1:21" x14ac:dyDescent="0.2">
      <c r="A35" s="63">
        <v>19</v>
      </c>
      <c r="B35" s="63" t="s">
        <v>22</v>
      </c>
      <c r="C35" s="75">
        <v>250.81</v>
      </c>
      <c r="D35" s="75">
        <v>250.81</v>
      </c>
      <c r="E35" s="75">
        <f>SUM(D35)</f>
        <v>250.81</v>
      </c>
      <c r="F35" s="63" t="s">
        <v>79</v>
      </c>
      <c r="G35" s="64">
        <v>40403</v>
      </c>
      <c r="H35" s="76">
        <f>C35</f>
        <v>250.81</v>
      </c>
      <c r="I35" s="63">
        <f>E35-H35</f>
        <v>0</v>
      </c>
      <c r="J35" s="75">
        <v>129.41</v>
      </c>
      <c r="K35" s="75"/>
      <c r="L35" s="75">
        <f>SUM(K35)</f>
        <v>0</v>
      </c>
      <c r="M35" s="63" t="s">
        <v>86</v>
      </c>
      <c r="N35" s="64" t="s">
        <v>84</v>
      </c>
      <c r="O35" s="76">
        <f>J35</f>
        <v>129.41</v>
      </c>
      <c r="P35" s="83">
        <f>J35-O35</f>
        <v>0</v>
      </c>
      <c r="Q35" s="63">
        <v>991.81</v>
      </c>
      <c r="R35" s="63">
        <v>72.209999999999994</v>
      </c>
      <c r="S35" s="63">
        <f>'28.05.24 Email'!G24</f>
        <v>9.4169999999999998</v>
      </c>
      <c r="T35" s="63"/>
    </row>
    <row r="36" spans="1:21" ht="15" x14ac:dyDescent="0.2">
      <c r="A36" s="58" t="s">
        <v>23</v>
      </c>
      <c r="B36" s="58"/>
      <c r="C36" s="84">
        <f>SUM(C5:C35)</f>
        <v>1055.7329999999999</v>
      </c>
      <c r="D36" s="84">
        <f t="shared" ref="D36:E36" si="2">SUM(D5:D35)</f>
        <v>1038.153</v>
      </c>
      <c r="E36" s="84">
        <f t="shared" si="2"/>
        <v>1038.153</v>
      </c>
      <c r="F36" s="84"/>
      <c r="G36" s="84"/>
      <c r="H36" s="85">
        <f>SUM(H5:H35)</f>
        <v>1003.903</v>
      </c>
      <c r="I36" s="84">
        <f>SUM(I5:I35)</f>
        <v>34.249999999999993</v>
      </c>
      <c r="J36" s="84">
        <f>SUM(J5:J35)</f>
        <v>591.7600000000001</v>
      </c>
      <c r="K36" s="84">
        <f>SUM(K5:K35)</f>
        <v>326.49</v>
      </c>
      <c r="L36" s="84">
        <f>SUM(L5:L35)</f>
        <v>326.49000000000007</v>
      </c>
      <c r="M36" s="84"/>
      <c r="N36" s="84"/>
      <c r="O36" s="85">
        <f>SUM(O5:O35)</f>
        <v>513.65800000000002</v>
      </c>
      <c r="P36" s="84"/>
      <c r="Q36" s="60">
        <f>SUM(Q5:Q35)</f>
        <v>1406.58</v>
      </c>
      <c r="R36" s="60">
        <f>SUM(R5:R35)</f>
        <v>111.61999999999999</v>
      </c>
      <c r="S36" s="60">
        <f>SUM(S5:S35)</f>
        <v>370.57399999999996</v>
      </c>
      <c r="T36" s="84">
        <f>SUM(C36:R36)-H36-O36</f>
        <v>5929.2289999999994</v>
      </c>
    </row>
    <row r="37" spans="1:21" ht="15" x14ac:dyDescent="0.2">
      <c r="A37" s="86"/>
      <c r="B37" s="86"/>
      <c r="C37" s="87"/>
      <c r="D37" s="87"/>
      <c r="E37" s="87"/>
      <c r="F37" s="87"/>
      <c r="G37" s="87"/>
      <c r="H37" s="88"/>
      <c r="I37" s="87"/>
      <c r="J37" s="87">
        <f>J36-(J33+J34+J35)</f>
        <v>388.2600000000001</v>
      </c>
      <c r="K37" s="87"/>
      <c r="L37" s="87"/>
      <c r="M37" s="87"/>
      <c r="N37" s="87"/>
      <c r="O37" s="88"/>
      <c r="P37" s="87"/>
      <c r="Q37" s="89"/>
      <c r="R37" s="86"/>
      <c r="S37" s="86"/>
      <c r="T37" s="87"/>
    </row>
    <row r="38" spans="1:21" ht="28.5" x14ac:dyDescent="0.2">
      <c r="A38" s="90"/>
      <c r="B38" s="91"/>
      <c r="C38" s="92" t="s">
        <v>93</v>
      </c>
      <c r="D38" s="92"/>
      <c r="E38" s="92"/>
      <c r="F38" s="92"/>
      <c r="G38" s="92"/>
      <c r="H38" s="93"/>
      <c r="I38" s="92"/>
      <c r="J38" s="92">
        <f>J37-326.49</f>
        <v>61.770000000000095</v>
      </c>
      <c r="K38" s="92"/>
      <c r="L38" s="92"/>
      <c r="M38" s="92"/>
      <c r="N38" s="92"/>
      <c r="O38" s="88">
        <f>H36+O36</f>
        <v>1517.5610000000001</v>
      </c>
      <c r="P38" s="87"/>
      <c r="Q38" s="94"/>
      <c r="R38" s="95" t="s">
        <v>24</v>
      </c>
      <c r="S38" s="95"/>
      <c r="T38" s="95"/>
      <c r="U38" s="53"/>
    </row>
    <row r="39" spans="1:21" x14ac:dyDescent="0.2">
      <c r="A39" s="90"/>
      <c r="B39" s="91"/>
      <c r="C39" s="92" t="s">
        <v>94</v>
      </c>
      <c r="D39" s="92"/>
      <c r="E39" s="92"/>
      <c r="F39" s="92"/>
      <c r="G39" s="92"/>
      <c r="H39" s="93">
        <f>H36+O36</f>
        <v>1517.5610000000001</v>
      </c>
      <c r="I39" s="92"/>
      <c r="J39" s="92">
        <f>J36+C36</f>
        <v>1647.4929999999999</v>
      </c>
      <c r="K39" s="92"/>
      <c r="L39" s="92"/>
      <c r="M39" s="92"/>
      <c r="N39" s="92"/>
      <c r="O39" s="93"/>
      <c r="P39" s="92"/>
      <c r="Q39" s="94"/>
      <c r="R39" s="90"/>
      <c r="S39" s="90"/>
      <c r="T39" s="90"/>
      <c r="U39" s="53"/>
    </row>
    <row r="40" spans="1:21" ht="15" x14ac:dyDescent="0.2">
      <c r="A40" s="86"/>
      <c r="B40" s="89"/>
      <c r="C40" s="89"/>
      <c r="D40" s="89"/>
      <c r="E40" s="89"/>
      <c r="F40" s="89"/>
      <c r="G40" s="89"/>
      <c r="H40" s="96"/>
      <c r="I40" s="89"/>
      <c r="J40" s="92" t="s">
        <v>94</v>
      </c>
      <c r="K40" s="89"/>
      <c r="L40" s="89"/>
      <c r="M40" s="89"/>
      <c r="N40" s="89"/>
      <c r="O40" s="96"/>
      <c r="P40" s="89"/>
      <c r="Q40" s="89"/>
      <c r="R40" s="89"/>
      <c r="S40" s="89"/>
      <c r="T40" s="89"/>
      <c r="U40" s="53"/>
    </row>
    <row r="41" spans="1:21" x14ac:dyDescent="0.2">
      <c r="C41" s="17" t="s">
        <v>95</v>
      </c>
    </row>
    <row r="43" spans="1:21" s="55" customFormat="1" x14ac:dyDescent="0.2">
      <c r="A43" s="56"/>
      <c r="B43" s="55" t="s">
        <v>110</v>
      </c>
      <c r="C43" s="57">
        <f>C36-'28.05.24 Email'!C21-'28.05.24 Email'!C25</f>
        <v>0.23699999999985266</v>
      </c>
      <c r="J43" s="57">
        <f>J36-'28.05.24 Email'!D21-'28.05.24 Email'!D25</f>
        <v>0.22800000000006548</v>
      </c>
      <c r="Q43" s="57">
        <f>Q36-'28.05.24 Email'!E21-'28.05.24 Email'!E25</f>
        <v>5.999999999994543E-2</v>
      </c>
      <c r="R43" s="57">
        <f>R36-'28.05.24 Email'!F21-'28.05.24 Email'!F25</f>
        <v>0</v>
      </c>
      <c r="S43" s="57">
        <f>S36-'28.05.24 Email'!G21-'28.05.24 Email'!G25</f>
        <v>0</v>
      </c>
    </row>
  </sheetData>
  <mergeCells count="134">
    <mergeCell ref="S9:S11"/>
    <mergeCell ref="S12:S13"/>
    <mergeCell ref="S15:S17"/>
    <mergeCell ref="S20:S21"/>
    <mergeCell ref="S22:S23"/>
    <mergeCell ref="S24:S25"/>
    <mergeCell ref="S26:S27"/>
    <mergeCell ref="A1:T1"/>
    <mergeCell ref="A2:T2"/>
    <mergeCell ref="A36:B36"/>
    <mergeCell ref="R38:T38"/>
    <mergeCell ref="B5:B8"/>
    <mergeCell ref="A5:A8"/>
    <mergeCell ref="C5:C8"/>
    <mergeCell ref="H5:H8"/>
    <mergeCell ref="J5:J8"/>
    <mergeCell ref="O5:O8"/>
    <mergeCell ref="Q5:Q8"/>
    <mergeCell ref="R5:R8"/>
    <mergeCell ref="E5:E8"/>
    <mergeCell ref="A9:A11"/>
    <mergeCell ref="A15:A17"/>
    <mergeCell ref="C15:C17"/>
    <mergeCell ref="E15:E17"/>
    <mergeCell ref="H15:H17"/>
    <mergeCell ref="J15:J17"/>
    <mergeCell ref="O15:O17"/>
    <mergeCell ref="Q15:Q17"/>
    <mergeCell ref="R15:R17"/>
    <mergeCell ref="O12:O13"/>
    <mergeCell ref="S5:S8"/>
    <mergeCell ref="T5:T8"/>
    <mergeCell ref="T9:T11"/>
    <mergeCell ref="T15:T17"/>
    <mergeCell ref="B20:B21"/>
    <mergeCell ref="C20:C21"/>
    <mergeCell ref="I5:I8"/>
    <mergeCell ref="I9:I11"/>
    <mergeCell ref="I15:I17"/>
    <mergeCell ref="I20:I21"/>
    <mergeCell ref="Q20:Q21"/>
    <mergeCell ref="R20:R21"/>
    <mergeCell ref="L5:L8"/>
    <mergeCell ref="L9:L11"/>
    <mergeCell ref="L15:L17"/>
    <mergeCell ref="K5:K8"/>
    <mergeCell ref="M5:M8"/>
    <mergeCell ref="O9:O11"/>
    <mergeCell ref="Q9:Q11"/>
    <mergeCell ref="R9:R11"/>
    <mergeCell ref="B15:B17"/>
    <mergeCell ref="B9:B11"/>
    <mergeCell ref="C9:C11"/>
    <mergeCell ref="E9:E11"/>
    <mergeCell ref="H9:H11"/>
    <mergeCell ref="H20:H21"/>
    <mergeCell ref="H22:H23"/>
    <mergeCell ref="H24:H25"/>
    <mergeCell ref="H26:H27"/>
    <mergeCell ref="A26:A27"/>
    <mergeCell ref="B26:B27"/>
    <mergeCell ref="C26:C27"/>
    <mergeCell ref="E20:E21"/>
    <mergeCell ref="E22:E23"/>
    <mergeCell ref="E24:E25"/>
    <mergeCell ref="E26:E27"/>
    <mergeCell ref="C22:C23"/>
    <mergeCell ref="C24:C25"/>
    <mergeCell ref="B24:B25"/>
    <mergeCell ref="B22:B23"/>
    <mergeCell ref="A20:A21"/>
    <mergeCell ref="A22:A23"/>
    <mergeCell ref="A24:A25"/>
    <mergeCell ref="L26:L27"/>
    <mergeCell ref="K20:K21"/>
    <mergeCell ref="N20:N21"/>
    <mergeCell ref="M20:M21"/>
    <mergeCell ref="M22:M23"/>
    <mergeCell ref="N22:N23"/>
    <mergeCell ref="I22:I23"/>
    <mergeCell ref="I24:I25"/>
    <mergeCell ref="I26:I27"/>
    <mergeCell ref="K22:K23"/>
    <mergeCell ref="K26:K27"/>
    <mergeCell ref="K24:K25"/>
    <mergeCell ref="M26:M27"/>
    <mergeCell ref="M24:M25"/>
    <mergeCell ref="J26:J27"/>
    <mergeCell ref="J24:J25"/>
    <mergeCell ref="J22:J23"/>
    <mergeCell ref="J20:J21"/>
    <mergeCell ref="L20:L21"/>
    <mergeCell ref="L22:L23"/>
    <mergeCell ref="L24:L25"/>
    <mergeCell ref="N24:N25"/>
    <mergeCell ref="N26:N27"/>
    <mergeCell ref="P5:P8"/>
    <mergeCell ref="P9:P11"/>
    <mergeCell ref="P15:P17"/>
    <mergeCell ref="P20:P21"/>
    <mergeCell ref="P22:P23"/>
    <mergeCell ref="P24:P25"/>
    <mergeCell ref="P26:P27"/>
    <mergeCell ref="P12:P13"/>
    <mergeCell ref="Q22:Q23"/>
    <mergeCell ref="Q24:Q25"/>
    <mergeCell ref="Q12:Q13"/>
    <mergeCell ref="N5:N8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L12:L13"/>
    <mergeCell ref="J9:J11"/>
    <mergeCell ref="O24:O25"/>
    <mergeCell ref="O20:O21"/>
    <mergeCell ref="O22:O23"/>
    <mergeCell ref="O26:O27"/>
    <mergeCell ref="R12:R13"/>
    <mergeCell ref="T12:T13"/>
    <mergeCell ref="T26:T27"/>
    <mergeCell ref="T24:T25"/>
    <mergeCell ref="T22:T23"/>
    <mergeCell ref="T20:T21"/>
    <mergeCell ref="Q26:Q27"/>
    <mergeCell ref="R26:R27"/>
    <mergeCell ref="R22:R23"/>
    <mergeCell ref="R24:R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workbookViewId="0">
      <selection activeCell="J25" sqref="J25"/>
    </sheetView>
  </sheetViews>
  <sheetFormatPr defaultColWidth="0" defaultRowHeight="14.25" customHeight="1" zeroHeight="1" x14ac:dyDescent="0.2"/>
  <cols>
    <col min="1" max="1" width="5" style="1" bestFit="1" customWidth="1"/>
    <col min="2" max="2" width="15.85546875" style="1" bestFit="1" customWidth="1"/>
    <col min="3" max="3" width="17.28515625" style="1" bestFit="1" customWidth="1"/>
    <col min="4" max="4" width="20.85546875" style="1" bestFit="1" customWidth="1"/>
    <col min="5" max="5" width="15.140625" style="1" bestFit="1" customWidth="1"/>
    <col min="6" max="6" width="14.28515625" style="1" bestFit="1" customWidth="1"/>
    <col min="7" max="7" width="21" style="1" bestFit="1" customWidth="1"/>
    <col min="8" max="8" width="20.85546875" style="1" bestFit="1" customWidth="1"/>
    <col min="9" max="9" width="17.42578125" style="1" bestFit="1" customWidth="1"/>
    <col min="10" max="10" width="15.28515625" style="1" bestFit="1" customWidth="1"/>
    <col min="11" max="11" width="15.140625" style="1" bestFit="1" customWidth="1"/>
    <col min="12" max="12" width="9.140625" style="1" customWidth="1"/>
    <col min="13" max="13" width="0" style="1" hidden="1" customWidth="1"/>
    <col min="14" max="16384" width="9.140625" style="1" hidden="1"/>
  </cols>
  <sheetData>
    <row r="1" spans="1:12" ht="43.5" customHeight="1" x14ac:dyDescent="0.2">
      <c r="A1" s="22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 ht="47.25" x14ac:dyDescent="0.2">
      <c r="A2" s="16" t="s">
        <v>2</v>
      </c>
      <c r="B2" s="16" t="s">
        <v>3</v>
      </c>
      <c r="C2" s="16" t="s">
        <v>26</v>
      </c>
      <c r="D2" s="16" t="s">
        <v>27</v>
      </c>
      <c r="E2" s="16" t="s">
        <v>28</v>
      </c>
      <c r="F2" s="16" t="s">
        <v>29</v>
      </c>
      <c r="G2" s="16" t="s">
        <v>30</v>
      </c>
      <c r="H2" s="16" t="s">
        <v>31</v>
      </c>
      <c r="I2" s="16" t="s">
        <v>32</v>
      </c>
      <c r="J2" s="16" t="s">
        <v>33</v>
      </c>
      <c r="K2" s="16" t="s">
        <v>34</v>
      </c>
    </row>
    <row r="3" spans="1:12" ht="15.75" x14ac:dyDescent="0.2">
      <c r="A3" s="2">
        <v>0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6"/>
    </row>
    <row r="4" spans="1:12" ht="15" x14ac:dyDescent="0.2">
      <c r="A4" s="20">
        <v>1</v>
      </c>
      <c r="B4" s="18" t="s">
        <v>5</v>
      </c>
      <c r="C4" s="18" t="s">
        <v>35</v>
      </c>
      <c r="D4" s="3" t="s">
        <v>36</v>
      </c>
      <c r="E4" s="18">
        <v>427.08</v>
      </c>
      <c r="F4" s="7" t="s">
        <v>37</v>
      </c>
      <c r="G4" s="7">
        <v>382.16</v>
      </c>
      <c r="H4" s="7" t="s">
        <v>38</v>
      </c>
      <c r="I4" s="3" t="s">
        <v>39</v>
      </c>
      <c r="J4" s="3">
        <v>315.49</v>
      </c>
      <c r="K4" s="3">
        <v>299732041</v>
      </c>
      <c r="L4" s="6"/>
    </row>
    <row r="5" spans="1:12" ht="30" x14ac:dyDescent="0.2">
      <c r="A5" s="21"/>
      <c r="B5" s="19"/>
      <c r="C5" s="19"/>
      <c r="D5" s="3" t="s">
        <v>36</v>
      </c>
      <c r="E5" s="19"/>
      <c r="F5" s="7" t="s">
        <v>37</v>
      </c>
      <c r="G5" s="7"/>
      <c r="H5" s="7"/>
      <c r="I5" s="3" t="s">
        <v>40</v>
      </c>
      <c r="J5" s="3">
        <v>7.18</v>
      </c>
      <c r="K5" s="3">
        <v>5712398</v>
      </c>
      <c r="L5" s="6"/>
    </row>
    <row r="6" spans="1:12" ht="30" x14ac:dyDescent="0.2">
      <c r="A6" s="20">
        <v>2</v>
      </c>
      <c r="B6" s="18" t="s">
        <v>41</v>
      </c>
      <c r="C6" s="18" t="s">
        <v>35</v>
      </c>
      <c r="D6" s="3" t="s">
        <v>36</v>
      </c>
      <c r="E6" s="18">
        <v>119.82</v>
      </c>
      <c r="F6" s="7" t="s">
        <v>37</v>
      </c>
      <c r="G6" s="7">
        <v>74.72</v>
      </c>
      <c r="H6" s="7" t="s">
        <v>42</v>
      </c>
      <c r="I6" s="3" t="s">
        <v>43</v>
      </c>
      <c r="J6" s="3">
        <v>51.5</v>
      </c>
      <c r="K6" s="3">
        <v>33747450</v>
      </c>
      <c r="L6" s="6"/>
    </row>
    <row r="7" spans="1:12" ht="30" x14ac:dyDescent="0.2">
      <c r="A7" s="21"/>
      <c r="B7" s="19"/>
      <c r="C7" s="19"/>
      <c r="D7" s="3" t="s">
        <v>36</v>
      </c>
      <c r="E7" s="19"/>
      <c r="F7" s="7" t="s">
        <v>37</v>
      </c>
      <c r="G7" s="7"/>
      <c r="H7" s="7"/>
      <c r="I7" s="3" t="s">
        <v>40</v>
      </c>
      <c r="J7" s="3">
        <v>3.14</v>
      </c>
      <c r="K7" s="3">
        <v>2015745</v>
      </c>
      <c r="L7" s="6"/>
    </row>
    <row r="8" spans="1:12" ht="30" x14ac:dyDescent="0.2">
      <c r="A8" s="2">
        <v>3</v>
      </c>
      <c r="B8" s="3" t="s">
        <v>8</v>
      </c>
      <c r="C8" s="3" t="s">
        <v>44</v>
      </c>
      <c r="D8" s="3" t="s">
        <v>36</v>
      </c>
      <c r="E8" s="3">
        <v>76.27</v>
      </c>
      <c r="F8" s="7" t="s">
        <v>37</v>
      </c>
      <c r="G8" s="7">
        <v>70.33</v>
      </c>
      <c r="H8" s="7" t="s">
        <v>45</v>
      </c>
      <c r="I8" s="3" t="s">
        <v>43</v>
      </c>
      <c r="J8" s="3">
        <v>70.33</v>
      </c>
      <c r="K8" s="3">
        <v>59412859</v>
      </c>
      <c r="L8" s="6"/>
    </row>
    <row r="9" spans="1:12" ht="15.75" x14ac:dyDescent="0.2">
      <c r="A9" s="2">
        <v>4</v>
      </c>
      <c r="B9" s="3" t="s">
        <v>9</v>
      </c>
      <c r="C9" s="7" t="s">
        <v>46</v>
      </c>
      <c r="D9" s="3" t="s">
        <v>36</v>
      </c>
      <c r="E9" s="3">
        <v>43.56</v>
      </c>
      <c r="F9" s="7" t="s">
        <v>37</v>
      </c>
      <c r="G9" s="7">
        <v>9.7200000000000006</v>
      </c>
      <c r="H9" s="7" t="s">
        <v>45</v>
      </c>
      <c r="I9" s="3" t="s">
        <v>47</v>
      </c>
      <c r="J9" s="3">
        <v>9.7200000000000006</v>
      </c>
      <c r="K9" s="3">
        <v>8806894</v>
      </c>
      <c r="L9" s="6"/>
    </row>
    <row r="10" spans="1:12" ht="15.75" x14ac:dyDescent="0.2">
      <c r="A10" s="2">
        <v>5</v>
      </c>
      <c r="B10" s="3" t="s">
        <v>10</v>
      </c>
      <c r="C10" s="7" t="s">
        <v>46</v>
      </c>
      <c r="D10" s="3" t="s">
        <v>36</v>
      </c>
      <c r="E10" s="3">
        <v>294.08999999999997</v>
      </c>
      <c r="F10" s="7" t="s">
        <v>37</v>
      </c>
      <c r="G10" s="7">
        <v>235.39</v>
      </c>
      <c r="H10" s="7" t="s">
        <v>48</v>
      </c>
      <c r="I10" s="3" t="s">
        <v>49</v>
      </c>
      <c r="J10" s="3">
        <v>234.02</v>
      </c>
      <c r="K10" s="3">
        <v>242629088</v>
      </c>
      <c r="L10" s="6"/>
    </row>
    <row r="11" spans="1:12" ht="15.75" x14ac:dyDescent="0.2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6"/>
    </row>
    <row r="12" spans="1:12" ht="45" x14ac:dyDescent="0.2">
      <c r="A12" s="2">
        <v>6</v>
      </c>
      <c r="B12" s="3" t="s">
        <v>41</v>
      </c>
      <c r="C12" s="7" t="s">
        <v>50</v>
      </c>
      <c r="D12" s="3" t="s">
        <v>51</v>
      </c>
      <c r="E12" s="3">
        <v>10.210000000000001</v>
      </c>
      <c r="F12" s="3" t="s">
        <v>52</v>
      </c>
      <c r="G12" s="8">
        <v>10.17</v>
      </c>
      <c r="H12" s="3" t="s">
        <v>53</v>
      </c>
      <c r="I12" s="3" t="s">
        <v>54</v>
      </c>
      <c r="J12" s="3">
        <v>10.17</v>
      </c>
      <c r="K12" s="3">
        <v>15109155</v>
      </c>
      <c r="L12" s="6"/>
    </row>
    <row r="13" spans="1:12" ht="15.75" x14ac:dyDescent="0.2">
      <c r="A13" s="2">
        <v>7</v>
      </c>
      <c r="B13" s="3" t="s">
        <v>10</v>
      </c>
      <c r="C13" s="7" t="s">
        <v>55</v>
      </c>
      <c r="D13" s="3" t="s">
        <v>51</v>
      </c>
      <c r="E13" s="3">
        <v>1.03</v>
      </c>
      <c r="F13" s="3" t="s">
        <v>52</v>
      </c>
      <c r="G13" s="8">
        <v>1.03</v>
      </c>
      <c r="H13" s="3" t="s">
        <v>56</v>
      </c>
      <c r="I13" s="3" t="s">
        <v>54</v>
      </c>
      <c r="J13" s="3">
        <v>1.03</v>
      </c>
      <c r="K13" s="3">
        <v>2566998</v>
      </c>
      <c r="L13" s="6"/>
    </row>
    <row r="14" spans="1:12" ht="15.75" x14ac:dyDescent="0.2">
      <c r="A14" s="9"/>
      <c r="B14" s="10"/>
      <c r="C14" s="11"/>
      <c r="D14" s="11"/>
      <c r="E14" s="11"/>
      <c r="F14" s="11"/>
      <c r="G14" s="11"/>
      <c r="H14" s="11"/>
      <c r="I14" s="11"/>
      <c r="J14" s="3"/>
      <c r="K14" s="11"/>
      <c r="L14" s="6"/>
    </row>
    <row r="15" spans="1:12" ht="15.75" x14ac:dyDescent="0.2">
      <c r="A15" s="2">
        <v>8</v>
      </c>
      <c r="B15" s="3" t="s">
        <v>57</v>
      </c>
      <c r="C15" s="3" t="s">
        <v>58</v>
      </c>
      <c r="D15" s="3" t="s">
        <v>59</v>
      </c>
      <c r="E15" s="4">
        <v>4.53</v>
      </c>
      <c r="F15" s="3" t="s">
        <v>60</v>
      </c>
      <c r="G15" s="8">
        <v>3.71</v>
      </c>
      <c r="H15" s="12" t="s">
        <v>61</v>
      </c>
      <c r="I15" s="13" t="s">
        <v>62</v>
      </c>
      <c r="J15" s="3">
        <v>3.71</v>
      </c>
      <c r="K15" s="3">
        <v>3709024</v>
      </c>
      <c r="L15" s="6"/>
    </row>
    <row r="16" spans="1:12" ht="15.75" x14ac:dyDescent="0.2">
      <c r="A16" s="2">
        <v>9</v>
      </c>
      <c r="B16" s="3" t="s">
        <v>63</v>
      </c>
      <c r="C16" s="3" t="s">
        <v>58</v>
      </c>
      <c r="D16" s="3" t="s">
        <v>59</v>
      </c>
      <c r="E16" s="4">
        <v>5.44</v>
      </c>
      <c r="F16" s="3" t="s">
        <v>60</v>
      </c>
      <c r="G16" s="8">
        <v>2.84</v>
      </c>
      <c r="H16" s="12" t="s">
        <v>61</v>
      </c>
      <c r="I16" s="13" t="s">
        <v>64</v>
      </c>
      <c r="J16" s="3">
        <v>2.84</v>
      </c>
      <c r="K16" s="3">
        <v>3844541</v>
      </c>
      <c r="L16" s="6"/>
    </row>
    <row r="17" spans="1:12" ht="15.75" x14ac:dyDescent="0.2">
      <c r="A17" s="2">
        <v>10</v>
      </c>
      <c r="B17" s="3" t="s">
        <v>65</v>
      </c>
      <c r="C17" s="3" t="s">
        <v>58</v>
      </c>
      <c r="D17" s="3" t="s">
        <v>59</v>
      </c>
      <c r="E17" s="4">
        <v>6.46</v>
      </c>
      <c r="F17" s="3" t="s">
        <v>60</v>
      </c>
      <c r="G17" s="8">
        <v>5.0999999999999996</v>
      </c>
      <c r="H17" s="12" t="s">
        <v>61</v>
      </c>
      <c r="I17" s="13" t="s">
        <v>62</v>
      </c>
      <c r="J17" s="3">
        <v>5.0999999999999996</v>
      </c>
      <c r="K17" s="3">
        <v>8459050</v>
      </c>
      <c r="L17" s="6"/>
    </row>
    <row r="18" spans="1:12" ht="15.75" x14ac:dyDescent="0.2">
      <c r="A18" s="2">
        <v>11</v>
      </c>
      <c r="B18" s="3" t="s">
        <v>14</v>
      </c>
      <c r="C18" s="3" t="s">
        <v>58</v>
      </c>
      <c r="D18" s="3" t="s">
        <v>59</v>
      </c>
      <c r="E18" s="4">
        <v>3.12</v>
      </c>
      <c r="F18" s="3" t="s">
        <v>60</v>
      </c>
      <c r="G18" s="8">
        <v>2.92</v>
      </c>
      <c r="H18" s="12" t="s">
        <v>61</v>
      </c>
      <c r="I18" s="13" t="s">
        <v>62</v>
      </c>
      <c r="J18" s="3">
        <v>2.92</v>
      </c>
      <c r="K18" s="3">
        <v>3016523</v>
      </c>
      <c r="L18" s="6"/>
    </row>
    <row r="19" spans="1:12" ht="15.75" x14ac:dyDescent="0.2">
      <c r="A19" s="2">
        <v>12</v>
      </c>
      <c r="B19" s="3" t="s">
        <v>5</v>
      </c>
      <c r="C19" s="3" t="s">
        <v>58</v>
      </c>
      <c r="D19" s="3" t="s">
        <v>59</v>
      </c>
      <c r="E19" s="4">
        <v>2</v>
      </c>
      <c r="F19" s="3" t="s">
        <v>60</v>
      </c>
      <c r="G19" s="8">
        <v>1.84</v>
      </c>
      <c r="H19" s="12" t="s">
        <v>66</v>
      </c>
      <c r="I19" s="13" t="s">
        <v>64</v>
      </c>
      <c r="J19" s="3">
        <v>1.84</v>
      </c>
      <c r="K19" s="3">
        <v>15261951</v>
      </c>
      <c r="L19" s="6"/>
    </row>
    <row r="20" spans="1:12" ht="15.75" x14ac:dyDescent="0.2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6"/>
    </row>
    <row r="21" spans="1:12" ht="15.75" x14ac:dyDescent="0.2">
      <c r="A21" s="2">
        <v>13</v>
      </c>
      <c r="B21" s="3" t="s">
        <v>18</v>
      </c>
      <c r="C21" s="3" t="s">
        <v>58</v>
      </c>
      <c r="D21" s="3" t="s">
        <v>67</v>
      </c>
      <c r="E21" s="4">
        <v>17.78</v>
      </c>
      <c r="F21" s="4" t="s">
        <v>68</v>
      </c>
      <c r="G21" s="4">
        <v>8.27</v>
      </c>
      <c r="H21" s="3" t="s">
        <v>69</v>
      </c>
      <c r="I21" s="3" t="s">
        <v>70</v>
      </c>
      <c r="J21" s="4">
        <v>8.2729999999999997</v>
      </c>
      <c r="K21" s="3">
        <v>33049275</v>
      </c>
      <c r="L21" s="6"/>
    </row>
    <row r="22" spans="1:12" ht="15.75" x14ac:dyDescent="0.2">
      <c r="A22" s="2">
        <v>14</v>
      </c>
      <c r="B22" s="3" t="s">
        <v>71</v>
      </c>
      <c r="C22" s="3" t="s">
        <v>58</v>
      </c>
      <c r="D22" s="3" t="s">
        <v>67</v>
      </c>
      <c r="E22" s="4">
        <v>3</v>
      </c>
      <c r="F22" s="4" t="s">
        <v>68</v>
      </c>
      <c r="G22" s="4">
        <v>2.87</v>
      </c>
      <c r="H22" s="3" t="s">
        <v>72</v>
      </c>
      <c r="I22" s="3" t="s">
        <v>73</v>
      </c>
      <c r="J22" s="4">
        <v>2.87</v>
      </c>
      <c r="K22" s="3">
        <v>3591866</v>
      </c>
      <c r="L22" s="6"/>
    </row>
    <row r="23" spans="1:12" ht="15.75" x14ac:dyDescent="0.2">
      <c r="A23" s="2">
        <v>15</v>
      </c>
      <c r="B23" s="3" t="s">
        <v>14</v>
      </c>
      <c r="C23" s="3" t="s">
        <v>58</v>
      </c>
      <c r="D23" s="3" t="s">
        <v>67</v>
      </c>
      <c r="E23" s="4">
        <v>0.1</v>
      </c>
      <c r="F23" s="4" t="s">
        <v>68</v>
      </c>
      <c r="G23" s="4">
        <v>0.1</v>
      </c>
      <c r="H23" s="3" t="s">
        <v>74</v>
      </c>
      <c r="I23" s="3" t="s">
        <v>75</v>
      </c>
      <c r="J23" s="4">
        <v>0.1</v>
      </c>
      <c r="K23" s="3">
        <v>131162</v>
      </c>
      <c r="L23" s="6"/>
    </row>
    <row r="24" spans="1:12" ht="15.75" x14ac:dyDescent="0.2">
      <c r="A24" s="2">
        <v>16</v>
      </c>
      <c r="B24" s="3" t="s">
        <v>5</v>
      </c>
      <c r="C24" s="3" t="s">
        <v>58</v>
      </c>
      <c r="D24" s="3" t="s">
        <v>67</v>
      </c>
      <c r="E24" s="4">
        <v>0.16</v>
      </c>
      <c r="F24" s="4" t="s">
        <v>68</v>
      </c>
      <c r="G24" s="4">
        <v>0.16</v>
      </c>
      <c r="H24" s="3" t="s">
        <v>72</v>
      </c>
      <c r="I24" s="3" t="s">
        <v>75</v>
      </c>
      <c r="J24" s="4">
        <v>0.16</v>
      </c>
      <c r="K24" s="3">
        <v>1842140</v>
      </c>
      <c r="L24" s="6"/>
    </row>
    <row r="25" spans="1:12" ht="15.75" x14ac:dyDescent="0.2">
      <c r="A25" s="2">
        <v>17</v>
      </c>
      <c r="B25" s="3" t="s">
        <v>63</v>
      </c>
      <c r="C25" s="3" t="s">
        <v>58</v>
      </c>
      <c r="D25" s="3" t="s">
        <v>67</v>
      </c>
      <c r="E25" s="4">
        <v>2.9</v>
      </c>
      <c r="F25" s="4" t="s">
        <v>68</v>
      </c>
      <c r="G25" s="4">
        <v>2.9</v>
      </c>
      <c r="H25" s="3" t="s">
        <v>74</v>
      </c>
      <c r="I25" s="3" t="s">
        <v>73</v>
      </c>
      <c r="J25" s="4">
        <v>2.9</v>
      </c>
      <c r="K25" s="3">
        <v>9743660</v>
      </c>
      <c r="L25" s="6"/>
    </row>
    <row r="26" spans="1:12" ht="15.75" x14ac:dyDescent="0.2">
      <c r="A26" s="2">
        <v>18</v>
      </c>
      <c r="B26" s="3" t="s">
        <v>57</v>
      </c>
      <c r="C26" s="3" t="s">
        <v>58</v>
      </c>
      <c r="D26" s="3" t="s">
        <v>67</v>
      </c>
      <c r="E26" s="4">
        <v>0.18</v>
      </c>
      <c r="F26" s="4" t="s">
        <v>68</v>
      </c>
      <c r="G26" s="3">
        <v>0.18</v>
      </c>
      <c r="H26" s="3" t="s">
        <v>74</v>
      </c>
      <c r="I26" s="3" t="s">
        <v>75</v>
      </c>
      <c r="J26" s="4">
        <v>0.18</v>
      </c>
      <c r="K26" s="3">
        <v>161716</v>
      </c>
      <c r="L26" s="6"/>
    </row>
    <row r="27" spans="1:12" ht="15.75" x14ac:dyDescent="0.2">
      <c r="A27" s="2">
        <v>19</v>
      </c>
      <c r="B27" s="3" t="s">
        <v>11</v>
      </c>
      <c r="C27" s="3" t="s">
        <v>58</v>
      </c>
      <c r="D27" s="3" t="s">
        <v>67</v>
      </c>
      <c r="E27" s="4">
        <v>8.4</v>
      </c>
      <c r="F27" s="4" t="s">
        <v>68</v>
      </c>
      <c r="G27" s="3">
        <v>7.43</v>
      </c>
      <c r="H27" s="3" t="s">
        <v>72</v>
      </c>
      <c r="I27" s="3" t="s">
        <v>76</v>
      </c>
      <c r="J27" s="4">
        <v>7.43</v>
      </c>
      <c r="K27" s="3">
        <v>14581297</v>
      </c>
      <c r="L27" s="6"/>
    </row>
    <row r="28" spans="1:12" ht="15.75" x14ac:dyDescent="0.2">
      <c r="A28" s="2">
        <v>20</v>
      </c>
      <c r="B28" s="3" t="s">
        <v>65</v>
      </c>
      <c r="C28" s="3" t="s">
        <v>58</v>
      </c>
      <c r="D28" s="3" t="s">
        <v>67</v>
      </c>
      <c r="E28" s="4">
        <v>2.14</v>
      </c>
      <c r="F28" s="3" t="s">
        <v>68</v>
      </c>
      <c r="G28" s="14">
        <v>2.0099999999999998</v>
      </c>
      <c r="H28" s="3" t="s">
        <v>74</v>
      </c>
      <c r="I28" s="3" t="s">
        <v>73</v>
      </c>
      <c r="J28" s="4">
        <v>2.0099999999999998</v>
      </c>
      <c r="K28" s="3">
        <v>2287058</v>
      </c>
      <c r="L28" s="6"/>
    </row>
    <row r="29" spans="1:12" ht="15.75" x14ac:dyDescent="0.2">
      <c r="A29" s="2">
        <v>21</v>
      </c>
      <c r="B29" s="3" t="s">
        <v>77</v>
      </c>
      <c r="C29" s="3" t="s">
        <v>58</v>
      </c>
      <c r="D29" s="3" t="s">
        <v>67</v>
      </c>
      <c r="E29" s="4">
        <v>10.26</v>
      </c>
      <c r="F29" s="4" t="s">
        <v>68</v>
      </c>
      <c r="G29" s="15">
        <v>9.4600000000000009</v>
      </c>
      <c r="H29" s="3" t="s">
        <v>72</v>
      </c>
      <c r="I29" s="3" t="s">
        <v>70</v>
      </c>
      <c r="J29" s="4">
        <v>9.4600000000000009</v>
      </c>
      <c r="K29" s="3">
        <v>40001962</v>
      </c>
      <c r="L29" s="6"/>
    </row>
    <row r="30" spans="1:12" ht="20.25" x14ac:dyDescent="0.2">
      <c r="A30" s="5"/>
      <c r="B30" s="5"/>
      <c r="C30" s="5"/>
      <c r="D30" s="5"/>
      <c r="E30" s="5"/>
      <c r="F30" s="5"/>
      <c r="G30" s="5"/>
      <c r="H30" s="5"/>
      <c r="I30" s="5"/>
      <c r="J30" s="5">
        <f>SUM(J4:J29)</f>
        <v>752.37299999999993</v>
      </c>
      <c r="K30" s="5"/>
    </row>
  </sheetData>
  <mergeCells count="9">
    <mergeCell ref="A6:A7"/>
    <mergeCell ref="B6:B7"/>
    <mergeCell ref="C6:C7"/>
    <mergeCell ref="E6:E7"/>
    <mergeCell ref="A1:K1"/>
    <mergeCell ref="A4:A5"/>
    <mergeCell ref="B4:B5"/>
    <mergeCell ref="C4:C5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DFE35-48DC-44AE-926C-31D637F76964}">
  <dimension ref="A1:J33"/>
  <sheetViews>
    <sheetView tabSelected="1" topLeftCell="A13" workbookViewId="0">
      <selection activeCell="C18" sqref="C18:G20"/>
    </sheetView>
  </sheetViews>
  <sheetFormatPr defaultRowHeight="15" x14ac:dyDescent="0.25"/>
  <cols>
    <col min="1" max="1" width="5.140625" style="51" bestFit="1" customWidth="1"/>
    <col min="2" max="2" width="15.5703125" customWidth="1"/>
    <col min="3" max="3" width="16.5703125" bestFit="1" customWidth="1"/>
    <col min="4" max="4" width="17.42578125" customWidth="1"/>
    <col min="5" max="5" width="18.28515625" customWidth="1"/>
    <col min="6" max="6" width="14.7109375" style="52" customWidth="1"/>
    <col min="7" max="7" width="12.5703125" style="52" customWidth="1"/>
    <col min="8" max="8" width="21.28515625" style="52" customWidth="1"/>
    <col min="10" max="10" width="20.28515625" customWidth="1"/>
  </cols>
  <sheetData>
    <row r="1" spans="1:10" ht="18.75" x14ac:dyDescent="0.25">
      <c r="A1" s="24" t="s">
        <v>96</v>
      </c>
      <c r="B1" s="24"/>
      <c r="C1" s="24"/>
      <c r="D1" s="24"/>
      <c r="E1" s="24"/>
      <c r="F1" s="24"/>
      <c r="G1" s="24"/>
      <c r="H1" s="24"/>
    </row>
    <row r="2" spans="1:10" ht="18.75" x14ac:dyDescent="0.25">
      <c r="A2" s="25" t="s">
        <v>97</v>
      </c>
      <c r="B2" s="25"/>
      <c r="C2" s="25"/>
      <c r="D2" s="25"/>
      <c r="E2" s="25"/>
      <c r="F2" s="25"/>
      <c r="G2" s="25"/>
      <c r="H2" s="25"/>
    </row>
    <row r="3" spans="1:10" ht="75" x14ac:dyDescent="0.25">
      <c r="A3" s="26" t="s">
        <v>2</v>
      </c>
      <c r="B3" s="26" t="s">
        <v>3</v>
      </c>
      <c r="C3" s="26" t="s">
        <v>98</v>
      </c>
      <c r="D3" s="26" t="s">
        <v>99</v>
      </c>
      <c r="E3" s="26" t="s">
        <v>100</v>
      </c>
      <c r="F3" s="26" t="s">
        <v>101</v>
      </c>
      <c r="G3" s="26" t="s">
        <v>102</v>
      </c>
      <c r="H3" s="26" t="s">
        <v>4</v>
      </c>
    </row>
    <row r="4" spans="1:10" ht="18.75" x14ac:dyDescent="0.25">
      <c r="A4" s="27">
        <v>1</v>
      </c>
      <c r="B4" s="28">
        <v>2</v>
      </c>
      <c r="C4" s="28">
        <v>3</v>
      </c>
      <c r="D4" s="28">
        <v>4</v>
      </c>
      <c r="E4" s="28">
        <v>5</v>
      </c>
      <c r="F4" s="29">
        <v>6</v>
      </c>
      <c r="G4" s="29">
        <v>7</v>
      </c>
      <c r="H4" s="29">
        <v>8</v>
      </c>
      <c r="J4" s="97" t="s">
        <v>112</v>
      </c>
    </row>
    <row r="5" spans="1:10" ht="18.75" x14ac:dyDescent="0.25">
      <c r="A5" s="27">
        <v>1</v>
      </c>
      <c r="B5" s="29" t="s">
        <v>5</v>
      </c>
      <c r="C5" s="29">
        <v>324.67</v>
      </c>
      <c r="D5" s="29">
        <v>98.42</v>
      </c>
      <c r="E5" s="29">
        <v>312.82</v>
      </c>
      <c r="F5" s="29" t="s">
        <v>6</v>
      </c>
      <c r="G5" s="29">
        <v>1.62</v>
      </c>
      <c r="H5" s="30" t="s">
        <v>103</v>
      </c>
      <c r="J5" s="98" t="s">
        <v>113</v>
      </c>
    </row>
    <row r="6" spans="1:10" ht="18.75" x14ac:dyDescent="0.25">
      <c r="A6" s="27">
        <v>2</v>
      </c>
      <c r="B6" s="29" t="s">
        <v>7</v>
      </c>
      <c r="C6" s="29">
        <v>64.81</v>
      </c>
      <c r="D6" s="29">
        <v>26.05</v>
      </c>
      <c r="E6" s="28" t="s">
        <v>104</v>
      </c>
      <c r="F6" s="29">
        <v>8.11</v>
      </c>
      <c r="G6" s="29"/>
      <c r="H6" s="30"/>
      <c r="J6" s="98" t="s">
        <v>113</v>
      </c>
    </row>
    <row r="7" spans="1:10" ht="18.75" x14ac:dyDescent="0.25">
      <c r="A7" s="27">
        <v>3</v>
      </c>
      <c r="B7" s="29" t="s">
        <v>8</v>
      </c>
      <c r="C7" s="29">
        <v>70.33</v>
      </c>
      <c r="D7" s="29">
        <v>111.2</v>
      </c>
      <c r="E7" s="29" t="s">
        <v>6</v>
      </c>
      <c r="F7" s="29" t="s">
        <v>6</v>
      </c>
      <c r="G7" s="29"/>
      <c r="H7" s="29"/>
      <c r="J7" s="98" t="s">
        <v>114</v>
      </c>
    </row>
    <row r="8" spans="1:10" ht="18.75" x14ac:dyDescent="0.25">
      <c r="A8" s="27">
        <v>4</v>
      </c>
      <c r="B8" s="29" t="s">
        <v>9</v>
      </c>
      <c r="C8" s="29">
        <v>9.7200000000000006</v>
      </c>
      <c r="D8" s="29">
        <v>3.65</v>
      </c>
      <c r="E8" s="29" t="s">
        <v>6</v>
      </c>
      <c r="F8" s="29" t="s">
        <v>6</v>
      </c>
      <c r="G8" s="29"/>
      <c r="H8" s="29"/>
      <c r="J8" s="98" t="s">
        <v>115</v>
      </c>
    </row>
    <row r="9" spans="1:10" ht="18.75" x14ac:dyDescent="0.25">
      <c r="A9" s="27">
        <v>5</v>
      </c>
      <c r="B9" s="29" t="s">
        <v>10</v>
      </c>
      <c r="C9" s="29">
        <v>236.52</v>
      </c>
      <c r="D9" s="29">
        <v>81.55</v>
      </c>
      <c r="E9" s="29" t="s">
        <v>6</v>
      </c>
      <c r="F9" s="29" t="s">
        <v>6</v>
      </c>
      <c r="G9" s="29">
        <v>0.16</v>
      </c>
      <c r="H9" s="29"/>
      <c r="J9" s="98" t="s">
        <v>115</v>
      </c>
    </row>
    <row r="10" spans="1:10" ht="37.5" x14ac:dyDescent="0.25">
      <c r="A10" s="27">
        <v>6</v>
      </c>
      <c r="B10" s="29" t="s">
        <v>11</v>
      </c>
      <c r="C10" s="31">
        <v>7.43</v>
      </c>
      <c r="D10" s="29">
        <v>0.66</v>
      </c>
      <c r="E10" s="29" t="s">
        <v>6</v>
      </c>
      <c r="F10" s="29" t="s">
        <v>6</v>
      </c>
      <c r="G10" s="29"/>
      <c r="H10" s="29"/>
      <c r="J10" s="98" t="s">
        <v>116</v>
      </c>
    </row>
    <row r="11" spans="1:10" ht="18.75" x14ac:dyDescent="0.25">
      <c r="A11" s="27">
        <v>7</v>
      </c>
      <c r="B11" s="29" t="s">
        <v>12</v>
      </c>
      <c r="C11" s="31">
        <v>2.87</v>
      </c>
      <c r="D11" s="29">
        <v>0.55000000000000004</v>
      </c>
      <c r="E11" s="29" t="s">
        <v>6</v>
      </c>
      <c r="F11" s="29" t="s">
        <v>6</v>
      </c>
      <c r="G11" s="29"/>
      <c r="H11" s="29"/>
      <c r="J11" s="98" t="s">
        <v>116</v>
      </c>
    </row>
    <row r="12" spans="1:10" ht="18.75" x14ac:dyDescent="0.25">
      <c r="A12" s="27">
        <v>8</v>
      </c>
      <c r="B12" s="29" t="s">
        <v>13</v>
      </c>
      <c r="C12" s="31">
        <v>5.74</v>
      </c>
      <c r="D12" s="29">
        <v>2.88</v>
      </c>
      <c r="E12" s="29" t="s">
        <v>6</v>
      </c>
      <c r="F12" s="29" t="s">
        <v>6</v>
      </c>
      <c r="G12" s="29"/>
      <c r="H12" s="29"/>
      <c r="J12" s="98" t="s">
        <v>116</v>
      </c>
    </row>
    <row r="13" spans="1:10" ht="18.75" x14ac:dyDescent="0.25">
      <c r="A13" s="27">
        <v>9</v>
      </c>
      <c r="B13" s="29" t="s">
        <v>14</v>
      </c>
      <c r="C13" s="31">
        <v>3.02</v>
      </c>
      <c r="D13" s="29">
        <v>0.84</v>
      </c>
      <c r="E13" s="29" t="s">
        <v>6</v>
      </c>
      <c r="F13" s="29" t="s">
        <v>6</v>
      </c>
      <c r="G13" s="29"/>
      <c r="H13" s="29"/>
      <c r="J13" s="98" t="s">
        <v>116</v>
      </c>
    </row>
    <row r="14" spans="1:10" ht="37.5" x14ac:dyDescent="0.25">
      <c r="A14" s="27">
        <v>10</v>
      </c>
      <c r="B14" s="29" t="s">
        <v>15</v>
      </c>
      <c r="C14" s="31">
        <v>3.89</v>
      </c>
      <c r="D14" s="29">
        <v>1.08</v>
      </c>
      <c r="E14" s="29" t="s">
        <v>6</v>
      </c>
      <c r="F14" s="29" t="s">
        <v>6</v>
      </c>
      <c r="G14" s="29"/>
      <c r="H14" s="29"/>
      <c r="J14" s="98" t="s">
        <v>116</v>
      </c>
    </row>
    <row r="15" spans="1:10" ht="37.5" x14ac:dyDescent="0.25">
      <c r="A15" s="27">
        <v>11</v>
      </c>
      <c r="B15" s="29" t="s">
        <v>16</v>
      </c>
      <c r="C15" s="31">
        <v>7.11</v>
      </c>
      <c r="D15" s="31">
        <v>0.36</v>
      </c>
      <c r="E15" s="29" t="s">
        <v>6</v>
      </c>
      <c r="F15" s="29" t="s">
        <v>6</v>
      </c>
      <c r="G15" s="29">
        <v>0.06</v>
      </c>
      <c r="H15" s="29"/>
      <c r="J15" s="98" t="s">
        <v>116</v>
      </c>
    </row>
    <row r="16" spans="1:10" ht="18.75" x14ac:dyDescent="0.25">
      <c r="A16" s="27">
        <v>12</v>
      </c>
      <c r="B16" s="29" t="s">
        <v>17</v>
      </c>
      <c r="C16" s="31">
        <v>9.4600000000000009</v>
      </c>
      <c r="D16" s="31">
        <v>2.1800000000000002</v>
      </c>
      <c r="E16" s="29" t="s">
        <v>6</v>
      </c>
      <c r="F16" s="29" t="s">
        <v>6</v>
      </c>
      <c r="G16" s="29">
        <v>0.48199999999999998</v>
      </c>
      <c r="H16" s="29"/>
      <c r="J16" s="98" t="s">
        <v>116</v>
      </c>
    </row>
    <row r="17" spans="1:10" ht="18.75" x14ac:dyDescent="0.25">
      <c r="A17" s="27">
        <v>13</v>
      </c>
      <c r="B17" s="29" t="s">
        <v>18</v>
      </c>
      <c r="C17" s="31">
        <v>8.2729999999999997</v>
      </c>
      <c r="D17" s="31">
        <v>1.36</v>
      </c>
      <c r="E17" s="29" t="s">
        <v>6</v>
      </c>
      <c r="F17" s="29" t="s">
        <v>6</v>
      </c>
      <c r="G17" s="29">
        <v>0.65500000000000003</v>
      </c>
      <c r="H17" s="29"/>
      <c r="J17" s="98" t="s">
        <v>116</v>
      </c>
    </row>
    <row r="18" spans="1:10" ht="18.75" x14ac:dyDescent="0.25">
      <c r="A18" s="27">
        <v>14</v>
      </c>
      <c r="B18" s="29" t="s">
        <v>19</v>
      </c>
      <c r="C18" s="31" t="s">
        <v>6</v>
      </c>
      <c r="D18" s="31">
        <v>29.55</v>
      </c>
      <c r="E18" s="29" t="s">
        <v>6</v>
      </c>
      <c r="F18" s="29" t="s">
        <v>6</v>
      </c>
      <c r="G18" s="29">
        <v>69.92</v>
      </c>
      <c r="H18" s="29"/>
      <c r="J18" s="98" t="s">
        <v>117</v>
      </c>
    </row>
    <row r="19" spans="1:10" ht="18.75" x14ac:dyDescent="0.25">
      <c r="A19" s="27">
        <v>15</v>
      </c>
      <c r="B19" s="29" t="s">
        <v>20</v>
      </c>
      <c r="C19" s="31" t="s">
        <v>6</v>
      </c>
      <c r="D19" s="31">
        <v>27.68</v>
      </c>
      <c r="E19" s="29" t="s">
        <v>6</v>
      </c>
      <c r="F19" s="29" t="s">
        <v>6</v>
      </c>
      <c r="G19" s="29">
        <v>23.12</v>
      </c>
      <c r="H19" s="29"/>
      <c r="J19" s="98" t="s">
        <v>117</v>
      </c>
    </row>
    <row r="20" spans="1:10" ht="18.75" x14ac:dyDescent="0.25">
      <c r="A20" s="27">
        <v>16</v>
      </c>
      <c r="B20" s="29" t="s">
        <v>105</v>
      </c>
      <c r="C20" s="31" t="s">
        <v>6</v>
      </c>
      <c r="D20" s="31" t="s">
        <v>6</v>
      </c>
      <c r="E20" s="31" t="s">
        <v>6</v>
      </c>
      <c r="F20" s="31" t="s">
        <v>6</v>
      </c>
      <c r="G20" s="29">
        <v>0.02</v>
      </c>
      <c r="H20" s="29"/>
      <c r="J20" s="98" t="s">
        <v>113</v>
      </c>
    </row>
    <row r="21" spans="1:10" ht="18.75" x14ac:dyDescent="0.25">
      <c r="A21" s="32" t="s">
        <v>23</v>
      </c>
      <c r="B21" s="32"/>
      <c r="C21" s="33">
        <f>SUM(C5:C20)</f>
        <v>753.84300000000007</v>
      </c>
      <c r="D21" s="33">
        <f>SUM(D5:D20)</f>
        <v>388.01000000000005</v>
      </c>
      <c r="E21" s="34">
        <f>SUM(E5:E20)</f>
        <v>312.82</v>
      </c>
      <c r="F21" s="34">
        <f>SUM(F5:F20)</f>
        <v>8.11</v>
      </c>
      <c r="G21" s="34">
        <f>SUM(G5:G20)</f>
        <v>96.037000000000006</v>
      </c>
      <c r="H21" s="33">
        <f>SUM(C21:G21)</f>
        <v>1558.82</v>
      </c>
    </row>
    <row r="22" spans="1:10" ht="37.5" x14ac:dyDescent="0.25">
      <c r="A22" s="29">
        <v>1</v>
      </c>
      <c r="B22" s="29" t="s">
        <v>106</v>
      </c>
      <c r="C22" s="31">
        <v>16.149999999999999</v>
      </c>
      <c r="D22" s="31">
        <v>11.29</v>
      </c>
      <c r="E22" s="29" t="s">
        <v>6</v>
      </c>
      <c r="F22" s="29" t="s">
        <v>6</v>
      </c>
      <c r="G22" s="29">
        <v>6.4249999999999998</v>
      </c>
      <c r="H22" s="31"/>
      <c r="J22" s="98" t="s">
        <v>118</v>
      </c>
    </row>
    <row r="23" spans="1:10" ht="37.5" x14ac:dyDescent="0.25">
      <c r="A23" s="29">
        <v>2</v>
      </c>
      <c r="B23" s="29" t="s">
        <v>18</v>
      </c>
      <c r="C23" s="31" t="s">
        <v>107</v>
      </c>
      <c r="D23" s="31">
        <v>62.817</v>
      </c>
      <c r="E23" s="29">
        <v>101.89</v>
      </c>
      <c r="F23" s="31">
        <v>31.3</v>
      </c>
      <c r="G23" s="31">
        <v>258.69499999999999</v>
      </c>
      <c r="H23" s="31"/>
      <c r="J23" s="98" t="s">
        <v>119</v>
      </c>
    </row>
    <row r="24" spans="1:10" ht="18.75" x14ac:dyDescent="0.25">
      <c r="A24" s="29">
        <v>3</v>
      </c>
      <c r="B24" s="29" t="s">
        <v>22</v>
      </c>
      <c r="C24" s="31">
        <v>250.81</v>
      </c>
      <c r="D24" s="31">
        <v>129.41499999999999</v>
      </c>
      <c r="E24" s="29">
        <v>991.81</v>
      </c>
      <c r="F24" s="29">
        <v>72.209999999999994</v>
      </c>
      <c r="G24" s="29">
        <v>9.4169999999999998</v>
      </c>
      <c r="H24" s="31"/>
      <c r="J24" s="98" t="s">
        <v>120</v>
      </c>
    </row>
    <row r="25" spans="1:10" ht="18.75" x14ac:dyDescent="0.25">
      <c r="A25" s="35"/>
      <c r="B25" s="34" t="s">
        <v>108</v>
      </c>
      <c r="C25" s="33">
        <f>C22+34.693+C24</f>
        <v>301.65300000000002</v>
      </c>
      <c r="D25" s="33">
        <f t="shared" ref="D25:G25" si="0">SUM(D22:D24)</f>
        <v>203.52199999999999</v>
      </c>
      <c r="E25" s="33">
        <f t="shared" si="0"/>
        <v>1093.7</v>
      </c>
      <c r="F25" s="33">
        <f t="shared" si="0"/>
        <v>103.50999999999999</v>
      </c>
      <c r="G25" s="33">
        <f t="shared" si="0"/>
        <v>274.53699999999998</v>
      </c>
      <c r="H25" s="33">
        <f>SUM(C25:G25)</f>
        <v>1976.922</v>
      </c>
    </row>
    <row r="26" spans="1:10" ht="18.75" x14ac:dyDescent="0.25">
      <c r="A26" s="35"/>
      <c r="B26" s="35"/>
      <c r="C26" s="36"/>
      <c r="D26" s="36"/>
      <c r="E26" s="35"/>
      <c r="F26" s="35"/>
      <c r="G26" s="35"/>
      <c r="H26" s="36"/>
    </row>
    <row r="27" spans="1:10" ht="18.75" x14ac:dyDescent="0.25">
      <c r="A27" s="35"/>
      <c r="B27" s="35"/>
      <c r="C27" s="36">
        <f>C21+C25</f>
        <v>1055.4960000000001</v>
      </c>
      <c r="D27" s="36">
        <f t="shared" ref="D27:G27" si="1">D21+D25</f>
        <v>591.53200000000004</v>
      </c>
      <c r="E27" s="36">
        <f t="shared" si="1"/>
        <v>1406.52</v>
      </c>
      <c r="F27" s="36">
        <f t="shared" si="1"/>
        <v>111.61999999999999</v>
      </c>
      <c r="G27" s="36">
        <f t="shared" si="1"/>
        <v>370.57399999999996</v>
      </c>
      <c r="H27" s="36"/>
    </row>
    <row r="28" spans="1:10" ht="18.75" x14ac:dyDescent="0.25">
      <c r="A28" s="35"/>
      <c r="B28" s="35"/>
      <c r="C28" s="36"/>
      <c r="D28" s="36"/>
      <c r="E28" s="35"/>
      <c r="F28" s="35"/>
      <c r="G28" s="35"/>
      <c r="H28" s="36"/>
    </row>
    <row r="29" spans="1:10" ht="18.75" x14ac:dyDescent="0.25">
      <c r="A29" s="35"/>
      <c r="B29" s="35"/>
      <c r="C29" s="36"/>
      <c r="D29" s="36"/>
      <c r="E29" s="35"/>
      <c r="F29" s="35"/>
      <c r="G29" s="35"/>
      <c r="H29" s="36"/>
    </row>
    <row r="30" spans="1:10" ht="18.75" x14ac:dyDescent="0.25">
      <c r="A30" s="35"/>
      <c r="B30" s="35"/>
      <c r="C30" s="36"/>
      <c r="D30" s="36"/>
      <c r="E30" s="37"/>
      <c r="F30" s="35"/>
      <c r="G30" s="35"/>
      <c r="H30" s="36"/>
    </row>
    <row r="31" spans="1:10" ht="18.75" x14ac:dyDescent="0.25">
      <c r="A31" s="38"/>
      <c r="B31" s="39"/>
      <c r="C31" s="40"/>
      <c r="D31" s="40"/>
      <c r="E31" s="41"/>
      <c r="F31" s="42" t="s">
        <v>109</v>
      </c>
      <c r="G31" s="42"/>
      <c r="H31" s="42"/>
    </row>
    <row r="32" spans="1:10" ht="21" x14ac:dyDescent="0.25">
      <c r="A32" s="43"/>
      <c r="B32" s="44"/>
      <c r="C32" s="45"/>
      <c r="D32" s="45"/>
      <c r="E32" s="46"/>
      <c r="F32" s="47"/>
      <c r="G32" s="47"/>
      <c r="H32" s="47"/>
    </row>
    <row r="33" spans="1:8" ht="21" x14ac:dyDescent="0.25">
      <c r="A33" s="48"/>
      <c r="B33" s="49"/>
      <c r="C33" s="49"/>
      <c r="D33" s="49"/>
      <c r="E33" s="49"/>
      <c r="F33" s="50"/>
      <c r="G33" s="50"/>
      <c r="H33" s="50"/>
    </row>
  </sheetData>
  <mergeCells count="5">
    <mergeCell ref="A1:H1"/>
    <mergeCell ref="A2:H2"/>
    <mergeCell ref="H5:H6"/>
    <mergeCell ref="A21:B21"/>
    <mergeCell ref="F31:H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SPL Land</vt:lpstr>
      <vt:lpstr>Pvt Land Details of Plant</vt:lpstr>
      <vt:lpstr>28.05.24 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95002101</dc:creator>
  <cp:keywords>Land Details of SPL</cp:keywords>
  <cp:lastModifiedBy>Anuj Kumar Tomar</cp:lastModifiedBy>
  <dcterms:created xsi:type="dcterms:W3CDTF">2023-01-31T13:02:11Z</dcterms:created>
  <dcterms:modified xsi:type="dcterms:W3CDTF">2024-05-28T09:42:08Z</dcterms:modified>
</cp:coreProperties>
</file>