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In Progress Files\Anuj Sharma\VIS(2024-25)-PL391-341-459-Jain Infra Projects\Working\"/>
    </mc:Choice>
  </mc:AlternateContent>
  <bookViews>
    <workbookView xWindow="0" yWindow="0" windowWidth="24000" windowHeight="973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9" i="4" l="1"/>
  <c r="G3" i="4"/>
  <c r="AD3" i="4"/>
  <c r="X18" i="4"/>
  <c r="U18" i="4" l="1"/>
  <c r="V3" i="4" l="1"/>
  <c r="AB3" i="4"/>
  <c r="Y3" i="4"/>
  <c r="V6" i="4" l="1"/>
  <c r="N3" i="4" l="1"/>
  <c r="K3" i="4"/>
  <c r="H3" i="4" l="1"/>
  <c r="P3" i="4" s="1"/>
  <c r="Q3" i="4" s="1"/>
  <c r="S3" i="4" s="1"/>
  <c r="T3" i="4" s="1"/>
  <c r="T6" i="4" s="1"/>
  <c r="AD4" i="4" s="1"/>
  <c r="G6" i="4" l="1"/>
  <c r="F6" i="4" s="1"/>
  <c r="R6" i="4" l="1"/>
  <c r="AB4" i="4"/>
  <c r="AB10" i="4" s="1"/>
  <c r="P6" i="4" l="1"/>
  <c r="Q6" i="4" l="1"/>
  <c r="S6" i="4"/>
  <c r="AE5" i="4" l="1"/>
  <c r="AF5" i="4" l="1"/>
  <c r="AD6" i="4" s="1"/>
  <c r="AD7" i="4" s="1"/>
  <c r="AD8" i="4" l="1"/>
</calcChain>
</file>

<file path=xl/sharedStrings.xml><?xml version="1.0" encoding="utf-8"?>
<sst xmlns="http://schemas.openxmlformats.org/spreadsheetml/2006/main" count="50" uniqueCount="49">
  <si>
    <t>Market Value</t>
  </si>
  <si>
    <t>Sr. No.</t>
  </si>
  <si>
    <t>Height 
(in ft.)</t>
  </si>
  <si>
    <t>Type of Structure</t>
  </si>
  <si>
    <t>Built-up Area 
(in sq mtr)</t>
  </si>
  <si>
    <t>Built-up area 
(in sq ft.)</t>
  </si>
  <si>
    <t xml:space="preserve">Year of Construction 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</si>
  <si>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</si>
  <si>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</si>
  <si>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</si>
  <si>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</si>
  <si>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</si>
  <si>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(INR per sq feet)</t>
  </si>
  <si>
    <t>Gross Replacement value
(INR)</t>
  </si>
  <si>
    <t xml:space="preserve">Depreciation
(INR) </t>
  </si>
  <si>
    <t>Deterioration</t>
  </si>
  <si>
    <t>Depreciated Replacement Cost
(INR)</t>
  </si>
  <si>
    <t>Land Area in Sq.mtr.</t>
  </si>
  <si>
    <t>Govt. Rate per sq.mtr.</t>
  </si>
  <si>
    <t xml:space="preserve">Govt. Value </t>
  </si>
  <si>
    <t xml:space="preserve">Total Value - </t>
  </si>
  <si>
    <t>L&amp;B</t>
  </si>
  <si>
    <t>RCC Structure</t>
  </si>
  <si>
    <t>Total</t>
  </si>
  <si>
    <t>Diff. in value</t>
  </si>
  <si>
    <t>FMV</t>
  </si>
  <si>
    <t>RV</t>
  </si>
  <si>
    <t>DV</t>
  </si>
  <si>
    <t>Insurance</t>
  </si>
  <si>
    <t>Remarks:</t>
  </si>
  <si>
    <t>1. All the details pertaining to the building area statement such as area, floor, etc has been taken from the documents provided to us.</t>
  </si>
  <si>
    <t xml:space="preserve">2.The maintenance of the building was average as per site survey observation from external. </t>
  </si>
  <si>
    <t>3. Age of construction taken from the information as per documents provided to us.</t>
  </si>
  <si>
    <t>4. The Valuation is done by considering the depreciated replacement cost and while calculating D.R.C. 10% salvage value is considered.</t>
  </si>
  <si>
    <t>Land Area in Sq.yds.</t>
  </si>
  <si>
    <t>Total Built-up Area</t>
  </si>
  <si>
    <t xml:space="preserve">Floor </t>
  </si>
  <si>
    <t>GF</t>
  </si>
  <si>
    <t>Guideline construction rate (Sq.m.)</t>
  </si>
  <si>
    <t>Guideline value (INR)</t>
  </si>
  <si>
    <t>1 hectare</t>
  </si>
  <si>
    <t>Circle rate</t>
  </si>
  <si>
    <t>per sq.mt</t>
  </si>
  <si>
    <t>1 guntha</t>
  </si>
  <si>
    <t>Per Sq.mts</t>
  </si>
  <si>
    <t>Round off</t>
  </si>
  <si>
    <t>Market Rate per sq.mts.</t>
  </si>
  <si>
    <t>Fair Market Value (INR)</t>
  </si>
  <si>
    <t>M/S Jain Infra Project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</si>
</sst>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 [$₹-439]* #,##0_ ;_ [$₹-439]* \-#,##0_ ;_ [$₹-439]* &quot;-&quot;??_ ;_ @_ "/>
    <numFmt numFmtId="166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3" applyFont="1" applyFill="1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 wrapText="1"/>
    </xf>
    <xf numFmtId="165" fontId="2" fillId="2" borderId="1" xfId="3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164" fontId="0" fillId="5" borderId="1" xfId="0" applyNumberFormat="1" applyFill="1" applyBorder="1"/>
    <xf numFmtId="0" fontId="0" fillId="0" borderId="1" xfId="0" applyBorder="1" applyAlignment="1">
      <alignment horizontal="center" vertical="center"/>
    </xf>
    <xf numFmtId="9" fontId="0" fillId="0" borderId="1" xfId="2" applyFont="1" applyBorder="1"/>
    <xf numFmtId="9" fontId="0" fillId="0" borderId="0" xfId="2" applyFont="1" applyBorder="1"/>
    <xf numFmtId="164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0" fillId="0" borderId="0" xfId="1" applyNumberFormat="1" applyFont="1"/>
    <xf numFmtId="164" fontId="0" fillId="0" borderId="0" xfId="0" applyNumberFormat="1"/>
    <xf numFmtId="9" fontId="0" fillId="0" borderId="0" xfId="2" applyFont="1"/>
    <xf numFmtId="2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right"/>
    </xf>
    <xf numFmtId="164" fontId="0" fillId="5" borderId="0" xfId="0" applyNumberFormat="1" applyFill="1"/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2" borderId="0" xfId="3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43" fontId="5" fillId="0" borderId="1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</cellXfs>
  <cellStyles count="4">
    <cellStyle name="40% - Accent1" xfId="3" builtinId="31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sqref="A1:S1"/>
    </sheetView>
  </sheetViews>
  <sheetFormatPr defaultRowHeight="15" x14ac:dyDescent="0.25"/>
  <cols>
    <col min="1" max="1" width="4.28515625" customWidth="1"/>
    <col min="2" max="2" width="8.28515625" customWidth="1"/>
    <col min="3" max="3" width="7" hidden="1" customWidth="1"/>
    <col min="4" max="4" width="6.7109375" customWidth="1"/>
    <col min="5" max="5" width="8.85546875" hidden="1" customWidth="1"/>
    <col min="6" max="6" width="11.140625" customWidth="1"/>
    <col min="7" max="8" width="10" hidden="1" customWidth="1"/>
    <col min="9" max="9" width="12" customWidth="1"/>
    <col min="10" max="10" width="9.7109375" hidden="1" customWidth="1"/>
    <col min="11" max="11" width="10.140625" hidden="1" customWidth="1"/>
    <col min="12" max="12" width="10.7109375" customWidth="1"/>
    <col min="13" max="13" width="9" hidden="1" customWidth="1"/>
    <col min="14" max="14" width="14.28515625" hidden="1" customWidth="1"/>
    <col min="15" max="15" width="9.140625" customWidth="1"/>
    <col min="16" max="16" width="11.5703125" hidden="1" customWidth="1"/>
    <col min="17" max="17" width="10.85546875" hidden="1" customWidth="1"/>
    <col min="18" max="18" width="9.140625" hidden="1" customWidth="1"/>
    <col min="19" max="20" width="12.7109375" customWidth="1"/>
    <col min="21" max="22" width="11.5703125" hidden="1" customWidth="1"/>
    <col min="23" max="23" width="11.5703125" customWidth="1"/>
    <col min="25" max="25" width="7.5703125" customWidth="1"/>
    <col min="26" max="26" width="11.5703125" bestFit="1" customWidth="1"/>
    <col min="27" max="27" width="12.28515625" bestFit="1" customWidth="1"/>
    <col min="28" max="28" width="12.28515625" customWidth="1"/>
    <col min="29" max="29" width="11.85546875" bestFit="1" customWidth="1"/>
    <col min="30" max="30" width="10.7109375" customWidth="1"/>
    <col min="31" max="32" width="11.5703125" bestFit="1" customWidth="1"/>
  </cols>
  <sheetData>
    <row r="1" spans="1:32" ht="15.75" x14ac:dyDescent="0.25">
      <c r="A1" s="46" t="s">
        <v>48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39"/>
      <c r="U1" s="39"/>
      <c r="V1" s="39"/>
      <c r="W1" s="39"/>
    </row>
    <row r="2" spans="1:32" ht="75" x14ac:dyDescent="0.25">
      <c r="A2" s="5" t="s">
        <v>1</v>
      </c>
      <c r="B2" s="5" t="s">
        <v>36</v>
      </c>
      <c r="C2" s="5"/>
      <c r="D2" s="5" t="s">
        <v>2</v>
      </c>
      <c r="E2" s="5" t="s">
        <v>3</v>
      </c>
      <c r="F2" s="5" t="s">
        <v>4</v>
      </c>
      <c r="G2" s="5" t="s">
        <v>5</v>
      </c>
      <c r="H2" s="5" t="s">
        <v>35</v>
      </c>
      <c r="I2" s="5" t="s">
        <v>6</v>
      </c>
      <c r="J2" s="4" t="s">
        <v>7</v>
      </c>
      <c r="K2" s="5" t="s">
        <v>8</v>
      </c>
      <c r="L2" s="5" t="s">
        <v>9</v>
      </c>
      <c r="M2" s="4" t="s">
        <v>10</v>
      </c>
      <c r="N2" s="4" t="s">
        <v>11</v>
      </c>
      <c r="O2" s="5" t="s">
        <v>12</v>
      </c>
      <c r="P2" s="6" t="s">
        <v>13</v>
      </c>
      <c r="Q2" s="6" t="s">
        <v>14</v>
      </c>
      <c r="R2" s="6" t="s">
        <v>15</v>
      </c>
      <c r="S2" s="5" t="s">
        <v>16</v>
      </c>
      <c r="T2" s="5" t="s">
        <v>47</v>
      </c>
      <c r="U2" s="5" t="s">
        <v>38</v>
      </c>
      <c r="V2" s="5" t="s">
        <v>39</v>
      </c>
      <c r="W2" s="40"/>
      <c r="Y2" s="23" t="s">
        <v>34</v>
      </c>
      <c r="Z2" s="23" t="s">
        <v>17</v>
      </c>
      <c r="AA2" s="1" t="s">
        <v>18</v>
      </c>
      <c r="AB2" s="2" t="s">
        <v>19</v>
      </c>
      <c r="AC2" s="7" t="s">
        <v>46</v>
      </c>
      <c r="AD2" s="47" t="s">
        <v>0</v>
      </c>
      <c r="AE2" s="48"/>
    </row>
    <row r="3" spans="1:32" ht="15" customHeight="1" x14ac:dyDescent="0.25">
      <c r="A3" s="34">
        <v>1</v>
      </c>
      <c r="B3" s="8" t="s">
        <v>37</v>
      </c>
      <c r="C3" s="8">
        <v>8.5</v>
      </c>
      <c r="D3" s="8">
        <v>10</v>
      </c>
      <c r="E3" s="45" t="s">
        <v>22</v>
      </c>
      <c r="F3" s="9">
        <v>511</v>
      </c>
      <c r="G3" s="8">
        <f>F3*10.764</f>
        <v>5500.4039999999995</v>
      </c>
      <c r="H3" s="9">
        <f>G3</f>
        <v>5500.4039999999995</v>
      </c>
      <c r="I3" s="34">
        <v>2013</v>
      </c>
      <c r="J3" s="10">
        <v>2025</v>
      </c>
      <c r="K3" s="10">
        <f t="shared" ref="K3" si="0">J3-I3</f>
        <v>12</v>
      </c>
      <c r="L3" s="10">
        <v>70</v>
      </c>
      <c r="M3" s="30">
        <v>0.1</v>
      </c>
      <c r="N3" s="11">
        <f>(1-M3)/L3</f>
        <v>1.2857142857142857E-2</v>
      </c>
      <c r="O3" s="12">
        <v>1800</v>
      </c>
      <c r="P3" s="13">
        <f>O3*H3</f>
        <v>9900727.1999999993</v>
      </c>
      <c r="Q3" s="13">
        <f>P3*N3*IF(K3&gt;L3,L3,K3)</f>
        <v>1527540.7679999997</v>
      </c>
      <c r="R3" s="14">
        <v>0.1</v>
      </c>
      <c r="S3" s="13">
        <f>P3-Q3</f>
        <v>8373186.432</v>
      </c>
      <c r="T3" s="56">
        <f>S3-S3*R3</f>
        <v>7535867.7888000002</v>
      </c>
      <c r="U3" s="13">
        <v>14000</v>
      </c>
      <c r="V3" s="13">
        <f>U3*F3</f>
        <v>7154000</v>
      </c>
      <c r="W3" s="41"/>
      <c r="Y3" s="23">
        <f>Z3*1.196</f>
        <v>2500.8359999999998</v>
      </c>
      <c r="Z3" s="27">
        <v>2091</v>
      </c>
      <c r="AA3" s="1">
        <v>265.60000000000002</v>
      </c>
      <c r="AB3" s="15">
        <f>AA3*Z3</f>
        <v>555369.60000000009</v>
      </c>
      <c r="AC3">
        <v>20000</v>
      </c>
      <c r="AD3" s="49">
        <f>AC3*Z3</f>
        <v>41820000</v>
      </c>
      <c r="AE3" s="49"/>
    </row>
    <row r="4" spans="1:32" x14ac:dyDescent="0.25">
      <c r="A4" s="34"/>
      <c r="B4" s="8"/>
      <c r="C4" s="8"/>
      <c r="D4" s="8"/>
      <c r="E4" s="45"/>
      <c r="F4" s="9"/>
      <c r="G4" s="8"/>
      <c r="H4" s="9"/>
      <c r="I4" s="34"/>
      <c r="J4" s="10"/>
      <c r="K4" s="10"/>
      <c r="L4" s="10"/>
      <c r="M4" s="30"/>
      <c r="N4" s="11"/>
      <c r="O4" s="12"/>
      <c r="P4" s="13"/>
      <c r="Q4" s="13"/>
      <c r="R4" s="14"/>
      <c r="S4" s="13"/>
      <c r="T4" s="13"/>
      <c r="U4" s="13"/>
      <c r="V4" s="13"/>
      <c r="W4" s="41"/>
      <c r="Y4" s="50" t="s">
        <v>20</v>
      </c>
      <c r="Z4" s="50"/>
      <c r="AA4" s="50"/>
      <c r="AB4" s="16">
        <f>SUM(AB3:AB3)</f>
        <v>555369.60000000009</v>
      </c>
      <c r="AC4" s="17" t="s">
        <v>21</v>
      </c>
      <c r="AD4" s="51">
        <f>T6</f>
        <v>7535867.7888000002</v>
      </c>
      <c r="AE4" s="52"/>
    </row>
    <row r="5" spans="1:32" x14ac:dyDescent="0.25">
      <c r="A5" s="34"/>
      <c r="B5" s="8"/>
      <c r="C5" s="8"/>
      <c r="D5" s="8"/>
      <c r="E5" s="45"/>
      <c r="F5" s="9"/>
      <c r="G5" s="36"/>
      <c r="H5" s="9"/>
      <c r="I5" s="34"/>
      <c r="J5" s="10"/>
      <c r="K5" s="10"/>
      <c r="L5" s="10"/>
      <c r="M5" s="30"/>
      <c r="N5" s="11"/>
      <c r="O5" s="12"/>
      <c r="P5" s="13"/>
      <c r="Q5" s="13"/>
      <c r="R5" s="14"/>
      <c r="S5" s="13"/>
      <c r="T5" s="13"/>
      <c r="U5" s="13"/>
      <c r="V5" s="13"/>
      <c r="W5" s="41"/>
      <c r="Y5" s="28"/>
      <c r="Z5" s="28"/>
      <c r="AA5" s="28"/>
      <c r="AB5" s="29"/>
      <c r="AC5" s="17" t="s">
        <v>23</v>
      </c>
      <c r="AD5" s="33"/>
      <c r="AE5" s="35">
        <f>SUM(AD3:AE4)</f>
        <v>49355867.788800001</v>
      </c>
      <c r="AF5" s="25">
        <f>ROUND(AE5,-5)</f>
        <v>49400000</v>
      </c>
    </row>
    <row r="6" spans="1:32" x14ac:dyDescent="0.25">
      <c r="A6" s="55" t="s">
        <v>23</v>
      </c>
      <c r="B6" s="55"/>
      <c r="C6" s="55"/>
      <c r="D6" s="55"/>
      <c r="E6" s="55"/>
      <c r="F6" s="9">
        <f t="shared" ref="F6" si="1">G6/10.764</f>
        <v>511</v>
      </c>
      <c r="G6" s="21">
        <f>SUM(G3:G5)</f>
        <v>5500.4039999999995</v>
      </c>
      <c r="H6" s="21"/>
      <c r="I6" s="34"/>
      <c r="J6" s="31"/>
      <c r="K6" s="31"/>
      <c r="L6" s="31"/>
      <c r="M6" s="30"/>
      <c r="N6" s="11"/>
      <c r="O6" s="32"/>
      <c r="P6" s="22">
        <f>SUM(P3:P5)</f>
        <v>9900727.1999999993</v>
      </c>
      <c r="Q6" s="22">
        <f>SUM(Q3:Q5)</f>
        <v>1527540.7679999997</v>
      </c>
      <c r="R6" s="22">
        <f>SUM(R3:R5)</f>
        <v>0.1</v>
      </c>
      <c r="S6" s="22">
        <f>SUM(S3:S5)</f>
        <v>8373186.432</v>
      </c>
      <c r="T6" s="22">
        <f>SUM(T3:T5)</f>
        <v>7535867.7888000002</v>
      </c>
      <c r="U6" s="22"/>
      <c r="V6" s="22">
        <f>SUM(V3:V5)</f>
        <v>7154000</v>
      </c>
      <c r="W6" s="42"/>
      <c r="AC6" s="3" t="s">
        <v>25</v>
      </c>
      <c r="AD6" s="51">
        <f>AF5</f>
        <v>49400000</v>
      </c>
      <c r="AE6" s="52"/>
    </row>
    <row r="7" spans="1:32" ht="15" customHeight="1" x14ac:dyDescent="0.25">
      <c r="A7" s="57" t="s">
        <v>29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9"/>
      <c r="U7" s="37"/>
      <c r="V7" s="37"/>
      <c r="W7" s="43"/>
      <c r="AC7" s="3" t="s">
        <v>26</v>
      </c>
      <c r="AD7" s="53">
        <f>AD6*AF8</f>
        <v>41990000</v>
      </c>
      <c r="AE7" s="54"/>
    </row>
    <row r="8" spans="1:32" ht="15" customHeight="1" x14ac:dyDescent="0.25">
      <c r="A8" s="60" t="s">
        <v>30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2"/>
      <c r="U8" s="38"/>
      <c r="V8" s="38"/>
      <c r="W8" s="44"/>
      <c r="AC8" s="3" t="s">
        <v>27</v>
      </c>
      <c r="AD8" s="51">
        <f>AD6*AF9</f>
        <v>37050000</v>
      </c>
      <c r="AE8" s="51"/>
      <c r="AF8" s="26">
        <v>0.85</v>
      </c>
    </row>
    <row r="9" spans="1:32" ht="15" customHeight="1" x14ac:dyDescent="0.25">
      <c r="A9" s="60" t="s">
        <v>31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2"/>
      <c r="U9" s="38"/>
      <c r="V9" s="38"/>
      <c r="W9" s="44"/>
      <c r="AC9" s="3" t="s">
        <v>28</v>
      </c>
      <c r="AD9" s="51">
        <f>T6*0.8</f>
        <v>6028694.2310400009</v>
      </c>
      <c r="AE9" s="51"/>
      <c r="AF9" s="26">
        <v>0.75</v>
      </c>
    </row>
    <row r="10" spans="1:32" ht="11.25" customHeight="1" x14ac:dyDescent="0.25">
      <c r="A10" s="60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2"/>
      <c r="U10" s="38"/>
      <c r="V10" s="38"/>
      <c r="W10" s="44"/>
      <c r="AA10" s="3" t="s">
        <v>24</v>
      </c>
      <c r="AB10" s="18">
        <f>(AD3-AB4)/AD3</f>
        <v>0.98671999999999993</v>
      </c>
      <c r="AD10" s="20"/>
      <c r="AE10" s="20"/>
    </row>
    <row r="11" spans="1:32" ht="27" customHeight="1" x14ac:dyDescent="0.25">
      <c r="A11" s="60" t="s">
        <v>33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2"/>
      <c r="U11" s="38"/>
      <c r="V11" s="38"/>
      <c r="W11" s="44"/>
      <c r="AB11" s="19"/>
      <c r="AD11" s="20"/>
      <c r="AE11" s="20"/>
    </row>
    <row r="12" spans="1:32" ht="26.25" customHeight="1" x14ac:dyDescent="0.25">
      <c r="AB12" s="19"/>
    </row>
    <row r="13" spans="1:32" ht="16.5" customHeight="1" x14ac:dyDescent="0.25"/>
    <row r="16" spans="1:32" x14ac:dyDescent="0.25">
      <c r="S16" t="s">
        <v>40</v>
      </c>
      <c r="U16" s="24">
        <v>10000</v>
      </c>
      <c r="X16">
        <v>2000000</v>
      </c>
    </row>
    <row r="17" spans="19:24" x14ac:dyDescent="0.25">
      <c r="S17" t="s">
        <v>41</v>
      </c>
      <c r="U17" s="24">
        <v>2656000</v>
      </c>
      <c r="W17" t="s">
        <v>43</v>
      </c>
      <c r="X17">
        <v>101.17</v>
      </c>
    </row>
    <row r="18" spans="19:24" x14ac:dyDescent="0.25">
      <c r="S18" t="s">
        <v>42</v>
      </c>
      <c r="U18">
        <f>U17/U16</f>
        <v>265.60000000000002</v>
      </c>
      <c r="W18" t="s">
        <v>44</v>
      </c>
      <c r="X18">
        <f>X16/X17</f>
        <v>19768.706138183257</v>
      </c>
    </row>
    <row r="19" spans="19:24" x14ac:dyDescent="0.25">
      <c r="W19" t="s">
        <v>45</v>
      </c>
      <c r="X19">
        <v>20000</v>
      </c>
    </row>
  </sheetData>
  <mergeCells count="16">
    <mergeCell ref="A7:T7"/>
    <mergeCell ref="A8:T8"/>
    <mergeCell ref="A9:T9"/>
    <mergeCell ref="A10:T10"/>
    <mergeCell ref="A11:T11"/>
    <mergeCell ref="E3:E5"/>
    <mergeCell ref="A1:S1"/>
    <mergeCell ref="AD2:AE2"/>
    <mergeCell ref="AD3:AE3"/>
    <mergeCell ref="Y4:AA4"/>
    <mergeCell ref="AD4:AE4"/>
    <mergeCell ref="AD6:AE6"/>
    <mergeCell ref="AD7:AE7"/>
    <mergeCell ref="AD8:AE8"/>
    <mergeCell ref="AD9:AE9"/>
    <mergeCell ref="A6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Manmohan Dubey</dc:creator>
  <cp:lastModifiedBy>Anuj</cp:lastModifiedBy>
  <dcterms:created xsi:type="dcterms:W3CDTF">2015-06-05T18:17:20Z</dcterms:created>
  <dcterms:modified xsi:type="dcterms:W3CDTF">2025-03-07T07:39:25Z</dcterms:modified>
</cp:coreProperties>
</file>