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Abhinav Chaturvedi's Assignments\In-Progress\VIS(2024-25)-PL424-374-505_Texfil\"/>
    </mc:Choice>
  </mc:AlternateContent>
  <xr:revisionPtr revIDLastSave="0" documentId="13_ncr:1_{A319B027-97AE-4810-B105-879FA4CB323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&amp;M" sheetId="1" r:id="rId1"/>
    <sheet name="Building" sheetId="2" r:id="rId2"/>
  </sheets>
  <definedNames>
    <definedName name="_xlnm._FilterDatabase" localSheetId="0" hidden="1">'P&amp;M'!$A$3:$J$38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K2" i="1"/>
  <c r="K6" i="1"/>
  <c r="K33" i="1"/>
  <c r="K32" i="1"/>
  <c r="K31" i="1"/>
  <c r="K30" i="1"/>
  <c r="K29" i="1"/>
  <c r="K28" i="1"/>
  <c r="K37" i="1"/>
  <c r="K36" i="1"/>
  <c r="K35" i="1"/>
  <c r="K34" i="1"/>
  <c r="K27" i="1"/>
  <c r="K26" i="1"/>
  <c r="K25" i="1"/>
  <c r="K24" i="1"/>
  <c r="K23" i="1"/>
  <c r="K22" i="1"/>
  <c r="K20" i="1"/>
  <c r="K19" i="1"/>
  <c r="K16" i="1"/>
  <c r="K15" i="1"/>
  <c r="K13" i="1"/>
  <c r="K12" i="1"/>
  <c r="K11" i="1"/>
  <c r="K10" i="1"/>
  <c r="K8" i="1"/>
  <c r="K7" i="1"/>
  <c r="K5" i="1"/>
  <c r="J2" i="1"/>
  <c r="G12" i="2"/>
  <c r="G11" i="2"/>
  <c r="G10" i="2"/>
  <c r="G9" i="2"/>
  <c r="G8" i="2"/>
  <c r="G7" i="2"/>
  <c r="G6" i="2"/>
  <c r="G5" i="2"/>
  <c r="F12" i="2"/>
  <c r="F10" i="2"/>
  <c r="D11" i="2"/>
  <c r="F11" i="2" s="1"/>
  <c r="D9" i="2"/>
  <c r="F9" i="2" s="1"/>
  <c r="D8" i="2"/>
  <c r="F8" i="2" s="1"/>
  <c r="D7" i="2"/>
  <c r="F7" i="2" s="1"/>
  <c r="D6" i="2"/>
  <c r="F6" i="2" s="1"/>
  <c r="D5" i="2"/>
  <c r="F5" i="2" s="1"/>
  <c r="J38" i="1"/>
  <c r="J37" i="1"/>
  <c r="J36" i="1"/>
  <c r="J35" i="1"/>
  <c r="J34" i="1"/>
  <c r="J33" i="1"/>
  <c r="J32" i="1"/>
  <c r="J31" i="1"/>
  <c r="J30" i="1"/>
  <c r="J29" i="1"/>
  <c r="J28" i="1"/>
  <c r="I27" i="1"/>
  <c r="J27" i="1" s="1"/>
  <c r="J26" i="1"/>
  <c r="J25" i="1"/>
  <c r="J24" i="1"/>
  <c r="J23" i="1"/>
  <c r="J22" i="1"/>
  <c r="J20" i="1"/>
  <c r="J19" i="1"/>
  <c r="I18" i="1"/>
  <c r="J18" i="1" s="1"/>
  <c r="I17" i="1"/>
  <c r="J17" i="1" s="1"/>
  <c r="J16" i="1"/>
  <c r="J15" i="1"/>
  <c r="J14" i="1"/>
  <c r="J13" i="1"/>
  <c r="J12" i="1"/>
  <c r="J11" i="1"/>
  <c r="J10" i="1"/>
  <c r="J9" i="1"/>
  <c r="J8" i="1"/>
  <c r="J7" i="1"/>
  <c r="I6" i="1"/>
  <c r="J6" i="1" s="1"/>
  <c r="J5" i="1"/>
  <c r="J4" i="1"/>
  <c r="F13" i="2" l="1"/>
</calcChain>
</file>

<file path=xl/sharedStrings.xml><?xml version="1.0" encoding="utf-8"?>
<sst xmlns="http://schemas.openxmlformats.org/spreadsheetml/2006/main" count="217" uniqueCount="133">
  <si>
    <t>Offer No</t>
  </si>
  <si>
    <t>Date</t>
  </si>
  <si>
    <t>Party</t>
  </si>
  <si>
    <t>Qty</t>
  </si>
  <si>
    <t>Curr</t>
  </si>
  <si>
    <t>Rate</t>
  </si>
  <si>
    <t>Amount</t>
  </si>
  <si>
    <t>VB/CP/2024/0146</t>
  </si>
  <si>
    <t>Chicago Pneumatic Compressors</t>
  </si>
  <si>
    <t>Compressor</t>
  </si>
  <si>
    <t>CO Oil Free Reciprocating Air Compressor Model HN215 NP (160 LW IE3 Motor, 1182 CFM, 7 Bar)</t>
  </si>
  <si>
    <t>INR</t>
  </si>
  <si>
    <t>RECIP Lub Oil (20 Liter = 1 Can). 2 CAN Required Per Air Compressor</t>
  </si>
  <si>
    <t>HIL/QUO/TFH/FBC/2024-25/010/ARP</t>
  </si>
  <si>
    <t>Heatex Industries Limited</t>
  </si>
  <si>
    <t>Thermopack</t>
  </si>
  <si>
    <t>Vertical 4000 U VTA (4 Pass) Thermic Fluid Heater with FBC system</t>
  </si>
  <si>
    <t>FIL(D)/066/2023-24</t>
  </si>
  <si>
    <t>Nextjen Cooling Towers Pvt Ltd, Baroda</t>
  </si>
  <si>
    <t>Cooling Tower</t>
  </si>
  <si>
    <t>500 M3/Hr. X 3 Cell i.e. 1500 M3/Hr.</t>
  </si>
  <si>
    <t>500 M3/Hr. X 1 Cell i.e. 500 M3/Hr.</t>
  </si>
  <si>
    <t>TITPL/2024/FILATEX/22042024</t>
  </si>
  <si>
    <t>Trane Technologies India Pvt Ltd</t>
  </si>
  <si>
    <t>Centrifugal Chiller</t>
  </si>
  <si>
    <t>500 tr water cooled centrifugal chiller with wye delta starter</t>
  </si>
  <si>
    <t>USD</t>
  </si>
  <si>
    <t>500TR water cooled screw chiller with VFD Saterter</t>
  </si>
  <si>
    <t>TOTPL/2024/FILATEX/22042024</t>
  </si>
  <si>
    <t>Supply of refrigerant R-514A, adopter box, insulation and commissioning of 500 TR Centrifugal Chiller</t>
  </si>
  <si>
    <t>Supply of Refrigerant R-134A, adopter box, insulation and commissioning of 500TR Screw Chiller</t>
  </si>
  <si>
    <t>N/A</t>
  </si>
  <si>
    <t>Broad Air Conditioning India Pvt. Ltd</t>
  </si>
  <si>
    <t>Chiller</t>
  </si>
  <si>
    <t>VAM Chiller (BDS181X1II0-39/32-7/12-400</t>
  </si>
  <si>
    <t>A&amp;C/QTN/24/2204</t>
  </si>
  <si>
    <t>Anil &amp; Co.</t>
  </si>
  <si>
    <t>Softner Plant</t>
  </si>
  <si>
    <t>Filtration System : 100 m3/hr</t>
  </si>
  <si>
    <t>Effluent Treatment Plant</t>
  </si>
  <si>
    <t>ETP Plant : 100 KLD</t>
  </si>
  <si>
    <t>D M Plant</t>
  </si>
  <si>
    <t>DM System : 10 M3/hr</t>
  </si>
  <si>
    <t>RK/CRF/2024-23/04</t>
  </si>
  <si>
    <t>R. K. Engineering</t>
  </si>
  <si>
    <t>Nitrogen Plant</t>
  </si>
  <si>
    <t>PSA Nitrogen Plant : 50Nm3/hr @ 99.9%
including Nitrogen Generator &amp; Nitrogen receiver of Geometric Volume</t>
  </si>
  <si>
    <t>17 - 29013922-00.0A0</t>
  </si>
  <si>
    <t>Piller Blower &amp; Compressors Gmbh</t>
  </si>
  <si>
    <t>MVR Piller Comp</t>
  </si>
  <si>
    <t>Euro</t>
  </si>
  <si>
    <t>EVS/2005475/R2</t>
  </si>
  <si>
    <t>Chem Process systems P. Ltd</t>
  </si>
  <si>
    <t>MVR Chemprocess</t>
  </si>
  <si>
    <t>MVR based multiple effect evaporation plant followed by distillation unit</t>
  </si>
  <si>
    <t>TES/QTN/24-25/289</t>
  </si>
  <si>
    <t>Technofab Engineering Services</t>
  </si>
  <si>
    <t>Reactors, Ceystalloizers and Holding tanks</t>
  </si>
  <si>
    <t>2600/24 Revision 1</t>
  </si>
  <si>
    <t>Maag Pump Systems AG, Switzerland</t>
  </si>
  <si>
    <t>ZCHKFIL20240913</t>
  </si>
  <si>
    <t>Zhicheng Chemical Ltd</t>
  </si>
  <si>
    <t>Polymer Line or R-Pet with Standard Parts &amp; accessories</t>
  </si>
  <si>
    <t>SES/3015/RO</t>
  </si>
  <si>
    <t>Shiva Engineering Services</t>
  </si>
  <si>
    <t>Engineering Services</t>
  </si>
  <si>
    <t>Engineering Services of Textile recycling project</t>
  </si>
  <si>
    <t>Zhangjiagang Xinbei Machinery Co. Ltd</t>
  </si>
  <si>
    <t>XB-JF800 Milling Shredder</t>
  </si>
  <si>
    <t>053/24-25</t>
  </si>
  <si>
    <t>Valves Industries, Mumbai</t>
  </si>
  <si>
    <t>Valve</t>
  </si>
  <si>
    <t>NEC-4500285947</t>
  </si>
  <si>
    <t>National Engineering Corporation</t>
  </si>
  <si>
    <t>17 - 29013922-01.0A0</t>
  </si>
  <si>
    <t>BHS Sonthofen Gmbh, Germany</t>
  </si>
  <si>
    <t>BHS Rotary Pressure Filter</t>
  </si>
  <si>
    <t>BHS Rotary Pressure Filter with spare Parts</t>
  </si>
  <si>
    <t>Shanghai Cando Machinery &amp; Equipment Co Ltd</t>
  </si>
  <si>
    <t>Valves</t>
  </si>
  <si>
    <t>QS1190 REVO</t>
  </si>
  <si>
    <t>Mansco Products, USA</t>
  </si>
  <si>
    <t>TOV System Package</t>
  </si>
  <si>
    <t>Q-VT-FIL-242507081-R1</t>
  </si>
  <si>
    <t>V Tech Engineering</t>
  </si>
  <si>
    <t>Cristaliser for BHET Crystallization</t>
  </si>
  <si>
    <t xml:space="preserve">Cristaliser for BHET Crystallization
60KL-3 Nos
</t>
  </si>
  <si>
    <t>Cristaliser for BHET Crystallization
12KL-18 Nos</t>
  </si>
  <si>
    <t>Cristaliser for BHET Crystallization
6KL-6 Nos</t>
  </si>
  <si>
    <t>SHRP/SSK/SP/345A/24-25</t>
  </si>
  <si>
    <t>Sharplex Filters (India) Pvt. Ltd</t>
  </si>
  <si>
    <t>100 M2 Sharplex Vertex Pressure Leaf Filter in SS 304 with CS Jacket non contacts in carbon steel with fixed spray nozzle arrangement on top -slurry discharge type, without bottom discharge valve including 2 sets O-rings for filter ;eaves</t>
  </si>
  <si>
    <t>Spare set of filter leaves for 100 M2 VPLF</t>
  </si>
  <si>
    <t>100M2 Sherplex Pulsejet Candle Filter in SS 304, with CS Jacket, non-contacts in Carbon steel - Slurry discharge type including 2 sets O-rings</t>
  </si>
  <si>
    <t>Extra Cloth</t>
  </si>
  <si>
    <t>RE/TPL/PQ/2509</t>
  </si>
  <si>
    <t>Rushabh Enterprises</t>
  </si>
  <si>
    <t>Pumps</t>
  </si>
  <si>
    <t>48 pumps (backpull out type with closed impeller)</t>
  </si>
  <si>
    <t>Asset</t>
  </si>
  <si>
    <t>Specs.</t>
  </si>
  <si>
    <t>Building Cost breakup</t>
  </si>
  <si>
    <t>Building Blocks</t>
  </si>
  <si>
    <t>Size (SQM)</t>
  </si>
  <si>
    <t>Rs./Lacs</t>
  </si>
  <si>
    <t>Main Plant  Building- Recycling Plant ,  G + 4 , (2240 x 4M²)</t>
  </si>
  <si>
    <t>Main Plant Building - Polymerization Plant G+4 , (960x 4)  M²</t>
  </si>
  <si>
    <t>Utility and HTM Heater Shade Fire Hydrant &amp; Lagoon and ETP (980+1716+640+640) + Tanks</t>
  </si>
  <si>
    <t>Tank farm Area + Storage Tank Foundations ( 25 x 32 ), 6 Tanks</t>
  </si>
  <si>
    <t xml:space="preserve">Raw Material Storage </t>
  </si>
  <si>
    <t>Electrical Transforemr , Panel Room etc.700 G+1</t>
  </si>
  <si>
    <t>Finished Good storage 40x21</t>
  </si>
  <si>
    <t xml:space="preserve">Office Admin Block  </t>
  </si>
  <si>
    <t>Total</t>
  </si>
  <si>
    <t>S. No.</t>
  </si>
  <si>
    <t>Rate/sqm</t>
  </si>
  <si>
    <t>Rate/sqft</t>
  </si>
  <si>
    <t>Remarks</t>
  </si>
  <si>
    <t>Building construction cost depends upon type of building structrure, floor height, type of flooring, finishing and other external factors. The basic construction cost Rs. 17,000/- &amp; Rs. 12,000/- per sqm is taken by the management which is within the construction defined by the CPWD Pinth Area Rates 2023 &amp; other industrial banchmark.</t>
  </si>
  <si>
    <t>https://www.indiamart.com/proddetail/elgi-pg-1100-pg-1200-pg-1250-air-compressors-2853417434591.html?srsltid=AfmBOor84lZlAqQKSak3CKcW-Y8tkhbooB_vYn8OoRFKqBpQZozC-gjP</t>
  </si>
  <si>
    <t>https://www.aajjo.com/cooling-tower-heat-exchanger-parts/gagan-international-cooling-tower-unit-in-ludhiana-gagan-international/product?srsltid=AfmBOoqWM5Kc0gxnA-SvKkOWNtPrfruasYL-k5qJICsm4iXfXqXOELlR2KQ#MoreDetails</t>
  </si>
  <si>
    <t>https://www.indiamart.com/proddetail/carrier-centrifugal-water-chiller-11372249512.html</t>
  </si>
  <si>
    <t>https://www.tradeindia.com/products/industrial-ultra-filtration-system-c8709871.html</t>
  </si>
  <si>
    <t>https://www.tradeindia.com/products/industrial-effluent-water-treatment-plant-c8650948.html</t>
  </si>
  <si>
    <t>https://www.google.com/search?sca_esv=7757177fdcbfa303&amp;rlz=1C1RLNS_enIN1055IN1055&amp;tbm=shop&amp;q=Dm+plant+10+m3h+cost+in+india&amp;tbs=mr:1,price:1,ppr_min:250000&amp;sa=X&amp;ved=0ahUKEwjN8My8ucSJAxVXR2wGHZ5-DicQvSsI3AQoBA&amp;biw=1600&amp;bih=773&amp;dpr=1</t>
  </si>
  <si>
    <t>https://www.alibaba.com/pla/Factory-direct-price-PSA-Nitrogen-Generator_1600175245996.html?mark=google_shopping&amp;biz=pla&amp;searchText=Gas+Generation+Equipment&amp;product_id=1600175245996&amp;seo=1</t>
  </si>
  <si>
    <t>Customized item</t>
  </si>
  <si>
    <t>EPC Work</t>
  </si>
  <si>
    <t>Chips</t>
  </si>
  <si>
    <t>Multiple patty items</t>
  </si>
  <si>
    <t>Customized item, verified in secondary market</t>
  </si>
  <si>
    <t>https://www.industrybuying.com/pneumatic-actuator-valve-uflow-HYD.PNE.59631407/</t>
  </si>
  <si>
    <t>https://www.tradeindia.com/products/ss-crystallizer-plant-c9467229.html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</si>
</sst>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6" fontId="0" fillId="0" borderId="1" xfId="0" applyNumberForma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5" fontId="0" fillId="0" borderId="0" xfId="1" applyNumberFormat="1" applyFont="1" applyAlignment="1"/>
    <xf numFmtId="165" fontId="4" fillId="0" borderId="1" xfId="1" applyNumberFormat="1" applyFont="1" applyBorder="1" applyAlignment="1"/>
    <xf numFmtId="165" fontId="3" fillId="0" borderId="1" xfId="1" applyNumberFormat="1" applyFont="1" applyBorder="1" applyAlignment="1"/>
    <xf numFmtId="165" fontId="0" fillId="0" borderId="0" xfId="1" applyNumberFormat="1" applyFont="1"/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>
      <alignment horizontal="right" vertical="center"/>
    </xf>
    <xf numFmtId="165" fontId="3" fillId="0" borderId="1" xfId="1" applyNumberFormat="1" applyFont="1" applyBorder="1" applyAlignment="1">
      <alignment horizontal="center" vertical="center"/>
    </xf>
    <xf numFmtId="165" fontId="3" fillId="0" borderId="4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165" fontId="2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vertical="center"/>
    </xf>
    <xf numFmtId="165" fontId="0" fillId="0" borderId="1" xfId="1" applyNumberFormat="1" applyFont="1" applyFill="1" applyBorder="1" applyAlignment="1">
      <alignment vertical="center"/>
    </xf>
    <xf numFmtId="165" fontId="2" fillId="0" borderId="1" xfId="1" applyNumberFormat="1" applyFont="1" applyBorder="1" applyAlignment="1"/>
    <xf numFmtId="165" fontId="0" fillId="0" borderId="1" xfId="1" applyNumberFormat="1" applyFont="1" applyBorder="1" applyAlignment="1"/>
    <xf numFmtId="0" fontId="0" fillId="0" borderId="1" xfId="0" applyBorder="1" applyAlignment="1">
      <alignment vertical="center" wrapText="1"/>
    </xf>
  </cellXfs>
  <cellStyles count="3">
    <cellStyle name="Comma" xfId="1" builtinId="3"/>
    <cellStyle name="Comma 2" xfId="2" xr:uid="{BE9C1BD1-FB29-4176-865F-044222867A5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9"/>
  <sheetViews>
    <sheetView tabSelected="1" workbookViewId="0">
      <selection activeCell="A15" sqref="A15"/>
    </sheetView>
  </sheetViews>
  <sheetFormatPr defaultRowHeight="15" x14ac:dyDescent="0.25"/>
  <cols>
    <col min="1" max="1" width="5.85546875" bestFit="1" customWidth="1"/>
    <col min="2" max="2" width="33.5703125" hidden="1" customWidth="1"/>
    <col min="3" max="3" width="10.42578125" bestFit="1" customWidth="1"/>
    <col min="4" max="4" width="23.85546875" customWidth="1"/>
    <col min="5" max="5" width="37.42578125" customWidth="1"/>
    <col min="6" max="6" width="85.7109375" customWidth="1"/>
    <col min="7" max="7" width="4.140625" customWidth="1"/>
    <col min="8" max="8" width="5" customWidth="1"/>
    <col min="9" max="9" width="15.28515625" style="12" bestFit="1" customWidth="1"/>
    <col min="10" max="10" width="16.85546875" style="12" bestFit="1" customWidth="1"/>
    <col min="11" max="11" width="14.28515625" style="12" bestFit="1" customWidth="1"/>
  </cols>
  <sheetData>
    <row r="2" spans="1:12" x14ac:dyDescent="0.25">
      <c r="J2" s="12">
        <f>SUBTOTAL(9,J4:J38)</f>
        <v>1259797989</v>
      </c>
      <c r="K2" s="12">
        <f>SUBTOTAL(9,K4:K38)</f>
        <v>1218258034</v>
      </c>
    </row>
    <row r="3" spans="1:12" x14ac:dyDescent="0.25">
      <c r="A3" s="1" t="s">
        <v>114</v>
      </c>
      <c r="B3" s="1" t="s">
        <v>0</v>
      </c>
      <c r="C3" s="1" t="s">
        <v>1</v>
      </c>
      <c r="D3" s="1" t="s">
        <v>2</v>
      </c>
      <c r="E3" s="1" t="s">
        <v>99</v>
      </c>
      <c r="F3" s="1" t="s">
        <v>100</v>
      </c>
      <c r="G3" s="1" t="s">
        <v>3</v>
      </c>
      <c r="H3" s="1" t="s">
        <v>4</v>
      </c>
      <c r="I3" s="20" t="s">
        <v>5</v>
      </c>
      <c r="J3" s="20" t="s">
        <v>6</v>
      </c>
    </row>
    <row r="4" spans="1:12" x14ac:dyDescent="0.25">
      <c r="A4" s="2">
        <v>1</v>
      </c>
      <c r="B4" s="3" t="s">
        <v>7</v>
      </c>
      <c r="C4" s="4">
        <v>45560</v>
      </c>
      <c r="D4" s="3" t="s">
        <v>8</v>
      </c>
      <c r="E4" s="3" t="s">
        <v>9</v>
      </c>
      <c r="F4" s="3" t="s">
        <v>10</v>
      </c>
      <c r="G4" s="3">
        <v>1</v>
      </c>
      <c r="H4" s="3" t="s">
        <v>11</v>
      </c>
      <c r="I4" s="21">
        <v>3780000</v>
      </c>
      <c r="J4" s="21">
        <f t="shared" ref="J4:J20" si="0">+G4*I4</f>
        <v>3780000</v>
      </c>
      <c r="K4" s="12">
        <v>3400000</v>
      </c>
      <c r="L4" t="s">
        <v>119</v>
      </c>
    </row>
    <row r="5" spans="1:12" x14ac:dyDescent="0.25">
      <c r="A5" s="2">
        <v>1</v>
      </c>
      <c r="B5" s="3" t="s">
        <v>7</v>
      </c>
      <c r="C5" s="4">
        <v>45560</v>
      </c>
      <c r="D5" s="3" t="s">
        <v>8</v>
      </c>
      <c r="E5" s="3" t="s">
        <v>9</v>
      </c>
      <c r="F5" s="3" t="s">
        <v>12</v>
      </c>
      <c r="G5" s="3">
        <v>2</v>
      </c>
      <c r="H5" s="3" t="s">
        <v>11</v>
      </c>
      <c r="I5" s="21">
        <v>22500</v>
      </c>
      <c r="J5" s="21">
        <f t="shared" si="0"/>
        <v>45000</v>
      </c>
      <c r="K5" s="12">
        <f>J5</f>
        <v>45000</v>
      </c>
    </row>
    <row r="6" spans="1:12" x14ac:dyDescent="0.25">
      <c r="A6" s="2">
        <v>2</v>
      </c>
      <c r="B6" s="3" t="s">
        <v>13</v>
      </c>
      <c r="C6" s="4">
        <v>45488</v>
      </c>
      <c r="D6" s="3" t="s">
        <v>14</v>
      </c>
      <c r="E6" s="3" t="s">
        <v>15</v>
      </c>
      <c r="F6" s="3" t="s">
        <v>16</v>
      </c>
      <c r="G6" s="3">
        <v>1</v>
      </c>
      <c r="H6" s="3" t="s">
        <v>11</v>
      </c>
      <c r="I6" s="21">
        <f>+(200+700+10+100+50+20+12.5+2.5+62.5+17.5+4+5.25+6.5+30)*100000</f>
        <v>122075000</v>
      </c>
      <c r="J6" s="21">
        <f t="shared" si="0"/>
        <v>122075000</v>
      </c>
      <c r="K6" s="12">
        <f>J6</f>
        <v>122075000</v>
      </c>
    </row>
    <row r="7" spans="1:12" x14ac:dyDescent="0.25">
      <c r="A7" s="2">
        <v>3</v>
      </c>
      <c r="B7" s="3" t="s">
        <v>17</v>
      </c>
      <c r="C7" s="4">
        <v>45189</v>
      </c>
      <c r="D7" s="3" t="s">
        <v>18</v>
      </c>
      <c r="E7" s="3" t="s">
        <v>19</v>
      </c>
      <c r="F7" s="3" t="s">
        <v>20</v>
      </c>
      <c r="G7" s="3">
        <v>1</v>
      </c>
      <c r="H7" s="3" t="s">
        <v>11</v>
      </c>
      <c r="I7" s="21">
        <v>5375000</v>
      </c>
      <c r="J7" s="21">
        <f t="shared" si="0"/>
        <v>5375000</v>
      </c>
      <c r="K7" s="12">
        <f>J7</f>
        <v>5375000</v>
      </c>
      <c r="L7" t="s">
        <v>120</v>
      </c>
    </row>
    <row r="8" spans="1:12" x14ac:dyDescent="0.25">
      <c r="A8" s="2">
        <v>3</v>
      </c>
      <c r="B8" s="3" t="s">
        <v>17</v>
      </c>
      <c r="C8" s="4">
        <v>45189</v>
      </c>
      <c r="D8" s="3" t="s">
        <v>18</v>
      </c>
      <c r="E8" s="3" t="s">
        <v>19</v>
      </c>
      <c r="F8" s="3" t="s">
        <v>21</v>
      </c>
      <c r="G8" s="3">
        <v>1</v>
      </c>
      <c r="H8" s="3" t="s">
        <v>11</v>
      </c>
      <c r="I8" s="21">
        <v>1875000</v>
      </c>
      <c r="J8" s="21">
        <f t="shared" si="0"/>
        <v>1875000</v>
      </c>
      <c r="K8" s="12">
        <f>J8</f>
        <v>1875000</v>
      </c>
      <c r="L8" t="s">
        <v>120</v>
      </c>
    </row>
    <row r="9" spans="1:12" x14ac:dyDescent="0.25">
      <c r="A9" s="2">
        <v>4</v>
      </c>
      <c r="B9" s="3" t="s">
        <v>22</v>
      </c>
      <c r="C9" s="4">
        <v>45404</v>
      </c>
      <c r="D9" s="3" t="s">
        <v>23</v>
      </c>
      <c r="E9" s="3" t="s">
        <v>24</v>
      </c>
      <c r="F9" s="3" t="s">
        <v>25</v>
      </c>
      <c r="G9" s="3">
        <v>1</v>
      </c>
      <c r="H9" s="3" t="s">
        <v>26</v>
      </c>
      <c r="I9" s="21">
        <v>131800</v>
      </c>
      <c r="J9" s="21">
        <f>+G9*I9*85</f>
        <v>11203000</v>
      </c>
      <c r="K9" s="12">
        <v>10000000</v>
      </c>
      <c r="L9" t="s">
        <v>121</v>
      </c>
    </row>
    <row r="10" spans="1:12" x14ac:dyDescent="0.25">
      <c r="A10" s="2">
        <v>4</v>
      </c>
      <c r="B10" s="3" t="s">
        <v>22</v>
      </c>
      <c r="C10" s="4">
        <v>45404</v>
      </c>
      <c r="D10" s="3" t="s">
        <v>23</v>
      </c>
      <c r="E10" s="3" t="s">
        <v>24</v>
      </c>
      <c r="F10" s="3" t="s">
        <v>27</v>
      </c>
      <c r="G10" s="3">
        <v>1</v>
      </c>
      <c r="H10" s="3" t="s">
        <v>26</v>
      </c>
      <c r="I10" s="21">
        <v>92400</v>
      </c>
      <c r="J10" s="21">
        <f>+G10*I10*85</f>
        <v>7854000</v>
      </c>
      <c r="K10" s="12">
        <f>J10</f>
        <v>7854000</v>
      </c>
    </row>
    <row r="11" spans="1:12" x14ac:dyDescent="0.25">
      <c r="A11" s="2">
        <v>5</v>
      </c>
      <c r="B11" s="3" t="s">
        <v>28</v>
      </c>
      <c r="C11" s="4">
        <v>45404</v>
      </c>
      <c r="D11" s="3" t="s">
        <v>23</v>
      </c>
      <c r="E11" s="3" t="s">
        <v>24</v>
      </c>
      <c r="F11" s="3" t="s">
        <v>29</v>
      </c>
      <c r="G11" s="3">
        <v>1</v>
      </c>
      <c r="H11" s="3" t="s">
        <v>11</v>
      </c>
      <c r="I11" s="21">
        <v>1600000</v>
      </c>
      <c r="J11" s="21">
        <f t="shared" si="0"/>
        <v>1600000</v>
      </c>
      <c r="K11" s="12">
        <f>J11</f>
        <v>1600000</v>
      </c>
    </row>
    <row r="12" spans="1:12" x14ac:dyDescent="0.25">
      <c r="A12" s="2">
        <v>5</v>
      </c>
      <c r="B12" s="3" t="s">
        <v>28</v>
      </c>
      <c r="C12" s="4">
        <v>45404</v>
      </c>
      <c r="D12" s="3" t="s">
        <v>23</v>
      </c>
      <c r="E12" s="3" t="s">
        <v>24</v>
      </c>
      <c r="F12" s="3" t="s">
        <v>30</v>
      </c>
      <c r="G12" s="3">
        <v>1</v>
      </c>
      <c r="H12" s="3" t="s">
        <v>11</v>
      </c>
      <c r="I12" s="21">
        <v>400000</v>
      </c>
      <c r="J12" s="21">
        <f t="shared" si="0"/>
        <v>400000</v>
      </c>
      <c r="K12" s="12">
        <f>J12</f>
        <v>400000</v>
      </c>
    </row>
    <row r="13" spans="1:12" x14ac:dyDescent="0.25">
      <c r="A13" s="2">
        <v>6</v>
      </c>
      <c r="B13" s="3" t="s">
        <v>31</v>
      </c>
      <c r="C13" s="4">
        <v>45415</v>
      </c>
      <c r="D13" s="3" t="s">
        <v>32</v>
      </c>
      <c r="E13" s="3" t="s">
        <v>33</v>
      </c>
      <c r="F13" s="3" t="s">
        <v>34</v>
      </c>
      <c r="G13" s="3">
        <v>1</v>
      </c>
      <c r="H13" s="3" t="s">
        <v>26</v>
      </c>
      <c r="I13" s="21">
        <v>250328</v>
      </c>
      <c r="J13" s="21">
        <f>+G13*I13*85</f>
        <v>21277880</v>
      </c>
      <c r="K13" s="12">
        <f>J13</f>
        <v>21277880</v>
      </c>
    </row>
    <row r="14" spans="1:12" x14ac:dyDescent="0.25">
      <c r="A14" s="2">
        <v>7</v>
      </c>
      <c r="B14" s="3" t="s">
        <v>35</v>
      </c>
      <c r="C14" s="4">
        <v>45404</v>
      </c>
      <c r="D14" s="3" t="s">
        <v>36</v>
      </c>
      <c r="E14" s="3" t="s">
        <v>37</v>
      </c>
      <c r="F14" s="3" t="s">
        <v>38</v>
      </c>
      <c r="G14" s="3">
        <v>1</v>
      </c>
      <c r="H14" s="3" t="s">
        <v>11</v>
      </c>
      <c r="I14" s="21">
        <v>4500000</v>
      </c>
      <c r="J14" s="21">
        <f t="shared" si="0"/>
        <v>4500000</v>
      </c>
      <c r="K14" s="12">
        <v>4000000</v>
      </c>
      <c r="L14" t="s">
        <v>122</v>
      </c>
    </row>
    <row r="15" spans="1:12" x14ac:dyDescent="0.25">
      <c r="A15" s="2">
        <v>8</v>
      </c>
      <c r="B15" s="3" t="s">
        <v>35</v>
      </c>
      <c r="C15" s="4">
        <v>45404</v>
      </c>
      <c r="D15" s="3" t="s">
        <v>36</v>
      </c>
      <c r="E15" s="3" t="s">
        <v>39</v>
      </c>
      <c r="F15" s="3" t="s">
        <v>40</v>
      </c>
      <c r="G15" s="3">
        <v>1</v>
      </c>
      <c r="H15" s="3" t="s">
        <v>11</v>
      </c>
      <c r="I15" s="21">
        <v>4000000</v>
      </c>
      <c r="J15" s="21">
        <f t="shared" si="0"/>
        <v>4000000</v>
      </c>
      <c r="K15" s="12">
        <f>J15</f>
        <v>4000000</v>
      </c>
      <c r="L15" t="s">
        <v>123</v>
      </c>
    </row>
    <row r="16" spans="1:12" x14ac:dyDescent="0.25">
      <c r="A16" s="2">
        <v>9</v>
      </c>
      <c r="B16" s="3" t="s">
        <v>35</v>
      </c>
      <c r="C16" s="4">
        <v>45404</v>
      </c>
      <c r="D16" s="3" t="s">
        <v>36</v>
      </c>
      <c r="E16" s="3" t="s">
        <v>41</v>
      </c>
      <c r="F16" s="3" t="s">
        <v>42</v>
      </c>
      <c r="G16" s="3">
        <v>1</v>
      </c>
      <c r="H16" s="3" t="s">
        <v>11</v>
      </c>
      <c r="I16" s="21">
        <v>4000000</v>
      </c>
      <c r="J16" s="21">
        <f t="shared" si="0"/>
        <v>4000000</v>
      </c>
      <c r="K16" s="12">
        <f>J16</f>
        <v>4000000</v>
      </c>
      <c r="L16" t="s">
        <v>124</v>
      </c>
    </row>
    <row r="17" spans="1:14" ht="30" x14ac:dyDescent="0.25">
      <c r="A17" s="2">
        <v>10</v>
      </c>
      <c r="B17" s="3" t="s">
        <v>43</v>
      </c>
      <c r="C17" s="4">
        <v>45405</v>
      </c>
      <c r="D17" s="3" t="s">
        <v>44</v>
      </c>
      <c r="E17" s="3" t="s">
        <v>45</v>
      </c>
      <c r="F17" s="25" t="s">
        <v>46</v>
      </c>
      <c r="G17" s="3">
        <v>1</v>
      </c>
      <c r="H17" s="3" t="s">
        <v>11</v>
      </c>
      <c r="I17" s="21">
        <f>1650000+140000</f>
        <v>1790000</v>
      </c>
      <c r="J17" s="21">
        <f t="shared" si="0"/>
        <v>1790000</v>
      </c>
      <c r="K17" s="12">
        <v>1700000</v>
      </c>
      <c r="L17" t="s">
        <v>125</v>
      </c>
    </row>
    <row r="18" spans="1:14" x14ac:dyDescent="0.25">
      <c r="A18" s="2">
        <v>11</v>
      </c>
      <c r="B18" s="3" t="s">
        <v>47</v>
      </c>
      <c r="C18" s="4">
        <v>45474</v>
      </c>
      <c r="D18" s="3" t="s">
        <v>48</v>
      </c>
      <c r="E18" s="3" t="s">
        <v>49</v>
      </c>
      <c r="F18" s="3"/>
      <c r="G18" s="3">
        <v>1</v>
      </c>
      <c r="H18" s="3" t="s">
        <v>50</v>
      </c>
      <c r="I18" s="21">
        <f>(250919+113990+7220+560+980+14680+4330+3010+14910+790+3000)</f>
        <v>414389</v>
      </c>
      <c r="J18" s="21">
        <f>+G18*I18*95</f>
        <v>39366955</v>
      </c>
    </row>
    <row r="19" spans="1:14" x14ac:dyDescent="0.25">
      <c r="A19" s="2">
        <v>12</v>
      </c>
      <c r="B19" s="3" t="s">
        <v>51</v>
      </c>
      <c r="C19" s="4">
        <v>45547</v>
      </c>
      <c r="D19" s="3" t="s">
        <v>52</v>
      </c>
      <c r="E19" s="3" t="s">
        <v>53</v>
      </c>
      <c r="F19" s="3" t="s">
        <v>54</v>
      </c>
      <c r="G19" s="3">
        <v>1</v>
      </c>
      <c r="H19" s="3" t="s">
        <v>11</v>
      </c>
      <c r="I19" s="21">
        <v>199600000</v>
      </c>
      <c r="J19" s="21">
        <f t="shared" si="0"/>
        <v>199600000</v>
      </c>
      <c r="K19" s="12">
        <f>J19</f>
        <v>199600000</v>
      </c>
      <c r="L19" s="12" t="s">
        <v>126</v>
      </c>
    </row>
    <row r="20" spans="1:14" x14ac:dyDescent="0.25">
      <c r="A20" s="2">
        <v>13</v>
      </c>
      <c r="B20" s="3" t="s">
        <v>55</v>
      </c>
      <c r="C20" s="4">
        <v>45560</v>
      </c>
      <c r="D20" s="3" t="s">
        <v>56</v>
      </c>
      <c r="E20" s="3" t="s">
        <v>57</v>
      </c>
      <c r="F20" s="3"/>
      <c r="G20" s="3">
        <v>1</v>
      </c>
      <c r="H20" s="3" t="s">
        <v>11</v>
      </c>
      <c r="I20" s="22">
        <v>91147170</v>
      </c>
      <c r="J20" s="22">
        <f t="shared" si="0"/>
        <v>91147170</v>
      </c>
      <c r="K20" s="12">
        <f>J20</f>
        <v>91147170</v>
      </c>
      <c r="L20" s="12" t="s">
        <v>126</v>
      </c>
    </row>
    <row r="21" spans="1:14" x14ac:dyDescent="0.25">
      <c r="A21" s="2">
        <v>14</v>
      </c>
      <c r="B21" s="3" t="s">
        <v>58</v>
      </c>
      <c r="C21" s="4">
        <v>45449</v>
      </c>
      <c r="D21" s="3" t="s">
        <v>59</v>
      </c>
      <c r="E21" s="3"/>
      <c r="F21" s="3"/>
      <c r="G21" s="3"/>
      <c r="H21" s="3"/>
      <c r="I21" s="22"/>
      <c r="J21" s="22"/>
      <c r="L21" s="12"/>
    </row>
    <row r="22" spans="1:14" x14ac:dyDescent="0.25">
      <c r="A22" s="2">
        <v>15</v>
      </c>
      <c r="B22" s="3" t="s">
        <v>60</v>
      </c>
      <c r="C22" s="4">
        <v>45548</v>
      </c>
      <c r="D22" s="3" t="s">
        <v>61</v>
      </c>
      <c r="E22" s="3" t="s">
        <v>62</v>
      </c>
      <c r="F22" s="3" t="s">
        <v>62</v>
      </c>
      <c r="G22" s="3">
        <v>1</v>
      </c>
      <c r="H22" s="3" t="s">
        <v>26</v>
      </c>
      <c r="I22" s="22">
        <v>1720000</v>
      </c>
      <c r="J22" s="22">
        <f>+G22*I22*85</f>
        <v>146200000</v>
      </c>
      <c r="K22" s="12">
        <f>J22</f>
        <v>146200000</v>
      </c>
      <c r="L22" s="12" t="s">
        <v>126</v>
      </c>
    </row>
    <row r="23" spans="1:14" x14ac:dyDescent="0.25">
      <c r="A23" s="2">
        <v>16</v>
      </c>
      <c r="B23" s="3" t="s">
        <v>63</v>
      </c>
      <c r="C23" s="4">
        <v>45554</v>
      </c>
      <c r="D23" s="3" t="s">
        <v>64</v>
      </c>
      <c r="E23" s="3" t="s">
        <v>65</v>
      </c>
      <c r="F23" s="3" t="s">
        <v>66</v>
      </c>
      <c r="G23" s="3">
        <v>1</v>
      </c>
      <c r="H23" s="3" t="s">
        <v>11</v>
      </c>
      <c r="I23" s="22">
        <v>20800000</v>
      </c>
      <c r="J23" s="22">
        <f t="shared" ref="J23:J38" si="1">+G23*I23</f>
        <v>20800000</v>
      </c>
      <c r="K23" s="12">
        <f>J23</f>
        <v>20800000</v>
      </c>
      <c r="L23" s="12" t="s">
        <v>127</v>
      </c>
    </row>
    <row r="24" spans="1:14" x14ac:dyDescent="0.25">
      <c r="A24" s="2">
        <v>17</v>
      </c>
      <c r="B24" s="3" t="s">
        <v>31</v>
      </c>
      <c r="C24" s="3"/>
      <c r="D24" s="3" t="s">
        <v>67</v>
      </c>
      <c r="E24" s="3" t="s">
        <v>68</v>
      </c>
      <c r="F24" s="3" t="s">
        <v>68</v>
      </c>
      <c r="G24" s="3">
        <v>1</v>
      </c>
      <c r="H24" s="3" t="s">
        <v>26</v>
      </c>
      <c r="I24" s="22">
        <v>134500</v>
      </c>
      <c r="J24" s="22">
        <f>+G24*I24*85</f>
        <v>11432500</v>
      </c>
      <c r="K24" s="12">
        <f>J24</f>
        <v>11432500</v>
      </c>
      <c r="L24" s="12" t="s">
        <v>126</v>
      </c>
      <c r="N24" t="s">
        <v>128</v>
      </c>
    </row>
    <row r="25" spans="1:14" x14ac:dyDescent="0.25">
      <c r="A25" s="2">
        <v>18</v>
      </c>
      <c r="B25" s="3" t="s">
        <v>69</v>
      </c>
      <c r="C25" s="4">
        <v>45534</v>
      </c>
      <c r="D25" s="3" t="s">
        <v>70</v>
      </c>
      <c r="E25" s="3" t="s">
        <v>71</v>
      </c>
      <c r="F25" s="3" t="s">
        <v>71</v>
      </c>
      <c r="G25" s="3">
        <v>1</v>
      </c>
      <c r="H25" s="3" t="s">
        <v>11</v>
      </c>
      <c r="I25" s="22">
        <v>11510980</v>
      </c>
      <c r="J25" s="22">
        <f t="shared" si="1"/>
        <v>11510980</v>
      </c>
      <c r="K25" s="12">
        <f>J25</f>
        <v>11510980</v>
      </c>
      <c r="L25" s="12" t="s">
        <v>129</v>
      </c>
    </row>
    <row r="26" spans="1:14" x14ac:dyDescent="0.25">
      <c r="A26" s="2">
        <v>19</v>
      </c>
      <c r="B26" s="3" t="s">
        <v>72</v>
      </c>
      <c r="C26" s="5">
        <v>45542</v>
      </c>
      <c r="D26" s="3" t="s">
        <v>73</v>
      </c>
      <c r="E26" s="3" t="s">
        <v>71</v>
      </c>
      <c r="F26" s="3" t="s">
        <v>71</v>
      </c>
      <c r="G26" s="3">
        <v>1</v>
      </c>
      <c r="H26" s="3" t="s">
        <v>11</v>
      </c>
      <c r="I26" s="22">
        <v>5655014</v>
      </c>
      <c r="J26" s="22">
        <f t="shared" si="1"/>
        <v>5655014</v>
      </c>
      <c r="K26" s="12">
        <f>J26</f>
        <v>5655014</v>
      </c>
      <c r="L26" s="12" t="s">
        <v>129</v>
      </c>
    </row>
    <row r="27" spans="1:14" x14ac:dyDescent="0.25">
      <c r="A27" s="2">
        <v>20</v>
      </c>
      <c r="B27" s="3" t="s">
        <v>74</v>
      </c>
      <c r="C27" s="4">
        <v>45513</v>
      </c>
      <c r="D27" s="3" t="s">
        <v>48</v>
      </c>
      <c r="E27" s="3" t="s">
        <v>49</v>
      </c>
      <c r="F27" s="3"/>
      <c r="G27" s="3">
        <v>1</v>
      </c>
      <c r="H27" s="3" t="s">
        <v>50</v>
      </c>
      <c r="I27" s="22">
        <f>+(266902+96280+7220+570+980+16640+4330+3010+13480+790+4500)</f>
        <v>414702</v>
      </c>
      <c r="J27" s="22">
        <f>+G27*I27*95</f>
        <v>39396690</v>
      </c>
      <c r="K27" s="12">
        <f>J27</f>
        <v>39396690</v>
      </c>
      <c r="L27" s="12" t="s">
        <v>129</v>
      </c>
    </row>
    <row r="28" spans="1:14" x14ac:dyDescent="0.25">
      <c r="A28" s="2">
        <v>21</v>
      </c>
      <c r="B28" s="3">
        <v>20117202</v>
      </c>
      <c r="C28" s="4">
        <v>45538</v>
      </c>
      <c r="D28" s="3" t="s">
        <v>75</v>
      </c>
      <c r="E28" s="3" t="s">
        <v>76</v>
      </c>
      <c r="F28" s="3" t="s">
        <v>77</v>
      </c>
      <c r="G28" s="3">
        <v>1</v>
      </c>
      <c r="H28" s="3" t="s">
        <v>50</v>
      </c>
      <c r="I28" s="21">
        <v>2997000</v>
      </c>
      <c r="J28" s="21">
        <f>+G28*I28*95</f>
        <v>284715000</v>
      </c>
      <c r="K28" s="12">
        <f>J28</f>
        <v>284715000</v>
      </c>
      <c r="L28" s="12" t="s">
        <v>130</v>
      </c>
    </row>
    <row r="29" spans="1:14" x14ac:dyDescent="0.25">
      <c r="A29" s="2">
        <v>22</v>
      </c>
      <c r="B29" s="3">
        <v>2303794</v>
      </c>
      <c r="C29" s="4">
        <v>45062</v>
      </c>
      <c r="D29" s="3" t="s">
        <v>78</v>
      </c>
      <c r="E29" s="3" t="s">
        <v>79</v>
      </c>
      <c r="F29" s="3" t="s">
        <v>79</v>
      </c>
      <c r="G29" s="3">
        <v>1</v>
      </c>
      <c r="H29" s="3" t="s">
        <v>26</v>
      </c>
      <c r="I29" s="21">
        <v>81880</v>
      </c>
      <c r="J29" s="21">
        <f>+G29*I29*85</f>
        <v>6959800</v>
      </c>
      <c r="K29" s="12">
        <f>J29</f>
        <v>6959800</v>
      </c>
      <c r="L29" t="s">
        <v>131</v>
      </c>
    </row>
    <row r="30" spans="1:14" x14ac:dyDescent="0.25">
      <c r="A30" s="2">
        <v>23</v>
      </c>
      <c r="B30" s="3" t="s">
        <v>80</v>
      </c>
      <c r="C30" s="4">
        <v>45558</v>
      </c>
      <c r="D30" s="3" t="s">
        <v>81</v>
      </c>
      <c r="E30" s="3" t="s">
        <v>82</v>
      </c>
      <c r="F30" s="3" t="s">
        <v>82</v>
      </c>
      <c r="G30" s="3">
        <v>1</v>
      </c>
      <c r="H30" s="3" t="s">
        <v>26</v>
      </c>
      <c r="I30" s="21">
        <v>55600</v>
      </c>
      <c r="J30" s="21">
        <f>+G30*I30*85</f>
        <v>4726000</v>
      </c>
      <c r="K30" s="12">
        <f>J30</f>
        <v>4726000</v>
      </c>
      <c r="L30" s="12" t="s">
        <v>130</v>
      </c>
    </row>
    <row r="31" spans="1:14" x14ac:dyDescent="0.25">
      <c r="A31" s="2">
        <v>24</v>
      </c>
      <c r="B31" s="3" t="s">
        <v>83</v>
      </c>
      <c r="C31" s="4">
        <v>45500</v>
      </c>
      <c r="D31" s="3" t="s">
        <v>84</v>
      </c>
      <c r="E31" s="3" t="s">
        <v>85</v>
      </c>
      <c r="F31" s="3" t="s">
        <v>86</v>
      </c>
      <c r="G31" s="3">
        <v>3</v>
      </c>
      <c r="H31" s="3" t="s">
        <v>11</v>
      </c>
      <c r="I31" s="21">
        <v>4900000</v>
      </c>
      <c r="J31" s="21">
        <f t="shared" si="1"/>
        <v>14700000</v>
      </c>
      <c r="K31" s="12">
        <f>J31</f>
        <v>14700000</v>
      </c>
      <c r="L31" t="s">
        <v>132</v>
      </c>
    </row>
    <row r="32" spans="1:14" x14ac:dyDescent="0.25">
      <c r="A32" s="2">
        <v>24</v>
      </c>
      <c r="B32" s="3" t="s">
        <v>83</v>
      </c>
      <c r="C32" s="4">
        <v>45500</v>
      </c>
      <c r="D32" s="3" t="s">
        <v>84</v>
      </c>
      <c r="E32" s="3" t="s">
        <v>85</v>
      </c>
      <c r="F32" s="3" t="s">
        <v>87</v>
      </c>
      <c r="G32" s="3">
        <v>18</v>
      </c>
      <c r="H32" s="3" t="s">
        <v>11</v>
      </c>
      <c r="I32" s="21">
        <v>2050000</v>
      </c>
      <c r="J32" s="21">
        <f t="shared" si="1"/>
        <v>36900000</v>
      </c>
      <c r="K32" s="12">
        <f>J32</f>
        <v>36900000</v>
      </c>
      <c r="L32" t="s">
        <v>132</v>
      </c>
    </row>
    <row r="33" spans="1:12" x14ac:dyDescent="0.25">
      <c r="A33" s="2">
        <v>24</v>
      </c>
      <c r="B33" s="3" t="s">
        <v>83</v>
      </c>
      <c r="C33" s="4">
        <v>45500</v>
      </c>
      <c r="D33" s="3" t="s">
        <v>84</v>
      </c>
      <c r="E33" s="3" t="s">
        <v>85</v>
      </c>
      <c r="F33" s="3" t="s">
        <v>88</v>
      </c>
      <c r="G33" s="3">
        <v>6</v>
      </c>
      <c r="H33" s="3" t="s">
        <v>11</v>
      </c>
      <c r="I33" s="21">
        <v>1550000</v>
      </c>
      <c r="J33" s="21">
        <f t="shared" si="1"/>
        <v>9300000</v>
      </c>
      <c r="K33" s="12">
        <f>J33</f>
        <v>9300000</v>
      </c>
      <c r="L33" t="s">
        <v>132</v>
      </c>
    </row>
    <row r="34" spans="1:12" x14ac:dyDescent="0.25">
      <c r="A34" s="2">
        <v>25</v>
      </c>
      <c r="B34" s="3" t="s">
        <v>89</v>
      </c>
      <c r="C34" s="4">
        <v>45555</v>
      </c>
      <c r="D34" s="3" t="s">
        <v>90</v>
      </c>
      <c r="E34" s="3"/>
      <c r="F34" s="3" t="s">
        <v>91</v>
      </c>
      <c r="G34" s="3">
        <v>9</v>
      </c>
      <c r="H34" s="3" t="s">
        <v>11</v>
      </c>
      <c r="I34" s="21">
        <v>5850000</v>
      </c>
      <c r="J34" s="21">
        <f t="shared" si="1"/>
        <v>52650000</v>
      </c>
      <c r="K34" s="12">
        <f>J34</f>
        <v>52650000</v>
      </c>
      <c r="L34" s="12" t="s">
        <v>130</v>
      </c>
    </row>
    <row r="35" spans="1:12" x14ac:dyDescent="0.25">
      <c r="A35" s="2">
        <v>25</v>
      </c>
      <c r="B35" s="3" t="s">
        <v>89</v>
      </c>
      <c r="C35" s="4">
        <v>45555</v>
      </c>
      <c r="D35" s="3" t="s">
        <v>90</v>
      </c>
      <c r="E35" s="3"/>
      <c r="F35" s="3" t="s">
        <v>92</v>
      </c>
      <c r="G35" s="3">
        <v>1</v>
      </c>
      <c r="H35" s="3" t="s">
        <v>11</v>
      </c>
      <c r="I35" s="21">
        <v>1800000</v>
      </c>
      <c r="J35" s="21">
        <f t="shared" si="1"/>
        <v>1800000</v>
      </c>
      <c r="K35" s="12">
        <f>J35</f>
        <v>1800000</v>
      </c>
      <c r="L35" s="12" t="s">
        <v>130</v>
      </c>
    </row>
    <row r="36" spans="1:12" x14ac:dyDescent="0.25">
      <c r="A36" s="2">
        <v>25</v>
      </c>
      <c r="B36" s="3" t="s">
        <v>89</v>
      </c>
      <c r="C36" s="4">
        <v>45555</v>
      </c>
      <c r="D36" s="3" t="s">
        <v>90</v>
      </c>
      <c r="E36" s="3"/>
      <c r="F36" s="3" t="s">
        <v>93</v>
      </c>
      <c r="G36" s="3">
        <v>9</v>
      </c>
      <c r="H36" s="3" t="s">
        <v>11</v>
      </c>
      <c r="I36" s="21">
        <v>9900000</v>
      </c>
      <c r="J36" s="21">
        <f t="shared" si="1"/>
        <v>89100000</v>
      </c>
      <c r="K36" s="12">
        <f>J36</f>
        <v>89100000</v>
      </c>
      <c r="L36" s="12" t="s">
        <v>130</v>
      </c>
    </row>
    <row r="37" spans="1:12" x14ac:dyDescent="0.25">
      <c r="A37" s="2">
        <v>25</v>
      </c>
      <c r="B37" s="3" t="s">
        <v>89</v>
      </c>
      <c r="C37" s="4">
        <v>45555</v>
      </c>
      <c r="D37" s="3" t="s">
        <v>90</v>
      </c>
      <c r="E37" s="3"/>
      <c r="F37" s="3" t="s">
        <v>94</v>
      </c>
      <c r="G37" s="3">
        <v>1</v>
      </c>
      <c r="H37" s="3" t="s">
        <v>11</v>
      </c>
      <c r="I37" s="21">
        <v>360000</v>
      </c>
      <c r="J37" s="21">
        <f t="shared" si="1"/>
        <v>360000</v>
      </c>
      <c r="K37" s="12">
        <f>J37</f>
        <v>360000</v>
      </c>
      <c r="L37" s="12"/>
    </row>
    <row r="38" spans="1:12" x14ac:dyDescent="0.25">
      <c r="A38" s="2">
        <v>26</v>
      </c>
      <c r="B38" s="3" t="s">
        <v>95</v>
      </c>
      <c r="C38" s="4">
        <v>45560</v>
      </c>
      <c r="D38" s="3" t="s">
        <v>96</v>
      </c>
      <c r="E38" s="3" t="s">
        <v>97</v>
      </c>
      <c r="F38" s="3" t="s">
        <v>98</v>
      </c>
      <c r="G38" s="3">
        <v>1</v>
      </c>
      <c r="H38" s="3" t="s">
        <v>11</v>
      </c>
      <c r="I38" s="21">
        <v>3703000</v>
      </c>
      <c r="J38" s="21">
        <f t="shared" si="1"/>
        <v>3703000</v>
      </c>
      <c r="K38" s="12">
        <f>J38</f>
        <v>3703000</v>
      </c>
    </row>
    <row r="39" spans="1:12" x14ac:dyDescent="0.25">
      <c r="A39" s="6"/>
      <c r="B39" s="6"/>
      <c r="C39" s="6"/>
      <c r="D39" s="6"/>
      <c r="E39" s="6"/>
      <c r="F39" s="6"/>
      <c r="G39" s="6"/>
      <c r="H39" s="6"/>
      <c r="I39" s="24"/>
      <c r="J39" s="23"/>
    </row>
  </sheetData>
  <autoFilter ref="A3:J38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F5704-B578-4C20-9F09-0AC2CFE51F51}">
  <dimension ref="B3:H13"/>
  <sheetViews>
    <sheetView workbookViewId="0">
      <selection activeCell="H13" sqref="H13"/>
    </sheetView>
  </sheetViews>
  <sheetFormatPr defaultRowHeight="15" x14ac:dyDescent="0.25"/>
  <cols>
    <col min="2" max="2" width="6.7109375" customWidth="1"/>
    <col min="3" max="3" width="80.28515625" bestFit="1" customWidth="1"/>
    <col min="4" max="4" width="12.140625" style="12" bestFit="1" customWidth="1"/>
    <col min="5" max="5" width="9.42578125" bestFit="1" customWidth="1"/>
    <col min="6" max="6" width="12.85546875" style="12" bestFit="1" customWidth="1"/>
    <col min="7" max="7" width="8.85546875" bestFit="1" customWidth="1"/>
    <col min="8" max="8" width="38.140625" customWidth="1"/>
  </cols>
  <sheetData>
    <row r="3" spans="2:8" x14ac:dyDescent="0.25">
      <c r="B3" s="18" t="s">
        <v>101</v>
      </c>
      <c r="C3" s="18"/>
      <c r="D3" s="9"/>
      <c r="F3" s="9"/>
    </row>
    <row r="4" spans="2:8" x14ac:dyDescent="0.25">
      <c r="B4" s="13" t="s">
        <v>114</v>
      </c>
      <c r="C4" s="13" t="s">
        <v>102</v>
      </c>
      <c r="D4" s="16" t="s">
        <v>103</v>
      </c>
      <c r="E4" s="13" t="s">
        <v>115</v>
      </c>
      <c r="F4" s="16" t="s">
        <v>104</v>
      </c>
      <c r="G4" s="13" t="s">
        <v>116</v>
      </c>
      <c r="H4" s="17" t="s">
        <v>117</v>
      </c>
    </row>
    <row r="5" spans="2:8" x14ac:dyDescent="0.25">
      <c r="B5" s="7">
        <v>1</v>
      </c>
      <c r="C5" s="8" t="s">
        <v>105</v>
      </c>
      <c r="D5" s="10">
        <f>2240*4</f>
        <v>8960</v>
      </c>
      <c r="E5" s="8">
        <v>17000</v>
      </c>
      <c r="F5" s="10">
        <f>(D5*E5)</f>
        <v>152320000</v>
      </c>
      <c r="G5" s="12">
        <f>E5/10.764</f>
        <v>1579.338535860275</v>
      </c>
      <c r="H5" s="19" t="s">
        <v>118</v>
      </c>
    </row>
    <row r="6" spans="2:8" x14ac:dyDescent="0.25">
      <c r="B6" s="7">
        <v>2</v>
      </c>
      <c r="C6" s="8" t="s">
        <v>106</v>
      </c>
      <c r="D6" s="10">
        <f>960*4</f>
        <v>3840</v>
      </c>
      <c r="E6" s="8">
        <v>17000</v>
      </c>
      <c r="F6" s="10">
        <f t="shared" ref="F6:F12" si="0">(D6*E6)</f>
        <v>65280000</v>
      </c>
      <c r="G6" s="12">
        <f t="shared" ref="G6:G12" si="1">E6/10.764</f>
        <v>1579.338535860275</v>
      </c>
      <c r="H6" s="19"/>
    </row>
    <row r="7" spans="2:8" x14ac:dyDescent="0.25">
      <c r="B7" s="7">
        <v>3</v>
      </c>
      <c r="C7" s="8" t="s">
        <v>107</v>
      </c>
      <c r="D7" s="10">
        <f>980+1716+640+640</f>
        <v>3976</v>
      </c>
      <c r="E7" s="8">
        <v>12000</v>
      </c>
      <c r="F7" s="10">
        <f t="shared" si="0"/>
        <v>47712000</v>
      </c>
      <c r="G7" s="12">
        <f t="shared" si="1"/>
        <v>1114.8272017837237</v>
      </c>
      <c r="H7" s="19"/>
    </row>
    <row r="8" spans="2:8" x14ac:dyDescent="0.25">
      <c r="B8" s="7">
        <v>4</v>
      </c>
      <c r="C8" s="8" t="s">
        <v>108</v>
      </c>
      <c r="D8" s="10">
        <f>25*32</f>
        <v>800</v>
      </c>
      <c r="E8" s="8">
        <v>12000</v>
      </c>
      <c r="F8" s="10">
        <f t="shared" si="0"/>
        <v>9600000</v>
      </c>
      <c r="G8" s="12">
        <f t="shared" si="1"/>
        <v>1114.8272017837237</v>
      </c>
      <c r="H8" s="19"/>
    </row>
    <row r="9" spans="2:8" x14ac:dyDescent="0.25">
      <c r="B9" s="7">
        <v>5</v>
      </c>
      <c r="C9" s="8" t="s">
        <v>109</v>
      </c>
      <c r="D9" s="10">
        <f>1815+748</f>
        <v>2563</v>
      </c>
      <c r="E9" s="8">
        <v>12000</v>
      </c>
      <c r="F9" s="10">
        <f t="shared" si="0"/>
        <v>30756000</v>
      </c>
      <c r="G9" s="12">
        <f t="shared" si="1"/>
        <v>1114.8272017837237</v>
      </c>
      <c r="H9" s="19"/>
    </row>
    <row r="10" spans="2:8" x14ac:dyDescent="0.25">
      <c r="B10" s="7">
        <v>6</v>
      </c>
      <c r="C10" s="8" t="s">
        <v>110</v>
      </c>
      <c r="D10" s="10">
        <v>1400</v>
      </c>
      <c r="E10" s="8">
        <v>12000</v>
      </c>
      <c r="F10" s="10">
        <f t="shared" si="0"/>
        <v>16800000</v>
      </c>
      <c r="G10" s="12">
        <f t="shared" si="1"/>
        <v>1114.8272017837237</v>
      </c>
      <c r="H10" s="19"/>
    </row>
    <row r="11" spans="2:8" x14ac:dyDescent="0.25">
      <c r="B11" s="7">
        <v>7</v>
      </c>
      <c r="C11" s="8" t="s">
        <v>111</v>
      </c>
      <c r="D11" s="10">
        <f>40*21</f>
        <v>840</v>
      </c>
      <c r="E11" s="8">
        <v>12000</v>
      </c>
      <c r="F11" s="10">
        <f t="shared" si="0"/>
        <v>10080000</v>
      </c>
      <c r="G11" s="12">
        <f t="shared" si="1"/>
        <v>1114.8272017837237</v>
      </c>
      <c r="H11" s="19"/>
    </row>
    <row r="12" spans="2:8" x14ac:dyDescent="0.25">
      <c r="B12" s="14">
        <v>8</v>
      </c>
      <c r="C12" s="8" t="s">
        <v>112</v>
      </c>
      <c r="D12" s="10">
        <v>500</v>
      </c>
      <c r="E12" s="8">
        <v>17000</v>
      </c>
      <c r="F12" s="10">
        <f t="shared" si="0"/>
        <v>8500000</v>
      </c>
      <c r="G12" s="12">
        <f t="shared" si="1"/>
        <v>1579.338535860275</v>
      </c>
      <c r="H12" s="19"/>
    </row>
    <row r="13" spans="2:8" x14ac:dyDescent="0.25">
      <c r="C13" s="15" t="s">
        <v>113</v>
      </c>
      <c r="D13" s="10"/>
      <c r="E13" s="8"/>
      <c r="F13" s="11">
        <f>SUM(F5:F12)</f>
        <v>341048000</v>
      </c>
    </row>
  </sheetData>
  <mergeCells count="2">
    <mergeCell ref="B3:C3"/>
    <mergeCell ref="H5: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P&amp;M</vt:lpstr>
      <vt:lpstr>Building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 Chaturvedi</dc:creator>
  <cp:lastModifiedBy>Abhinav Chaturvedi</cp:lastModifiedBy>
  <dcterms:created xsi:type="dcterms:W3CDTF">2015-06-05T18:17:20Z</dcterms:created>
  <dcterms:modified xsi:type="dcterms:W3CDTF">2024-11-05T05:59:44Z</dcterms:modified>
</cp:coreProperties>
</file>