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W:\In Progress Files\Yash Bhatnagar\GUpta Power\Others\Atanga\"/>
    </mc:Choice>
  </mc:AlternateContent>
  <xr:revisionPtr revIDLastSave="0" documentId="13_ncr:1_{E44B6E61-8AC7-4419-BCDB-4AAB36F55362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H16" i="1"/>
  <c r="L17" i="1"/>
  <c r="M4" i="1"/>
  <c r="E12" i="1"/>
  <c r="D12" i="1"/>
  <c r="I4" i="1"/>
  <c r="O30" i="2"/>
  <c r="G27" i="2"/>
  <c r="D16" i="1"/>
  <c r="G4" i="1"/>
  <c r="G6" i="3"/>
  <c r="E4" i="1"/>
  <c r="G4" i="3"/>
  <c r="F4" i="3"/>
  <c r="E4" i="3"/>
  <c r="C4" i="3"/>
  <c r="C3" i="3"/>
  <c r="O17" i="3"/>
  <c r="O16" i="3"/>
  <c r="O14" i="3"/>
  <c r="O15" i="3" s="1"/>
  <c r="M13" i="3"/>
  <c r="E3" i="3"/>
  <c r="F3" i="3" s="1"/>
  <c r="G3" i="3" s="1"/>
  <c r="I3" i="3" s="1"/>
  <c r="E16" i="1"/>
  <c r="G16" i="1" s="1"/>
  <c r="G15" i="1"/>
  <c r="E15" i="1"/>
  <c r="G14" i="1"/>
  <c r="E14" i="1"/>
  <c r="G18" i="1" l="1"/>
  <c r="G19" i="1" l="1"/>
  <c r="G20" i="1" s="1"/>
  <c r="G22" i="1" s="1"/>
  <c r="L18" i="1"/>
  <c r="G21" i="1" l="1"/>
  <c r="L20" i="1"/>
  <c r="M19" i="1"/>
</calcChain>
</file>

<file path=xl/sharedStrings.xml><?xml version="1.0" encoding="utf-8"?>
<sst xmlns="http://schemas.openxmlformats.org/spreadsheetml/2006/main" count="19" uniqueCount="19">
  <si>
    <t>Land area</t>
  </si>
  <si>
    <t>acre</t>
  </si>
  <si>
    <t>sqm</t>
  </si>
  <si>
    <t>BUA (sqm)</t>
  </si>
  <si>
    <t>Boundary Wall</t>
  </si>
  <si>
    <t>RMT</t>
  </si>
  <si>
    <t>Panel Room</t>
  </si>
  <si>
    <t>Heat Exchnager Room</t>
  </si>
  <si>
    <t>CoC</t>
  </si>
  <si>
    <t>BUA (sqft)</t>
  </si>
  <si>
    <t>Main Building</t>
  </si>
  <si>
    <t>FMV</t>
  </si>
  <si>
    <t>https://www.99acres.com/industrial-land-plot-for-sale-in-tangi-cuttack-3833-sq-yard-r1-spid-Q74798463</t>
  </si>
  <si>
    <t>https://www.magicbricks.com/propertyDetails/15000-Sq-ft-Industrial-Land-FOR-Sale-Jagatpur-in-Cuttack&amp;id=4d423731373933353537</t>
  </si>
  <si>
    <t>per sqm</t>
  </si>
  <si>
    <t>per acre</t>
  </si>
  <si>
    <t>land</t>
  </si>
  <si>
    <t>others</t>
  </si>
  <si>
    <t>building &amp; B/w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</si>
</sst>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  <xf numFmtId="164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m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104748</xdr:colOff>
      <xdr:row>24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0EA6C-278A-4352-5F4B-4C16C4B8D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186" t="7291" r="6471" b="1222"/>
        <a:stretch/>
      </xdr:blipFill>
      <xdr:spPr>
        <a:xfrm>
          <a:off x="0" y="0"/>
          <a:ext cx="7419948" cy="4581524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0</xdr:row>
      <xdr:rowOff>0</xdr:rowOff>
    </xdr:from>
    <xdr:to>
      <xdr:col>23</xdr:col>
      <xdr:colOff>342000</xdr:colOff>
      <xdr:row>20</xdr:row>
      <xdr:rowOff>94148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943ED9-F032-A2AC-C6B4-5157B7898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0"/>
          <a:ext cx="7200000" cy="39041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114299</xdr:rowOff>
    </xdr:from>
    <xdr:to>
      <xdr:col>12</xdr:col>
      <xdr:colOff>26784</xdr:colOff>
      <xdr:row>27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8F9CA-9C41-70B1-CA6E-0B84A912F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46" t="8232" r="4485" b="26622"/>
        <a:stretch/>
      </xdr:blipFill>
      <xdr:spPr>
        <a:xfrm>
          <a:off x="0" y="1828799"/>
          <a:ext cx="8665959" cy="3419475"/>
        </a:xfrm>
        <a:prstGeom prst="rect">
          <a:avLst/>
        </a:prstGeom>
      </xdr:spPr>
    </xdr:pic>
    <xdr:clientData/>
  </xdr:twoCellAnchor>
  <xdr:twoCellAnchor editAs="oneCell">
    <xdr:from>
      <xdr:col>19</xdr:col>
      <xdr:colOff>542925</xdr:colOff>
      <xdr:row>14</xdr:row>
      <xdr:rowOff>76200</xdr:rowOff>
    </xdr:from>
    <xdr:to>
      <xdr:col>30</xdr:col>
      <xdr:colOff>123825</xdr:colOff>
      <xdr:row>32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BCB28-EF71-EB80-8B9D-6E5265616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88" t="9407" r="6999" b="3339"/>
        <a:stretch/>
      </xdr:blipFill>
      <xdr:spPr>
        <a:xfrm>
          <a:off x="14135100" y="2743200"/>
          <a:ext cx="6286500" cy="35337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33</xdr:col>
      <xdr:colOff>494400</xdr:colOff>
      <xdr:row>18</xdr:row>
      <xdr:rowOff>37490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671C93-7C25-509C-E3CA-3E715D35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0975" y="0"/>
          <a:ext cx="7200000" cy="34664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M22"/>
  <sheetViews>
    <sheetView tabSelected="1" workbookViewId="0">
      <selection activeCell="L20" sqref="L20"/>
    </sheetView>
  </sheetViews>
  <sheetFormatPr defaultRowHeight="15" x14ac:dyDescent="0.25"/>
  <cols>
    <col min="3" max="3" width="20.42578125" bestFit="1" customWidth="1"/>
    <col min="4" max="4" width="11.28515625" style="2" bestFit="1" customWidth="1"/>
    <col min="5" max="5" width="11" style="2" bestFit="1" customWidth="1"/>
    <col min="6" max="6" width="6.7109375" customWidth="1"/>
    <col min="7" max="7" width="15.28515625" bestFit="1" customWidth="1"/>
    <col min="8" max="8" width="11.5703125" bestFit="1" customWidth="1"/>
    <col min="11" max="11" width="14.28515625" bestFit="1" customWidth="1"/>
    <col min="12" max="12" width="12.5703125" bestFit="1" customWidth="1"/>
    <col min="13" max="13" width="11.5703125" bestFit="1" customWidth="1"/>
  </cols>
  <sheetData>
    <row r="3" spans="3:13" x14ac:dyDescent="0.25">
      <c r="C3" t="s">
        <v>0</v>
      </c>
    </row>
    <row r="4" spans="3:13" x14ac:dyDescent="0.25">
      <c r="C4">
        <v>2.99</v>
      </c>
      <c r="D4" s="2" t="s">
        <v>1</v>
      </c>
      <c r="E4" s="2">
        <f>C4*4046.845</f>
        <v>12100.06655</v>
      </c>
      <c r="G4" s="2">
        <f>C4*Sheet3!G6</f>
        <v>119600000.00000001</v>
      </c>
      <c r="H4">
        <v>4</v>
      </c>
      <c r="I4">
        <f>H4*C4</f>
        <v>11.96</v>
      </c>
      <c r="L4">
        <v>16445000.000000002</v>
      </c>
      <c r="M4" s="4">
        <f>L4/G4</f>
        <v>0.13750000000000001</v>
      </c>
    </row>
    <row r="12" spans="3:13" x14ac:dyDescent="0.25">
      <c r="D12" s="2">
        <f>SUM(D14:D16)</f>
        <v>6000</v>
      </c>
      <c r="E12" s="2">
        <f>SUM(E14:E16)</f>
        <v>64583.999999999993</v>
      </c>
    </row>
    <row r="13" spans="3:13" x14ac:dyDescent="0.25">
      <c r="D13" s="5" t="s">
        <v>3</v>
      </c>
      <c r="E13" s="5" t="s">
        <v>9</v>
      </c>
      <c r="F13" s="6" t="s">
        <v>8</v>
      </c>
      <c r="G13" s="6" t="s">
        <v>11</v>
      </c>
    </row>
    <row r="14" spans="3:13" x14ac:dyDescent="0.25">
      <c r="C14" t="s">
        <v>10</v>
      </c>
      <c r="D14" s="2">
        <v>5715.38</v>
      </c>
      <c r="E14" s="2">
        <f>D14*10.764</f>
        <v>61520.350319999998</v>
      </c>
      <c r="F14">
        <v>1050</v>
      </c>
      <c r="G14" s="2">
        <f>F14*E14</f>
        <v>64596367.835999995</v>
      </c>
    </row>
    <row r="15" spans="3:13" x14ac:dyDescent="0.25">
      <c r="C15" t="s">
        <v>6</v>
      </c>
      <c r="D15" s="2">
        <v>106.04</v>
      </c>
      <c r="E15" s="2">
        <f>D15*10.764</f>
        <v>1141.4145599999999</v>
      </c>
      <c r="F15">
        <v>900</v>
      </c>
      <c r="G15" s="2">
        <f>F15*E15</f>
        <v>1027273.1039999999</v>
      </c>
    </row>
    <row r="16" spans="3:13" x14ac:dyDescent="0.25">
      <c r="C16" t="s">
        <v>7</v>
      </c>
      <c r="D16" s="2">
        <f>89.29*2</f>
        <v>178.58</v>
      </c>
      <c r="E16" s="2">
        <f>D16*10.764</f>
        <v>1922.2351200000001</v>
      </c>
      <c r="F16">
        <v>800</v>
      </c>
      <c r="G16" s="2">
        <f>F16*E16</f>
        <v>1537788.0960000001</v>
      </c>
      <c r="H16" s="3">
        <f>SUM(G14:G16)</f>
        <v>67161429.035999998</v>
      </c>
    </row>
    <row r="17" spans="3:13" x14ac:dyDescent="0.25">
      <c r="C17" t="s">
        <v>4</v>
      </c>
      <c r="D17" s="2">
        <v>500</v>
      </c>
      <c r="E17" s="2" t="s">
        <v>5</v>
      </c>
      <c r="F17">
        <v>4000</v>
      </c>
      <c r="G17" s="3">
        <f>F17*D17</f>
        <v>2000000</v>
      </c>
      <c r="K17" t="s">
        <v>16</v>
      </c>
      <c r="L17" s="3">
        <f>G4</f>
        <v>119600000.00000001</v>
      </c>
    </row>
    <row r="18" spans="3:13" x14ac:dyDescent="0.25">
      <c r="G18" s="7">
        <f>SUM(G14:G17)</f>
        <v>69161429.035999998</v>
      </c>
      <c r="K18" t="s">
        <v>18</v>
      </c>
      <c r="L18" s="3">
        <f>G18</f>
        <v>69161429.035999998</v>
      </c>
    </row>
    <row r="19" spans="3:13" x14ac:dyDescent="0.25">
      <c r="G19" s="7">
        <f>G18+G4</f>
        <v>188761429.03600001</v>
      </c>
      <c r="K19" t="s">
        <v>17</v>
      </c>
      <c r="L19" s="2">
        <v>3000000</v>
      </c>
      <c r="M19" s="3">
        <f>L19+L18</f>
        <v>72161429.035999998</v>
      </c>
    </row>
    <row r="20" spans="3:13" x14ac:dyDescent="0.25">
      <c r="G20" s="3">
        <f>ROUND(G19,-7)</f>
        <v>190000000</v>
      </c>
      <c r="L20" s="7">
        <f>SUM(L17:L19)</f>
        <v>191761429.03600001</v>
      </c>
    </row>
    <row r="21" spans="3:13" x14ac:dyDescent="0.25">
      <c r="G21" s="3">
        <f>G20*0.85</f>
        <v>161500000</v>
      </c>
    </row>
    <row r="22" spans="3:13" x14ac:dyDescent="0.25">
      <c r="G22" s="3">
        <f>G20*0.75</f>
        <v>142500000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4C67-186E-4F4A-84F2-906E3801C41F}">
  <dimension ref="G26:O30"/>
  <sheetViews>
    <sheetView workbookViewId="0">
      <selection activeCell="O30" sqref="O30"/>
    </sheetView>
  </sheetViews>
  <sheetFormatPr defaultRowHeight="15" x14ac:dyDescent="0.25"/>
  <cols>
    <col min="13" max="13" width="9.28515625" bestFit="1" customWidth="1"/>
    <col min="14" max="14" width="12.5703125" bestFit="1" customWidth="1"/>
    <col min="15" max="15" width="14.28515625" bestFit="1" customWidth="1"/>
  </cols>
  <sheetData>
    <row r="26" spans="7:15" x14ac:dyDescent="0.25">
      <c r="G26">
        <v>13889</v>
      </c>
    </row>
    <row r="27" spans="7:15" x14ac:dyDescent="0.25">
      <c r="G27" s="1">
        <f>G26/4047</f>
        <v>3.431924882629108</v>
      </c>
    </row>
    <row r="30" spans="7:15" x14ac:dyDescent="0.25">
      <c r="M30" s="2">
        <v>2.99</v>
      </c>
      <c r="N30" s="2">
        <v>5500000</v>
      </c>
      <c r="O30" s="2">
        <f>N30*M30</f>
        <v>16445000.000000002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ACF2E-69C0-443E-913D-2351F669FCA6}">
  <dimension ref="C2:O17"/>
  <sheetViews>
    <sheetView topLeftCell="J1" workbookViewId="0">
      <selection activeCell="F4" sqref="F4"/>
    </sheetView>
  </sheetViews>
  <sheetFormatPr defaultRowHeight="15" x14ac:dyDescent="0.25"/>
  <cols>
    <col min="3" max="3" width="14.28515625" style="2" bestFit="1" customWidth="1"/>
    <col min="4" max="4" width="9.28515625" style="2" bestFit="1" customWidth="1"/>
    <col min="5" max="5" width="10" bestFit="1" customWidth="1"/>
    <col min="6" max="6" width="11.5703125" bestFit="1" customWidth="1"/>
    <col min="7" max="7" width="14.28515625" bestFit="1" customWidth="1"/>
    <col min="9" max="9" width="15.28515625" bestFit="1" customWidth="1"/>
    <col min="13" max="13" width="14.28515625" bestFit="1" customWidth="1"/>
    <col min="15" max="15" width="14.28515625" bestFit="1" customWidth="1"/>
  </cols>
  <sheetData>
    <row r="2" spans="3:15" x14ac:dyDescent="0.25">
      <c r="D2" s="2" t="s">
        <v>2</v>
      </c>
      <c r="E2" t="s">
        <v>14</v>
      </c>
      <c r="F2" t="s">
        <v>15</v>
      </c>
    </row>
    <row r="3" spans="3:15" x14ac:dyDescent="0.25">
      <c r="C3" s="2">
        <f>5*10^7</f>
        <v>50000000</v>
      </c>
      <c r="D3" s="2">
        <v>3206</v>
      </c>
      <c r="E3" s="2">
        <f>C3/D3</f>
        <v>15595.757953836557</v>
      </c>
      <c r="F3" s="2">
        <f>E3*4046.845</f>
        <v>63113615.096693702</v>
      </c>
      <c r="G3" s="2">
        <f>F3*0.9</f>
        <v>56802253.587024331</v>
      </c>
      <c r="I3" s="3">
        <f>G3*Sheet1!C4</f>
        <v>169838738.22520277</v>
      </c>
      <c r="K3" t="s">
        <v>12</v>
      </c>
    </row>
    <row r="4" spans="3:15" x14ac:dyDescent="0.25">
      <c r="C4" s="2">
        <f>2*10^7</f>
        <v>20000000</v>
      </c>
      <c r="D4" s="2">
        <v>1394</v>
      </c>
      <c r="E4" s="2">
        <f>C4/D4</f>
        <v>14347.202295552368</v>
      </c>
      <c r="F4" s="2">
        <f>E4*4046.845</f>
        <v>58060903.873744622</v>
      </c>
      <c r="G4" s="2">
        <f>F4*0.9</f>
        <v>52254813.486370161</v>
      </c>
      <c r="K4" t="s">
        <v>13</v>
      </c>
    </row>
    <row r="5" spans="3:15" x14ac:dyDescent="0.25">
      <c r="G5" s="2">
        <v>50000000</v>
      </c>
    </row>
    <row r="6" spans="3:15" x14ac:dyDescent="0.25">
      <c r="G6" s="8">
        <f>G5*0.8</f>
        <v>40000000</v>
      </c>
    </row>
    <row r="12" spans="3:15" x14ac:dyDescent="0.25">
      <c r="M12">
        <v>650</v>
      </c>
    </row>
    <row r="13" spans="3:15" x14ac:dyDescent="0.25">
      <c r="M13" s="2">
        <f>M12*10.764*4046.845</f>
        <v>28314155.726999998</v>
      </c>
      <c r="O13">
        <v>15000</v>
      </c>
    </row>
    <row r="14" spans="3:15" x14ac:dyDescent="0.25">
      <c r="O14">
        <f>O13/10.764</f>
        <v>1393.5340022296546</v>
      </c>
    </row>
    <row r="15" spans="3:15" x14ac:dyDescent="0.25">
      <c r="O15" s="1">
        <f>O14/4046.845</f>
        <v>0.34435072315091253</v>
      </c>
    </row>
    <row r="16" spans="3:15" x14ac:dyDescent="0.25">
      <c r="O16">
        <f>2*10^7</f>
        <v>20000000</v>
      </c>
    </row>
    <row r="17" spans="15:15" x14ac:dyDescent="0.25">
      <c r="O17" s="4">
        <f>O16/O15</f>
        <v>58080319.43999999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Mahesh Joshi</cp:lastModifiedBy>
  <dcterms:created xsi:type="dcterms:W3CDTF">2015-06-05T18:17:20Z</dcterms:created>
  <dcterms:modified xsi:type="dcterms:W3CDTF">2024-10-04T09:49:43Z</dcterms:modified>
</cp:coreProperties>
</file>