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VIS(2024-25)-PL449-399-550-Shivalik Nagar\Report\"/>
    </mc:Choice>
  </mc:AlternateContent>
  <xr:revisionPtr revIDLastSave="0" documentId="13_ncr:1_{AB71EB00-E9C7-46A3-A017-7D8871F67EEE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P13" i="1"/>
  <c r="L26" i="2"/>
  <c r="C10" i="1"/>
  <c r="J15" i="1"/>
  <c r="J14" i="1"/>
  <c r="D15" i="1"/>
  <c r="D6" i="1"/>
  <c r="L19" i="2" s="1"/>
  <c r="D4" i="1"/>
  <c r="L4" i="1"/>
  <c r="L3" i="1"/>
  <c r="J4" i="1"/>
  <c r="J3" i="1"/>
  <c r="E16" i="2"/>
  <c r="E25" i="2" s="1"/>
  <c r="J25" i="2" s="1"/>
  <c r="L25" i="2" s="1"/>
  <c r="L27" i="2" s="1"/>
  <c r="I4" i="2"/>
  <c r="H4" i="2"/>
  <c r="G4" i="2"/>
  <c r="H3" i="2"/>
  <c r="G3" i="2"/>
  <c r="I3" i="2" s="1"/>
  <c r="E17" i="2" l="1"/>
  <c r="J17" i="2" s="1"/>
  <c r="K17" i="2" l="1"/>
  <c r="L17" i="2" s="1"/>
  <c r="L20" i="2" s="1"/>
  <c r="L21" i="2" s="1"/>
  <c r="L28" i="2" l="1"/>
  <c r="L23" i="2"/>
  <c r="L22" i="2"/>
</calcChain>
</file>

<file path=xl/sharedStrings.xml><?xml version="1.0" encoding="utf-8"?>
<sst xmlns="http://schemas.openxmlformats.org/spreadsheetml/2006/main" count="27" uniqueCount="27">
  <si>
    <t>land Area (sqm)</t>
  </si>
  <si>
    <t>GF</t>
  </si>
  <si>
    <t>FF</t>
  </si>
  <si>
    <t>Terrace</t>
  </si>
  <si>
    <t>Length</t>
  </si>
  <si>
    <t>width</t>
  </si>
  <si>
    <t>Plot Are</t>
  </si>
  <si>
    <t>GF Covered area</t>
  </si>
  <si>
    <t>Proposed Ocbvered area on FF</t>
  </si>
  <si>
    <t>50% covrd. Area of canopy</t>
  </si>
  <si>
    <t>Toral Covered area proposed</t>
  </si>
  <si>
    <t>Map sqm</t>
  </si>
  <si>
    <t>sqm</t>
  </si>
  <si>
    <t>sqft</t>
  </si>
  <si>
    <t>Life</t>
  </si>
  <si>
    <t>%</t>
  </si>
  <si>
    <t>GCRC</t>
  </si>
  <si>
    <t>Dep.</t>
  </si>
  <si>
    <t>DRC</t>
  </si>
  <si>
    <t>Rate</t>
  </si>
  <si>
    <t>https://www.99acres.com/residential-land-plot-for-sale-in-supertech-the-pentagon-mall-shivalik-nagar-haridwar-241-sq-yard-r1-spid-S70538134</t>
  </si>
  <si>
    <t>gate</t>
  </si>
  <si>
    <t>Land</t>
  </si>
  <si>
    <t>https://www.99acres.com/5-bhk-bedroom-independent-house-villa-for-sale-in-shivalik-nagar-haridwar-900-sq-ft-r2-spid-E71719072</t>
  </si>
  <si>
    <t>FMV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</si>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</sst>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/>
    <xf numFmtId="164" fontId="0" fillId="0" borderId="0" xfId="1" applyNumberFormat="1" applyFont="1"/>
    <xf numFmtId="164" fontId="2" fillId="0" borderId="0" xfId="1" applyNumberFormat="1" applyFont="1"/>
    <xf numFmtId="164" fontId="0" fillId="0" borderId="0" xfId="0" applyNumberFormat="1"/>
    <xf numFmtId="9" fontId="0" fillId="0" borderId="0" xfId="0" applyNumberForma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0</xdr:rowOff>
    </xdr:from>
    <xdr:to>
      <xdr:col>20</xdr:col>
      <xdr:colOff>258294</xdr:colOff>
      <xdr:row>12</xdr:row>
      <xdr:rowOff>19372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919BD9-7310-8CB0-463D-8919E40A7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0"/>
          <a:ext cx="8021169" cy="2305372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12</xdr:row>
      <xdr:rowOff>38100</xdr:rowOff>
    </xdr:from>
    <xdr:to>
      <xdr:col>20</xdr:col>
      <xdr:colOff>229718</xdr:colOff>
      <xdr:row>24</xdr:row>
      <xdr:rowOff>86051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A82B0B-94CE-B47F-DBDD-6DB2E060B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2324100"/>
          <a:ext cx="8011643" cy="23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P15"/>
  <sheetViews>
    <sheetView workbookViewId="0">
      <selection activeCell="D6" sqref="D6"/>
    </sheetView>
  </sheetViews>
  <sheetFormatPr defaultRowHeight="15" x14ac:dyDescent="0.25"/>
  <cols>
    <col min="3" max="3" width="15.140625" bestFit="1" customWidth="1"/>
    <col min="4" max="4" width="11.5703125" bestFit="1" customWidth="1"/>
    <col min="9" max="9" width="9.28515625" style="2" bestFit="1" customWidth="1"/>
    <col min="10" max="10" width="14.28515625" style="4" bestFit="1" customWidth="1"/>
    <col min="11" max="15" width="9.140625" style="4"/>
  </cols>
  <sheetData>
    <row r="3" spans="3:16" x14ac:dyDescent="0.25">
      <c r="C3" t="s">
        <v>0</v>
      </c>
      <c r="I3" s="2">
        <v>1.9</v>
      </c>
      <c r="J3" s="4">
        <f>I3*10^7</f>
        <v>19000000</v>
      </c>
      <c r="K3" s="4">
        <v>3840</v>
      </c>
      <c r="L3" s="4">
        <f>J3/K3</f>
        <v>4947.916666666667</v>
      </c>
    </row>
    <row r="4" spans="3:16" x14ac:dyDescent="0.25">
      <c r="C4" s="2">
        <v>242</v>
      </c>
      <c r="D4" s="2">
        <f>C4*10.764</f>
        <v>2604.8879999999999</v>
      </c>
      <c r="E4" s="8"/>
      <c r="I4" s="2">
        <v>1.85</v>
      </c>
      <c r="J4" s="4">
        <f>I4*10^7</f>
        <v>18500000</v>
      </c>
      <c r="K4" s="4">
        <v>2152</v>
      </c>
      <c r="L4" s="4">
        <f>J4/K4</f>
        <v>8596.6542750929366</v>
      </c>
    </row>
    <row r="5" spans="3:16" x14ac:dyDescent="0.25">
      <c r="D5" s="4">
        <v>14400</v>
      </c>
    </row>
    <row r="6" spans="3:16" x14ac:dyDescent="0.25">
      <c r="D6" s="6">
        <f>D5*D4</f>
        <v>37510387.199999996</v>
      </c>
    </row>
    <row r="9" spans="3:16" x14ac:dyDescent="0.25">
      <c r="C9">
        <v>39000</v>
      </c>
    </row>
    <row r="10" spans="3:16" x14ac:dyDescent="0.25">
      <c r="C10" s="4">
        <f>C9*C4</f>
        <v>9438000</v>
      </c>
    </row>
    <row r="12" spans="3:16" x14ac:dyDescent="0.25">
      <c r="P12">
        <v>16000</v>
      </c>
    </row>
    <row r="13" spans="3:16" x14ac:dyDescent="0.25">
      <c r="J13" s="4">
        <v>3230</v>
      </c>
      <c r="P13">
        <f>P12*0.9</f>
        <v>14400</v>
      </c>
    </row>
    <row r="14" spans="3:16" x14ac:dyDescent="0.25">
      <c r="D14" s="4">
        <v>17000</v>
      </c>
      <c r="J14" s="2">
        <f>J13/1000</f>
        <v>3.23</v>
      </c>
    </row>
    <row r="15" spans="3:16" x14ac:dyDescent="0.25">
      <c r="D15" s="4">
        <f>D14*10.764</f>
        <v>182988</v>
      </c>
      <c r="J15" s="2">
        <f>J14*3.2</f>
        <v>10.336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E787-2F89-4AC1-972F-4210842B8F75}">
  <dimension ref="D2:M28"/>
  <sheetViews>
    <sheetView workbookViewId="0">
      <selection activeCell="G13" sqref="G13"/>
    </sheetView>
  </sheetViews>
  <sheetFormatPr defaultRowHeight="15" x14ac:dyDescent="0.25"/>
  <cols>
    <col min="4" max="4" width="29.42578125" bestFit="1" customWidth="1"/>
    <col min="5" max="5" width="10" bestFit="1" customWidth="1"/>
    <col min="7" max="7" width="12.28515625" bestFit="1" customWidth="1"/>
    <col min="10" max="10" width="12.5703125" bestFit="1" customWidth="1"/>
    <col min="11" max="11" width="11.5703125" bestFit="1" customWidth="1"/>
    <col min="12" max="12" width="14.28515625" style="4" bestFit="1" customWidth="1"/>
    <col min="13" max="13" width="12.5703125" bestFit="1" customWidth="1"/>
  </cols>
  <sheetData>
    <row r="2" spans="4:13" x14ac:dyDescent="0.25">
      <c r="E2" t="s">
        <v>4</v>
      </c>
      <c r="F2" t="s">
        <v>5</v>
      </c>
    </row>
    <row r="3" spans="4:13" x14ac:dyDescent="0.25">
      <c r="D3" t="s">
        <v>1</v>
      </c>
      <c r="E3">
        <v>22000</v>
      </c>
      <c r="F3">
        <v>11000</v>
      </c>
      <c r="G3">
        <f>E3/1000</f>
        <v>22</v>
      </c>
      <c r="H3">
        <f>F3/1000</f>
        <v>11</v>
      </c>
      <c r="I3">
        <f>G3*H3</f>
        <v>242</v>
      </c>
    </row>
    <row r="4" spans="4:13" x14ac:dyDescent="0.25">
      <c r="D4" t="s">
        <v>2</v>
      </c>
      <c r="E4">
        <v>8167</v>
      </c>
      <c r="F4">
        <v>4194</v>
      </c>
      <c r="G4">
        <f>E4/1000</f>
        <v>8.1669999999999998</v>
      </c>
      <c r="H4">
        <f>F4/1000</f>
        <v>4.194</v>
      </c>
      <c r="I4">
        <f>G4*H4</f>
        <v>34.252397999999999</v>
      </c>
    </row>
    <row r="5" spans="4:13" x14ac:dyDescent="0.25">
      <c r="D5" t="s">
        <v>3</v>
      </c>
    </row>
    <row r="11" spans="4:13" x14ac:dyDescent="0.25">
      <c r="E11" t="s">
        <v>11</v>
      </c>
    </row>
    <row r="12" spans="4:13" x14ac:dyDescent="0.25">
      <c r="D12" t="s">
        <v>6</v>
      </c>
      <c r="E12" s="2">
        <v>242</v>
      </c>
      <c r="M12" s="4"/>
    </row>
    <row r="13" spans="4:13" x14ac:dyDescent="0.25">
      <c r="D13" t="s">
        <v>7</v>
      </c>
      <c r="E13" s="2">
        <v>138.35</v>
      </c>
    </row>
    <row r="14" spans="4:13" x14ac:dyDescent="0.25">
      <c r="D14" t="s">
        <v>8</v>
      </c>
      <c r="E14" s="2">
        <v>38.15</v>
      </c>
    </row>
    <row r="15" spans="4:13" x14ac:dyDescent="0.25">
      <c r="D15" t="s">
        <v>9</v>
      </c>
      <c r="E15" s="2">
        <v>5.12</v>
      </c>
      <c r="K15">
        <v>2024</v>
      </c>
    </row>
    <row r="16" spans="4:13" x14ac:dyDescent="0.25">
      <c r="D16" s="1" t="s">
        <v>10</v>
      </c>
      <c r="E16" s="3">
        <f>E15+E14+E13</f>
        <v>181.62</v>
      </c>
      <c r="F16" t="s">
        <v>12</v>
      </c>
      <c r="G16" s="1" t="s">
        <v>19</v>
      </c>
      <c r="H16" t="s">
        <v>14</v>
      </c>
      <c r="I16" t="s">
        <v>15</v>
      </c>
      <c r="J16" t="s">
        <v>16</v>
      </c>
      <c r="K16" t="s">
        <v>17</v>
      </c>
      <c r="L16" s="4" t="s">
        <v>18</v>
      </c>
    </row>
    <row r="17" spans="5:13" x14ac:dyDescent="0.25">
      <c r="E17" s="2">
        <f>E16*10.764</f>
        <v>1954.95768</v>
      </c>
      <c r="F17" t="s">
        <v>13</v>
      </c>
      <c r="G17">
        <v>2200</v>
      </c>
      <c r="H17">
        <v>75</v>
      </c>
      <c r="I17" s="7">
        <v>0.9</v>
      </c>
      <c r="J17" s="4">
        <f>G17*E17</f>
        <v>4300906.8959999997</v>
      </c>
      <c r="K17" s="4">
        <f>J17*(I17/H17)*(K15-2010)</f>
        <v>722552.35852799995</v>
      </c>
      <c r="L17" s="4">
        <f>J17-K17</f>
        <v>3578354.5374719999</v>
      </c>
      <c r="M17" s="6">
        <f>J17*0.8</f>
        <v>3440725.5167999999</v>
      </c>
    </row>
    <row r="18" spans="5:13" x14ac:dyDescent="0.25">
      <c r="E18" s="4"/>
      <c r="K18" t="s">
        <v>21</v>
      </c>
      <c r="L18" s="4">
        <v>200000</v>
      </c>
    </row>
    <row r="19" spans="5:13" x14ac:dyDescent="0.25">
      <c r="E19" s="5"/>
      <c r="K19" t="s">
        <v>22</v>
      </c>
      <c r="L19" s="4">
        <f>Sheet1!D6</f>
        <v>37510387.199999996</v>
      </c>
    </row>
    <row r="20" spans="5:13" x14ac:dyDescent="0.25">
      <c r="L20" s="5">
        <f>L19+L18+L17</f>
        <v>41288741.737471998</v>
      </c>
    </row>
    <row r="21" spans="5:13" x14ac:dyDescent="0.25">
      <c r="K21" s="1" t="s">
        <v>24</v>
      </c>
      <c r="L21" s="5">
        <f>ROUND(L20,-5)</f>
        <v>41300000</v>
      </c>
    </row>
    <row r="22" spans="5:13" x14ac:dyDescent="0.25">
      <c r="K22" s="1" t="s">
        <v>25</v>
      </c>
      <c r="L22" s="5">
        <f>L21*0.85</f>
        <v>35105000</v>
      </c>
    </row>
    <row r="23" spans="5:13" x14ac:dyDescent="0.25">
      <c r="K23" s="1" t="s">
        <v>26</v>
      </c>
      <c r="L23" s="5">
        <f>L21*0.75</f>
        <v>30975000</v>
      </c>
    </row>
    <row r="24" spans="5:13" x14ac:dyDescent="0.25">
      <c r="K24" s="1"/>
      <c r="L24" s="5"/>
    </row>
    <row r="25" spans="5:13" x14ac:dyDescent="0.25">
      <c r="E25" s="8">
        <f>E16</f>
        <v>181.62</v>
      </c>
      <c r="G25">
        <v>14000</v>
      </c>
      <c r="J25" s="6">
        <f>G25*E25</f>
        <v>2542680</v>
      </c>
      <c r="K25">
        <v>0.86799999999999999</v>
      </c>
      <c r="L25" s="4">
        <f>J25*K25</f>
        <v>2207046.2399999998</v>
      </c>
    </row>
    <row r="26" spans="5:13" x14ac:dyDescent="0.25">
      <c r="L26" s="4">
        <f>Sheet1!C10</f>
        <v>9438000</v>
      </c>
    </row>
    <row r="27" spans="5:13" x14ac:dyDescent="0.25">
      <c r="L27" s="4">
        <f>L26+L25</f>
        <v>11645046.24</v>
      </c>
    </row>
    <row r="28" spans="5:13" x14ac:dyDescent="0.25">
      <c r="L28" s="2">
        <f>L27/L21</f>
        <v>0.28196237869249396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3F335-F52A-4C7B-B363-6EBB39CD6206}">
  <dimension ref="B2:B15"/>
  <sheetViews>
    <sheetView workbookViewId="0">
      <selection activeCell="H14" sqref="H14"/>
    </sheetView>
  </sheetViews>
  <sheetFormatPr defaultRowHeight="15" x14ac:dyDescent="0.25"/>
  <sheetData>
    <row r="2" spans="2:2" x14ac:dyDescent="0.25">
      <c r="B2" t="s">
        <v>20</v>
      </c>
    </row>
    <row r="15" spans="2:2" x14ac:dyDescent="0.25">
      <c r="B15" t="s">
        <v>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A8C37-7290-422E-810C-A383D27463F8}">
  <dimension ref="B1:C1"/>
  <sheetViews>
    <sheetView tabSelected="1" workbookViewId="0"/>
  </sheetViews>
  <sheetFormatPr defaultRowHeight="15" x14ac:dyDescent="0.25"/>
  <cols>
    <col min="2" max="2" width="12.5703125" style="4" bestFit="1" customWidth="1"/>
    <col min="3" max="3" width="11.5703125" style="4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2024-10-17T13:32:10Z</dcterms:modified>
</cp:coreProperties>
</file>