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In Progress Files\Nishchay Gautam\WIP\VIS(2024-25)-PL451-401-554 Ms Shashwat Cables Pvt Ltd\RKA Working\"/>
    </mc:Choice>
  </mc:AlternateContent>
  <bookViews>
    <workbookView xWindow="0" yWindow="0" windowWidth="20490" windowHeight="7755" activeTab="2"/>
  </bookViews>
  <sheets>
    <sheet name="Summary" sheetId="7" r:id="rId1"/>
    <sheet name="Land" sheetId="6" r:id="rId2"/>
    <sheet name="Building " sheetId="1" r:id="rId3"/>
    <sheet name="Boundary" sheetId="5" r:id="rId4"/>
  </sheets>
  <definedNames>
    <definedName name="_xlnm._FilterDatabase" localSheetId="2" hidden="1">'Building '!$E$3:$E$17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1" i="6" l="1"/>
  <c r="D3" i="6"/>
  <c r="K16" i="6"/>
  <c r="E22" i="6" l="1"/>
  <c r="F8" i="1"/>
  <c r="S8" i="1" l="1"/>
  <c r="G6" i="1"/>
  <c r="G7" i="1"/>
  <c r="G5" i="1"/>
  <c r="E3" i="6"/>
  <c r="E4" i="6" s="1"/>
  <c r="H14" i="6" l="1"/>
  <c r="B15" i="6"/>
  <c r="B14" i="6"/>
  <c r="D4" i="6"/>
  <c r="F14" i="6" s="1"/>
  <c r="J3" i="6"/>
  <c r="K3" i="6" s="1"/>
  <c r="K4" i="6" s="1"/>
  <c r="C5" i="7" s="1"/>
  <c r="G8" i="1" l="1"/>
  <c r="C27" i="1" l="1"/>
  <c r="E27" i="1" s="1"/>
  <c r="F27" i="1" s="1"/>
  <c r="P7" i="1" l="1"/>
  <c r="N7" i="1"/>
  <c r="K7" i="1"/>
  <c r="Q7" i="1" l="1"/>
  <c r="R7" i="1" s="1"/>
  <c r="T7" i="1" s="1"/>
  <c r="E22" i="1"/>
  <c r="J5" i="5" l="1"/>
  <c r="H5" i="5"/>
  <c r="E5" i="5"/>
  <c r="K5" i="5" l="1"/>
  <c r="L5" i="5" s="1"/>
  <c r="N5" i="5" s="1"/>
  <c r="D7" i="7" s="1"/>
  <c r="C7" i="7" s="1"/>
  <c r="N6" i="1" l="1"/>
  <c r="K6" i="1"/>
  <c r="P6" i="1"/>
  <c r="Q6" i="1" l="1"/>
  <c r="R6" i="1" s="1"/>
  <c r="T6" i="1" s="1"/>
  <c r="N5" i="1"/>
  <c r="K5" i="1"/>
  <c r="Z35" i="1" l="1"/>
  <c r="P5" i="1" l="1"/>
  <c r="P8" i="1" s="1"/>
  <c r="V9" i="1" s="1"/>
  <c r="Q5" i="1" l="1"/>
  <c r="R5" i="1" s="1"/>
  <c r="R8" i="1" s="1"/>
  <c r="T5" i="1" l="1"/>
  <c r="T8" i="1" s="1"/>
  <c r="C6" i="7" s="1"/>
  <c r="C8" i="7" s="1"/>
  <c r="C9" i="7" s="1"/>
  <c r="C11" i="7" l="1"/>
  <c r="C10" i="7"/>
</calcChain>
</file>

<file path=xl/sharedStrings.xml><?xml version="1.0" encoding="utf-8"?>
<sst xmlns="http://schemas.openxmlformats.org/spreadsheetml/2006/main" count="106" uniqueCount="82">
  <si>
    <t>Floor</t>
  </si>
  <si>
    <t>Type of Structure</t>
  </si>
  <si>
    <r>
      <t xml:space="preserve">Area 
</t>
    </r>
    <r>
      <rPr>
        <b/>
        <i/>
        <sz val="10"/>
        <rFont val="Calibri"/>
        <family val="2"/>
        <scheme val="minor"/>
      </rPr>
      <t>(in sq.ft)</t>
    </r>
  </si>
  <si>
    <r>
      <t xml:space="preserve">Height </t>
    </r>
    <r>
      <rPr>
        <b/>
        <i/>
        <sz val="10"/>
        <rFont val="Calibri"/>
        <family val="2"/>
        <scheme val="minor"/>
      </rPr>
      <t>(in ft.)</t>
    </r>
  </si>
  <si>
    <t>Year of Construction</t>
  </si>
  <si>
    <t xml:space="preserve">Year of Valuation </t>
  </si>
  <si>
    <r>
      <t xml:space="preserve">Total Life Consumed 
</t>
    </r>
    <r>
      <rPr>
        <b/>
        <i/>
        <sz val="10"/>
        <rFont val="Calibri"/>
        <family val="2"/>
        <scheme val="minor"/>
      </rPr>
      <t>(in years)</t>
    </r>
  </si>
  <si>
    <r>
      <t xml:space="preserve">Total Economical Life
</t>
    </r>
    <r>
      <rPr>
        <b/>
        <i/>
        <sz val="10"/>
        <rFont val="Calibri"/>
        <family val="2"/>
        <scheme val="minor"/>
      </rPr>
      <t>(in years)</t>
    </r>
  </si>
  <si>
    <t>Salvage value</t>
  </si>
  <si>
    <t>Depreciation Rate</t>
  </si>
  <si>
    <r>
      <t xml:space="preserve">Plinth Area  Rate 
</t>
    </r>
    <r>
      <rPr>
        <b/>
        <i/>
        <sz val="10"/>
        <rFont val="Calibri"/>
        <family val="2"/>
        <scheme val="minor"/>
      </rPr>
      <t>(in per sq.ft)</t>
    </r>
  </si>
  <si>
    <t>Gross Replacement Value
(INR)</t>
  </si>
  <si>
    <t>Discounting Factor</t>
  </si>
  <si>
    <t>Depreciated Replacement Market Value
(INR)</t>
  </si>
  <si>
    <t>Remarks:</t>
  </si>
  <si>
    <t>Particulars</t>
  </si>
  <si>
    <r>
      <t>4.</t>
    </r>
    <r>
      <rPr>
        <b/>
        <i/>
        <sz val="10"/>
        <color theme="1"/>
        <rFont val="Calibri"/>
        <family val="2"/>
        <scheme val="minor"/>
      </rPr>
      <t xml:space="preserve"> The valuation is done by considering the depreciated replacement cost approach.</t>
    </r>
  </si>
  <si>
    <t>Land</t>
  </si>
  <si>
    <t>Building</t>
  </si>
  <si>
    <t>Depreciation amount
(INR)</t>
  </si>
  <si>
    <t xml:space="preserve">Depreciation factor
 </t>
  </si>
  <si>
    <t>RCC</t>
  </si>
  <si>
    <r>
      <t xml:space="preserve">Area 
</t>
    </r>
    <r>
      <rPr>
        <b/>
        <i/>
        <sz val="10"/>
        <rFont val="Calibri"/>
        <family val="2"/>
        <scheme val="minor"/>
      </rPr>
      <t>(in sq.mtr)</t>
    </r>
  </si>
  <si>
    <t>2. Construction year of the building is taken as per the information provided by the client during site survey.</t>
  </si>
  <si>
    <t>Total</t>
  </si>
  <si>
    <t>Ground</t>
  </si>
  <si>
    <t>First</t>
  </si>
  <si>
    <t>Boundary</t>
  </si>
  <si>
    <t>total</t>
  </si>
  <si>
    <t>Round</t>
  </si>
  <si>
    <t>Ria</t>
  </si>
  <si>
    <t>Diss</t>
  </si>
  <si>
    <t>S. No.</t>
  </si>
  <si>
    <t>Boundary wall valuation</t>
  </si>
  <si>
    <r>
      <t xml:space="preserve">Wall
</t>
    </r>
    <r>
      <rPr>
        <b/>
        <i/>
        <sz val="10"/>
        <rFont val="Calibri"/>
        <family val="2"/>
        <scheme val="minor"/>
      </rPr>
      <t>(in Running mtr.)As per approved plan approx.</t>
    </r>
  </si>
  <si>
    <r>
      <t xml:space="preserve">Plinth Area  Rate 
</t>
    </r>
    <r>
      <rPr>
        <b/>
        <i/>
        <sz val="10"/>
        <rFont val="Calibri"/>
        <family val="2"/>
        <scheme val="minor"/>
      </rPr>
      <t>(in per running mtr)</t>
    </r>
  </si>
  <si>
    <t xml:space="preserve">Depreciation
(INR) </t>
  </si>
  <si>
    <t>Depreciated Value
(INR)</t>
  </si>
  <si>
    <t>Sq. mtr</t>
  </si>
  <si>
    <t>Total(sq. mtr)</t>
  </si>
  <si>
    <t>Height</t>
  </si>
  <si>
    <t>FMV Market</t>
  </si>
  <si>
    <t>Building Byelaws</t>
  </si>
  <si>
    <t>FSI Ground coverage</t>
  </si>
  <si>
    <t xml:space="preserve"> FAR </t>
  </si>
  <si>
    <t>Permissible FAR</t>
  </si>
  <si>
    <t>Sq.mtr.</t>
  </si>
  <si>
    <t>Total FAR(in sq.ft)</t>
  </si>
  <si>
    <t>Sr No.</t>
  </si>
  <si>
    <t>Discription</t>
  </si>
  <si>
    <t>Land Area in Bigha</t>
  </si>
  <si>
    <t>Rate Range</t>
  </si>
  <si>
    <t>Basic rate on Super Area</t>
  </si>
  <si>
    <t>Discount</t>
  </si>
  <si>
    <t>Primium</t>
  </si>
  <si>
    <t>Rate Adopted</t>
  </si>
  <si>
    <t>FMV</t>
  </si>
  <si>
    <t>Remark</t>
  </si>
  <si>
    <t>2. Area details are mentioned above is taken from the documents provided to us by Client.</t>
  </si>
  <si>
    <t>4. The valuation is done by considering the Market Comparable Sales Method.</t>
  </si>
  <si>
    <t xml:space="preserve">Range </t>
  </si>
  <si>
    <t>Rate / Bigha</t>
  </si>
  <si>
    <t>Circle rate</t>
  </si>
  <si>
    <t>Area</t>
  </si>
  <si>
    <t>rate</t>
  </si>
  <si>
    <t>Industrial Land</t>
  </si>
  <si>
    <t>9000-11000</t>
  </si>
  <si>
    <t>---</t>
  </si>
  <si>
    <t>Land Area in Sq.mtr.</t>
  </si>
  <si>
    <t>Shed</t>
  </si>
  <si>
    <t>3. Industrial Vacant land belongs to M/s Shashwat Cables Pvt. Ltd.</t>
  </si>
  <si>
    <r>
      <t xml:space="preserve">3. </t>
    </r>
    <r>
      <rPr>
        <b/>
        <i/>
        <sz val="10"/>
        <color theme="1"/>
        <rFont val="Calibri"/>
        <family val="2"/>
        <scheme val="minor"/>
      </rPr>
      <t>All the building and structures belongs to M/s Shashwat Cables Pvt. Ltd.</t>
    </r>
  </si>
  <si>
    <t>BUILDING VALUATION FOR M/s Shashwat Cables Pvt. Ltd.</t>
  </si>
  <si>
    <t xml:space="preserve">1. The subject property is situated at Khasra no. </t>
  </si>
  <si>
    <t>Sl no.</t>
  </si>
  <si>
    <t>Deed no.</t>
  </si>
  <si>
    <t>Owner</t>
  </si>
  <si>
    <t>M/S. SHASHWAT CABLES PVT. LTD.</t>
  </si>
  <si>
    <t>Total Plot Area</t>
  </si>
  <si>
    <t>Road Widening</t>
  </si>
  <si>
    <t>Net plot area</t>
  </si>
  <si>
    <r>
      <t xml:space="preserve">1. </t>
    </r>
    <r>
      <rPr>
        <b/>
        <i/>
        <sz val="10"/>
        <color theme="1"/>
        <rFont val="Calibri"/>
        <family val="2"/>
        <scheme val="minor"/>
      </rPr>
      <t>All the details pertaining to the building area statement such as area, floor, type of structure, age of the building etc. has been taken as per information provided by client during survey and Documents provided to us.</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</si>
</sst>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 &quot;₹&quot;\ * #,##0.00_ ;_ &quot;₹&quot;\ * \-#,##0.00_ ;_ &quot;₹&quot;\ * &quot;-&quot;??_ ;_ @_ "/>
    <numFmt numFmtId="43" formatCode="_ * #,##0.00_ ;_ * \-#,##0.00_ ;_ * &quot;-&quot;??_ ;_ @_ "/>
    <numFmt numFmtId="164" formatCode="_ * #,##0_ ;_ * \-#,##0_ ;_ * &quot;-&quot;??_ ;_ @_ "/>
    <numFmt numFmtId="165" formatCode="0.0000"/>
    <numFmt numFmtId="166" formatCode="_ &quot;₹&quot;\ * #,##0_ ;_ &quot;₹&quot;\ * \-#,##0_ ;_ &quot;₹&quot;\ * &quot;-&quot;??_ ;_ @_ "/>
    <numFmt numFmtId="167" formatCode="_(* #,##0_);_(* \(#,##0\);_(*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b/>
      <i/>
      <sz val="10"/>
      <name val="Calibri"/>
      <family val="2"/>
      <scheme val="minor"/>
    </font>
    <font>
      <b/>
      <i/>
      <sz val="11"/>
      <color theme="1"/>
      <name val="Calibri"/>
      <family val="2"/>
      <scheme val="minor"/>
    </font>
    <font>
      <b/>
      <i/>
      <sz val="10"/>
      <color theme="1"/>
      <name val="Calibri"/>
      <family val="2"/>
      <scheme val="minor"/>
    </font>
    <font>
      <sz val="11"/>
      <name val="Calibri"/>
      <family val="2"/>
      <scheme val="minor"/>
    </font>
    <font>
      <b/>
      <sz val="10"/>
      <color theme="1"/>
      <name val="Arial"/>
      <family val="2"/>
    </font>
    <font>
      <b/>
      <sz val="14"/>
      <color theme="0"/>
      <name val="Calibri"/>
      <family val="2"/>
      <scheme val="minor"/>
    </font>
    <font>
      <sz val="10"/>
      <color theme="1"/>
      <name val="Arial"/>
      <family val="2"/>
    </font>
    <font>
      <b/>
      <sz val="12"/>
      <color theme="0"/>
      <name val="Calibri"/>
      <family val="2"/>
      <scheme val="minor"/>
    </font>
    <font>
      <b/>
      <sz val="11"/>
      <color theme="0"/>
      <name val="Calibri"/>
      <family val="2"/>
      <scheme val="minor"/>
    </font>
  </fonts>
  <fills count="11">
    <fill>
      <patternFill patternType="none"/>
    </fill>
    <fill>
      <patternFill patternType="gray125"/>
    </fill>
    <fill>
      <patternFill patternType="solid">
        <fgColor rgb="FF1E3661"/>
        <bgColor indexed="64"/>
      </patternFill>
    </fill>
    <fill>
      <patternFill patternType="solid">
        <fgColor theme="4" tint="0.39997558519241921"/>
        <bgColor indexed="64"/>
      </patternFill>
    </fill>
    <fill>
      <patternFill patternType="solid">
        <fgColor theme="0"/>
        <bgColor indexed="64"/>
      </patternFill>
    </fill>
    <fill>
      <patternFill patternType="solid">
        <fgColor theme="4"/>
        <bgColor indexed="64"/>
      </patternFill>
    </fill>
    <fill>
      <patternFill patternType="solid">
        <fgColor theme="9" tint="0.59999389629810485"/>
        <bgColor indexed="64"/>
      </patternFill>
    </fill>
    <fill>
      <patternFill patternType="solid">
        <fgColor rgb="FF00206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0000"/>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145">
    <xf numFmtId="0" fontId="0" fillId="0" borderId="0" xfId="0"/>
    <xf numFmtId="0" fontId="3" fillId="3" borderId="4" xfId="0" applyFont="1" applyFill="1" applyBorder="1" applyAlignment="1">
      <alignment horizontal="center" vertical="center" wrapText="1"/>
    </xf>
    <xf numFmtId="0" fontId="0" fillId="0" borderId="0" xfId="0" applyAlignment="1">
      <alignment wrapText="1"/>
    </xf>
    <xf numFmtId="164" fontId="0" fillId="0" borderId="0" xfId="1" applyNumberFormat="1" applyFont="1"/>
    <xf numFmtId="43" fontId="0" fillId="0" borderId="0" xfId="0" applyNumberFormat="1"/>
    <xf numFmtId="43" fontId="0" fillId="0" borderId="0" xfId="1" applyFont="1"/>
    <xf numFmtId="0" fontId="0" fillId="4" borderId="0" xfId="0" applyFill="1"/>
    <xf numFmtId="43" fontId="3" fillId="4" borderId="5" xfId="1" applyFont="1" applyFill="1" applyBorder="1" applyAlignment="1">
      <alignment horizontal="center" vertical="center" wrapText="1"/>
    </xf>
    <xf numFmtId="43" fontId="3" fillId="4" borderId="4" xfId="1" applyFont="1" applyFill="1" applyBorder="1" applyAlignment="1">
      <alignment horizontal="center" vertical="center" wrapText="1"/>
    </xf>
    <xf numFmtId="0" fontId="7" fillId="4" borderId="4" xfId="0" applyFont="1" applyFill="1" applyBorder="1" applyAlignment="1">
      <alignment horizontal="center" vertical="center" wrapText="1"/>
    </xf>
    <xf numFmtId="9" fontId="7" fillId="4" borderId="4" xfId="0" applyNumberFormat="1" applyFont="1" applyFill="1" applyBorder="1" applyAlignment="1">
      <alignment horizontal="center" vertical="center" wrapText="1"/>
    </xf>
    <xf numFmtId="0" fontId="7" fillId="3" borderId="4" xfId="0" applyFont="1" applyFill="1" applyBorder="1" applyAlignment="1">
      <alignment horizontal="center" vertical="center" wrapText="1"/>
    </xf>
    <xf numFmtId="0" fontId="2" fillId="0" borderId="0" xfId="0" applyFont="1"/>
    <xf numFmtId="0" fontId="2" fillId="0" borderId="0" xfId="0" applyFont="1" applyAlignment="1">
      <alignment wrapText="1"/>
    </xf>
    <xf numFmtId="0" fontId="2" fillId="4" borderId="0" xfId="0" applyFont="1" applyFill="1"/>
    <xf numFmtId="43" fontId="7" fillId="0" borderId="4" xfId="1" applyFont="1" applyBorder="1" applyAlignment="1">
      <alignment horizontal="center" vertical="center" wrapText="1"/>
    </xf>
    <xf numFmtId="164" fontId="7" fillId="4" borderId="4" xfId="1" applyNumberFormat="1" applyFont="1" applyFill="1" applyBorder="1" applyAlignment="1">
      <alignment horizontal="center" vertical="center" wrapText="1"/>
    </xf>
    <xf numFmtId="164" fontId="3" fillId="4" borderId="5" xfId="1" applyNumberFormat="1" applyFont="1" applyFill="1" applyBorder="1" applyAlignment="1">
      <alignment horizontal="center" vertical="center" wrapText="1"/>
    </xf>
    <xf numFmtId="2" fontId="7" fillId="4" borderId="4" xfId="0" applyNumberFormat="1" applyFont="1" applyFill="1" applyBorder="1" applyAlignment="1">
      <alignment horizontal="center" vertical="center" wrapText="1"/>
    </xf>
    <xf numFmtId="9" fontId="0" fillId="0" borderId="0" xfId="0" applyNumberFormat="1"/>
    <xf numFmtId="164" fontId="0" fillId="0" borderId="0" xfId="0" applyNumberFormat="1"/>
    <xf numFmtId="0" fontId="0" fillId="0" borderId="4" xfId="0" applyBorder="1" applyAlignment="1">
      <alignment horizontal="left" vertical="center"/>
    </xf>
    <xf numFmtId="0" fontId="0" fillId="0" borderId="4" xfId="0" applyBorder="1" applyAlignment="1">
      <alignment horizontal="center" vertical="center"/>
    </xf>
    <xf numFmtId="164" fontId="7" fillId="0" borderId="4" xfId="1" applyNumberFormat="1" applyFont="1" applyBorder="1" applyAlignment="1">
      <alignment horizontal="center" vertical="center" wrapText="1"/>
    </xf>
    <xf numFmtId="0" fontId="10" fillId="0" borderId="0" xfId="0" applyFont="1"/>
    <xf numFmtId="3" fontId="8" fillId="0" borderId="0" xfId="0" applyNumberFormat="1" applyFont="1"/>
    <xf numFmtId="0" fontId="7" fillId="4" borderId="2" xfId="0" applyFont="1" applyFill="1" applyBorder="1" applyAlignment="1">
      <alignment horizontal="center" vertical="center" wrapText="1"/>
    </xf>
    <xf numFmtId="1" fontId="0" fillId="0" borderId="0" xfId="0" applyNumberFormat="1"/>
    <xf numFmtId="164" fontId="2" fillId="0" borderId="4" xfId="0" applyNumberFormat="1" applyFont="1" applyBorder="1"/>
    <xf numFmtId="0" fontId="0" fillId="0" borderId="4" xfId="0" applyBorder="1" applyAlignment="1">
      <alignment vertical="center" wrapText="1"/>
    </xf>
    <xf numFmtId="0" fontId="7" fillId="4" borderId="4" xfId="0" applyFont="1" applyFill="1" applyBorder="1" applyAlignment="1">
      <alignment vertical="center"/>
    </xf>
    <xf numFmtId="164" fontId="2" fillId="0" borderId="0" xfId="1" applyNumberFormat="1" applyFont="1" applyBorder="1"/>
    <xf numFmtId="164" fontId="3" fillId="4" borderId="0" xfId="1" applyNumberFormat="1" applyFont="1" applyFill="1" applyBorder="1" applyAlignment="1">
      <alignment horizontal="center" vertical="center" wrapText="1"/>
    </xf>
    <xf numFmtId="164" fontId="2" fillId="0" borderId="0" xfId="0" applyNumberFormat="1" applyFont="1"/>
    <xf numFmtId="164" fontId="0" fillId="0" borderId="0" xfId="1" applyNumberFormat="1" applyFont="1" applyBorder="1"/>
    <xf numFmtId="0" fontId="0" fillId="0" borderId="10" xfId="0" applyBorder="1"/>
    <xf numFmtId="0" fontId="0" fillId="0" borderId="9" xfId="0" applyBorder="1"/>
    <xf numFmtId="0" fontId="0" fillId="0" borderId="11" xfId="0" applyBorder="1"/>
    <xf numFmtId="0" fontId="3" fillId="0" borderId="0" xfId="0" applyFont="1" applyAlignment="1">
      <alignment horizontal="center" vertical="center" wrapText="1"/>
    </xf>
    <xf numFmtId="0" fontId="0" fillId="0" borderId="0" xfId="0" applyAlignment="1">
      <alignment horizontal="center"/>
    </xf>
    <xf numFmtId="0" fontId="0" fillId="0" borderId="0" xfId="1" applyNumberFormat="1" applyFont="1" applyFill="1" applyBorder="1" applyAlignment="1">
      <alignment horizontal="center" vertical="center"/>
    </xf>
    <xf numFmtId="0" fontId="0" fillId="0" borderId="0" xfId="0" applyAlignment="1">
      <alignment horizontal="center" vertical="center"/>
    </xf>
    <xf numFmtId="164" fontId="0" fillId="0" borderId="0" xfId="1" applyNumberFormat="1" applyFont="1" applyFill="1" applyBorder="1"/>
    <xf numFmtId="0" fontId="2" fillId="0" borderId="0" xfId="0" applyFont="1" applyAlignment="1">
      <alignment horizontal="center" vertical="center" wrapText="1"/>
    </xf>
    <xf numFmtId="164" fontId="2" fillId="0" borderId="0" xfId="1" applyNumberFormat="1" applyFont="1" applyFill="1" applyBorder="1" applyAlignment="1">
      <alignment wrapText="1"/>
    </xf>
    <xf numFmtId="0" fontId="0" fillId="0" borderId="8" xfId="0" applyBorder="1" applyAlignment="1">
      <alignment vertical="center" wrapText="1"/>
    </xf>
    <xf numFmtId="0" fontId="0" fillId="5" borderId="0" xfId="0" applyFill="1"/>
    <xf numFmtId="0" fontId="0" fillId="5" borderId="0" xfId="0" applyFill="1" applyAlignment="1">
      <alignment wrapText="1"/>
    </xf>
    <xf numFmtId="1" fontId="0" fillId="0" borderId="4" xfId="0" applyNumberFormat="1" applyBorder="1" applyAlignment="1">
      <alignment horizontal="center" vertical="center"/>
    </xf>
    <xf numFmtId="9" fontId="0" fillId="0" borderId="4" xfId="0" applyNumberFormat="1" applyBorder="1" applyAlignment="1">
      <alignment horizontal="center" vertical="center"/>
    </xf>
    <xf numFmtId="165" fontId="0" fillId="0" borderId="4" xfId="0" applyNumberFormat="1" applyBorder="1" applyAlignment="1">
      <alignment horizontal="center" vertical="center"/>
    </xf>
    <xf numFmtId="166" fontId="0" fillId="0" borderId="4" xfId="2" applyNumberFormat="1" applyFont="1" applyBorder="1" applyAlignment="1">
      <alignment horizontal="center" vertical="center"/>
    </xf>
    <xf numFmtId="9" fontId="0" fillId="0" borderId="4" xfId="3" applyFont="1" applyBorder="1" applyAlignment="1">
      <alignment horizontal="center" vertical="center"/>
    </xf>
    <xf numFmtId="0" fontId="0" fillId="0" borderId="13" xfId="0" applyBorder="1"/>
    <xf numFmtId="0" fontId="0" fillId="0" borderId="6" xfId="0" applyBorder="1"/>
    <xf numFmtId="0" fontId="0" fillId="0" borderId="14" xfId="0" applyBorder="1"/>
    <xf numFmtId="43" fontId="0" fillId="0" borderId="15" xfId="0" applyNumberFormat="1" applyBorder="1"/>
    <xf numFmtId="43" fontId="0" fillId="0" borderId="16" xfId="0" applyNumberFormat="1" applyBorder="1"/>
    <xf numFmtId="164" fontId="0" fillId="0" borderId="0" xfId="0" applyNumberFormat="1" applyAlignment="1">
      <alignment wrapText="1"/>
    </xf>
    <xf numFmtId="43" fontId="0" fillId="0" borderId="0" xfId="0" applyNumberFormat="1" applyAlignment="1">
      <alignment wrapText="1"/>
    </xf>
    <xf numFmtId="0" fontId="7" fillId="4" borderId="1" xfId="0" applyFont="1" applyFill="1" applyBorder="1" applyAlignment="1">
      <alignment vertical="center"/>
    </xf>
    <xf numFmtId="164" fontId="0" fillId="0" borderId="4" xfId="1" applyNumberFormat="1" applyFont="1" applyBorder="1" applyAlignment="1">
      <alignment horizontal="center" vertical="center"/>
    </xf>
    <xf numFmtId="164" fontId="2" fillId="0" borderId="4" xfId="1" applyNumberFormat="1" applyFont="1" applyBorder="1" applyAlignment="1">
      <alignment horizontal="center" vertical="center"/>
    </xf>
    <xf numFmtId="0" fontId="0" fillId="0" borderId="17" xfId="0" applyBorder="1"/>
    <xf numFmtId="3" fontId="8" fillId="0" borderId="18" xfId="0" applyNumberFormat="1" applyFont="1" applyBorder="1"/>
    <xf numFmtId="164" fontId="0" fillId="0" borderId="9" xfId="1" applyNumberFormat="1" applyFont="1" applyBorder="1"/>
    <xf numFmtId="164" fontId="0" fillId="0" borderId="10" xfId="0" applyNumberFormat="1" applyBorder="1"/>
    <xf numFmtId="164" fontId="0" fillId="0" borderId="10" xfId="1" applyNumberFormat="1" applyFont="1" applyBorder="1"/>
    <xf numFmtId="164" fontId="0" fillId="0" borderId="11" xfId="0" applyNumberFormat="1"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164" fontId="0" fillId="0" borderId="23" xfId="0" applyNumberFormat="1" applyBorder="1"/>
    <xf numFmtId="0" fontId="0" fillId="0" borderId="25" xfId="0" applyBorder="1"/>
    <xf numFmtId="0" fontId="0" fillId="0" borderId="26" xfId="0" applyBorder="1"/>
    <xf numFmtId="0" fontId="0" fillId="0" borderId="27" xfId="0" applyBorder="1"/>
    <xf numFmtId="0" fontId="0" fillId="6" borderId="0" xfId="0" applyFill="1"/>
    <xf numFmtId="0" fontId="0" fillId="0" borderId="28" xfId="0" applyBorder="1"/>
    <xf numFmtId="43" fontId="0" fillId="0" borderId="19" xfId="0" applyNumberFormat="1" applyBorder="1"/>
    <xf numFmtId="43" fontId="0" fillId="0" borderId="7" xfId="1" applyFont="1" applyBorder="1"/>
    <xf numFmtId="43" fontId="0" fillId="0" borderId="16" xfId="1" applyFont="1" applyBorder="1"/>
    <xf numFmtId="0" fontId="7" fillId="4" borderId="5"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3" fillId="9" borderId="4" xfId="0" applyFont="1" applyFill="1" applyBorder="1" applyAlignment="1">
      <alignment horizontal="center" vertical="center" wrapText="1"/>
    </xf>
    <xf numFmtId="0" fontId="9" fillId="7" borderId="1" xfId="0" applyFont="1" applyFill="1" applyBorder="1" applyAlignment="1">
      <alignment horizontal="centerContinuous" vertical="center" wrapText="1"/>
    </xf>
    <xf numFmtId="0" fontId="9" fillId="7" borderId="2" xfId="0" applyFont="1" applyFill="1" applyBorder="1" applyAlignment="1">
      <alignment horizontal="centerContinuous" vertical="center" wrapText="1"/>
    </xf>
    <xf numFmtId="0" fontId="9" fillId="7" borderId="3" xfId="0" applyFont="1" applyFill="1" applyBorder="1" applyAlignment="1">
      <alignment horizontal="centerContinuous" vertical="center" wrapText="1"/>
    </xf>
    <xf numFmtId="43" fontId="0" fillId="0" borderId="4" xfId="1" applyFont="1" applyBorder="1" applyAlignment="1">
      <alignment horizontal="center" vertical="center"/>
    </xf>
    <xf numFmtId="10" fontId="0" fillId="10" borderId="7" xfId="0" applyNumberFormat="1" applyFill="1" applyBorder="1"/>
    <xf numFmtId="0" fontId="2" fillId="5" borderId="4" xfId="0" applyFont="1" applyFill="1" applyBorder="1"/>
    <xf numFmtId="0" fontId="12" fillId="7" borderId="4" xfId="4" applyFont="1" applyFill="1" applyBorder="1" applyAlignment="1">
      <alignment horizontal="center" vertical="center"/>
    </xf>
    <xf numFmtId="0" fontId="12" fillId="7" borderId="4" xfId="4" applyFont="1" applyFill="1" applyBorder="1" applyAlignment="1">
      <alignment horizontal="center" vertical="center" wrapText="1"/>
    </xf>
    <xf numFmtId="0" fontId="12" fillId="7" borderId="5" xfId="4" applyFont="1" applyFill="1" applyBorder="1" applyAlignment="1">
      <alignment horizontal="center" vertical="center"/>
    </xf>
    <xf numFmtId="0" fontId="1" fillId="0" borderId="4" xfId="4" applyBorder="1" applyAlignment="1">
      <alignment horizontal="center" vertical="center"/>
    </xf>
    <xf numFmtId="164" fontId="0" fillId="0" borderId="4" xfId="5" applyNumberFormat="1" applyFont="1" applyBorder="1" applyAlignment="1">
      <alignment horizontal="center" vertical="center"/>
    </xf>
    <xf numFmtId="167" fontId="1" fillId="0" borderId="4" xfId="1" applyNumberFormat="1" applyFont="1" applyBorder="1" applyAlignment="1">
      <alignment horizontal="center" vertical="center"/>
    </xf>
    <xf numFmtId="10" fontId="1" fillId="0" borderId="4" xfId="4" applyNumberFormat="1" applyBorder="1" applyAlignment="1">
      <alignment horizontal="center" vertical="center"/>
    </xf>
    <xf numFmtId="164" fontId="1" fillId="0" borderId="4" xfId="5" applyNumberFormat="1" applyFont="1" applyBorder="1" applyAlignment="1">
      <alignment horizontal="center" vertical="center"/>
    </xf>
    <xf numFmtId="164" fontId="0" fillId="0" borderId="4" xfId="5" quotePrefix="1" applyNumberFormat="1" applyFont="1" applyBorder="1" applyAlignment="1">
      <alignment horizontal="center" vertical="center" wrapText="1"/>
    </xf>
    <xf numFmtId="0" fontId="2" fillId="0" borderId="2" xfId="4" applyFont="1" applyBorder="1" applyAlignment="1">
      <alignment horizontal="center" vertical="center"/>
    </xf>
    <xf numFmtId="0" fontId="2" fillId="0" borderId="4" xfId="4" applyFont="1" applyBorder="1" applyAlignment="1">
      <alignment vertical="center"/>
    </xf>
    <xf numFmtId="164" fontId="2" fillId="0" borderId="4" xfId="5" applyNumberFormat="1" applyFont="1" applyBorder="1" applyAlignment="1">
      <alignment horizontal="center" vertical="center"/>
    </xf>
    <xf numFmtId="164" fontId="1" fillId="0" borderId="4" xfId="5" applyNumberFormat="1" applyFont="1" applyBorder="1" applyAlignment="1">
      <alignment horizontal="center" vertical="center" wrapText="1"/>
    </xf>
    <xf numFmtId="0" fontId="2" fillId="5" borderId="8" xfId="0" applyFont="1" applyFill="1" applyBorder="1" applyAlignment="1">
      <alignment vertical="center"/>
    </xf>
    <xf numFmtId="0" fontId="2" fillId="5" borderId="4" xfId="0" applyFont="1" applyFill="1" applyBorder="1" applyAlignment="1">
      <alignment horizontal="center" vertical="center"/>
    </xf>
    <xf numFmtId="0" fontId="2" fillId="5" borderId="4" xfId="0" applyFont="1" applyFill="1" applyBorder="1" applyAlignment="1">
      <alignment horizontal="center" vertical="center" wrapText="1"/>
    </xf>
    <xf numFmtId="164" fontId="0" fillId="0" borderId="4" xfId="1" applyNumberFormat="1" applyFont="1" applyBorder="1"/>
    <xf numFmtId="0" fontId="0" fillId="4" borderId="4" xfId="0" applyFill="1" applyBorder="1"/>
    <xf numFmtId="164" fontId="0" fillId="4" borderId="4" xfId="1" applyNumberFormat="1" applyFont="1" applyFill="1" applyBorder="1"/>
    <xf numFmtId="0" fontId="0" fillId="4" borderId="4" xfId="0" applyFill="1" applyBorder="1" applyAlignment="1">
      <alignment horizontal="center" vertical="center"/>
    </xf>
    <xf numFmtId="43" fontId="7" fillId="4" borderId="4" xfId="1" applyFont="1" applyFill="1" applyBorder="1" applyAlignment="1">
      <alignment horizontal="right" vertical="center" wrapText="1"/>
    </xf>
    <xf numFmtId="43" fontId="7" fillId="4" borderId="4" xfId="1" applyFont="1" applyFill="1" applyBorder="1" applyAlignment="1">
      <alignment horizontal="center" vertical="center" wrapText="1"/>
    </xf>
    <xf numFmtId="164" fontId="2" fillId="0" borderId="4" xfId="0" applyNumberFormat="1" applyFont="1" applyBorder="1" applyAlignment="1">
      <alignment horizontal="center" vertical="center"/>
    </xf>
    <xf numFmtId="0" fontId="0" fillId="0" borderId="4" xfId="0" applyBorder="1"/>
    <xf numFmtId="0" fontId="12" fillId="7" borderId="4" xfId="0" applyFont="1" applyFill="1" applyBorder="1"/>
    <xf numFmtId="164" fontId="2" fillId="8" borderId="4" xfId="1" applyNumberFormat="1" applyFont="1" applyFill="1" applyBorder="1"/>
    <xf numFmtId="0" fontId="2" fillId="0" borderId="4" xfId="4" applyFont="1" applyBorder="1" applyAlignment="1">
      <alignment horizontal="center" vertical="center"/>
    </xf>
    <xf numFmtId="0" fontId="2" fillId="8" borderId="4" xfId="0" applyFont="1" applyFill="1" applyBorder="1" applyAlignment="1">
      <alignment horizontal="center"/>
    </xf>
    <xf numFmtId="0" fontId="5" fillId="0" borderId="1" xfId="4" applyFont="1" applyBorder="1" applyAlignment="1">
      <alignment horizontal="left" vertical="center"/>
    </xf>
    <xf numFmtId="0" fontId="5" fillId="0" borderId="2" xfId="4" applyFont="1" applyBorder="1" applyAlignment="1">
      <alignment horizontal="left" vertical="center"/>
    </xf>
    <xf numFmtId="0" fontId="5" fillId="0" borderId="3" xfId="4" applyFont="1" applyBorder="1" applyAlignment="1">
      <alignment horizontal="left" vertical="center"/>
    </xf>
    <xf numFmtId="0" fontId="2" fillId="0" borderId="4" xfId="4" applyFont="1" applyBorder="1" applyAlignment="1">
      <alignment horizontal="center" vertical="center"/>
    </xf>
    <xf numFmtId="0" fontId="5" fillId="4" borderId="1" xfId="4" applyFont="1" applyFill="1" applyBorder="1" applyAlignment="1">
      <alignment horizontal="left" vertical="center" wrapText="1"/>
    </xf>
    <xf numFmtId="0" fontId="5" fillId="4" borderId="2" xfId="4" applyFont="1" applyFill="1" applyBorder="1" applyAlignment="1">
      <alignment horizontal="left" vertical="center" wrapText="1"/>
    </xf>
    <xf numFmtId="0" fontId="5" fillId="4" borderId="3" xfId="4" applyFont="1" applyFill="1" applyBorder="1" applyAlignment="1">
      <alignment horizontal="left" vertical="center" wrapText="1"/>
    </xf>
    <xf numFmtId="0" fontId="3" fillId="4" borderId="1"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3" xfId="0" applyFont="1" applyFill="1" applyBorder="1" applyAlignment="1">
      <alignment horizontal="center" vertical="center"/>
    </xf>
    <xf numFmtId="0" fontId="2" fillId="0" borderId="0" xfId="0" applyFont="1" applyAlignment="1">
      <alignment horizont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4" borderId="1" xfId="0" applyFont="1" applyFill="1" applyBorder="1" applyAlignment="1">
      <alignment horizontal="left" vertical="center" wrapText="1"/>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11" fillId="2" borderId="12" xfId="0" applyFont="1" applyFill="1" applyBorder="1" applyAlignment="1">
      <alignment horizontal="center" vertical="center" wrapText="1"/>
    </xf>
    <xf numFmtId="3" fontId="0" fillId="0" borderId="0" xfId="0" applyNumberFormat="1"/>
  </cellXfs>
  <cellStyles count="6">
    <cellStyle name="Comma" xfId="1" builtinId="3"/>
    <cellStyle name="Comma 3" xfId="5"/>
    <cellStyle name="Currency" xfId="2" builtinId="4"/>
    <cellStyle name="Normal" xfId="0" builtinId="0"/>
    <cellStyle name="Normal 2 2" xfId="4"/>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D13"/>
  <sheetViews>
    <sheetView workbookViewId="0">
      <selection activeCell="C11" sqref="C11"/>
    </sheetView>
  </sheetViews>
  <sheetFormatPr defaultRowHeight="15" x14ac:dyDescent="0.25"/>
  <cols>
    <col min="2" max="2" width="13.85546875" customWidth="1"/>
    <col min="3" max="3" width="15.7109375" customWidth="1"/>
  </cols>
  <sheetData>
    <row r="4" spans="2:4" ht="15.75" thickBot="1" x14ac:dyDescent="0.3">
      <c r="B4" s="46" t="s">
        <v>41</v>
      </c>
    </row>
    <row r="5" spans="2:4" x14ac:dyDescent="0.25">
      <c r="B5" s="36" t="s">
        <v>17</v>
      </c>
      <c r="C5" s="65">
        <f>Land!K4</f>
        <v>40206090</v>
      </c>
    </row>
    <row r="6" spans="2:4" x14ac:dyDescent="0.25">
      <c r="B6" s="35" t="s">
        <v>18</v>
      </c>
      <c r="C6" s="66">
        <f>'Building '!T8</f>
        <v>16630988.056075614</v>
      </c>
    </row>
    <row r="7" spans="2:4" x14ac:dyDescent="0.25">
      <c r="B7" s="35" t="s">
        <v>27</v>
      </c>
      <c r="C7" s="20">
        <f>ROUND(D7,-5)</f>
        <v>800000</v>
      </c>
      <c r="D7" s="67">
        <f>Boundary!N5</f>
        <v>772200</v>
      </c>
    </row>
    <row r="8" spans="2:4" x14ac:dyDescent="0.25">
      <c r="B8" s="35" t="s">
        <v>28</v>
      </c>
      <c r="C8" s="66">
        <f>SUM(C5:C7)</f>
        <v>57637078.056075618</v>
      </c>
    </row>
    <row r="9" spans="2:4" x14ac:dyDescent="0.25">
      <c r="B9" s="35" t="s">
        <v>29</v>
      </c>
      <c r="C9" s="66">
        <f>ROUND(C8,-6)</f>
        <v>58000000</v>
      </c>
    </row>
    <row r="10" spans="2:4" x14ac:dyDescent="0.25">
      <c r="B10" s="35" t="s">
        <v>30</v>
      </c>
      <c r="C10" s="66">
        <f>C9*0.85</f>
        <v>49300000</v>
      </c>
    </row>
    <row r="11" spans="2:4" ht="15.75" thickBot="1" x14ac:dyDescent="0.3">
      <c r="B11" s="37" t="s">
        <v>31</v>
      </c>
      <c r="C11" s="68">
        <f>C9*0.75</f>
        <v>43500000</v>
      </c>
    </row>
    <row r="12" spans="2:4" x14ac:dyDescent="0.25">
      <c r="C12" s="2"/>
    </row>
    <row r="13" spans="2:4" x14ac:dyDescent="0.25">
      <c r="C13" s="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2"/>
  <sheetViews>
    <sheetView workbookViewId="0">
      <selection activeCell="H14" sqref="H14"/>
    </sheetView>
  </sheetViews>
  <sheetFormatPr defaultRowHeight="15" x14ac:dyDescent="0.25"/>
  <cols>
    <col min="2" max="2" width="11.5703125" bestFit="1" customWidth="1"/>
    <col min="3" max="3" width="18.5703125" customWidth="1"/>
    <col min="4" max="4" width="31.7109375" bestFit="1" customWidth="1"/>
    <col min="5" max="5" width="9.7109375" bestFit="1" customWidth="1"/>
    <col min="6" max="6" width="19.140625" bestFit="1" customWidth="1"/>
    <col min="7" max="7" width="12.140625" customWidth="1"/>
    <col min="8" max="8" width="12.5703125" bestFit="1" customWidth="1"/>
    <col min="9" max="9" width="8.5703125" bestFit="1" customWidth="1"/>
    <col min="10" max="10" width="14.5703125" bestFit="1" customWidth="1"/>
    <col min="11" max="11" width="12.5703125" bestFit="1" customWidth="1"/>
    <col min="12" max="12" width="12.28515625" customWidth="1"/>
  </cols>
  <sheetData>
    <row r="2" spans="2:12" ht="30" x14ac:dyDescent="0.25">
      <c r="B2" s="92" t="s">
        <v>48</v>
      </c>
      <c r="C2" s="92" t="s">
        <v>49</v>
      </c>
      <c r="D2" s="93" t="s">
        <v>68</v>
      </c>
      <c r="E2" s="93" t="s">
        <v>68</v>
      </c>
      <c r="F2" s="93" t="s">
        <v>51</v>
      </c>
      <c r="G2" s="93" t="s">
        <v>52</v>
      </c>
      <c r="H2" s="92" t="s">
        <v>53</v>
      </c>
      <c r="I2" s="92" t="s">
        <v>54</v>
      </c>
      <c r="J2" s="92" t="s">
        <v>55</v>
      </c>
      <c r="K2" s="94" t="s">
        <v>56</v>
      </c>
      <c r="L2" s="92" t="s">
        <v>57</v>
      </c>
    </row>
    <row r="3" spans="2:12" x14ac:dyDescent="0.25">
      <c r="B3" s="95">
        <v>1</v>
      </c>
      <c r="C3" s="22" t="s">
        <v>65</v>
      </c>
      <c r="D3" s="22">
        <f>K16</f>
        <v>4232.22</v>
      </c>
      <c r="E3" s="22">
        <f>D3</f>
        <v>4232.22</v>
      </c>
      <c r="F3" s="96" t="s">
        <v>66</v>
      </c>
      <c r="G3" s="97">
        <v>9500</v>
      </c>
      <c r="H3" s="98">
        <v>0</v>
      </c>
      <c r="I3" s="98">
        <v>0</v>
      </c>
      <c r="J3" s="99">
        <f>G3*(1+I3)*(1-H3)</f>
        <v>9500</v>
      </c>
      <c r="K3" s="99">
        <f>J3*E3</f>
        <v>40206090</v>
      </c>
      <c r="L3" s="100" t="s">
        <v>67</v>
      </c>
    </row>
    <row r="4" spans="2:12" x14ac:dyDescent="0.25">
      <c r="B4" s="123" t="s">
        <v>24</v>
      </c>
      <c r="C4" s="123"/>
      <c r="D4" s="118">
        <f>SUM(D3)</f>
        <v>4232.22</v>
      </c>
      <c r="E4" s="101">
        <f>SUM(E3:E3)</f>
        <v>4232.22</v>
      </c>
      <c r="F4" s="102"/>
      <c r="G4" s="102"/>
      <c r="H4" s="102"/>
      <c r="I4" s="102"/>
      <c r="J4" s="102"/>
      <c r="K4" s="103">
        <f>SUM(K3:K3)</f>
        <v>40206090</v>
      </c>
      <c r="L4" s="104"/>
    </row>
    <row r="5" spans="2:12" x14ac:dyDescent="0.25">
      <c r="B5" s="120" t="s">
        <v>14</v>
      </c>
      <c r="C5" s="121"/>
      <c r="D5" s="121"/>
      <c r="E5" s="121"/>
      <c r="F5" s="121"/>
      <c r="G5" s="121"/>
      <c r="H5" s="121"/>
      <c r="I5" s="121"/>
      <c r="J5" s="121"/>
      <c r="K5" s="121"/>
      <c r="L5" s="122"/>
    </row>
    <row r="6" spans="2:12" x14ac:dyDescent="0.25">
      <c r="B6" s="124" t="s">
        <v>73</v>
      </c>
      <c r="C6" s="125"/>
      <c r="D6" s="125"/>
      <c r="E6" s="125"/>
      <c r="F6" s="125"/>
      <c r="G6" s="125"/>
      <c r="H6" s="125"/>
      <c r="I6" s="125"/>
      <c r="J6" s="125"/>
      <c r="K6" s="125"/>
      <c r="L6" s="126"/>
    </row>
    <row r="7" spans="2:12" x14ac:dyDescent="0.25">
      <c r="B7" s="120" t="s">
        <v>58</v>
      </c>
      <c r="C7" s="121"/>
      <c r="D7" s="121"/>
      <c r="E7" s="121"/>
      <c r="F7" s="121"/>
      <c r="G7" s="121"/>
      <c r="H7" s="121"/>
      <c r="I7" s="121"/>
      <c r="J7" s="121"/>
      <c r="K7" s="121"/>
      <c r="L7" s="122"/>
    </row>
    <row r="8" spans="2:12" x14ac:dyDescent="0.25">
      <c r="B8" s="124" t="s">
        <v>70</v>
      </c>
      <c r="C8" s="125"/>
      <c r="D8" s="125"/>
      <c r="E8" s="125"/>
      <c r="F8" s="125"/>
      <c r="G8" s="125"/>
      <c r="H8" s="125"/>
      <c r="I8" s="125"/>
      <c r="J8" s="125"/>
      <c r="K8" s="125"/>
      <c r="L8" s="126"/>
    </row>
    <row r="9" spans="2:12" x14ac:dyDescent="0.25">
      <c r="B9" s="120" t="s">
        <v>59</v>
      </c>
      <c r="C9" s="121"/>
      <c r="D9" s="121"/>
      <c r="E9" s="121"/>
      <c r="F9" s="121"/>
      <c r="G9" s="121"/>
      <c r="H9" s="121"/>
      <c r="I9" s="121"/>
      <c r="J9" s="121"/>
      <c r="K9" s="121"/>
      <c r="L9" s="122"/>
    </row>
    <row r="12" spans="2:12" x14ac:dyDescent="0.25">
      <c r="B12" s="105" t="s">
        <v>60</v>
      </c>
      <c r="F12" s="91" t="s">
        <v>62</v>
      </c>
    </row>
    <row r="13" spans="2:12" x14ac:dyDescent="0.25">
      <c r="B13" s="106" t="s">
        <v>56</v>
      </c>
      <c r="C13" s="107" t="s">
        <v>50</v>
      </c>
      <c r="D13" s="106" t="s">
        <v>61</v>
      </c>
      <c r="F13" s="91" t="s">
        <v>63</v>
      </c>
      <c r="G13" s="91" t="s">
        <v>64</v>
      </c>
      <c r="H13" s="91" t="s">
        <v>24</v>
      </c>
    </row>
    <row r="14" spans="2:12" x14ac:dyDescent="0.25">
      <c r="B14" s="108">
        <f>D14*C14</f>
        <v>88000000</v>
      </c>
      <c r="C14" s="108">
        <v>40</v>
      </c>
      <c r="D14" s="108">
        <v>2200000</v>
      </c>
      <c r="F14" s="109">
        <f>D4</f>
        <v>4232.22</v>
      </c>
      <c r="G14" s="110">
        <v>5000</v>
      </c>
      <c r="H14" s="108">
        <f>F14*G14</f>
        <v>21161100</v>
      </c>
      <c r="J14" s="115" t="s">
        <v>78</v>
      </c>
      <c r="K14" s="108">
        <v>4436</v>
      </c>
    </row>
    <row r="15" spans="2:12" x14ac:dyDescent="0.25">
      <c r="B15" s="108">
        <f>D15*C15</f>
        <v>72000000</v>
      </c>
      <c r="C15" s="108">
        <v>30</v>
      </c>
      <c r="D15" s="108">
        <v>2400000</v>
      </c>
      <c r="J15" s="115" t="s">
        <v>79</v>
      </c>
      <c r="K15" s="108">
        <v>203.78</v>
      </c>
    </row>
    <row r="16" spans="2:12" x14ac:dyDescent="0.25">
      <c r="J16" s="115" t="s">
        <v>80</v>
      </c>
      <c r="K16" s="108">
        <f>K14-K15</f>
        <v>4232.22</v>
      </c>
    </row>
    <row r="19" spans="2:10" x14ac:dyDescent="0.25">
      <c r="B19" s="116" t="s">
        <v>74</v>
      </c>
      <c r="C19" s="116" t="s">
        <v>75</v>
      </c>
      <c r="D19" s="116" t="s">
        <v>76</v>
      </c>
      <c r="E19" s="116" t="s">
        <v>63</v>
      </c>
      <c r="J19" s="25">
        <v>3491445</v>
      </c>
    </row>
    <row r="20" spans="2:10" x14ac:dyDescent="0.25">
      <c r="B20" s="115">
        <v>1</v>
      </c>
      <c r="C20" s="115">
        <v>4553</v>
      </c>
      <c r="D20" s="115" t="s">
        <v>77</v>
      </c>
      <c r="E20" s="108">
        <v>300</v>
      </c>
      <c r="J20" s="25">
        <v>253248</v>
      </c>
    </row>
    <row r="21" spans="2:10" x14ac:dyDescent="0.25">
      <c r="B21" s="115">
        <v>2</v>
      </c>
      <c r="C21" s="115">
        <v>4557</v>
      </c>
      <c r="D21" s="115" t="s">
        <v>77</v>
      </c>
      <c r="E21" s="108">
        <v>4136</v>
      </c>
      <c r="J21" s="144">
        <f>SUM(J19:J20)</f>
        <v>3744693</v>
      </c>
    </row>
    <row r="22" spans="2:10" x14ac:dyDescent="0.25">
      <c r="B22" s="119" t="s">
        <v>24</v>
      </c>
      <c r="C22" s="119"/>
      <c r="D22" s="119"/>
      <c r="E22" s="117">
        <f>SUM(E20:E21)</f>
        <v>4436</v>
      </c>
    </row>
  </sheetData>
  <mergeCells count="7">
    <mergeCell ref="B22:D22"/>
    <mergeCell ref="B9:L9"/>
    <mergeCell ref="B4:C4"/>
    <mergeCell ref="B5:L5"/>
    <mergeCell ref="B6:L6"/>
    <mergeCell ref="B7:L7"/>
    <mergeCell ref="B8:L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L36"/>
  <sheetViews>
    <sheetView tabSelected="1" topLeftCell="B1" zoomScaleNormal="100" workbookViewId="0">
      <selection activeCell="U6" sqref="U6"/>
    </sheetView>
  </sheetViews>
  <sheetFormatPr defaultRowHeight="15" x14ac:dyDescent="0.25"/>
  <cols>
    <col min="1" max="1" width="7.42578125" customWidth="1"/>
    <col min="2" max="2" width="6.140625" bestFit="1" customWidth="1"/>
    <col min="3" max="3" width="10.28515625" customWidth="1"/>
    <col min="4" max="4" width="9.28515625" bestFit="1" customWidth="1"/>
    <col min="5" max="5" width="15.5703125" style="2" bestFit="1" customWidth="1"/>
    <col min="6" max="6" width="14.28515625" style="2" hidden="1" customWidth="1"/>
    <col min="7" max="7" width="11" customWidth="1"/>
    <col min="8" max="8" width="7" style="6" bestFit="1" customWidth="1"/>
    <col min="9" max="9" width="18.140625" bestFit="1" customWidth="1"/>
    <col min="10" max="10" width="16.42578125" customWidth="1"/>
    <col min="11" max="11" width="18.28515625" hidden="1" customWidth="1"/>
    <col min="12" max="12" width="19.140625" hidden="1" customWidth="1"/>
    <col min="13" max="13" width="13.140625" hidden="1" customWidth="1"/>
    <col min="14" max="14" width="16.28515625" hidden="1" customWidth="1"/>
    <col min="15" max="15" width="10.85546875" bestFit="1" customWidth="1"/>
    <col min="16" max="16" width="17.5703125" bestFit="1" customWidth="1"/>
    <col min="17" max="17" width="17.28515625" hidden="1" customWidth="1"/>
    <col min="18" max="18" width="12.42578125" hidden="1" customWidth="1"/>
    <col min="19" max="19" width="6.42578125" hidden="1" customWidth="1"/>
    <col min="20" max="20" width="19" customWidth="1"/>
    <col min="21" max="21" width="11.5703125" bestFit="1" customWidth="1"/>
    <col min="22" max="22" width="14.28515625" style="3" bestFit="1" customWidth="1"/>
    <col min="23" max="23" width="15.42578125" bestFit="1" customWidth="1"/>
    <col min="24" max="24" width="14.42578125" bestFit="1" customWidth="1"/>
    <col min="25" max="25" width="15.42578125" bestFit="1" customWidth="1"/>
    <col min="26" max="26" width="8.140625" bestFit="1" customWidth="1"/>
    <col min="27" max="27" width="14.42578125" bestFit="1" customWidth="1"/>
    <col min="28" max="28" width="10.28515625" bestFit="1" customWidth="1"/>
    <col min="31" max="31" width="14.42578125" bestFit="1" customWidth="1"/>
    <col min="34" max="34" width="12.5703125" customWidth="1"/>
    <col min="38" max="38" width="16" customWidth="1"/>
  </cols>
  <sheetData>
    <row r="3" spans="2:34" ht="29.25" customHeight="1" x14ac:dyDescent="0.25">
      <c r="B3" s="86" t="s">
        <v>72</v>
      </c>
      <c r="C3" s="87"/>
      <c r="D3" s="87"/>
      <c r="E3" s="87"/>
      <c r="F3" s="87"/>
      <c r="G3" s="87"/>
      <c r="H3" s="87"/>
      <c r="I3" s="87"/>
      <c r="J3" s="87"/>
      <c r="K3" s="87"/>
      <c r="L3" s="87"/>
      <c r="M3" s="87"/>
      <c r="N3" s="87"/>
      <c r="O3" s="87"/>
      <c r="P3" s="87"/>
      <c r="Q3" s="87"/>
      <c r="R3" s="87"/>
      <c r="S3" s="87"/>
      <c r="T3" s="88"/>
    </row>
    <row r="4" spans="2:34" ht="60" x14ac:dyDescent="0.25">
      <c r="B4" s="84" t="s">
        <v>32</v>
      </c>
      <c r="C4" s="84" t="s">
        <v>15</v>
      </c>
      <c r="D4" s="84" t="s">
        <v>0</v>
      </c>
      <c r="E4" s="84" t="s">
        <v>1</v>
      </c>
      <c r="F4" s="85" t="s">
        <v>22</v>
      </c>
      <c r="G4" s="84" t="s">
        <v>2</v>
      </c>
      <c r="H4" s="84" t="s">
        <v>3</v>
      </c>
      <c r="I4" s="84" t="s">
        <v>4</v>
      </c>
      <c r="J4" s="84" t="s">
        <v>5</v>
      </c>
      <c r="K4" s="85" t="s">
        <v>6</v>
      </c>
      <c r="L4" s="85" t="s">
        <v>7</v>
      </c>
      <c r="M4" s="85" t="s">
        <v>8</v>
      </c>
      <c r="N4" s="85" t="s">
        <v>9</v>
      </c>
      <c r="O4" s="84" t="s">
        <v>10</v>
      </c>
      <c r="P4" s="84" t="s">
        <v>11</v>
      </c>
      <c r="Q4" s="85" t="s">
        <v>20</v>
      </c>
      <c r="R4" s="85" t="s">
        <v>19</v>
      </c>
      <c r="S4" s="85" t="s">
        <v>12</v>
      </c>
      <c r="T4" s="84" t="s">
        <v>13</v>
      </c>
      <c r="V4"/>
      <c r="Y4" s="19"/>
    </row>
    <row r="5" spans="2:34" x14ac:dyDescent="0.25">
      <c r="B5" s="30">
        <v>1</v>
      </c>
      <c r="C5" s="45" t="s">
        <v>18</v>
      </c>
      <c r="D5" s="26" t="s">
        <v>25</v>
      </c>
      <c r="E5" s="29" t="s">
        <v>21</v>
      </c>
      <c r="F5" s="89">
        <v>407.75</v>
      </c>
      <c r="G5" s="61">
        <f>F5*10.7639</f>
        <v>4388.9802250000002</v>
      </c>
      <c r="H5" s="9">
        <v>12</v>
      </c>
      <c r="I5" s="111">
        <v>2005</v>
      </c>
      <c r="J5" s="9">
        <v>2024</v>
      </c>
      <c r="K5" s="9">
        <f>J5-I5</f>
        <v>19</v>
      </c>
      <c r="L5" s="9">
        <v>65</v>
      </c>
      <c r="M5" s="10">
        <v>0.1</v>
      </c>
      <c r="N5" s="113">
        <f>(1-M5)/L5</f>
        <v>1.3846153846153847E-2</v>
      </c>
      <c r="O5" s="9">
        <v>1500</v>
      </c>
      <c r="P5" s="16">
        <f>O5*G5</f>
        <v>6583470.3375000004</v>
      </c>
      <c r="Q5" s="18">
        <f>N5*K5</f>
        <v>0.2630769230769231</v>
      </c>
      <c r="R5" s="112">
        <f>P5*Q5</f>
        <v>1731959.1195576924</v>
      </c>
      <c r="S5" s="9">
        <v>0</v>
      </c>
      <c r="T5" s="23">
        <f>P5-R5</f>
        <v>4851511.2179423077</v>
      </c>
      <c r="V5"/>
    </row>
    <row r="6" spans="2:34" x14ac:dyDescent="0.25">
      <c r="B6" s="30">
        <v>2</v>
      </c>
      <c r="C6" s="45" t="s">
        <v>18</v>
      </c>
      <c r="D6" s="26" t="s">
        <v>25</v>
      </c>
      <c r="E6" s="29" t="s">
        <v>69</v>
      </c>
      <c r="F6" s="89">
        <v>936.87</v>
      </c>
      <c r="G6" s="61">
        <f t="shared" ref="G6:G7" si="0">F6*10.7639</f>
        <v>10084.374992999999</v>
      </c>
      <c r="H6" s="9">
        <v>20</v>
      </c>
      <c r="I6" s="111">
        <v>2005</v>
      </c>
      <c r="J6" s="9">
        <v>2024</v>
      </c>
      <c r="K6" s="9">
        <f t="shared" ref="K6:K7" si="1">J6-I6</f>
        <v>19</v>
      </c>
      <c r="L6" s="9">
        <v>40</v>
      </c>
      <c r="M6" s="10">
        <v>0.1</v>
      </c>
      <c r="N6" s="113">
        <f t="shared" ref="N6:N7" si="2">(1-M6)/L6</f>
        <v>2.2499999999999999E-2</v>
      </c>
      <c r="O6" s="9">
        <v>1200</v>
      </c>
      <c r="P6" s="16">
        <f t="shared" ref="P6:P7" si="3">O6*G6</f>
        <v>12101249.991599999</v>
      </c>
      <c r="Q6" s="18">
        <f t="shared" ref="Q6:Q7" si="4">N6*K6</f>
        <v>0.42749999999999999</v>
      </c>
      <c r="R6" s="112">
        <f t="shared" ref="R6:R7" si="5">P6*Q6</f>
        <v>5173284.3714089999</v>
      </c>
      <c r="S6" s="83">
        <v>0</v>
      </c>
      <c r="T6" s="23">
        <f t="shared" ref="T6:T7" si="6">P6-R6</f>
        <v>6927965.6201909995</v>
      </c>
      <c r="V6"/>
    </row>
    <row r="7" spans="2:34" x14ac:dyDescent="0.25">
      <c r="B7" s="60">
        <v>3</v>
      </c>
      <c r="C7" s="45" t="s">
        <v>18</v>
      </c>
      <c r="D7" s="9" t="s">
        <v>26</v>
      </c>
      <c r="E7" s="29" t="s">
        <v>21</v>
      </c>
      <c r="F7" s="89">
        <v>407.75</v>
      </c>
      <c r="G7" s="61">
        <f t="shared" si="0"/>
        <v>4388.9802250000002</v>
      </c>
      <c r="H7" s="9">
        <v>12</v>
      </c>
      <c r="I7" s="111">
        <v>2005</v>
      </c>
      <c r="J7" s="9">
        <v>2024</v>
      </c>
      <c r="K7" s="9">
        <f t="shared" si="1"/>
        <v>19</v>
      </c>
      <c r="L7" s="9">
        <v>65</v>
      </c>
      <c r="M7" s="10">
        <v>0.1</v>
      </c>
      <c r="N7" s="113">
        <f t="shared" si="2"/>
        <v>1.3846153846153847E-2</v>
      </c>
      <c r="O7" s="9">
        <v>1500</v>
      </c>
      <c r="P7" s="16">
        <f t="shared" si="3"/>
        <v>6583470.3375000004</v>
      </c>
      <c r="Q7" s="18">
        <f t="shared" si="4"/>
        <v>0.2630769230769231</v>
      </c>
      <c r="R7" s="112">
        <f t="shared" si="5"/>
        <v>1731959.1195576924</v>
      </c>
      <c r="S7" s="83">
        <v>0</v>
      </c>
      <c r="T7" s="23">
        <f t="shared" si="6"/>
        <v>4851511.2179423077</v>
      </c>
      <c r="V7"/>
    </row>
    <row r="8" spans="2:34" ht="24" customHeight="1" x14ac:dyDescent="0.25">
      <c r="B8" s="127" t="s">
        <v>24</v>
      </c>
      <c r="C8" s="128"/>
      <c r="D8" s="128"/>
      <c r="E8" s="129"/>
      <c r="F8" s="114">
        <f>SUM(F5:F7)</f>
        <v>1752.37</v>
      </c>
      <c r="G8" s="62">
        <f>SUM(G5:G7)</f>
        <v>18862.335443</v>
      </c>
      <c r="H8" s="8"/>
      <c r="I8" s="8"/>
      <c r="J8" s="8"/>
      <c r="K8" s="8"/>
      <c r="L8" s="8"/>
      <c r="M8" s="8"/>
      <c r="N8" s="8"/>
      <c r="O8" s="8"/>
      <c r="P8" s="17">
        <f>SUM(P5:P7)</f>
        <v>25268190.666599996</v>
      </c>
      <c r="Q8" s="7"/>
      <c r="R8" s="17">
        <f>SUM(R5:R7)</f>
        <v>8637202.6105243843</v>
      </c>
      <c r="S8" s="7">
        <f>SUM(S5:S7)</f>
        <v>0</v>
      </c>
      <c r="T8" s="17">
        <f>SUM(T5:T7)</f>
        <v>16630988.056075614</v>
      </c>
      <c r="V8"/>
      <c r="W8" s="4"/>
    </row>
    <row r="9" spans="2:34" x14ac:dyDescent="0.25">
      <c r="B9" s="131" t="s">
        <v>14</v>
      </c>
      <c r="C9" s="132"/>
      <c r="D9" s="132"/>
      <c r="E9" s="132"/>
      <c r="F9" s="132"/>
      <c r="G9" s="132"/>
      <c r="H9" s="132"/>
      <c r="I9" s="132"/>
      <c r="J9" s="132"/>
      <c r="K9" s="132"/>
      <c r="L9" s="132"/>
      <c r="M9" s="132"/>
      <c r="N9" s="132"/>
      <c r="O9" s="132"/>
      <c r="P9" s="132"/>
      <c r="Q9" s="132"/>
      <c r="R9" s="132"/>
      <c r="S9" s="132"/>
      <c r="T9" s="133"/>
      <c r="V9" s="4">
        <f>P8*0.8</f>
        <v>20214552.53328</v>
      </c>
      <c r="Y9" s="5"/>
    </row>
    <row r="10" spans="2:34" ht="27" customHeight="1" x14ac:dyDescent="0.25">
      <c r="B10" s="134" t="s">
        <v>81</v>
      </c>
      <c r="C10" s="135"/>
      <c r="D10" s="135"/>
      <c r="E10" s="135"/>
      <c r="F10" s="135"/>
      <c r="G10" s="135"/>
      <c r="H10" s="135"/>
      <c r="I10" s="135"/>
      <c r="J10" s="135"/>
      <c r="K10" s="135"/>
      <c r="L10" s="135"/>
      <c r="M10" s="135"/>
      <c r="N10" s="135"/>
      <c r="O10" s="135"/>
      <c r="P10" s="135"/>
      <c r="Q10" s="135"/>
      <c r="R10" s="135"/>
      <c r="S10" s="135"/>
      <c r="T10" s="136"/>
      <c r="V10"/>
      <c r="Y10" s="5"/>
      <c r="Z10" s="5"/>
      <c r="AA10" s="5"/>
      <c r="AB10" s="5"/>
      <c r="AC10" s="5"/>
      <c r="AD10" s="5"/>
      <c r="AE10" s="5"/>
      <c r="AF10" s="5"/>
      <c r="AG10" s="5"/>
      <c r="AH10" s="5"/>
    </row>
    <row r="11" spans="2:34" x14ac:dyDescent="0.25">
      <c r="B11" s="140" t="s">
        <v>23</v>
      </c>
      <c r="C11" s="141"/>
      <c r="D11" s="141"/>
      <c r="E11" s="141"/>
      <c r="F11" s="141"/>
      <c r="G11" s="141"/>
      <c r="H11" s="141"/>
      <c r="I11" s="141"/>
      <c r="J11" s="141"/>
      <c r="K11" s="141"/>
      <c r="L11" s="141"/>
      <c r="M11" s="141"/>
      <c r="N11" s="141"/>
      <c r="O11" s="141"/>
      <c r="P11" s="141"/>
      <c r="Q11" s="141"/>
      <c r="R11" s="141"/>
      <c r="S11" s="141"/>
      <c r="T11" s="142"/>
      <c r="V11"/>
      <c r="Y11" s="5"/>
      <c r="Z11" s="5"/>
      <c r="AA11" s="5"/>
      <c r="AB11" s="5"/>
      <c r="AC11" s="5"/>
      <c r="AD11" s="5"/>
      <c r="AE11" s="5"/>
      <c r="AF11" s="5"/>
      <c r="AG11" s="5"/>
      <c r="AH11" s="5"/>
    </row>
    <row r="12" spans="2:34" x14ac:dyDescent="0.25">
      <c r="B12" s="137" t="s">
        <v>71</v>
      </c>
      <c r="C12" s="138"/>
      <c r="D12" s="138"/>
      <c r="E12" s="138"/>
      <c r="F12" s="138"/>
      <c r="G12" s="138"/>
      <c r="H12" s="138"/>
      <c r="I12" s="138"/>
      <c r="J12" s="138"/>
      <c r="K12" s="138"/>
      <c r="L12" s="138"/>
      <c r="M12" s="138"/>
      <c r="N12" s="138"/>
      <c r="O12" s="138"/>
      <c r="P12" s="138"/>
      <c r="Q12" s="138"/>
      <c r="R12" s="138"/>
      <c r="S12" s="138"/>
      <c r="T12" s="139"/>
      <c r="V12"/>
      <c r="Z12" s="5"/>
      <c r="AA12" s="3"/>
      <c r="AB12" s="5"/>
      <c r="AC12" s="5"/>
      <c r="AD12" s="5"/>
      <c r="AE12" s="5"/>
      <c r="AF12" s="5"/>
      <c r="AG12" s="5"/>
      <c r="AH12" s="5"/>
    </row>
    <row r="13" spans="2:34" x14ac:dyDescent="0.25">
      <c r="B13" s="131" t="s">
        <v>16</v>
      </c>
      <c r="C13" s="132"/>
      <c r="D13" s="132"/>
      <c r="E13" s="132"/>
      <c r="F13" s="132"/>
      <c r="G13" s="132"/>
      <c r="H13" s="132"/>
      <c r="I13" s="132"/>
      <c r="J13" s="132"/>
      <c r="K13" s="132"/>
      <c r="L13" s="132"/>
      <c r="M13" s="132"/>
      <c r="N13" s="132"/>
      <c r="O13" s="132"/>
      <c r="P13" s="132"/>
      <c r="Q13" s="132"/>
      <c r="R13" s="132"/>
      <c r="S13" s="132"/>
      <c r="T13" s="133"/>
      <c r="V13"/>
      <c r="Z13" s="5"/>
      <c r="AA13" s="5"/>
      <c r="AB13" s="5"/>
      <c r="AC13" s="5"/>
      <c r="AD13" s="5"/>
      <c r="AE13" s="5"/>
      <c r="AF13" s="5"/>
      <c r="AG13" s="5"/>
      <c r="AH13" s="5"/>
    </row>
    <row r="14" spans="2:34" x14ac:dyDescent="0.25">
      <c r="B14" s="12"/>
      <c r="C14" s="12"/>
      <c r="D14" s="12"/>
      <c r="E14" s="13"/>
      <c r="F14" s="13"/>
      <c r="G14" s="12"/>
      <c r="H14" s="14"/>
      <c r="I14" s="12"/>
      <c r="J14" s="12"/>
      <c r="K14" s="12"/>
      <c r="L14" s="12"/>
      <c r="M14" s="12"/>
      <c r="N14" s="12"/>
      <c r="O14" s="12"/>
      <c r="P14" s="12"/>
      <c r="Q14" s="12"/>
      <c r="R14" s="12"/>
      <c r="S14" s="12"/>
      <c r="T14" s="12"/>
      <c r="V14"/>
      <c r="Z14" s="5"/>
      <c r="AA14" s="5"/>
      <c r="AB14" s="5"/>
      <c r="AC14" s="5"/>
      <c r="AD14" s="5"/>
      <c r="AE14" s="5"/>
      <c r="AF14" s="5"/>
      <c r="AG14" s="5"/>
      <c r="AH14" s="5"/>
    </row>
    <row r="15" spans="2:34" x14ac:dyDescent="0.25">
      <c r="C15" s="38"/>
      <c r="D15" s="38"/>
      <c r="E15" s="38"/>
      <c r="F15" s="38"/>
      <c r="H15"/>
      <c r="P15" s="20"/>
      <c r="V15"/>
      <c r="Z15" s="5"/>
      <c r="AA15" s="5"/>
      <c r="AB15" s="5"/>
      <c r="AC15" s="5"/>
      <c r="AD15" s="5"/>
      <c r="AE15" s="5"/>
      <c r="AF15" s="5"/>
      <c r="AG15" s="5"/>
      <c r="AH15" s="5"/>
    </row>
    <row r="16" spans="2:34" x14ac:dyDescent="0.25">
      <c r="C16" s="39"/>
      <c r="D16" s="40"/>
      <c r="E16" s="41"/>
      <c r="F16" s="42"/>
      <c r="G16" s="4"/>
      <c r="H16"/>
      <c r="I16" s="4"/>
      <c r="Q16" s="20"/>
      <c r="T16" s="24"/>
      <c r="U16" s="3"/>
      <c r="Z16" s="5"/>
      <c r="AA16" s="5"/>
      <c r="AB16" s="5"/>
      <c r="AC16" s="5"/>
      <c r="AD16" s="5"/>
      <c r="AE16" s="5"/>
      <c r="AF16" s="5"/>
      <c r="AG16" s="5"/>
      <c r="AH16" s="5"/>
    </row>
    <row r="17" spans="2:38" x14ac:dyDescent="0.25">
      <c r="C17" s="130"/>
      <c r="D17" s="130"/>
      <c r="E17" s="43"/>
      <c r="F17" s="44"/>
      <c r="H17"/>
      <c r="K17" s="27"/>
      <c r="P17" s="5"/>
      <c r="Q17" s="4"/>
      <c r="V17" s="20"/>
      <c r="Z17" s="5"/>
      <c r="AA17" s="5"/>
      <c r="AB17" s="5"/>
      <c r="AC17" s="5"/>
      <c r="AD17" s="5"/>
      <c r="AE17" s="5"/>
      <c r="AF17" s="5"/>
      <c r="AG17" s="5"/>
      <c r="AH17" s="5"/>
    </row>
    <row r="18" spans="2:38" ht="15.75" thickBot="1" x14ac:dyDescent="0.3">
      <c r="B18" s="78" t="s">
        <v>42</v>
      </c>
      <c r="E18"/>
      <c r="F18"/>
      <c r="H18"/>
      <c r="O18" s="4"/>
      <c r="P18" s="4"/>
      <c r="Q18" s="4"/>
      <c r="R18" s="3"/>
      <c r="V18" s="20"/>
      <c r="Z18" s="5"/>
      <c r="AA18" s="5"/>
      <c r="AB18" s="5"/>
      <c r="AC18" s="5"/>
      <c r="AD18" s="5"/>
      <c r="AE18" s="5"/>
      <c r="AF18" s="5"/>
      <c r="AG18" s="5"/>
      <c r="AH18" s="5"/>
    </row>
    <row r="19" spans="2:38" ht="15.75" customHeight="1" x14ac:dyDescent="0.25">
      <c r="B19" s="69"/>
      <c r="C19" s="70"/>
      <c r="D19" s="70"/>
      <c r="E19" s="70"/>
      <c r="F19" s="71"/>
      <c r="H19" s="12"/>
      <c r="O19" s="4"/>
      <c r="P19" s="4"/>
      <c r="T19" s="3"/>
      <c r="V19"/>
    </row>
    <row r="20" spans="2:38" ht="15" customHeight="1" thickBot="1" x14ac:dyDescent="0.3">
      <c r="B20" s="72"/>
      <c r="C20" s="46" t="s">
        <v>43</v>
      </c>
      <c r="E20"/>
      <c r="F20" s="73"/>
      <c r="H20"/>
      <c r="O20" s="4"/>
      <c r="V20"/>
    </row>
    <row r="21" spans="2:38" x14ac:dyDescent="0.25">
      <c r="B21" s="72"/>
      <c r="C21" s="53" t="s">
        <v>38</v>
      </c>
      <c r="D21" s="54" t="s">
        <v>44</v>
      </c>
      <c r="E21" s="55" t="s">
        <v>39</v>
      </c>
      <c r="F21" s="73"/>
      <c r="H21"/>
      <c r="N21" s="34"/>
      <c r="O21" s="4"/>
      <c r="P21" s="31"/>
      <c r="T21" s="4"/>
      <c r="V21"/>
    </row>
    <row r="22" spans="2:38" ht="15.75" thickBot="1" x14ac:dyDescent="0.3">
      <c r="B22" s="72"/>
      <c r="C22" s="56">
        <v>173.91</v>
      </c>
      <c r="D22" s="90">
        <v>0.75</v>
      </c>
      <c r="E22" s="57">
        <f>C22*D22</f>
        <v>130.4325</v>
      </c>
      <c r="F22" s="73"/>
      <c r="H22"/>
      <c r="N22" s="20"/>
      <c r="P22" s="32"/>
      <c r="V22"/>
    </row>
    <row r="23" spans="2:38" x14ac:dyDescent="0.25">
      <c r="B23" s="72"/>
      <c r="E23"/>
      <c r="F23" s="73"/>
      <c r="H23"/>
      <c r="N23" s="20"/>
      <c r="P23" s="33"/>
      <c r="T23" s="28"/>
      <c r="V23"/>
    </row>
    <row r="24" spans="2:38" x14ac:dyDescent="0.25">
      <c r="B24" s="72"/>
      <c r="E24"/>
      <c r="F24" s="73"/>
      <c r="H24"/>
      <c r="O24" s="4"/>
      <c r="P24" s="34"/>
      <c r="T24" s="25"/>
      <c r="V24"/>
    </row>
    <row r="25" spans="2:38" ht="30.75" thickBot="1" x14ac:dyDescent="0.3">
      <c r="B25" s="74"/>
      <c r="C25" s="47" t="s">
        <v>45</v>
      </c>
      <c r="E25"/>
      <c r="F25" s="73"/>
    </row>
    <row r="26" spans="2:38" x14ac:dyDescent="0.25">
      <c r="B26" s="72"/>
      <c r="C26" s="53" t="s">
        <v>46</v>
      </c>
      <c r="D26" s="79" t="s">
        <v>45</v>
      </c>
      <c r="E26" s="54" t="s">
        <v>46</v>
      </c>
      <c r="F26" s="55" t="s">
        <v>47</v>
      </c>
      <c r="Q26" s="4"/>
    </row>
    <row r="27" spans="2:38" ht="15.75" thickBot="1" x14ac:dyDescent="0.3">
      <c r="B27" s="72"/>
      <c r="C27" s="56">
        <f>C22</f>
        <v>173.91</v>
      </c>
      <c r="D27" s="80">
        <v>1.8</v>
      </c>
      <c r="E27" s="81">
        <f>C27*D27</f>
        <v>313.03800000000001</v>
      </c>
      <c r="F27" s="82">
        <f>E27*10.7639</f>
        <v>3369.5097282000002</v>
      </c>
      <c r="O27" s="4"/>
      <c r="P27" s="4"/>
    </row>
    <row r="28" spans="2:38" x14ac:dyDescent="0.25">
      <c r="B28" s="72"/>
      <c r="E28"/>
      <c r="F28" s="73"/>
    </row>
    <row r="29" spans="2:38" ht="15.75" thickBot="1" x14ac:dyDescent="0.3">
      <c r="B29" s="72"/>
      <c r="C29" s="47" t="s">
        <v>40</v>
      </c>
      <c r="D29" s="25"/>
      <c r="E29"/>
      <c r="F29" s="73"/>
      <c r="O29" s="4"/>
      <c r="V29" s="21"/>
      <c r="W29" s="9"/>
      <c r="X29" s="22"/>
      <c r="Y29" s="22"/>
      <c r="Z29" s="9"/>
      <c r="AA29" s="22"/>
      <c r="AB29" s="9"/>
      <c r="AC29" s="9"/>
      <c r="AD29" s="9"/>
      <c r="AE29" s="10"/>
      <c r="AF29" s="9"/>
      <c r="AG29" s="9"/>
      <c r="AH29" s="16"/>
      <c r="AI29" s="18"/>
      <c r="AJ29" s="9"/>
      <c r="AK29" s="11"/>
      <c r="AL29" s="15"/>
    </row>
    <row r="30" spans="2:38" ht="15.75" thickBot="1" x14ac:dyDescent="0.3">
      <c r="B30" s="72"/>
      <c r="C30" s="63"/>
      <c r="D30" s="64"/>
      <c r="E30"/>
      <c r="F30" s="73"/>
      <c r="AE30" s="19"/>
      <c r="AF30" s="9"/>
      <c r="AH30" s="16"/>
      <c r="AI30" s="18"/>
      <c r="AJ30" s="9"/>
      <c r="AK30" s="11"/>
      <c r="AL30" s="15"/>
    </row>
    <row r="31" spans="2:38" ht="15.75" thickBot="1" x14ac:dyDescent="0.3">
      <c r="B31" s="75"/>
      <c r="C31" s="76"/>
      <c r="D31" s="76"/>
      <c r="E31" s="76"/>
      <c r="F31" s="77"/>
    </row>
    <row r="32" spans="2:38" x14ac:dyDescent="0.25">
      <c r="Q32" s="3"/>
    </row>
    <row r="33" spans="5:26" x14ac:dyDescent="0.25">
      <c r="F33" s="58"/>
    </row>
    <row r="34" spans="5:26" x14ac:dyDescent="0.25">
      <c r="E34" s="59"/>
      <c r="F34" s="58"/>
    </row>
    <row r="35" spans="5:26" x14ac:dyDescent="0.25">
      <c r="F35" s="58"/>
      <c r="Z35">
        <f>287.82*0.6</f>
        <v>172.69199999999998</v>
      </c>
    </row>
    <row r="36" spans="5:26" x14ac:dyDescent="0.25">
      <c r="F36" s="59"/>
      <c r="G36" s="4"/>
    </row>
  </sheetData>
  <mergeCells count="7">
    <mergeCell ref="B8:E8"/>
    <mergeCell ref="C17:D17"/>
    <mergeCell ref="B13:T13"/>
    <mergeCell ref="B9:T9"/>
    <mergeCell ref="B10:T10"/>
    <mergeCell ref="B12:T12"/>
    <mergeCell ref="B11:T1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N5"/>
  <sheetViews>
    <sheetView workbookViewId="0">
      <selection activeCell="C6" sqref="C6"/>
    </sheetView>
  </sheetViews>
  <sheetFormatPr defaultRowHeight="15" x14ac:dyDescent="0.25"/>
  <cols>
    <col min="10" max="10" width="11.5703125" bestFit="1" customWidth="1"/>
    <col min="11" max="11" width="10.5703125" bestFit="1" customWidth="1"/>
    <col min="12" max="12" width="11.28515625" customWidth="1"/>
    <col min="14" max="14" width="11.7109375" customWidth="1"/>
  </cols>
  <sheetData>
    <row r="3" spans="2:14" ht="15.75" x14ac:dyDescent="0.25">
      <c r="B3" s="143" t="s">
        <v>33</v>
      </c>
      <c r="C3" s="143"/>
      <c r="D3" s="143"/>
      <c r="E3" s="143"/>
      <c r="F3" s="143"/>
      <c r="G3" s="143"/>
      <c r="H3" s="143"/>
      <c r="I3" s="143"/>
      <c r="J3" s="143"/>
      <c r="K3" s="143"/>
      <c r="L3" s="143"/>
      <c r="M3" s="143"/>
      <c r="N3" s="143"/>
    </row>
    <row r="4" spans="2:14" ht="105" x14ac:dyDescent="0.25">
      <c r="B4" s="1" t="s">
        <v>34</v>
      </c>
      <c r="C4" s="1" t="s">
        <v>4</v>
      </c>
      <c r="D4" s="1" t="s">
        <v>5</v>
      </c>
      <c r="E4" s="1" t="s">
        <v>6</v>
      </c>
      <c r="F4" s="1" t="s">
        <v>7</v>
      </c>
      <c r="G4" s="1" t="s">
        <v>8</v>
      </c>
      <c r="H4" s="1" t="s">
        <v>9</v>
      </c>
      <c r="I4" s="1" t="s">
        <v>35</v>
      </c>
      <c r="J4" s="1" t="s">
        <v>11</v>
      </c>
      <c r="K4" s="1" t="s">
        <v>36</v>
      </c>
      <c r="L4" s="1" t="s">
        <v>37</v>
      </c>
      <c r="M4" s="1" t="s">
        <v>12</v>
      </c>
      <c r="N4" s="1" t="s">
        <v>13</v>
      </c>
    </row>
    <row r="5" spans="2:14" x14ac:dyDescent="0.25">
      <c r="B5" s="48">
        <v>270</v>
      </c>
      <c r="C5" s="22">
        <v>2005</v>
      </c>
      <c r="D5" s="22">
        <v>2024</v>
      </c>
      <c r="E5" s="22">
        <f>D5-C5</f>
        <v>19</v>
      </c>
      <c r="F5" s="22">
        <v>60</v>
      </c>
      <c r="G5" s="49">
        <v>0.1</v>
      </c>
      <c r="H5" s="50">
        <f>(1-G5)/F5</f>
        <v>1.5000000000000001E-2</v>
      </c>
      <c r="I5" s="51">
        <v>4000</v>
      </c>
      <c r="J5" s="51">
        <f>I5*B5</f>
        <v>1080000</v>
      </c>
      <c r="K5" s="51">
        <f>J5*H5*E5</f>
        <v>307800.00000000006</v>
      </c>
      <c r="L5" s="51">
        <f>MAX(J5-K5,0)</f>
        <v>772200</v>
      </c>
      <c r="M5" s="52">
        <v>0</v>
      </c>
      <c r="N5" s="51">
        <f>IF(L5&gt;G5*J5,L5*(1-M5),J5*G5)</f>
        <v>772200</v>
      </c>
    </row>
  </sheetData>
  <mergeCells count="1">
    <mergeCell ref="B3:N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vt:lpstr>
      <vt:lpstr>Land</vt:lpstr>
      <vt:lpstr>Building </vt:lpstr>
      <vt:lpstr>Boundary</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Babul</dc:creator>
  <cp:lastModifiedBy>Nischay Gautam</cp:lastModifiedBy>
  <dcterms:created xsi:type="dcterms:W3CDTF">2022-11-04T05:05:51Z</dcterms:created>
  <dcterms:modified xsi:type="dcterms:W3CDTF">2024-11-07T10:39:35Z</dcterms:modified>
</cp:coreProperties>
</file>