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nuj\Gannon Dunkerley\VIS(2024-25)-PL452-402-560--Gannon Chandigarh\Working\"/>
    </mc:Choice>
  </mc:AlternateContent>
  <bookViews>
    <workbookView xWindow="0" yWindow="0" windowWidth="24000" windowHeight="8535"/>
  </bookViews>
  <sheets>
    <sheet name="Sheet1" sheetId="4" r:id="rId1"/>
    <sheet name="Boundary Wall Length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4" l="1"/>
  <c r="H5" i="4"/>
  <c r="H3" i="4"/>
  <c r="I3" i="4" s="1"/>
  <c r="Q3" i="4" s="1"/>
  <c r="O3" i="4"/>
  <c r="O5" i="4"/>
  <c r="L5" i="4"/>
  <c r="O4" i="4"/>
  <c r="L4" i="4"/>
  <c r="L3" i="4"/>
  <c r="R3" i="4" l="1"/>
  <c r="T3" i="4" s="1"/>
  <c r="U3" i="4" s="1"/>
  <c r="Z3" i="4" l="1"/>
  <c r="I4" i="4"/>
  <c r="Q4" i="4" s="1"/>
  <c r="R4" i="4" s="1"/>
  <c r="T4" i="4" s="1"/>
  <c r="U4" i="4" s="1"/>
  <c r="I5" i="4"/>
  <c r="Q5" i="4" s="1"/>
  <c r="R5" i="4" s="1"/>
  <c r="T5" i="4" s="1"/>
  <c r="U5" i="4" s="1"/>
  <c r="I6" i="4" l="1"/>
  <c r="X3" i="4"/>
  <c r="F10" i="5"/>
  <c r="D10" i="5"/>
  <c r="D9" i="5"/>
  <c r="I4" i="5"/>
  <c r="J4" i="5" s="1"/>
  <c r="K4" i="5" s="1"/>
  <c r="L4" i="5" s="1"/>
  <c r="I3" i="5"/>
  <c r="J3" i="5" s="1"/>
  <c r="K3" i="5" s="1"/>
  <c r="H3" i="5"/>
  <c r="K5" i="5" l="1"/>
  <c r="L3" i="5"/>
  <c r="L5" i="5" s="1"/>
  <c r="AB3" i="4" l="1"/>
  <c r="L17" i="4"/>
  <c r="N16" i="4"/>
  <c r="O16" i="4" s="1"/>
  <c r="K15" i="4"/>
  <c r="H6" i="4"/>
  <c r="O17" i="4" l="1"/>
  <c r="N17" i="4" s="1"/>
  <c r="S6" i="4"/>
  <c r="G6" i="4"/>
  <c r="Z4" i="4"/>
  <c r="Z10" i="4" s="1"/>
  <c r="Q6" i="4" l="1"/>
  <c r="AB9" i="4" s="1"/>
  <c r="R6" i="4" l="1"/>
  <c r="U6" i="4"/>
  <c r="T6" i="4"/>
  <c r="AB4" i="4" l="1"/>
  <c r="AB5" i="4" l="1"/>
  <c r="AB6" i="4" s="1"/>
  <c r="AB7" i="4" s="1"/>
  <c r="AB8" i="4" l="1"/>
</calcChain>
</file>

<file path=xl/sharedStrings.xml><?xml version="1.0" encoding="utf-8"?>
<sst xmlns="http://schemas.openxmlformats.org/spreadsheetml/2006/main" count="60" uniqueCount="58">
  <si>
    <t>Market Value</t>
  </si>
  <si>
    <t>Sr. No.</t>
  </si>
  <si>
    <t>Block Name</t>
  </si>
  <si>
    <t>Height 
(in ft.)</t>
  </si>
  <si>
    <t>Type of Structure</t>
  </si>
  <si>
    <t>Built-up Area 
(in sq mtr)</t>
  </si>
  <si>
    <t>Built-up area 
(in sq ft.)</t>
  </si>
  <si>
    <t xml:space="preserve">Year of Construction 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</si>
  <si>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</si>
  <si>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</si>
  <si>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</si>
  <si>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</si>
  <si>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</si>
  <si>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(INR per sq feet)</t>
  </si>
  <si>
    <t>Gross Replacement value
(INR)</t>
  </si>
  <si>
    <t xml:space="preserve">Depreciation
(INR) </t>
  </si>
  <si>
    <t>Deterioration</t>
  </si>
  <si>
    <t>Depreciated Replacement Cost
(INR)</t>
  </si>
  <si>
    <t>Fair Market Value         (INR)</t>
  </si>
  <si>
    <t>Land Area in Sq.mtr.</t>
  </si>
  <si>
    <t>Govt. Rate per sq.mtr.</t>
  </si>
  <si>
    <t xml:space="preserve">Govt. Value </t>
  </si>
  <si>
    <t xml:space="preserve">Total Value - </t>
  </si>
  <si>
    <t>L&amp;B</t>
  </si>
  <si>
    <t>Aesthtics</t>
  </si>
  <si>
    <t>RCC Structure</t>
  </si>
  <si>
    <t>Total</t>
  </si>
  <si>
    <t>Diff. in value</t>
  </si>
  <si>
    <t>FMV</t>
  </si>
  <si>
    <t>RV</t>
  </si>
  <si>
    <t>DV</t>
  </si>
  <si>
    <t>Insurance</t>
  </si>
  <si>
    <t>Remarks:</t>
  </si>
  <si>
    <t>1. All the details pertaining to the building area statement such as area, floor, etc has been taken from the documents provided to us.</t>
  </si>
  <si>
    <t xml:space="preserve">2.The maintenance of the building was average as per site survey observation from external. </t>
  </si>
  <si>
    <t>3. Age of construction taken from the information as per documents provided to us.</t>
  </si>
  <si>
    <t>4. The Valuation is done by considering the depreciated replacement cost and while calculating D.R.C. 10% salvage value is considered.</t>
  </si>
  <si>
    <t>Land Area in Sq.yds.</t>
  </si>
  <si>
    <t>M/S GANNON DUNKERLEY CO. LTD.</t>
  </si>
  <si>
    <t>builtup</t>
  </si>
  <si>
    <t>land</t>
  </si>
  <si>
    <t>Market Rate per sq.yds.</t>
  </si>
  <si>
    <t>S.No.</t>
  </si>
  <si>
    <t>Running   mtr.</t>
  </si>
  <si>
    <t>Height/Width (in ft.)</t>
  </si>
  <si>
    <t>CoC</t>
  </si>
  <si>
    <t>EL</t>
  </si>
  <si>
    <t>SV</t>
  </si>
  <si>
    <t>GCRC</t>
  </si>
  <si>
    <t>Dep.</t>
  </si>
  <si>
    <t>DRC</t>
  </si>
  <si>
    <t>LENGTH OF BOUNDARY WALL</t>
  </si>
  <si>
    <t>Internal Roads</t>
  </si>
  <si>
    <t>Tower 1</t>
  </si>
  <si>
    <t>Tower 2</t>
  </si>
  <si>
    <t>Tower 3</t>
  </si>
  <si>
    <t>Total Floors</t>
  </si>
  <si>
    <t>Total Built-up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</si>
</sst>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₹&quot;\ #,##0;[Red]&quot;₹&quot;\ \-#,##0"/>
    <numFmt numFmtId="43" formatCode="_ * #,##0.00_ ;_ * \-#,##0.00_ ;_ * &quot;-&quot;??_ ;_ @_ "/>
    <numFmt numFmtId="164" formatCode="_ * #,##0_ ;_ * \-#,##0_ ;_ * &quot;-&quot;??_ ;_ @_ "/>
    <numFmt numFmtId="165" formatCode="_ [$₹-439]* #,##0_ ;_ [$₹-439]* \-#,##0_ ;_ [$₹-439]* &quot;-&quot;??_ ;_ @_ "/>
    <numFmt numFmtId="166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6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3" applyFont="1" applyFill="1" applyBorder="1" applyAlignment="1">
      <alignment horizontal="center" vertical="center" wrapText="1"/>
    </xf>
    <xf numFmtId="0" fontId="2" fillId="2" borderId="1" xfId="3" applyFont="1" applyBorder="1" applyAlignment="1">
      <alignment horizontal="center" vertical="center" wrapText="1"/>
    </xf>
    <xf numFmtId="165" fontId="2" fillId="2" borderId="1" xfId="3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 vertical="center" wrapText="1"/>
    </xf>
    <xf numFmtId="9" fontId="5" fillId="0" borderId="1" xfId="2" applyFont="1" applyBorder="1" applyAlignment="1">
      <alignment horizontal="center" vertical="center" wrapText="1"/>
    </xf>
    <xf numFmtId="164" fontId="1" fillId="0" borderId="0" xfId="1" applyNumberFormat="1" applyFont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164" fontId="0" fillId="5" borderId="1" xfId="0" applyNumberFormat="1" applyFill="1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9" fontId="0" fillId="0" borderId="1" xfId="2" applyFont="1" applyBorder="1"/>
    <xf numFmtId="9" fontId="0" fillId="0" borderId="0" xfId="2" applyFont="1" applyBorder="1"/>
    <xf numFmtId="164" fontId="0" fillId="0" borderId="0" xfId="0" applyNumberFormat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0" xfId="0" applyNumberFormat="1"/>
    <xf numFmtId="6" fontId="0" fillId="0" borderId="0" xfId="0" applyNumberFormat="1"/>
    <xf numFmtId="0" fontId="2" fillId="0" borderId="1" xfId="0" applyFont="1" applyBorder="1" applyAlignment="1">
      <alignment vertical="center" wrapText="1"/>
    </xf>
    <xf numFmtId="2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64" fontId="0" fillId="0" borderId="1" xfId="1" applyNumberFormat="1" applyFont="1" applyBorder="1"/>
    <xf numFmtId="1" fontId="0" fillId="0" borderId="1" xfId="0" applyNumberFormat="1" applyBorder="1"/>
    <xf numFmtId="164" fontId="0" fillId="0" borderId="1" xfId="0" applyNumberFormat="1" applyBorder="1"/>
    <xf numFmtId="9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2" fillId="0" borderId="1" xfId="0" applyFont="1" applyBorder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" fontId="0" fillId="0" borderId="0" xfId="0" applyNumberFormat="1" applyBorder="1"/>
    <xf numFmtId="164" fontId="0" fillId="0" borderId="0" xfId="0" applyNumberFormat="1" applyBorder="1"/>
    <xf numFmtId="9" fontId="0" fillId="0" borderId="0" xfId="2" applyFont="1"/>
    <xf numFmtId="2" fontId="2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164" fontId="0" fillId="5" borderId="0" xfId="0" applyNumberFormat="1" applyFill="1" applyBorder="1"/>
    <xf numFmtId="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/>
    </xf>
  </cellXfs>
  <cellStyles count="4">
    <cellStyle name="40% - Accent1" xfId="3" builtinId="31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tabSelected="1" topLeftCell="J1" zoomScaleNormal="100" workbookViewId="0">
      <selection activeCell="Q6" sqref="Q6"/>
    </sheetView>
  </sheetViews>
  <sheetFormatPr defaultRowHeight="15" x14ac:dyDescent="0.25"/>
  <cols>
    <col min="1" max="1" width="4.28515625" customWidth="1"/>
    <col min="2" max="2" width="12.5703125" customWidth="1"/>
    <col min="3" max="3" width="8.28515625" customWidth="1"/>
    <col min="4" max="4" width="7" customWidth="1"/>
    <col min="5" max="5" width="6.7109375" customWidth="1"/>
    <col min="6" max="6" width="8.85546875" customWidth="1"/>
    <col min="7" max="7" width="11.140625" customWidth="1"/>
    <col min="8" max="9" width="10" customWidth="1"/>
    <col min="10" max="10" width="12" customWidth="1"/>
    <col min="11" max="11" width="9.7109375" customWidth="1"/>
    <col min="12" max="12" width="10.140625" customWidth="1"/>
    <col min="13" max="13" width="10.7109375" customWidth="1"/>
    <col min="14" max="14" width="9" customWidth="1"/>
    <col min="15" max="15" width="14.28515625" customWidth="1"/>
    <col min="16" max="16" width="9.140625" customWidth="1"/>
    <col min="17" max="17" width="11.5703125" customWidth="1"/>
    <col min="18" max="18" width="10.85546875" customWidth="1"/>
    <col min="19" max="19" width="9.140625" customWidth="1"/>
    <col min="20" max="20" width="12.7109375" customWidth="1"/>
    <col min="21" max="21" width="11.5703125" customWidth="1"/>
    <col min="23" max="23" width="7.5703125" customWidth="1"/>
    <col min="24" max="24" width="9.7109375" customWidth="1"/>
    <col min="25" max="25" width="12.28515625" bestFit="1" customWidth="1"/>
    <col min="26" max="26" width="12.28515625" customWidth="1"/>
    <col min="27" max="27" width="11.85546875" bestFit="1" customWidth="1"/>
    <col min="28" max="28" width="10.7109375" customWidth="1"/>
    <col min="29" max="29" width="6.140625" customWidth="1"/>
  </cols>
  <sheetData>
    <row r="1" spans="1:35" ht="15.75" x14ac:dyDescent="0.25">
      <c r="A1" s="56" t="s">
        <v>38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35" ht="75" x14ac:dyDescent="0.25">
      <c r="A2" s="5" t="s">
        <v>1</v>
      </c>
      <c r="B2" s="5" t="s">
        <v>2</v>
      </c>
      <c r="C2" s="5" t="s">
        <v>56</v>
      </c>
      <c r="D2" s="5"/>
      <c r="E2" s="5" t="s">
        <v>3</v>
      </c>
      <c r="F2" s="5" t="s">
        <v>4</v>
      </c>
      <c r="G2" s="5" t="s">
        <v>5</v>
      </c>
      <c r="H2" s="5" t="s">
        <v>6</v>
      </c>
      <c r="I2" s="5" t="s">
        <v>57</v>
      </c>
      <c r="J2" s="5" t="s">
        <v>7</v>
      </c>
      <c r="K2" s="4" t="s">
        <v>8</v>
      </c>
      <c r="L2" s="5" t="s">
        <v>9</v>
      </c>
      <c r="M2" s="5" t="s">
        <v>10</v>
      </c>
      <c r="N2" s="4" t="s">
        <v>11</v>
      </c>
      <c r="O2" s="4" t="s">
        <v>12</v>
      </c>
      <c r="P2" s="5" t="s">
        <v>13</v>
      </c>
      <c r="Q2" s="6" t="s">
        <v>14</v>
      </c>
      <c r="R2" s="6" t="s">
        <v>15</v>
      </c>
      <c r="S2" s="6" t="s">
        <v>16</v>
      </c>
      <c r="T2" s="5" t="s">
        <v>17</v>
      </c>
      <c r="U2" s="5" t="s">
        <v>18</v>
      </c>
      <c r="W2" s="30" t="s">
        <v>37</v>
      </c>
      <c r="X2" s="30" t="s">
        <v>19</v>
      </c>
      <c r="Y2" s="1" t="s">
        <v>20</v>
      </c>
      <c r="Z2" s="2" t="s">
        <v>21</v>
      </c>
      <c r="AA2" s="7" t="s">
        <v>41</v>
      </c>
      <c r="AB2" s="57" t="s">
        <v>0</v>
      </c>
      <c r="AC2" s="58"/>
    </row>
    <row r="3" spans="1:35" ht="15" customHeight="1" x14ac:dyDescent="0.25">
      <c r="A3" s="8">
        <v>1</v>
      </c>
      <c r="B3" s="9" t="s">
        <v>53</v>
      </c>
      <c r="C3" s="10">
        <v>1</v>
      </c>
      <c r="D3" s="10">
        <v>8.5</v>
      </c>
      <c r="E3" s="10">
        <v>10</v>
      </c>
      <c r="F3" s="54" t="s">
        <v>25</v>
      </c>
      <c r="G3" s="11">
        <v>165</v>
      </c>
      <c r="H3" s="11">
        <f>G3*10.7639</f>
        <v>1776.0435</v>
      </c>
      <c r="I3" s="11">
        <f>H3*C3</f>
        <v>1776.0435</v>
      </c>
      <c r="J3" s="8"/>
      <c r="K3" s="12">
        <v>2024</v>
      </c>
      <c r="L3" s="12">
        <f t="shared" ref="L3" si="0">K3-J3</f>
        <v>2024</v>
      </c>
      <c r="M3" s="12">
        <v>25</v>
      </c>
      <c r="N3" s="50">
        <v>0.1</v>
      </c>
      <c r="O3" s="13">
        <f>(1-N3)/M3</f>
        <v>3.6000000000000004E-2</v>
      </c>
      <c r="P3" s="14">
        <v>6000</v>
      </c>
      <c r="Q3" s="15">
        <f>P3*I3</f>
        <v>10656261</v>
      </c>
      <c r="R3" s="15">
        <f>Q3*O3*IF(L3&gt;M3,M3,L3)</f>
        <v>9590634.9000000022</v>
      </c>
      <c r="S3" s="16">
        <v>0</v>
      </c>
      <c r="T3" s="15">
        <f>Q3-R3</f>
        <v>1065626.0999999978</v>
      </c>
      <c r="U3" s="15">
        <f t="shared" ref="U3" si="1">T3-S3*T3</f>
        <v>1065626.0999999978</v>
      </c>
      <c r="W3" s="30">
        <v>10150</v>
      </c>
      <c r="X3" s="47">
        <f>ROUND((W3/1.196),1)</f>
        <v>8486.6</v>
      </c>
      <c r="Y3" s="1">
        <v>4500</v>
      </c>
      <c r="Z3" s="17">
        <f>Y3*W3</f>
        <v>45675000</v>
      </c>
      <c r="AA3" s="7">
        <v>11000</v>
      </c>
      <c r="AB3" s="59">
        <f>AA3*W3</f>
        <v>111650000</v>
      </c>
      <c r="AC3" s="59"/>
    </row>
    <row r="4" spans="1:35" x14ac:dyDescent="0.25">
      <c r="A4" s="8">
        <v>2</v>
      </c>
      <c r="B4" s="18" t="s">
        <v>54</v>
      </c>
      <c r="C4" s="10">
        <v>4</v>
      </c>
      <c r="D4" s="10">
        <v>6</v>
      </c>
      <c r="E4" s="10">
        <v>11</v>
      </c>
      <c r="F4" s="54"/>
      <c r="G4" s="11">
        <v>470.8</v>
      </c>
      <c r="H4" s="11">
        <f t="shared" ref="H4:H5" si="2">G4*10.7639</f>
        <v>5067.6441199999999</v>
      </c>
      <c r="I4" s="11">
        <f t="shared" ref="I4:I5" si="3">H4*C4</f>
        <v>20270.57648</v>
      </c>
      <c r="J4" s="8">
        <v>2012</v>
      </c>
      <c r="K4" s="12">
        <v>2024</v>
      </c>
      <c r="L4" s="12">
        <f t="shared" ref="L4:L5" si="4">K4-J4</f>
        <v>12</v>
      </c>
      <c r="M4" s="12">
        <v>70</v>
      </c>
      <c r="N4" s="50">
        <v>0.1</v>
      </c>
      <c r="O4" s="13">
        <f t="shared" ref="O4:O5" si="5">(1-N4)/M4</f>
        <v>1.2857142857142857E-2</v>
      </c>
      <c r="P4" s="14">
        <v>1000</v>
      </c>
      <c r="Q4" s="15">
        <f t="shared" ref="Q4:Q5" si="6">P4*I4</f>
        <v>20270576.48</v>
      </c>
      <c r="R4" s="15">
        <f t="shared" ref="R4:R5" si="7">Q4*O4*IF(L4&gt;M4,M4,L4)</f>
        <v>3127460.3711999999</v>
      </c>
      <c r="S4" s="16">
        <v>0</v>
      </c>
      <c r="T4" s="15">
        <f t="shared" ref="T4:T5" si="8">Q4-R4</f>
        <v>17143116.108800001</v>
      </c>
      <c r="U4" s="15">
        <f t="shared" ref="U4:U5" si="9">T4-S4*T4</f>
        <v>17143116.108800001</v>
      </c>
      <c r="W4" s="60" t="s">
        <v>22</v>
      </c>
      <c r="X4" s="60"/>
      <c r="Y4" s="60"/>
      <c r="Z4" s="19">
        <f>SUM(Z3:Z3)</f>
        <v>45675000</v>
      </c>
      <c r="AA4" s="20" t="s">
        <v>23</v>
      </c>
      <c r="AB4" s="61">
        <f>U6</f>
        <v>29451174.448799998</v>
      </c>
      <c r="AC4" s="62"/>
    </row>
    <row r="5" spans="1:35" x14ac:dyDescent="0.25">
      <c r="A5" s="8">
        <v>3</v>
      </c>
      <c r="B5" s="21" t="s">
        <v>55</v>
      </c>
      <c r="C5" s="10">
        <v>5</v>
      </c>
      <c r="D5" s="10">
        <v>7</v>
      </c>
      <c r="E5" s="10">
        <v>11</v>
      </c>
      <c r="F5" s="54"/>
      <c r="G5" s="11">
        <v>247</v>
      </c>
      <c r="H5" s="11">
        <f t="shared" si="2"/>
        <v>2658.6832999999997</v>
      </c>
      <c r="I5" s="11">
        <f t="shared" si="3"/>
        <v>13293.416499999999</v>
      </c>
      <c r="J5" s="8">
        <v>2012</v>
      </c>
      <c r="K5" s="12">
        <v>2024</v>
      </c>
      <c r="L5" s="12">
        <f t="shared" si="4"/>
        <v>12</v>
      </c>
      <c r="M5" s="12">
        <v>70</v>
      </c>
      <c r="N5" s="50">
        <v>0.1</v>
      </c>
      <c r="O5" s="13">
        <f t="shared" si="5"/>
        <v>1.2857142857142857E-2</v>
      </c>
      <c r="P5" s="14">
        <v>1000</v>
      </c>
      <c r="Q5" s="15">
        <f t="shared" si="6"/>
        <v>13293416.5</v>
      </c>
      <c r="R5" s="15">
        <f t="shared" si="7"/>
        <v>2050984.2600000002</v>
      </c>
      <c r="S5" s="16">
        <v>0</v>
      </c>
      <c r="T5" s="15">
        <f t="shared" si="8"/>
        <v>11242432.24</v>
      </c>
      <c r="U5" s="15">
        <f t="shared" si="9"/>
        <v>11242432.24</v>
      </c>
      <c r="W5" s="48"/>
      <c r="X5" s="48"/>
      <c r="Y5" s="48"/>
      <c r="Z5" s="49"/>
      <c r="AA5" s="20" t="s">
        <v>26</v>
      </c>
      <c r="AB5" s="63">
        <f>SUM(AB3:AC4)</f>
        <v>141101174.4488</v>
      </c>
      <c r="AC5" s="64"/>
    </row>
    <row r="6" spans="1:35" x14ac:dyDescent="0.25">
      <c r="A6" s="65" t="s">
        <v>26</v>
      </c>
      <c r="B6" s="65"/>
      <c r="C6" s="65"/>
      <c r="D6" s="65"/>
      <c r="E6" s="65"/>
      <c r="F6" s="65"/>
      <c r="G6" s="25">
        <f>SUM(G3:G5)</f>
        <v>882.8</v>
      </c>
      <c r="H6" s="25">
        <f>SUM(H3:H5)</f>
        <v>9502.3709199999994</v>
      </c>
      <c r="I6" s="25">
        <f>SUM(I3:I5)</f>
        <v>35340.036479999995</v>
      </c>
      <c r="J6" s="51"/>
      <c r="K6" s="51"/>
      <c r="L6" s="51"/>
      <c r="M6" s="51"/>
      <c r="N6" s="50"/>
      <c r="O6" s="13"/>
      <c r="P6" s="52"/>
      <c r="Q6" s="26">
        <f>SUM(Q3:Q5)</f>
        <v>44220253.980000004</v>
      </c>
      <c r="R6" s="26">
        <f>SUM(R3:R5)</f>
        <v>14769079.531200001</v>
      </c>
      <c r="S6" s="26">
        <f>SUM(S3:S5)</f>
        <v>0</v>
      </c>
      <c r="T6" s="26">
        <f>SUM(T3:T5)</f>
        <v>29451174.448799998</v>
      </c>
      <c r="U6" s="26">
        <f>SUM(U3:U5)</f>
        <v>29451174.448799998</v>
      </c>
      <c r="AA6" s="3" t="s">
        <v>28</v>
      </c>
      <c r="AB6" s="61">
        <f>ROUND(AB5,-6)</f>
        <v>141000000</v>
      </c>
      <c r="AC6" s="62"/>
    </row>
    <row r="7" spans="1:35" ht="15" customHeight="1" x14ac:dyDescent="0.25">
      <c r="A7" s="66" t="s">
        <v>32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AA7" s="3" t="s">
        <v>29</v>
      </c>
      <c r="AB7" s="63">
        <f>AB6*AD8</f>
        <v>119850000</v>
      </c>
      <c r="AC7" s="64"/>
    </row>
    <row r="8" spans="1:35" x14ac:dyDescent="0.25">
      <c r="A8" s="53" t="s">
        <v>33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AA8" s="3" t="s">
        <v>30</v>
      </c>
      <c r="AB8" s="61">
        <f>AB6*AD9</f>
        <v>105750000</v>
      </c>
      <c r="AC8" s="61"/>
      <c r="AD8" s="46">
        <v>0.85</v>
      </c>
    </row>
    <row r="9" spans="1:35" ht="15" customHeight="1" x14ac:dyDescent="0.25">
      <c r="A9" s="53" t="s">
        <v>34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AA9" s="3" t="s">
        <v>31</v>
      </c>
      <c r="AB9" s="61">
        <f>Q6*0.8</f>
        <v>35376203.184000008</v>
      </c>
      <c r="AC9" s="61"/>
      <c r="AD9" s="46">
        <v>0.75</v>
      </c>
    </row>
    <row r="10" spans="1:35" ht="11.25" customHeight="1" x14ac:dyDescent="0.25">
      <c r="A10" s="53" t="s">
        <v>35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Y10" s="3" t="s">
        <v>27</v>
      </c>
      <c r="Z10" s="22">
        <f>(AB3-Z4)/AB3</f>
        <v>0.59090909090909094</v>
      </c>
      <c r="AB10" s="24"/>
      <c r="AC10" s="24"/>
    </row>
    <row r="11" spans="1:35" ht="24" customHeight="1" x14ac:dyDescent="0.25">
      <c r="A11" s="53" t="s">
        <v>36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Z11" s="23"/>
      <c r="AA11" s="40"/>
      <c r="AB11" s="41"/>
      <c r="AC11" s="41"/>
    </row>
    <row r="12" spans="1:35" ht="26.25" customHeight="1" x14ac:dyDescent="0.25">
      <c r="Z12" s="23"/>
      <c r="AA12" s="40"/>
      <c r="AB12" s="40"/>
      <c r="AC12" s="40"/>
    </row>
    <row r="13" spans="1:35" ht="16.5" customHeight="1" x14ac:dyDescent="0.25">
      <c r="Y13" s="40"/>
      <c r="Z13" s="40"/>
      <c r="AA13" s="40"/>
      <c r="AB13" s="40"/>
      <c r="AC13" s="40"/>
      <c r="AD13" s="40"/>
    </row>
    <row r="14" spans="1:35" ht="15" customHeight="1" x14ac:dyDescent="0.25">
      <c r="U14" s="31">
        <v>0.42</v>
      </c>
      <c r="Y14" s="40"/>
      <c r="Z14" s="40"/>
      <c r="AA14" s="40"/>
      <c r="AB14" s="40"/>
      <c r="AC14" s="43"/>
      <c r="AD14" s="40"/>
      <c r="AI14" s="31">
        <v>0.42</v>
      </c>
    </row>
    <row r="15" spans="1:35" x14ac:dyDescent="0.25">
      <c r="K15" s="62">
        <f>220*10^7</f>
        <v>2200000000</v>
      </c>
      <c r="L15" s="62"/>
      <c r="M15" s="3"/>
      <c r="N15" s="3"/>
      <c r="O15" s="3"/>
      <c r="P15" s="27"/>
      <c r="Q15" s="27"/>
      <c r="R15" s="27"/>
      <c r="S15" s="27"/>
      <c r="U15" s="27"/>
      <c r="Y15" s="55"/>
      <c r="Z15" s="55"/>
      <c r="AA15" s="40"/>
      <c r="AB15" s="40"/>
      <c r="AC15" s="43"/>
      <c r="AD15" s="43"/>
      <c r="AE15" s="27"/>
      <c r="AF15" s="27"/>
      <c r="AG15" s="27"/>
      <c r="AI15" s="27"/>
    </row>
    <row r="16" spans="1:35" x14ac:dyDescent="0.25">
      <c r="K16" s="3" t="s">
        <v>39</v>
      </c>
      <c r="L16" s="3">
        <v>18494</v>
      </c>
      <c r="M16" s="3">
        <v>1500</v>
      </c>
      <c r="N16" s="3">
        <f>M16*U14</f>
        <v>630</v>
      </c>
      <c r="O16" s="34">
        <f>N16*L16</f>
        <v>11651220</v>
      </c>
      <c r="Q16" s="28"/>
      <c r="R16" s="28"/>
      <c r="S16" s="29"/>
      <c r="T16" s="28"/>
      <c r="U16" s="28"/>
      <c r="Y16" s="40"/>
      <c r="Z16" s="40"/>
      <c r="AA16" s="40"/>
      <c r="AB16" s="45"/>
      <c r="AC16" s="42"/>
      <c r="AD16" s="43"/>
      <c r="AE16" s="28"/>
      <c r="AF16" s="28"/>
      <c r="AG16" s="29"/>
      <c r="AH16" s="28"/>
      <c r="AI16" s="28"/>
    </row>
    <row r="17" spans="11:35" x14ac:dyDescent="0.25">
      <c r="K17" s="3" t="s">
        <v>40</v>
      </c>
      <c r="L17" s="35">
        <f>19883/9</f>
        <v>2209.2222222222222</v>
      </c>
      <c r="M17" s="3"/>
      <c r="N17" s="36">
        <f>O17/L17</f>
        <v>990551.67831816128</v>
      </c>
      <c r="O17" s="36">
        <f>K15-O16</f>
        <v>2188348780</v>
      </c>
      <c r="Q17" s="28"/>
      <c r="R17" s="28"/>
      <c r="S17" s="29"/>
      <c r="T17" s="28"/>
      <c r="U17" s="28"/>
      <c r="Y17" s="40"/>
      <c r="Z17" s="44"/>
      <c r="AA17" s="40"/>
      <c r="AB17" s="40"/>
      <c r="AC17" s="40"/>
      <c r="AD17" s="42"/>
      <c r="AE17" s="28"/>
      <c r="AF17" s="28"/>
      <c r="AG17" s="29"/>
      <c r="AH17" s="28"/>
      <c r="AI17" s="28"/>
    </row>
    <row r="18" spans="11:35" x14ac:dyDescent="0.25">
      <c r="Q18" s="28"/>
      <c r="R18" s="28"/>
      <c r="S18" s="29"/>
      <c r="T18" s="28"/>
      <c r="U18" s="28"/>
      <c r="Y18" s="40"/>
      <c r="Z18" s="40"/>
      <c r="AD18" s="40"/>
      <c r="AE18" s="28"/>
      <c r="AF18" s="28"/>
      <c r="AG18" s="29"/>
      <c r="AH18" s="28"/>
      <c r="AI18" s="28"/>
    </row>
    <row r="19" spans="11:35" ht="29.25" customHeight="1" x14ac:dyDescent="0.25">
      <c r="Q19" s="28"/>
      <c r="R19" s="28"/>
      <c r="S19" s="29"/>
      <c r="T19" s="28"/>
      <c r="U19" s="28"/>
    </row>
    <row r="20" spans="11:35" x14ac:dyDescent="0.25">
      <c r="Q20" s="28"/>
      <c r="R20" s="28"/>
      <c r="S20" s="29"/>
      <c r="T20" s="28"/>
      <c r="U20" s="28"/>
    </row>
    <row r="21" spans="11:35" x14ac:dyDescent="0.25">
      <c r="Q21" s="28"/>
      <c r="R21" s="28"/>
      <c r="S21" s="29"/>
      <c r="T21" s="28"/>
      <c r="U21" s="28"/>
    </row>
    <row r="22" spans="11:35" ht="28.5" customHeight="1" x14ac:dyDescent="0.25">
      <c r="Q22" s="28"/>
      <c r="R22" s="28"/>
      <c r="S22" s="29"/>
      <c r="T22" s="28"/>
      <c r="U22" s="28"/>
    </row>
    <row r="23" spans="11:35" ht="15" customHeight="1" x14ac:dyDescent="0.25">
      <c r="Q23" s="28"/>
      <c r="R23" s="28"/>
      <c r="S23" s="29"/>
      <c r="T23" s="28"/>
      <c r="U23" s="28"/>
    </row>
    <row r="24" spans="11:35" ht="15" customHeight="1" x14ac:dyDescent="0.25">
      <c r="R24" s="28"/>
      <c r="S24" s="28"/>
      <c r="T24" s="28"/>
    </row>
    <row r="25" spans="11:35" ht="15" customHeight="1" x14ac:dyDescent="0.25"/>
    <row r="26" spans="11:35" ht="28.5" customHeight="1" x14ac:dyDescent="0.25"/>
    <row r="27" spans="11:35" ht="15" customHeight="1" x14ac:dyDescent="0.25"/>
    <row r="29" spans="11:35" ht="33" customHeight="1" x14ac:dyDescent="0.25"/>
  </sheetData>
  <mergeCells count="19">
    <mergeCell ref="AB6:AC6"/>
    <mergeCell ref="AB7:AC7"/>
    <mergeCell ref="AB8:AC8"/>
    <mergeCell ref="AB9:AC9"/>
    <mergeCell ref="A6:F6"/>
    <mergeCell ref="A7:U7"/>
    <mergeCell ref="AB2:AC2"/>
    <mergeCell ref="AB3:AC3"/>
    <mergeCell ref="W4:Y4"/>
    <mergeCell ref="AB4:AC4"/>
    <mergeCell ref="AB5:AC5"/>
    <mergeCell ref="A9:U9"/>
    <mergeCell ref="A8:U8"/>
    <mergeCell ref="F3:F5"/>
    <mergeCell ref="Y15:Z15"/>
    <mergeCell ref="A1:U1"/>
    <mergeCell ref="K15:L15"/>
    <mergeCell ref="A11:U11"/>
    <mergeCell ref="A10:U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workbookViewId="0">
      <selection activeCell="K3" sqref="K3"/>
    </sheetView>
  </sheetViews>
  <sheetFormatPr defaultRowHeight="15" x14ac:dyDescent="0.25"/>
  <cols>
    <col min="2" max="2" width="27" bestFit="1" customWidth="1"/>
    <col min="3" max="3" width="8.140625" customWidth="1"/>
    <col min="4" max="4" width="13.28515625" customWidth="1"/>
    <col min="6" max="6" width="9" bestFit="1" customWidth="1"/>
    <col min="9" max="9" width="14.28515625" bestFit="1" customWidth="1"/>
    <col min="10" max="10" width="10" bestFit="1" customWidth="1"/>
    <col min="11" max="12" width="11.5703125" bestFit="1" customWidth="1"/>
  </cols>
  <sheetData>
    <row r="2" spans="1:12" ht="30" x14ac:dyDescent="0.25">
      <c r="A2" s="2" t="s">
        <v>42</v>
      </c>
      <c r="B2" s="2" t="s">
        <v>24</v>
      </c>
      <c r="C2" s="1" t="s">
        <v>43</v>
      </c>
      <c r="D2" s="1" t="s">
        <v>44</v>
      </c>
      <c r="E2" s="2" t="s">
        <v>45</v>
      </c>
      <c r="F2" s="2" t="s">
        <v>46</v>
      </c>
      <c r="G2" s="2" t="s">
        <v>47</v>
      </c>
      <c r="H2" s="2"/>
      <c r="I2" s="2" t="s">
        <v>48</v>
      </c>
      <c r="J2" s="2" t="s">
        <v>49</v>
      </c>
      <c r="K2" s="2" t="s">
        <v>50</v>
      </c>
    </row>
    <row r="3" spans="1:12" x14ac:dyDescent="0.25">
      <c r="A3" s="20">
        <v>1</v>
      </c>
      <c r="B3" s="3" t="s">
        <v>51</v>
      </c>
      <c r="C3" s="20">
        <v>165</v>
      </c>
      <c r="D3" s="20">
        <v>8</v>
      </c>
      <c r="E3" s="20">
        <v>6000</v>
      </c>
      <c r="F3" s="20">
        <v>25</v>
      </c>
      <c r="G3" s="37">
        <v>1</v>
      </c>
      <c r="H3" s="20">
        <f>2024-2023</f>
        <v>1</v>
      </c>
      <c r="I3" s="34">
        <f>E3*C3</f>
        <v>990000</v>
      </c>
      <c r="J3" s="36">
        <f>I3*(G3/F3)*H3</f>
        <v>39600</v>
      </c>
      <c r="K3" s="36">
        <f>I3-J3</f>
        <v>950400</v>
      </c>
      <c r="L3" s="33">
        <f>ROUND(K3,-5)</f>
        <v>1000000</v>
      </c>
    </row>
    <row r="4" spans="1:12" x14ac:dyDescent="0.25">
      <c r="A4" s="20">
        <v>2</v>
      </c>
      <c r="B4" s="3" t="s">
        <v>52</v>
      </c>
      <c r="C4" s="20">
        <v>80</v>
      </c>
      <c r="D4" s="38">
        <v>10</v>
      </c>
      <c r="E4" s="20">
        <v>8000</v>
      </c>
      <c r="F4" s="20">
        <v>20</v>
      </c>
      <c r="G4" s="37">
        <v>1</v>
      </c>
      <c r="H4" s="20">
        <v>1</v>
      </c>
      <c r="I4" s="34">
        <f>E4*C4</f>
        <v>640000</v>
      </c>
      <c r="J4" s="36">
        <f>I4*(G4/F4)*H4</f>
        <v>32000</v>
      </c>
      <c r="K4" s="36">
        <f>I4-J4</f>
        <v>608000</v>
      </c>
      <c r="L4" s="33">
        <f>ROUND(K4,-5)</f>
        <v>600000</v>
      </c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9" t="s">
        <v>26</v>
      </c>
      <c r="K5" s="36">
        <f>ROUND(SUM(K3:K4),-5)</f>
        <v>1600000</v>
      </c>
      <c r="L5" s="33">
        <f>SUM(L3:L4)</f>
        <v>1600000</v>
      </c>
    </row>
    <row r="6" spans="1:12" x14ac:dyDescent="0.25">
      <c r="K6" s="33"/>
    </row>
    <row r="9" spans="1:12" x14ac:dyDescent="0.25">
      <c r="D9">
        <f>80*3.28</f>
        <v>262.39999999999998</v>
      </c>
    </row>
    <row r="10" spans="1:12" x14ac:dyDescent="0.25">
      <c r="D10">
        <f>D9*D4</f>
        <v>2624</v>
      </c>
      <c r="E10">
        <v>50</v>
      </c>
      <c r="F10" s="32">
        <f>E10*D10</f>
        <v>131200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Boundary Wall Length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Manmohan Dubey</dc:creator>
  <cp:lastModifiedBy>Admin</cp:lastModifiedBy>
  <dcterms:created xsi:type="dcterms:W3CDTF">2015-06-05T18:17:20Z</dcterms:created>
  <dcterms:modified xsi:type="dcterms:W3CDTF">2024-12-04T11:25:05Z</dcterms:modified>
</cp:coreProperties>
</file>