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735" activeTab="2"/>
  </bookViews>
  <sheets>
    <sheet name="Area Details" sheetId="1" r:id="rId1"/>
    <sheet name="Building calculation" sheetId="2" r:id="rId2"/>
    <sheet name="values" sheetId="3" r:id="rId3"/>
    <sheet name="Sheet1" sheetId="4"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8" i="3" l="1"/>
  <c r="J6" i="3"/>
  <c r="I6" i="3"/>
  <c r="B6" i="3"/>
  <c r="X12" i="2" s="1"/>
  <c r="K19" i="2"/>
  <c r="K18" i="2"/>
  <c r="T9" i="2"/>
  <c r="T10" i="2"/>
  <c r="R9" i="2"/>
  <c r="R10" i="2"/>
  <c r="Q9" i="2"/>
  <c r="Q10" i="2"/>
  <c r="P9" i="2"/>
  <c r="P10" i="2"/>
  <c r="N9" i="2"/>
  <c r="N10" i="2"/>
  <c r="K9" i="2"/>
  <c r="K10" i="2"/>
  <c r="G11" i="2"/>
  <c r="G9" i="2"/>
  <c r="G10" i="2"/>
  <c r="G8" i="2"/>
  <c r="I16" i="3" l="1"/>
  <c r="C6" i="3" s="1"/>
  <c r="H5" i="3"/>
  <c r="H7" i="3" l="1"/>
  <c r="H6" i="3" l="1"/>
  <c r="N8" i="2"/>
  <c r="K8" i="2"/>
  <c r="P8" i="2"/>
  <c r="P11" i="2" l="1"/>
  <c r="F11" i="2"/>
  <c r="Q8" i="2"/>
  <c r="R8" i="2" s="1"/>
  <c r="T8" i="2" s="1"/>
  <c r="T11" i="2" l="1"/>
  <c r="Q15" i="3"/>
  <c r="I7" i="3" l="1"/>
  <c r="L6" i="3" l="1"/>
  <c r="I11" i="3" s="1"/>
  <c r="I5" i="3"/>
  <c r="I10" i="3" s="1"/>
  <c r="I12" i="3" l="1"/>
  <c r="D6" i="3"/>
  <c r="C9" i="3" s="1"/>
  <c r="C13" i="3" s="1"/>
  <c r="C14" i="3" s="1"/>
  <c r="C10" i="3" l="1"/>
  <c r="C17" i="3" l="1"/>
  <c r="C15" i="3" l="1"/>
  <c r="C16" i="3" l="1"/>
</calcChain>
</file>

<file path=xl/sharedStrings.xml><?xml version="1.0" encoding="utf-8"?>
<sst xmlns="http://schemas.openxmlformats.org/spreadsheetml/2006/main" count="64" uniqueCount="60">
  <si>
    <t>A</t>
  </si>
  <si>
    <t>SR. No.</t>
  </si>
  <si>
    <t>Particulars</t>
  </si>
  <si>
    <t>Type of Structure</t>
  </si>
  <si>
    <r>
      <t xml:space="preserve">Area 
</t>
    </r>
    <r>
      <rPr>
        <b/>
        <i/>
        <sz val="10"/>
        <rFont val="Calibri"/>
        <family val="2"/>
        <scheme val="minor"/>
      </rPr>
      <t>(in sq.ft)</t>
    </r>
  </si>
  <si>
    <r>
      <t xml:space="preserve">Area 
</t>
    </r>
    <r>
      <rPr>
        <b/>
        <i/>
        <sz val="10"/>
        <rFont val="Calibri"/>
        <family val="2"/>
        <scheme val="minor"/>
      </rPr>
      <t>(in sq.mt)</t>
    </r>
  </si>
  <si>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</si>
  <si>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</si>
  <si>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</si>
  <si>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</si>
  <si>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</si>
  <si>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</si>
  <si>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</si>
  <si>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</si>
  <si>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</si>
  <si>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 xml:space="preserve">Depreciation factor
 </t>
  </si>
  <si>
    <t>Depreciation amount
(INR)</t>
  </si>
  <si>
    <t>Discounting Factor</t>
  </si>
  <si>
    <t>Depreciated Replacement Market Value 
(INR)</t>
  </si>
  <si>
    <t>Notes:</t>
  </si>
  <si>
    <t>1. All the details pertaining to the building area statement such as area, floor,type of structure etc. has been taken as per the site survey measuremnt done during survey since no approved map was provide to us.</t>
  </si>
  <si>
    <t>2. Construction year of the plant has been taken from the information provided by the client during site survey .</t>
  </si>
  <si>
    <t>3. The valuation is done by considering the depreciated replacement cost approach.</t>
  </si>
  <si>
    <t>FMV</t>
  </si>
  <si>
    <t>Rate</t>
  </si>
  <si>
    <t>Value</t>
  </si>
  <si>
    <t>land</t>
  </si>
  <si>
    <t>Building</t>
  </si>
  <si>
    <t>Boundry wall</t>
  </si>
  <si>
    <t>P&amp;M</t>
  </si>
  <si>
    <t>Fair market</t>
  </si>
  <si>
    <t>Round off</t>
  </si>
  <si>
    <t>Realizable</t>
  </si>
  <si>
    <t>Distress</t>
  </si>
  <si>
    <t>Insurance</t>
  </si>
  <si>
    <t>Area</t>
  </si>
  <si>
    <t>Circle Rate land</t>
  </si>
  <si>
    <t>Building val</t>
  </si>
  <si>
    <t>Dap rate</t>
  </si>
  <si>
    <t>Dep Value</t>
  </si>
  <si>
    <t>Circle rate land</t>
  </si>
  <si>
    <t>Circle rate Building</t>
  </si>
  <si>
    <t>Circle rate Value</t>
  </si>
  <si>
    <t>RCC</t>
  </si>
  <si>
    <t>Shed</t>
  </si>
  <si>
    <t>Circle  Const (Shed)</t>
  </si>
  <si>
    <t>Circle Const (RCC)</t>
  </si>
  <si>
    <t>Rates</t>
  </si>
  <si>
    <t>Premium</t>
  </si>
  <si>
    <t>Discount</t>
  </si>
  <si>
    <t>Adopted rates</t>
  </si>
  <si>
    <t>BUILDING VALUATION FOR M/S. KK SPUN INDIA PVT. LTD.</t>
  </si>
  <si>
    <t>4.All the building and structures belongs to M/S. KK SPUN INDIA PVT. LTD.</t>
  </si>
  <si>
    <t>FAR</t>
  </si>
  <si>
    <t xml:space="preserve">Ground Floor </t>
  </si>
  <si>
    <t>Ground Floor</t>
  </si>
  <si>
    <t>Basement</t>
  </si>
  <si>
    <t>Sq ft</t>
  </si>
  <si>
    <t>Land (sq mtr)</t>
  </si>
  <si>
    <t>https://accessrealtysolutions.wordpress.com/dda-shed-for-sale-okhla-industrial-area/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</si>
</sst>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 #,##0_ ;_ * \-#,##0_ ;_ * &quot;-&quot;??_ ;_ @_ "/>
    <numFmt numFmtId="165" formatCode="0.000"/>
    <numFmt numFmtId="166" formatCode="_ * #,##0.000_ ;_ * \-#,##0.000_ ;_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sz val="11"/>
      <name val="Calibri"/>
      <family val="2"/>
      <scheme val="minor"/>
    </font>
    <font>
      <b/>
      <i/>
      <sz val="11"/>
      <color theme="1"/>
      <name val="Calibri"/>
      <family val="2"/>
      <scheme val="minor"/>
    </font>
    <font>
      <i/>
      <sz val="10"/>
      <color theme="1"/>
      <name val="Calibri"/>
      <family val="2"/>
      <scheme val="minor"/>
    </font>
    <font>
      <b/>
      <sz val="10"/>
      <color theme="1"/>
      <name val="Arial"/>
      <family val="2"/>
    </font>
  </fonts>
  <fills count="7">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164" fontId="0" fillId="0" borderId="0" xfId="1" applyNumberFormat="1" applyFont="1"/>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1" fontId="4" fillId="0" borderId="4" xfId="0" applyNumberFormat="1" applyFont="1" applyBorder="1" applyAlignment="1">
      <alignment horizontal="center" vertical="center" wrapText="1"/>
    </xf>
    <xf numFmtId="0" fontId="0" fillId="0" borderId="4" xfId="0" applyBorder="1" applyAlignment="1">
      <alignment horizontal="center" vertical="center"/>
    </xf>
    <xf numFmtId="2" fontId="0" fillId="0" borderId="4" xfId="0" applyNumberFormat="1" applyBorder="1"/>
    <xf numFmtId="0" fontId="6" fillId="0" borderId="4" xfId="0" applyFont="1" applyBorder="1" applyAlignment="1">
      <alignment horizontal="center" vertical="center" wrapText="1"/>
    </xf>
    <xf numFmtId="9" fontId="6" fillId="0" borderId="4"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164" fontId="6" fillId="0" borderId="4" xfId="1" applyNumberFormat="1" applyFont="1" applyFill="1" applyBorder="1" applyAlignment="1">
      <alignment horizontal="center" vertical="center" wrapText="1"/>
    </xf>
    <xf numFmtId="166" fontId="6" fillId="0" borderId="4"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9" fontId="6" fillId="0" borderId="4" xfId="2" applyFont="1" applyFill="1" applyBorder="1" applyAlignment="1">
      <alignment horizontal="center" vertical="center" wrapText="1"/>
    </xf>
    <xf numFmtId="43" fontId="6" fillId="0" borderId="4" xfId="1" applyFont="1" applyFill="1" applyBorder="1" applyAlignment="1">
      <alignment horizontal="center" vertical="center" wrapText="1"/>
    </xf>
    <xf numFmtId="0" fontId="4" fillId="0" borderId="6" xfId="0" applyFont="1" applyBorder="1" applyAlignment="1">
      <alignment horizontal="center" vertical="center" wrapText="1"/>
    </xf>
    <xf numFmtId="43" fontId="4" fillId="0" borderId="6" xfId="1" applyFont="1" applyFill="1" applyBorder="1" applyAlignment="1">
      <alignment horizontal="center" vertical="center" wrapText="1"/>
    </xf>
    <xf numFmtId="43" fontId="4" fillId="0" borderId="4" xfId="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164" fontId="4" fillId="0" borderId="4" xfId="1" applyNumberFormat="1" applyFont="1" applyFill="1" applyBorder="1" applyAlignment="1">
      <alignment horizontal="center" vertical="center" wrapText="1"/>
    </xf>
    <xf numFmtId="2" fontId="0" fillId="0" borderId="10" xfId="0" applyNumberFormat="1" applyBorder="1"/>
    <xf numFmtId="2" fontId="0" fillId="0" borderId="11" xfId="0" applyNumberFormat="1" applyBorder="1"/>
    <xf numFmtId="2" fontId="0" fillId="0" borderId="12" xfId="0" applyNumberFormat="1" applyBorder="1"/>
    <xf numFmtId="2" fontId="0" fillId="0" borderId="0" xfId="0" applyNumberFormat="1"/>
    <xf numFmtId="43" fontId="0" fillId="0" borderId="13" xfId="1" applyFont="1" applyBorder="1"/>
    <xf numFmtId="1" fontId="0" fillId="0" borderId="14" xfId="0" applyNumberFormat="1" applyBorder="1"/>
    <xf numFmtId="164" fontId="9" fillId="0" borderId="15" xfId="1" applyNumberFormat="1" applyFont="1" applyBorder="1"/>
    <xf numFmtId="1" fontId="0" fillId="0" borderId="16" xfId="0" applyNumberFormat="1" applyBorder="1"/>
    <xf numFmtId="164" fontId="9" fillId="0" borderId="17" xfId="1" applyNumberFormat="1" applyFont="1" applyBorder="1"/>
    <xf numFmtId="164" fontId="0" fillId="0" borderId="17" xfId="1" applyNumberFormat="1" applyFont="1" applyBorder="1"/>
    <xf numFmtId="0" fontId="9" fillId="0" borderId="0" xfId="0" applyFont="1"/>
    <xf numFmtId="1" fontId="0" fillId="0" borderId="18" xfId="0" applyNumberFormat="1" applyBorder="1"/>
    <xf numFmtId="164" fontId="0" fillId="0" borderId="19" xfId="1" applyNumberFormat="1" applyFont="1" applyBorder="1"/>
    <xf numFmtId="1" fontId="0" fillId="5" borderId="4" xfId="0" applyNumberFormat="1" applyFill="1" applyBorder="1"/>
    <xf numFmtId="1" fontId="0" fillId="0" borderId="4" xfId="0" applyNumberFormat="1" applyBorder="1"/>
    <xf numFmtId="164" fontId="0" fillId="6" borderId="4" xfId="1" applyNumberFormat="1" applyFont="1" applyFill="1" applyBorder="1"/>
    <xf numFmtId="164" fontId="0" fillId="5" borderId="4" xfId="1" applyNumberFormat="1" applyFont="1" applyFill="1" applyBorder="1"/>
    <xf numFmtId="164" fontId="0" fillId="0" borderId="4" xfId="1" applyNumberFormat="1" applyFont="1" applyBorder="1"/>
    <xf numFmtId="43" fontId="0" fillId="0" borderId="0" xfId="1" applyFont="1"/>
    <xf numFmtId="0" fontId="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xf>
    <xf numFmtId="43" fontId="0" fillId="0" borderId="4" xfId="1" applyNumberFormat="1" applyFont="1" applyFill="1" applyBorder="1"/>
    <xf numFmtId="2" fontId="0" fillId="0" borderId="0" xfId="0" applyNumberFormat="1" applyFill="1" applyBorder="1"/>
    <xf numFmtId="9" fontId="0" fillId="0" borderId="0" xfId="0" applyNumberFormat="1"/>
    <xf numFmtId="164" fontId="0" fillId="0" borderId="0" xfId="1" applyNumberFormat="1" applyFont="1" applyFill="1"/>
    <xf numFmtId="164" fontId="0" fillId="0" borderId="0" xfId="0" applyNumberFormat="1"/>
    <xf numFmtId="164" fontId="2" fillId="0" borderId="6" xfId="1" applyNumberFormat="1" applyFont="1" applyFill="1" applyBorder="1"/>
    <xf numFmtId="43" fontId="0" fillId="0" borderId="0" xfId="0" applyNumberFormat="1"/>
    <xf numFmtId="43" fontId="0" fillId="0" borderId="4" xfId="1" applyFont="1" applyBorder="1"/>
    <xf numFmtId="0" fontId="0" fillId="0" borderId="0" xfId="0" applyBorder="1"/>
    <xf numFmtId="0" fontId="0" fillId="0" borderId="0" xfId="0" applyBorder="1" applyAlignment="1">
      <alignment horizontal="center"/>
    </xf>
    <xf numFmtId="0" fontId="2" fillId="0" borderId="0" xfId="0" applyFont="1" applyBorder="1" applyAlignment="1">
      <alignment horizontal="center"/>
    </xf>
    <xf numFmtId="2" fontId="0" fillId="0" borderId="0" xfId="0" applyNumberFormat="1" applyBorder="1"/>
    <xf numFmtId="0" fontId="0" fillId="0" borderId="0" xfId="0" applyBorder="1" applyAlignment="1">
      <alignment wrapText="1"/>
    </xf>
    <xf numFmtId="43" fontId="0" fillId="0" borderId="0" xfId="1" applyFont="1" applyBorder="1"/>
    <xf numFmtId="0" fontId="2" fillId="0" borderId="0" xfId="0" applyFont="1" applyBorder="1" applyAlignment="1">
      <alignment horizont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2" fontId="0" fillId="0" borderId="7" xfId="0" applyNumberFormat="1" applyBorder="1" applyAlignment="1">
      <alignment horizontal="center"/>
    </xf>
    <xf numFmtId="2" fontId="0" fillId="0" borderId="8" xfId="0" applyNumberFormat="1" applyBorder="1" applyAlignment="1">
      <alignment horizontal="center"/>
    </xf>
    <xf numFmtId="2" fontId="0" fillId="0" borderId="9" xfId="0" applyNumberForma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K25"/>
  <sheetViews>
    <sheetView workbookViewId="0">
      <selection activeCell="D12" sqref="D12:I12"/>
    </sheetView>
  </sheetViews>
  <sheetFormatPr defaultRowHeight="15" x14ac:dyDescent="0.25"/>
  <cols>
    <col min="5" max="5" width="10.140625" bestFit="1" customWidth="1"/>
    <col min="6" max="6" width="14.5703125" hidden="1" customWidth="1"/>
    <col min="7" max="7" width="46.28515625" bestFit="1" customWidth="1"/>
    <col min="8" max="8" width="14.5703125" customWidth="1"/>
    <col min="9" max="10" width="16.5703125" customWidth="1"/>
  </cols>
  <sheetData>
    <row r="4" spans="4:11" x14ac:dyDescent="0.25">
      <c r="D4" s="50"/>
      <c r="E4" s="50"/>
      <c r="F4" s="50"/>
      <c r="G4" s="50"/>
      <c r="H4" s="50"/>
      <c r="I4" s="50"/>
      <c r="J4" s="50"/>
      <c r="K4" s="50"/>
    </row>
    <row r="5" spans="4:11" x14ac:dyDescent="0.25">
      <c r="D5" s="50"/>
      <c r="E5" s="50"/>
      <c r="F5" s="50"/>
      <c r="G5" s="50"/>
      <c r="H5" s="50"/>
      <c r="I5" s="50"/>
      <c r="J5" s="50"/>
      <c r="K5" s="50"/>
    </row>
    <row r="6" spans="4:11" x14ac:dyDescent="0.25">
      <c r="D6" s="51"/>
      <c r="E6" s="51"/>
      <c r="F6" s="51"/>
      <c r="G6" s="51"/>
      <c r="H6" s="51"/>
      <c r="I6" s="51"/>
      <c r="J6" s="51"/>
      <c r="K6" s="50"/>
    </row>
    <row r="7" spans="4:11" x14ac:dyDescent="0.25">
      <c r="D7" s="51"/>
      <c r="E7" s="51"/>
      <c r="F7" s="51"/>
      <c r="G7" s="51"/>
      <c r="H7" s="51"/>
      <c r="I7" s="51"/>
      <c r="J7" s="51"/>
      <c r="K7" s="50"/>
    </row>
    <row r="8" spans="4:11" x14ac:dyDescent="0.25">
      <c r="D8" s="51"/>
      <c r="E8" s="51"/>
      <c r="F8" s="51"/>
      <c r="G8" s="51"/>
      <c r="H8" s="51"/>
      <c r="I8" s="51"/>
      <c r="J8" s="51"/>
      <c r="K8" s="50"/>
    </row>
    <row r="9" spans="4:11" x14ac:dyDescent="0.25">
      <c r="D9" s="51"/>
      <c r="E9" s="51"/>
      <c r="F9" s="51"/>
      <c r="G9" s="51"/>
      <c r="H9" s="51"/>
      <c r="I9" s="51"/>
      <c r="J9" s="51"/>
      <c r="K9" s="50"/>
    </row>
    <row r="10" spans="4:11" x14ac:dyDescent="0.25">
      <c r="D10" s="51"/>
      <c r="E10" s="51"/>
      <c r="F10" s="51"/>
      <c r="G10" s="51"/>
      <c r="H10" s="51"/>
      <c r="I10" s="51"/>
      <c r="J10" s="51"/>
      <c r="K10" s="50"/>
    </row>
    <row r="11" spans="4:11" x14ac:dyDescent="0.25">
      <c r="D11" s="51"/>
      <c r="E11" s="51"/>
      <c r="F11" s="51"/>
      <c r="G11" s="51"/>
      <c r="H11" s="51"/>
      <c r="I11" s="51"/>
      <c r="J11" s="51"/>
      <c r="K11" s="50"/>
    </row>
    <row r="12" spans="4:11" x14ac:dyDescent="0.25">
      <c r="D12" s="56"/>
      <c r="E12" s="56"/>
      <c r="F12" s="56"/>
      <c r="G12" s="56"/>
      <c r="H12" s="56"/>
      <c r="I12" s="56"/>
      <c r="J12" s="52"/>
      <c r="K12" s="50"/>
    </row>
    <row r="13" spans="4:11" x14ac:dyDescent="0.25">
      <c r="D13" s="50"/>
      <c r="E13" s="50"/>
      <c r="F13" s="50"/>
      <c r="G13" s="50"/>
      <c r="H13" s="50"/>
      <c r="I13" s="50"/>
      <c r="J13" s="53"/>
      <c r="K13" s="50"/>
    </row>
    <row r="14" spans="4:11" x14ac:dyDescent="0.25">
      <c r="D14" s="50"/>
      <c r="E14" s="50"/>
      <c r="F14" s="50"/>
      <c r="G14" s="50"/>
      <c r="H14" s="50"/>
      <c r="I14" s="54"/>
      <c r="J14" s="55"/>
      <c r="K14" s="50"/>
    </row>
    <row r="25" spans="8:8" x14ac:dyDescent="0.25">
      <c r="H25" t="s">
        <v>0</v>
      </c>
    </row>
  </sheetData>
  <mergeCells count="1">
    <mergeCell ref="D12:I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X21"/>
  <sheetViews>
    <sheetView zoomScale="70" zoomScaleNormal="115" workbookViewId="0">
      <selection activeCell="H29" sqref="H29"/>
    </sheetView>
  </sheetViews>
  <sheetFormatPr defaultRowHeight="15" x14ac:dyDescent="0.25"/>
  <cols>
    <col min="3" max="3" width="8.7109375" customWidth="1"/>
    <col min="4" max="4" width="16" customWidth="1"/>
    <col min="5" max="5" width="8.7109375" customWidth="1"/>
    <col min="6" max="6" width="11.7109375" customWidth="1"/>
    <col min="7" max="7" width="11.28515625" hidden="1" customWidth="1"/>
    <col min="8" max="9" width="8.7109375" customWidth="1"/>
    <col min="10" max="10" width="15.28515625" hidden="1" customWidth="1"/>
    <col min="11" max="14" width="9.140625" hidden="1" customWidth="1"/>
    <col min="15" max="15" width="8.7109375" customWidth="1"/>
    <col min="16" max="16" width="13.42578125" hidden="1" customWidth="1"/>
    <col min="17" max="17" width="9.140625" hidden="1" customWidth="1"/>
    <col min="18" max="18" width="12.7109375" hidden="1" customWidth="1"/>
    <col min="19" max="19" width="9.140625" hidden="1" customWidth="1"/>
    <col min="20" max="20" width="15.5703125" customWidth="1"/>
    <col min="21" max="21" width="8.7109375" customWidth="1"/>
  </cols>
  <sheetData>
    <row r="6" spans="3:24" ht="15.75" x14ac:dyDescent="0.25">
      <c r="C6" s="60" t="s">
        <v>51</v>
      </c>
      <c r="D6" s="61"/>
      <c r="E6" s="61"/>
      <c r="F6" s="61"/>
      <c r="G6" s="61"/>
      <c r="H6" s="61"/>
      <c r="I6" s="61"/>
      <c r="J6" s="61"/>
      <c r="K6" s="61"/>
      <c r="L6" s="61"/>
      <c r="M6" s="61"/>
      <c r="N6" s="61"/>
      <c r="O6" s="61"/>
      <c r="P6" s="61"/>
      <c r="Q6" s="61"/>
      <c r="R6" s="61"/>
      <c r="S6" s="61"/>
      <c r="T6" s="62"/>
    </row>
    <row r="7" spans="3:24" ht="70.5" x14ac:dyDescent="0.25">
      <c r="C7" s="2" t="s">
        <v>1</v>
      </c>
      <c r="D7" s="2" t="s">
        <v>2</v>
      </c>
      <c r="E7" s="2" t="s">
        <v>3</v>
      </c>
      <c r="F7" s="2" t="s">
        <v>4</v>
      </c>
      <c r="G7" s="2" t="s">
        <v>5</v>
      </c>
      <c r="H7" s="2" t="s">
        <v>6</v>
      </c>
      <c r="I7" s="2" t="s">
        <v>7</v>
      </c>
      <c r="J7" s="2" t="s">
        <v>8</v>
      </c>
      <c r="K7" s="2" t="s">
        <v>9</v>
      </c>
      <c r="L7" s="2" t="s">
        <v>10</v>
      </c>
      <c r="M7" s="2" t="s">
        <v>11</v>
      </c>
      <c r="N7" s="2" t="s">
        <v>12</v>
      </c>
      <c r="O7" s="2" t="s">
        <v>13</v>
      </c>
      <c r="P7" s="2" t="s">
        <v>14</v>
      </c>
      <c r="Q7" s="2" t="s">
        <v>15</v>
      </c>
      <c r="R7" s="2" t="s">
        <v>16</v>
      </c>
      <c r="S7" s="2" t="s">
        <v>17</v>
      </c>
      <c r="T7" s="3" t="s">
        <v>18</v>
      </c>
    </row>
    <row r="8" spans="3:24" x14ac:dyDescent="0.25">
      <c r="C8" s="4">
        <v>1</v>
      </c>
      <c r="D8" s="39" t="s">
        <v>55</v>
      </c>
      <c r="E8" s="5" t="s">
        <v>44</v>
      </c>
      <c r="F8" s="37">
        <v>1000</v>
      </c>
      <c r="G8" s="42">
        <f>F8/10.764</f>
        <v>92.902266815310298</v>
      </c>
      <c r="H8" s="40">
        <v>15</v>
      </c>
      <c r="I8" s="41">
        <v>2004</v>
      </c>
      <c r="J8" s="7">
        <v>2024</v>
      </c>
      <c r="K8" s="7">
        <f t="shared" ref="K8:K10" si="0">J8-I8</f>
        <v>20</v>
      </c>
      <c r="L8" s="40">
        <v>40</v>
      </c>
      <c r="M8" s="8">
        <v>0.1</v>
      </c>
      <c r="N8" s="9">
        <f t="shared" ref="N8:N10" si="1">(1-M8)/L8</f>
        <v>2.2499999999999999E-2</v>
      </c>
      <c r="O8" s="7">
        <v>1100</v>
      </c>
      <c r="P8" s="10">
        <f>O8*F8</f>
        <v>1100000</v>
      </c>
      <c r="Q8" s="11">
        <f t="shared" ref="Q8:Q10" si="2">N8*K8</f>
        <v>0.44999999999999996</v>
      </c>
      <c r="R8" s="12">
        <f t="shared" ref="R8:R10" si="3">P8*Q8</f>
        <v>494999.99999999994</v>
      </c>
      <c r="S8" s="13">
        <v>0</v>
      </c>
      <c r="T8" s="14">
        <f t="shared" ref="T8:T10" si="4">(P8-R8)*(1-S8)</f>
        <v>605000</v>
      </c>
    </row>
    <row r="9" spans="3:24" x14ac:dyDescent="0.25">
      <c r="C9" s="4">
        <v>2</v>
      </c>
      <c r="D9" s="39" t="s">
        <v>54</v>
      </c>
      <c r="E9" s="5" t="s">
        <v>43</v>
      </c>
      <c r="F9" s="37">
        <v>200</v>
      </c>
      <c r="G9" s="42">
        <f t="shared" ref="G9:G10" si="5">F9/10.764</f>
        <v>18.580453363062059</v>
      </c>
      <c r="H9" s="40">
        <v>12</v>
      </c>
      <c r="I9" s="41">
        <v>2004</v>
      </c>
      <c r="J9" s="7">
        <v>2024</v>
      </c>
      <c r="K9" s="7">
        <f t="shared" si="0"/>
        <v>20</v>
      </c>
      <c r="L9" s="40">
        <v>60</v>
      </c>
      <c r="M9" s="8">
        <v>0.1</v>
      </c>
      <c r="N9" s="9">
        <f t="shared" si="1"/>
        <v>1.5000000000000001E-2</v>
      </c>
      <c r="O9" s="7">
        <v>1300</v>
      </c>
      <c r="P9" s="10">
        <f t="shared" ref="P9:P10" si="6">O9*F9</f>
        <v>260000</v>
      </c>
      <c r="Q9" s="11">
        <f t="shared" si="2"/>
        <v>0.30000000000000004</v>
      </c>
      <c r="R9" s="12">
        <f t="shared" si="3"/>
        <v>78000.000000000015</v>
      </c>
      <c r="S9" s="13">
        <v>0</v>
      </c>
      <c r="T9" s="14">
        <f t="shared" si="4"/>
        <v>182000</v>
      </c>
    </row>
    <row r="10" spans="3:24" x14ac:dyDescent="0.25">
      <c r="C10" s="4">
        <v>3</v>
      </c>
      <c r="D10" s="39" t="s">
        <v>56</v>
      </c>
      <c r="E10" s="5" t="s">
        <v>43</v>
      </c>
      <c r="F10" s="37">
        <v>1200</v>
      </c>
      <c r="G10" s="42">
        <f t="shared" si="5"/>
        <v>111.48272017837236</v>
      </c>
      <c r="H10" s="40">
        <v>10</v>
      </c>
      <c r="I10" s="41">
        <v>2004</v>
      </c>
      <c r="J10" s="7">
        <v>2024</v>
      </c>
      <c r="K10" s="7">
        <f t="shared" si="0"/>
        <v>20</v>
      </c>
      <c r="L10" s="40">
        <v>60</v>
      </c>
      <c r="M10" s="8">
        <v>0.1</v>
      </c>
      <c r="N10" s="9">
        <f t="shared" si="1"/>
        <v>1.5000000000000001E-2</v>
      </c>
      <c r="O10" s="7">
        <v>1300</v>
      </c>
      <c r="P10" s="10">
        <f t="shared" si="6"/>
        <v>1560000</v>
      </c>
      <c r="Q10" s="11">
        <f t="shared" si="2"/>
        <v>0.30000000000000004</v>
      </c>
      <c r="R10" s="12">
        <f t="shared" si="3"/>
        <v>468000.00000000006</v>
      </c>
      <c r="S10" s="13">
        <v>0.1</v>
      </c>
      <c r="T10" s="14">
        <f t="shared" si="4"/>
        <v>982800</v>
      </c>
    </row>
    <row r="11" spans="3:24" x14ac:dyDescent="0.25">
      <c r="C11" s="15"/>
      <c r="D11" s="15"/>
      <c r="E11" s="15"/>
      <c r="F11" s="18">
        <f>SUM(F8:F10)</f>
        <v>2400</v>
      </c>
      <c r="G11" s="47">
        <f>SUM(G8:G10)</f>
        <v>222.96544035674472</v>
      </c>
      <c r="H11" s="16"/>
      <c r="I11" s="17"/>
      <c r="J11" s="16"/>
      <c r="K11" s="16"/>
      <c r="L11" s="16"/>
      <c r="M11" s="16"/>
      <c r="N11" s="16"/>
      <c r="O11" s="16"/>
      <c r="P11" s="18">
        <f>SUM(P8:P10)</f>
        <v>2920000</v>
      </c>
      <c r="Q11" s="18"/>
      <c r="R11" s="18"/>
      <c r="S11" s="18"/>
      <c r="T11" s="19">
        <f>SUM(T8:T10)</f>
        <v>1769800</v>
      </c>
    </row>
    <row r="12" spans="3:24" x14ac:dyDescent="0.25">
      <c r="C12" s="63" t="s">
        <v>19</v>
      </c>
      <c r="D12" s="64"/>
      <c r="E12" s="64"/>
      <c r="F12" s="64"/>
      <c r="G12" s="64"/>
      <c r="H12" s="64"/>
      <c r="I12" s="64"/>
      <c r="J12" s="64"/>
      <c r="K12" s="64"/>
      <c r="L12" s="64"/>
      <c r="M12" s="64"/>
      <c r="N12" s="64"/>
      <c r="O12" s="64"/>
      <c r="P12" s="64"/>
      <c r="Q12" s="64"/>
      <c r="R12" s="64"/>
      <c r="S12" s="64"/>
      <c r="T12" s="65"/>
      <c r="W12" t="s">
        <v>53</v>
      </c>
      <c r="X12" s="48">
        <f>(G8+G9)/values!B6</f>
        <v>1</v>
      </c>
    </row>
    <row r="13" spans="3:24" ht="24.75" customHeight="1" x14ac:dyDescent="0.25">
      <c r="C13" s="66" t="s">
        <v>20</v>
      </c>
      <c r="D13" s="67"/>
      <c r="E13" s="67"/>
      <c r="F13" s="67"/>
      <c r="G13" s="67"/>
      <c r="H13" s="67"/>
      <c r="I13" s="67"/>
      <c r="J13" s="67"/>
      <c r="K13" s="67"/>
      <c r="L13" s="67"/>
      <c r="M13" s="67"/>
      <c r="N13" s="67"/>
      <c r="O13" s="67"/>
      <c r="P13" s="67"/>
      <c r="Q13" s="67"/>
      <c r="R13" s="67"/>
      <c r="S13" s="67"/>
      <c r="T13" s="68"/>
    </row>
    <row r="14" spans="3:24" x14ac:dyDescent="0.25">
      <c r="C14" s="66" t="s">
        <v>21</v>
      </c>
      <c r="D14" s="67"/>
      <c r="E14" s="67"/>
      <c r="F14" s="67"/>
      <c r="G14" s="67"/>
      <c r="H14" s="67"/>
      <c r="I14" s="67"/>
      <c r="J14" s="67"/>
      <c r="K14" s="67"/>
      <c r="L14" s="67"/>
      <c r="M14" s="67"/>
      <c r="N14" s="67"/>
      <c r="O14" s="67"/>
      <c r="P14" s="67"/>
      <c r="Q14" s="67"/>
      <c r="R14" s="67"/>
      <c r="S14" s="67"/>
      <c r="T14" s="68"/>
    </row>
    <row r="15" spans="3:24" x14ac:dyDescent="0.25">
      <c r="C15" s="66" t="s">
        <v>22</v>
      </c>
      <c r="D15" s="67"/>
      <c r="E15" s="67"/>
      <c r="F15" s="67"/>
      <c r="G15" s="67"/>
      <c r="H15" s="67"/>
      <c r="I15" s="67"/>
      <c r="J15" s="67"/>
      <c r="K15" s="67"/>
      <c r="L15" s="67"/>
      <c r="M15" s="67"/>
      <c r="N15" s="67"/>
      <c r="O15" s="67"/>
      <c r="P15" s="67"/>
      <c r="Q15" s="67"/>
      <c r="R15" s="67"/>
      <c r="S15" s="67"/>
      <c r="T15" s="68"/>
    </row>
    <row r="16" spans="3:24" x14ac:dyDescent="0.25">
      <c r="C16" s="57" t="s">
        <v>52</v>
      </c>
      <c r="D16" s="58"/>
      <c r="E16" s="58"/>
      <c r="F16" s="58"/>
      <c r="G16" s="58"/>
      <c r="H16" s="58"/>
      <c r="I16" s="58"/>
      <c r="J16" s="58"/>
      <c r="K16" s="58"/>
      <c r="L16" s="58"/>
      <c r="M16" s="58"/>
      <c r="N16" s="58"/>
      <c r="O16" s="58"/>
      <c r="P16" s="58"/>
      <c r="Q16" s="58"/>
      <c r="R16" s="58"/>
      <c r="S16" s="58"/>
      <c r="T16" s="59"/>
    </row>
    <row r="18" spans="10:11" x14ac:dyDescent="0.25">
      <c r="J18" t="s">
        <v>43</v>
      </c>
      <c r="K18" s="46">
        <f>G10+G9</f>
        <v>130.06317354143442</v>
      </c>
    </row>
    <row r="19" spans="10:11" x14ac:dyDescent="0.25">
      <c r="J19" t="s">
        <v>44</v>
      </c>
      <c r="K19" s="46">
        <f>G8</f>
        <v>92.902266815310298</v>
      </c>
    </row>
    <row r="20" spans="10:11" x14ac:dyDescent="0.25">
      <c r="J20" s="1"/>
    </row>
    <row r="21" spans="10:11" x14ac:dyDescent="0.25">
      <c r="J21" s="1"/>
    </row>
  </sheetData>
  <mergeCells count="6">
    <mergeCell ref="C16:T16"/>
    <mergeCell ref="C6:T6"/>
    <mergeCell ref="C12:T12"/>
    <mergeCell ref="C13:T13"/>
    <mergeCell ref="C14:T14"/>
    <mergeCell ref="C15:T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7"/>
  <sheetViews>
    <sheetView tabSelected="1" zoomScale="145" zoomScaleNormal="145" workbookViewId="0">
      <selection activeCell="C14" sqref="C14"/>
    </sheetView>
  </sheetViews>
  <sheetFormatPr defaultRowHeight="15" x14ac:dyDescent="0.25"/>
  <cols>
    <col min="2" max="2" width="14" customWidth="1"/>
    <col min="3" max="3" width="14.28515625" customWidth="1"/>
    <col min="4" max="4" width="17.85546875" customWidth="1"/>
    <col min="6" max="6" width="16.42578125" customWidth="1"/>
    <col min="7" max="7" width="10.140625" bestFit="1" customWidth="1"/>
    <col min="9" max="9" width="14.85546875" bestFit="1" customWidth="1"/>
    <col min="10" max="10" width="14.140625" customWidth="1"/>
    <col min="12" max="12" width="13.7109375" customWidth="1"/>
  </cols>
  <sheetData>
    <row r="3" spans="2:17" ht="15.75" thickBot="1" x14ac:dyDescent="0.3"/>
    <row r="4" spans="2:17" ht="15.75" thickBot="1" x14ac:dyDescent="0.3">
      <c r="B4" s="69" t="s">
        <v>23</v>
      </c>
      <c r="C4" s="70"/>
      <c r="D4" s="71"/>
      <c r="F4" s="6"/>
      <c r="G4" s="6"/>
      <c r="H4" s="6" t="s">
        <v>35</v>
      </c>
      <c r="I4" s="6" t="s">
        <v>25</v>
      </c>
      <c r="J4" s="23"/>
      <c r="K4" s="23"/>
      <c r="L4" s="23"/>
    </row>
    <row r="5" spans="2:17" x14ac:dyDescent="0.25">
      <c r="B5" s="20" t="s">
        <v>58</v>
      </c>
      <c r="C5" s="21" t="s">
        <v>24</v>
      </c>
      <c r="D5" s="22" t="s">
        <v>25</v>
      </c>
      <c r="F5" s="6" t="s">
        <v>36</v>
      </c>
      <c r="G5" s="6">
        <v>255360</v>
      </c>
      <c r="H5" s="6">
        <f>B6</f>
        <v>111.48272017837236</v>
      </c>
      <c r="I5" s="33">
        <f>H5*G5</f>
        <v>28468227.424749166</v>
      </c>
      <c r="J5" s="6" t="s">
        <v>37</v>
      </c>
      <c r="K5" s="6" t="s">
        <v>38</v>
      </c>
      <c r="L5" s="6" t="s">
        <v>39</v>
      </c>
    </row>
    <row r="6" spans="2:17" ht="15.75" thickBot="1" x14ac:dyDescent="0.3">
      <c r="B6" s="38">
        <f>C7/10.764</f>
        <v>111.48272017837236</v>
      </c>
      <c r="C6" s="45">
        <f>I16</f>
        <v>345000</v>
      </c>
      <c r="D6" s="24">
        <f>C6*B6</f>
        <v>38461538.461538464</v>
      </c>
      <c r="F6" s="6" t="s">
        <v>46</v>
      </c>
      <c r="G6" s="6">
        <v>11600</v>
      </c>
      <c r="H6" s="6">
        <f>'Building calculation'!K18</f>
        <v>130.06317354143442</v>
      </c>
      <c r="I6" s="34">
        <f>H6*G6</f>
        <v>1508732.8130806393</v>
      </c>
      <c r="J6" s="34">
        <f>I6+I7</f>
        <v>2586399.108138239</v>
      </c>
      <c r="K6" s="6">
        <v>1</v>
      </c>
      <c r="L6" s="35">
        <f>J6*K6</f>
        <v>2586399.108138239</v>
      </c>
    </row>
    <row r="7" spans="2:17" x14ac:dyDescent="0.25">
      <c r="B7" s="23" t="s">
        <v>57</v>
      </c>
      <c r="C7" s="23">
        <v>1200</v>
      </c>
      <c r="D7" s="23"/>
      <c r="F7" s="6" t="s">
        <v>45</v>
      </c>
      <c r="G7" s="6">
        <v>11600</v>
      </c>
      <c r="H7" s="6">
        <f>'Building calculation'!K19</f>
        <v>92.902266815310298</v>
      </c>
      <c r="I7" s="35">
        <f t="shared" ref="I7" si="0">H7*G7</f>
        <v>1077666.2950575994</v>
      </c>
      <c r="J7" s="23"/>
      <c r="K7" s="23"/>
      <c r="L7" s="23"/>
    </row>
    <row r="8" spans="2:17" ht="15.75" thickBot="1" x14ac:dyDescent="0.3">
      <c r="B8" s="23"/>
      <c r="C8" s="23"/>
      <c r="D8" s="23"/>
      <c r="F8" s="6"/>
      <c r="G8" s="6"/>
      <c r="H8" s="6"/>
      <c r="I8" s="49">
        <f>I5+L6+I7</f>
        <v>32132292.827945005</v>
      </c>
      <c r="J8" s="23"/>
      <c r="K8" s="23"/>
      <c r="L8" s="23"/>
    </row>
    <row r="9" spans="2:17" x14ac:dyDescent="0.25">
      <c r="B9" s="25" t="s">
        <v>26</v>
      </c>
      <c r="C9" s="26">
        <f>D6</f>
        <v>38461538.461538464</v>
      </c>
      <c r="D9" s="23"/>
      <c r="F9" s="23"/>
      <c r="G9" s="23"/>
      <c r="H9" s="23"/>
      <c r="I9" s="23"/>
      <c r="J9" s="23"/>
      <c r="K9" s="23"/>
      <c r="L9" s="23"/>
    </row>
    <row r="10" spans="2:17" x14ac:dyDescent="0.25">
      <c r="B10" s="27" t="s">
        <v>27</v>
      </c>
      <c r="C10" s="28">
        <f>'Building calculation'!T11</f>
        <v>1769800</v>
      </c>
      <c r="D10" s="23"/>
      <c r="F10" s="23"/>
      <c r="G10" s="23"/>
      <c r="H10" s="6" t="s">
        <v>40</v>
      </c>
      <c r="I10" s="36">
        <f>I5</f>
        <v>28468227.424749166</v>
      </c>
      <c r="J10" s="23"/>
      <c r="K10" s="23"/>
      <c r="L10" s="23"/>
    </row>
    <row r="11" spans="2:17" x14ac:dyDescent="0.25">
      <c r="B11" s="27" t="s">
        <v>28</v>
      </c>
      <c r="C11" s="29"/>
      <c r="D11" s="23"/>
      <c r="F11" s="23"/>
      <c r="G11" s="23"/>
      <c r="H11" s="6" t="s">
        <v>41</v>
      </c>
      <c r="I11" s="35">
        <f>L6+I7</f>
        <v>3664065.4031958384</v>
      </c>
      <c r="J11" s="23"/>
      <c r="K11" s="23"/>
      <c r="L11" s="23"/>
    </row>
    <row r="12" spans="2:17" x14ac:dyDescent="0.25">
      <c r="B12" s="27" t="s">
        <v>29</v>
      </c>
      <c r="C12" s="30"/>
      <c r="D12" s="23"/>
      <c r="F12" s="23"/>
      <c r="G12" s="23"/>
      <c r="H12" s="6" t="s">
        <v>42</v>
      </c>
      <c r="I12" s="37">
        <f>SUM(I10:I11)</f>
        <v>32132292.827945005</v>
      </c>
      <c r="J12" s="23"/>
      <c r="K12" s="23"/>
      <c r="L12" s="23"/>
    </row>
    <row r="13" spans="2:17" x14ac:dyDescent="0.25">
      <c r="B13" s="27" t="s">
        <v>30</v>
      </c>
      <c r="C13" s="29">
        <f>SUM(C9:C12)</f>
        <v>40231338.461538464</v>
      </c>
      <c r="D13" s="23"/>
    </row>
    <row r="14" spans="2:17" x14ac:dyDescent="0.25">
      <c r="B14" s="27" t="s">
        <v>31</v>
      </c>
      <c r="C14" s="29">
        <f>ROUND(C13,-7)</f>
        <v>40000000</v>
      </c>
      <c r="D14" s="23"/>
      <c r="Q14">
        <v>20000</v>
      </c>
    </row>
    <row r="15" spans="2:17" x14ac:dyDescent="0.25">
      <c r="B15" s="27" t="s">
        <v>32</v>
      </c>
      <c r="C15" s="29">
        <f>0.85*C14</f>
        <v>34000000</v>
      </c>
      <c r="D15" s="23"/>
      <c r="F15" t="s">
        <v>47</v>
      </c>
      <c r="G15" t="s">
        <v>48</v>
      </c>
      <c r="H15" s="43" t="s">
        <v>49</v>
      </c>
      <c r="I15" t="s">
        <v>50</v>
      </c>
      <c r="Q15">
        <f>Q14*10.764</f>
        <v>215280</v>
      </c>
    </row>
    <row r="16" spans="2:17" x14ac:dyDescent="0.25">
      <c r="B16" s="27" t="s">
        <v>33</v>
      </c>
      <c r="C16" s="29">
        <f>0.75*C14</f>
        <v>30000000</v>
      </c>
      <c r="D16" s="23"/>
      <c r="F16">
        <v>345000</v>
      </c>
      <c r="H16" s="44"/>
      <c r="I16">
        <f>F16*(1+G16-H16)</f>
        <v>345000</v>
      </c>
    </row>
    <row r="17" spans="2:4" ht="15.75" thickBot="1" x14ac:dyDescent="0.3">
      <c r="B17" s="31" t="s">
        <v>34</v>
      </c>
      <c r="C17" s="32">
        <f>values!C10*0.75</f>
        <v>1327350</v>
      </c>
      <c r="D17" s="23"/>
    </row>
  </sheetData>
  <mergeCells count="1">
    <mergeCell ref="B4: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7"/>
  <sheetViews>
    <sheetView workbookViewId="0">
      <selection activeCell="F7" sqref="F7"/>
    </sheetView>
  </sheetViews>
  <sheetFormatPr defaultRowHeight="15" x14ac:dyDescent="0.25"/>
  <sheetData>
    <row r="7" spans="6:6" x14ac:dyDescent="0.25">
      <c r="F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Area Details</vt:lpstr>
      <vt:lpstr>Building calculation</vt:lpstr>
      <vt:lpstr>values</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2024-12-13T10:35:37Z</dcterms:modified>
</cp:coreProperties>
</file>