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 activeTab="2"/>
  </bookViews>
  <sheets>
    <sheet name="Sheet2" sheetId="3" r:id="rId1"/>
    <sheet name="L&amp;B" sheetId="2" r:id="rId2"/>
    <sheet name="Sheet1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S" localSheetId="0">#REF!</definedName>
    <definedName name="\S">#REF!</definedName>
    <definedName name="_____DAT3" localSheetId="0">#REF!</definedName>
    <definedName name="_____DAT3">#REF!</definedName>
    <definedName name="_____DAT4" localSheetId="0">#REF!</definedName>
    <definedName name="_____DAT4">#REF!</definedName>
    <definedName name="____DAT1" localSheetId="0">#REF!</definedName>
    <definedName name="____DAT1">#REF!</definedName>
    <definedName name="____DAT10">'[1]detail exp'!#REF!</definedName>
    <definedName name="____DAT11">'[1]detail exp'!#REF!</definedName>
    <definedName name="____DAT12">'[1]detail exp'!#REF!</definedName>
    <definedName name="____DAT2" localSheetId="0">#REF!</definedName>
    <definedName name="____DAT2">#REF!</definedName>
    <definedName name="____DAT5">'[1]detail exp'!#REF!</definedName>
    <definedName name="____DAT6">'[1]detail exp'!#REF!</definedName>
    <definedName name="____DAT7">'[1]detail exp'!#REF!</definedName>
    <definedName name="____DAT8">'[1]detail exp'!#REF!</definedName>
    <definedName name="____DAT9">'[1]detail exp'!#REF!</definedName>
    <definedName name="____E405120" localSheetId="0">#REF!</definedName>
    <definedName name="____E405120">#REF!</definedName>
    <definedName name="___DAT1" localSheetId="0">#REF!</definedName>
    <definedName name="___DAT1">#REF!</definedName>
    <definedName name="___DAT2" localSheetId="0">#REF!</definedName>
    <definedName name="___DAT2">#REF!</definedName>
    <definedName name="___DAT3" localSheetId="0">#REF!</definedName>
    <definedName name="___DAT3">#REF!</definedName>
    <definedName name="___DAT4" localSheetId="0">#REF!</definedName>
    <definedName name="___DAT4">#REF!</definedName>
    <definedName name="___E405120" localSheetId="0">#REF!</definedName>
    <definedName name="___E405120">#REF!</definedName>
    <definedName name="___SEP03" localSheetId="0">#REF!</definedName>
    <definedName name="___SEP03">#REF!</definedName>
    <definedName name="___usd1">'[2]cash budget'!#REF!</definedName>
    <definedName name="___usd2">'[2]cash budget'!#REF!</definedName>
    <definedName name="___usd3">'[2]cash budget'!#REF!</definedName>
    <definedName name="___usd4">'[2]cash budget'!#REF!</definedName>
    <definedName name="__DAT1" localSheetId="0">#REF!</definedName>
    <definedName name="__DAT1">#REF!</definedName>
    <definedName name="__DAT10">'[1]detail exp'!#REF!</definedName>
    <definedName name="__DAT11">'[1]detail exp'!#REF!</definedName>
    <definedName name="__DAT12">'[1]detail exp'!#REF!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>'[1]detail exp'!#REF!</definedName>
    <definedName name="__DAT6">'[1]detail exp'!#REF!</definedName>
    <definedName name="__DAT7">'[1]detail exp'!#REF!</definedName>
    <definedName name="__DAT8">'[1]detail exp'!#REF!</definedName>
    <definedName name="__DAT9">'[1]detail exp'!#REF!</definedName>
    <definedName name="__E405120" localSheetId="0">#REF!</definedName>
    <definedName name="__E405120">#REF!</definedName>
    <definedName name="__SEP03" localSheetId="0">#REF!</definedName>
    <definedName name="__SEP03">#REF!</definedName>
    <definedName name="__usd1">'[3]cash budget'!#REF!</definedName>
    <definedName name="__usd2">'[3]cash budget'!#REF!</definedName>
    <definedName name="__usd3">'[3]cash budget'!#REF!</definedName>
    <definedName name="__usd4">'[3]cash budget'!#REF!</definedName>
    <definedName name="_DAT1" localSheetId="0">#REF!</definedName>
    <definedName name="_DAT1">#REF!</definedName>
    <definedName name="_DAT10">'[1]detail exp'!#REF!</definedName>
    <definedName name="_DAT11">'[1]detail exp'!#REF!</definedName>
    <definedName name="_DAT12">'[1]detail exp'!#REF!</definedName>
    <definedName name="_DAT2" localSheetId="0">#REF!</definedName>
    <definedName name="_DAT2">#REF!</definedName>
    <definedName name="_DAT3" localSheetId="0">#REF!</definedName>
    <definedName name="_DAT3">#REF!</definedName>
    <definedName name="_DAT4" localSheetId="0">#REF!</definedName>
    <definedName name="_DAT4">#REF!</definedName>
    <definedName name="_DAT5">'[1]detail exp'!#REF!</definedName>
    <definedName name="_DAT6">'[1]detail exp'!#REF!</definedName>
    <definedName name="_DAT7">'[1]detail exp'!#REF!</definedName>
    <definedName name="_DAT8">'[1]detail exp'!#REF!</definedName>
    <definedName name="_DAT9">'[1]detail exp'!#REF!</definedName>
    <definedName name="_E405120" localSheetId="0">#REF!</definedName>
    <definedName name="_E405120">#REF!</definedName>
    <definedName name="_Order2" hidden="1">255</definedName>
    <definedName name="_SEP03" localSheetId="0">#REF!</definedName>
    <definedName name="_SEP03">#REF!</definedName>
    <definedName name="_usd1">'[4]cash budget'!#REF!</definedName>
    <definedName name="_usd2">'[4]cash budget'!#REF!</definedName>
    <definedName name="_usd3">'[4]cash budget'!#REF!</definedName>
    <definedName name="_usd4">'[4]cash budget'!#REF!</definedName>
    <definedName name="A" localSheetId="0">#REF!</definedName>
    <definedName name="A">#REF!</definedName>
    <definedName name="aaa" localSheetId="0">#REF!</definedName>
    <definedName name="aaa">#REF!</definedName>
    <definedName name="abc" localSheetId="0">#REF!</definedName>
    <definedName name="abc">#REF!</definedName>
    <definedName name="Add__Donations" localSheetId="0">#REF!</definedName>
    <definedName name="Add__Donations">#REF!</definedName>
    <definedName name="ahjjkh" localSheetId="0">#REF!</definedName>
    <definedName name="ahjjkh">#REF!</definedName>
    <definedName name="annx">[5]cashflow!#REF!</definedName>
    <definedName name="b" localSheetId="0">#REF!</definedName>
    <definedName name="b">#REF!</definedName>
    <definedName name="BALSHEETCON" localSheetId="0">#REF!</definedName>
    <definedName name="BALSHEETCON">#REF!</definedName>
    <definedName name="Base_Yr">'[6]Setup Variables'!$D$11</definedName>
    <definedName name="BC_SCH" localSheetId="0">#REF!</definedName>
    <definedName name="BC_SCH">#REF!</definedName>
    <definedName name="BC_SCH_CON" localSheetId="0">#REF!</definedName>
    <definedName name="BC_SCH_CON">#REF!</definedName>
    <definedName name="CERT" localSheetId="0">#REF!</definedName>
    <definedName name="CERT">#REF!</definedName>
    <definedName name="CON_PL_SCH" localSheetId="0">#REF!</definedName>
    <definedName name="CON_PL_SCH">#REF!</definedName>
    <definedName name="CONC_ASSET" localSheetId="0">#REF!</definedName>
    <definedName name="CONC_ASSET">#REF!</definedName>
    <definedName name="CONS_BALSHEET" localSheetId="0">#REF!</definedName>
    <definedName name="CONS_BALSHEET">#REF!</definedName>
    <definedName name="CONS_INVEST" localSheetId="0">#REF!</definedName>
    <definedName name="CONS_INVEST">#REF!</definedName>
    <definedName name="CONSTRIAL" localSheetId="0">#REF!</definedName>
    <definedName name="CONSTRIAL">#REF!</definedName>
    <definedName name="CONSTRIAL1">'[7]APRIL08-JUN08-CONSOLIDATED'!#REF!</definedName>
    <definedName name="D" localSheetId="0">#REF!</definedName>
    <definedName name="D">#REF!</definedName>
    <definedName name="data">'[8]employee security'!$A$4:$A$22</definedName>
    <definedName name="_xlnm.Database" localSheetId="0">#REF!</definedName>
    <definedName name="_xlnm.Database">#REF!</definedName>
    <definedName name="dollars" localSheetId="0">#REF!</definedName>
    <definedName name="dollars">#REF!</definedName>
    <definedName name="e" localSheetId="0">#REF!</definedName>
    <definedName name="e">#REF!</definedName>
    <definedName name="EQUIPSTAT25_08_2003" localSheetId="0">#REF!</definedName>
    <definedName name="EQUIPSTAT25_08_2003">#REF!</definedName>
    <definedName name="Fixed">[9]cashflow!#REF!</definedName>
    <definedName name="INDO_COUNT_INDUSTRIES_LIMITED" localSheetId="0">#REF!</definedName>
    <definedName name="INDO_COUNT_INDUSTRIES_LIMITED">#REF!</definedName>
    <definedName name="lanco" localSheetId="0">#REF!</definedName>
    <definedName name="lanco">#REF!</definedName>
    <definedName name="LANCO_BABAND_POWER_P">[10]WORKINGS!#REF!</definedName>
    <definedName name="margin">[11]Wkgs!$J$275</definedName>
    <definedName name="millions">[12]Inputs!$B$10</definedName>
    <definedName name="notes1" localSheetId="0">#REF!</definedName>
    <definedName name="notes1">#REF!</definedName>
    <definedName name="notes2" localSheetId="0">#REF!</definedName>
    <definedName name="notes2">#REF!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_3" localSheetId="0">#REF!</definedName>
    <definedName name="page_3">#REF!</definedName>
    <definedName name="page_4" localSheetId="0">#REF!</definedName>
    <definedName name="page_4">#REF!</definedName>
    <definedName name="page_5" localSheetId="0">#REF!</definedName>
    <definedName name="page_5">#REF!</definedName>
    <definedName name="page_6" localSheetId="0">#REF!</definedName>
    <definedName name="page_6">#REF!</definedName>
    <definedName name="pfcusd" localSheetId="0">#REF!</definedName>
    <definedName name="pfcusd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PRINT_CATEGS">'[13]3:40'!$A$1:$I$62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PRO_LOSS" localSheetId="0">#REF!</definedName>
    <definedName name="PRO_LOSS">#REF!</definedName>
    <definedName name="PRO_LOSS1">'[7]APRIL08-JUN08-CONSOLIDATED'!$B$3:$J$82</definedName>
    <definedName name="rk" localSheetId="0">#REF!</definedName>
    <definedName name="rk">#REF!</definedName>
    <definedName name="rs">[14]variance!#REF!</definedName>
    <definedName name="Rupees" localSheetId="0">#REF!</definedName>
    <definedName name="Rupees">#REF!</definedName>
    <definedName name="sa" localSheetId="0">#REF!</definedName>
    <definedName name="sa">#REF!</definedName>
    <definedName name="sal" localSheetId="0">#REF!</definedName>
    <definedName name="sal">#REF!</definedName>
    <definedName name="SPINNING_DIVISION" localSheetId="0">#REF!</definedName>
    <definedName name="SPINNING_DIVISION">#REF!</definedName>
    <definedName name="TEST0" localSheetId="0">#REF!</definedName>
    <definedName name="TEST0">#REF!</definedName>
    <definedName name="TESTHKEY" localSheetId="0">#REF!</definedName>
    <definedName name="TESTH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u" localSheetId="0">#REF!</definedName>
    <definedName name="u">#REF!</definedName>
    <definedName name="unit_total" localSheetId="0">#REF!</definedName>
    <definedName name="unit_total">#REF!</definedName>
    <definedName name="ur">[15]allocation!$D$4</definedName>
    <definedName name="usd" localSheetId="0">#REF!</definedName>
    <definedName name="usd">#REF!</definedName>
    <definedName name="ut">[15]allocation!$D$5</definedName>
    <definedName name="v">'[16]Offshore Equipment'!#REF!</definedName>
  </definedNames>
  <calcPr calcId="152511"/>
</workbook>
</file>

<file path=xl/calcChain.xml><?xml version="1.0" encoding="utf-8"?>
<calcChain xmlns="http://schemas.openxmlformats.org/spreadsheetml/2006/main">
  <c r="L9" i="1" l="1"/>
  <c r="L8" i="1"/>
  <c r="C8" i="1"/>
  <c r="B8" i="1" s="1"/>
  <c r="N6" i="1" l="1"/>
  <c r="N7" i="1"/>
  <c r="I4" i="3"/>
  <c r="G4" i="3"/>
  <c r="D4" i="3"/>
  <c r="E10" i="1"/>
  <c r="I10" i="1"/>
  <c r="G8" i="2"/>
  <c r="G9" i="2"/>
  <c r="G10" i="2"/>
  <c r="G11" i="2"/>
  <c r="G12" i="2"/>
  <c r="J4" i="3" l="1"/>
  <c r="K4" i="3" s="1"/>
  <c r="M4" i="3" s="1"/>
  <c r="N8" i="2"/>
  <c r="K8" i="2"/>
  <c r="P8" i="2"/>
  <c r="N7" i="2"/>
  <c r="K7" i="2"/>
  <c r="N6" i="2"/>
  <c r="K6" i="2"/>
  <c r="N12" i="2"/>
  <c r="K12" i="2"/>
  <c r="P12" i="2"/>
  <c r="N11" i="2"/>
  <c r="K11" i="2"/>
  <c r="P11" i="2"/>
  <c r="N10" i="2"/>
  <c r="K10" i="2"/>
  <c r="P10" i="2"/>
  <c r="E3" i="1"/>
  <c r="G6" i="2" l="1"/>
  <c r="H13" i="2"/>
  <c r="P7" i="2"/>
  <c r="Q7" i="2" s="1"/>
  <c r="R7" i="2" s="1"/>
  <c r="G7" i="2"/>
  <c r="P6" i="2"/>
  <c r="Q6" i="2" s="1"/>
  <c r="R6" i="2" s="1"/>
  <c r="Q8" i="2"/>
  <c r="Q10" i="2"/>
  <c r="R10" i="2" s="1"/>
  <c r="Q12" i="2"/>
  <c r="R12" i="2" s="1"/>
  <c r="Q11" i="2"/>
  <c r="R11" i="2" s="1"/>
  <c r="I3" i="3"/>
  <c r="G3" i="3"/>
  <c r="D3" i="3"/>
  <c r="R8" i="2" l="1"/>
  <c r="G13" i="2"/>
  <c r="J3" i="3"/>
  <c r="K3" i="3" s="1"/>
  <c r="M3" i="3" s="1"/>
  <c r="M5" i="3" s="1"/>
  <c r="T13" i="2" l="1"/>
  <c r="AE21" i="2"/>
  <c r="AB21" i="2"/>
  <c r="AB23" i="2" s="1"/>
  <c r="AB26" i="2" s="1"/>
  <c r="AB29" i="2" s="1"/>
  <c r="Z17" i="2"/>
  <c r="W16" i="2"/>
  <c r="N9" i="2"/>
  <c r="K9" i="2"/>
  <c r="AE22" i="2" l="1"/>
  <c r="AE23" i="2" s="1"/>
  <c r="I11" i="1"/>
  <c r="P9" i="2"/>
  <c r="P13" i="2" s="1"/>
  <c r="Q9" i="2" l="1"/>
  <c r="Q13" i="2" s="1"/>
  <c r="R9" i="2" l="1"/>
  <c r="R13" i="2" l="1"/>
  <c r="E6" i="1"/>
  <c r="O21" i="1" s="1"/>
  <c r="Q21" i="1" s="1"/>
  <c r="E11" i="1" l="1"/>
  <c r="E13" i="1" s="1"/>
  <c r="E16" i="1" s="1"/>
  <c r="S21" i="1"/>
  <c r="I13" i="1" l="1"/>
  <c r="E18" i="1"/>
  <c r="E17" i="1"/>
</calcChain>
</file>

<file path=xl/sharedStrings.xml><?xml version="1.0" encoding="utf-8"?>
<sst xmlns="http://schemas.openxmlformats.org/spreadsheetml/2006/main" count="107" uniqueCount="85">
  <si>
    <t>Land Area</t>
  </si>
  <si>
    <t>sqm</t>
  </si>
  <si>
    <t>Built up area</t>
  </si>
  <si>
    <t>sqft</t>
  </si>
  <si>
    <t>FMV</t>
  </si>
  <si>
    <t>Value</t>
  </si>
  <si>
    <t>Rate</t>
  </si>
  <si>
    <t>Round off</t>
  </si>
  <si>
    <t>RV</t>
  </si>
  <si>
    <t>DV</t>
  </si>
  <si>
    <t>Circle Value</t>
  </si>
  <si>
    <t>per sqft</t>
  </si>
  <si>
    <t>Land</t>
  </si>
  <si>
    <t>Building</t>
  </si>
  <si>
    <t>Total</t>
  </si>
  <si>
    <t>Built-up area (in sq.ft.)</t>
  </si>
  <si>
    <t>Base Rate Adopted (INR per sq.ft)</t>
  </si>
  <si>
    <t xml:space="preserve">Indicative &amp; Estimated Prospective Fair Market Value </t>
  </si>
  <si>
    <t>Construction Guideline rate</t>
  </si>
  <si>
    <t>Construction Guildine Value</t>
  </si>
  <si>
    <t>Floor</t>
  </si>
  <si>
    <t>Ground Floor</t>
  </si>
  <si>
    <t>sqmt</t>
  </si>
  <si>
    <t>Building'</t>
  </si>
  <si>
    <t>S.no.</t>
  </si>
  <si>
    <t>Description</t>
  </si>
  <si>
    <t>Height  
(mtr.)</t>
  </si>
  <si>
    <t>Type of Structure</t>
  </si>
  <si>
    <t>Built-up area (in sq.mtr)</t>
  </si>
  <si>
    <t>Buit-up area 
(in sq ft)</t>
  </si>
  <si>
    <t xml:space="preserve">Year of Construction 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</si>
  <si>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</si>
  <si>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</si>
  <si>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</si>
  <si>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</si>
  <si>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</si>
  <si>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Plinth Area  Rate 
(INR per sq feet)</t>
  </si>
  <si>
    <t>Gross Replacement Value
(INR)</t>
  </si>
  <si>
    <t xml:space="preserve">Depreciation
(INR) </t>
  </si>
  <si>
    <t>Depreciated Replacement Market Value
(INR)</t>
  </si>
  <si>
    <t>Circle Rate
(INR per sq mtr)</t>
  </si>
  <si>
    <t>Guidline Value</t>
  </si>
  <si>
    <t>Remarks:</t>
  </si>
  <si>
    <t xml:space="preserve">2.The maintinence of the building was good as per site survey observation. </t>
  </si>
  <si>
    <t>Rent</t>
  </si>
  <si>
    <t>per annum per acre</t>
  </si>
  <si>
    <t>3. Age of construction taken from the information provided to us.</t>
  </si>
  <si>
    <t>acre</t>
  </si>
  <si>
    <t>Circle</t>
  </si>
  <si>
    <t>Base rate</t>
  </si>
  <si>
    <t>rate</t>
  </si>
  <si>
    <t>discount</t>
  </si>
  <si>
    <t>area</t>
  </si>
  <si>
    <t>Rate adopted</t>
  </si>
  <si>
    <t>Land Value</t>
  </si>
  <si>
    <t>building</t>
  </si>
  <si>
    <t>Land value</t>
  </si>
  <si>
    <t>`</t>
  </si>
  <si>
    <t>wall</t>
  </si>
  <si>
    <t>RCC</t>
  </si>
  <si>
    <t>Boundary wall valuation</t>
  </si>
  <si>
    <r>
      <t xml:space="preserve">Wall
</t>
    </r>
    <r>
      <rPr>
        <b/>
        <i/>
        <sz val="10"/>
        <rFont val="Calibri"/>
        <family val="2"/>
        <scheme val="minor"/>
      </rPr>
      <t>(in Running mtr.)As per approved plan approx.</t>
    </r>
  </si>
  <si>
    <t>Year of Construction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</si>
  <si>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</si>
  <si>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</si>
  <si>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r>
      <t xml:space="preserve">Plinth Area  Rate 
</t>
    </r>
    <r>
      <rPr>
        <b/>
        <i/>
        <sz val="10"/>
        <rFont val="Calibri"/>
        <family val="2"/>
        <scheme val="minor"/>
      </rPr>
      <t>(in per running mtr)</t>
    </r>
  </si>
  <si>
    <t>Depreciated Value
(INR)</t>
  </si>
  <si>
    <t>Discounting Factor</t>
  </si>
  <si>
    <t>Aesth.</t>
  </si>
  <si>
    <t>1. All the details pertaing to the building area statement such as area, floor, etc has been taken as per the site plan &amp; survey measurment.</t>
  </si>
  <si>
    <t>M/s. Gawar Construction Ltd.</t>
  </si>
  <si>
    <t xml:space="preserve">GI Shed </t>
  </si>
  <si>
    <t>GF</t>
  </si>
  <si>
    <t>G+1</t>
  </si>
  <si>
    <t>G+4</t>
  </si>
  <si>
    <t>G+2</t>
  </si>
  <si>
    <t>Type B</t>
  </si>
  <si>
    <t>Type C</t>
  </si>
  <si>
    <t>Type A</t>
  </si>
  <si>
    <t>Type B1</t>
  </si>
  <si>
    <t>Type B2</t>
  </si>
  <si>
    <t>Type D</t>
  </si>
  <si>
    <t>Type E</t>
  </si>
  <si>
    <t xml:space="preserve">RCC + GI Shed </t>
  </si>
  <si>
    <t>per sqmtr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</si>
</sst>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  <numFmt numFmtId="165" formatCode="0.0000"/>
    <numFmt numFmtId="166" formatCode="0.000"/>
    <numFmt numFmtId="167" formatCode="_ &quot;₹&quot;\ * #,##0_ ;_ &quot;₹&quot;\ * \-#,##0_ ;_ &quot;₹&quot;\ * &quot;-&quot;??_ ;_ @_ "/>
    <numFmt numFmtId="168" formatCode="_ [$₹-4009]\ * #,##0_ ;_ [$₹-4009]\ * \-#,##0_ ;_ [$₹-4009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1" applyNumberFormat="1" applyFont="1"/>
    <xf numFmtId="2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2" fillId="0" borderId="0" xfId="1" applyNumberFormat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164" fontId="0" fillId="0" borderId="1" xfId="1" applyNumberFormat="1" applyFont="1" applyBorder="1"/>
    <xf numFmtId="0" fontId="0" fillId="0" borderId="1" xfId="0" applyFill="1" applyBorder="1" applyAlignment="1">
      <alignment vertical="center" wrapText="1"/>
    </xf>
    <xf numFmtId="164" fontId="0" fillId="0" borderId="0" xfId="0" applyNumberFormat="1"/>
    <xf numFmtId="43" fontId="0" fillId="0" borderId="0" xfId="0" applyNumberFormat="1"/>
    <xf numFmtId="43" fontId="0" fillId="0" borderId="0" xfId="1" applyNumberFormat="1" applyFont="1"/>
    <xf numFmtId="0" fontId="5" fillId="0" borderId="0" xfId="0" applyFont="1"/>
    <xf numFmtId="0" fontId="2" fillId="2" borderId="1" xfId="4" applyFont="1" applyBorder="1" applyAlignment="1">
      <alignment horizontal="center" vertical="center"/>
    </xf>
    <xf numFmtId="0" fontId="2" fillId="2" borderId="1" xfId="4" applyFont="1" applyBorder="1" applyAlignment="1">
      <alignment horizontal="center" vertical="center" wrapText="1"/>
    </xf>
    <xf numFmtId="0" fontId="2" fillId="4" borderId="1" xfId="4" applyFont="1" applyFill="1" applyBorder="1" applyAlignment="1">
      <alignment horizontal="center" vertical="center" wrapText="1"/>
    </xf>
    <xf numFmtId="0" fontId="2" fillId="2" borderId="3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5" borderId="1" xfId="0" applyNumberFormat="1" applyFill="1" applyBorder="1" applyAlignment="1">
      <alignment horizontal="center" vertical="center" wrapText="1"/>
    </xf>
    <xf numFmtId="165" fontId="0" fillId="5" borderId="1" xfId="0" applyNumberForma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right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43" fontId="2" fillId="0" borderId="2" xfId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43" fontId="2" fillId="0" borderId="0" xfId="0" applyNumberFormat="1" applyFont="1"/>
    <xf numFmtId="167" fontId="0" fillId="0" borderId="0" xfId="0" applyNumberFormat="1"/>
    <xf numFmtId="44" fontId="0" fillId="0" borderId="0" xfId="0" applyNumberFormat="1"/>
    <xf numFmtId="167" fontId="0" fillId="0" borderId="1" xfId="2" applyNumberFormat="1" applyFont="1" applyBorder="1" applyAlignment="1">
      <alignment horizontal="center" vertical="center"/>
    </xf>
    <xf numFmtId="10" fontId="0" fillId="0" borderId="1" xfId="0" applyNumberFormat="1" applyBorder="1"/>
    <xf numFmtId="3" fontId="3" fillId="0" borderId="0" xfId="0" applyNumberFormat="1" applyFont="1"/>
    <xf numFmtId="168" fontId="0" fillId="0" borderId="1" xfId="5" applyNumberFormat="1" applyFont="1" applyBorder="1" applyAlignment="1">
      <alignment vertical="center"/>
    </xf>
    <xf numFmtId="43" fontId="2" fillId="0" borderId="1" xfId="0" applyNumberFormat="1" applyFont="1" applyBorder="1"/>
    <xf numFmtId="168" fontId="0" fillId="0" borderId="0" xfId="0" applyNumberFormat="1"/>
    <xf numFmtId="0" fontId="2" fillId="0" borderId="1" xfId="0" applyFont="1" applyBorder="1"/>
    <xf numFmtId="164" fontId="2" fillId="0" borderId="1" xfId="1" applyNumberFormat="1" applyFont="1" applyBorder="1"/>
    <xf numFmtId="164" fontId="1" fillId="0" borderId="0" xfId="1" applyNumberFormat="1" applyFont="1"/>
    <xf numFmtId="0" fontId="0" fillId="0" borderId="0" xfId="0" applyFont="1"/>
    <xf numFmtId="0" fontId="8" fillId="6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3" fontId="0" fillId="0" borderId="0" xfId="1" applyFont="1"/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164" fontId="0" fillId="0" borderId="0" xfId="1" applyNumberFormat="1" applyFont="1" applyBorder="1"/>
    <xf numFmtId="164" fontId="0" fillId="0" borderId="3" xfId="0" applyNumberFormat="1" applyBorder="1"/>
    <xf numFmtId="0" fontId="2" fillId="5" borderId="1" xfId="4" applyFont="1" applyFill="1" applyBorder="1" applyAlignment="1">
      <alignment horizontal="center" vertical="center"/>
    </xf>
    <xf numFmtId="0" fontId="2" fillId="5" borderId="1" xfId="4" applyFont="1" applyFill="1" applyBorder="1" applyAlignment="1">
      <alignment horizontal="center" vertical="center" wrapText="1"/>
    </xf>
    <xf numFmtId="0" fontId="2" fillId="5" borderId="3" xfId="4" applyFont="1" applyFill="1" applyBorder="1" applyAlignment="1">
      <alignment horizontal="center" vertical="center" wrapText="1"/>
    </xf>
    <xf numFmtId="0" fontId="1" fillId="5" borderId="1" xfId="4" applyFont="1" applyFill="1" applyBorder="1" applyAlignment="1">
      <alignment horizontal="center" vertical="center" wrapText="1"/>
    </xf>
    <xf numFmtId="0" fontId="0" fillId="5" borderId="1" xfId="4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2" fillId="0" borderId="5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6">
    <cellStyle name="40% - Accent1" xfId="4" builtinId="31"/>
    <cellStyle name="Comma" xfId="1" builtinId="3"/>
    <cellStyle name="Currency" xfId="2" builtinId="4"/>
    <cellStyle name="Currency 2" xfId="5"/>
    <cellStyle name="Normal" xfId="0" builtinId="0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JPFL\Documents%20and%20Settings\Administrator.VK-ACC-RAKESHT\My%20Documents\rakesh\power\mis09-10\mis%20budget\mis%20oct09\misoct.%2009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7.10.30.24\Documents%20and%20Settings\kumar.np\Local%20Settings\Temporary%20Internet%20Files\Content.Outlook\H16N8RHC\Users\umasankaralluri\Desktop\LITL%20Financilas-Q3(Dec'09)%202009-10%20ver1.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7.10.30.24\Assignments\Active\EPL%201500%20MW\Model%20&amp;%20IM\Model\EPL%201500%201%20Mar%20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litlfinance\RK\Operating%20Budget\budget-2000_rev_new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7.10.30.24\Documents%20and%20Settings\gel309\Desktop\DOCUME~1\RAMESH~1\LOCALS~1\Temp\notesE1EF34\IDF%20Business%20Models\GEL%20-%20Business%20Model\prasanth\Laxmi\AOP\2002%20-%202003\GEC\GPOLbudgetf2002wrkn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litlfinance\WINDOWS\TEMP\bud-act-FEB-2002-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litlfinance\RK\accounts\capitalisation-OCT-MAR-board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litlfinance\drive%20E\LKPPL\BS-2007\Prov.Balance%20Sheet%2010.6.2005(22.6.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7.10.30.24\Documents%20and%20Settings\Admin\Local%20Settings\Temporary%20Internet%20Files\Content.Outlook\QAV3LLSJ\RK\BUDGETS-BOARD\budgets%20july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litlfinance\RK\BUDGETS-BOARD\budgets%20jul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7.10.30.24\Documents%20and%20Settings\kumar.np\Local%20Settings\Temporary%20Internet%20Files\Content.Outlook\H16N8RHC\RK\BUDGETS-BOARD\budgets%20july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litlfinance\WINDOWS\TEMP\Balance%20Sheet%202001-02(Final)-PM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7.10.30.24\Documents%20and%20Settings\gel309\Desktop\DOCUME~1\RAMESH~1\LOCALS~1\Temp\notesE1EF34\IDF%20Business%20Models\GEL%20-%20Business%20Model\Budget\O&amp;M%20Budg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sandeep\Downloads\Documents%20and%20Settings\admin\My%20Documents\Downloads\JKadam%20Backup%20as%20on%2020.07.08\C%20Drive\QUARTERLY%20RESULTS\QUARTER%200809\Q1%200809\Analysis%20of%20Q1%2007-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\JPFL\Documents%20and%20Settings\project.LENOVO-26AC5D24\My%20Documents\rakesh\power\balancesheet31.03.09\jitpl\employee%20as%20per%20sa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server\litlfinance\DOCUME~1\vineet.PWC\LOCALS~1\Temp\d.Notes.Data\Balance%20Sheet%202001-02(Final)-PM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rears"/>
      <sheetName val="arrearsjun"/>
      <sheetName val="exgratia entry (3)"/>
      <sheetName val="f.01oct09"/>
      <sheetName val="shfeb09 (consolidated)"/>
      <sheetName val="Sheet2"/>
      <sheetName val="Grouping"/>
      <sheetName val="MIS"/>
      <sheetName val="balancesheetJITPL"/>
      <sheetName val="Salary"/>
      <sheetName val="Sheet1"/>
      <sheetName val="expense sumary"/>
      <sheetName val="Sheet3"/>
      <sheetName val="Sheet4"/>
      <sheetName val="detail exp"/>
      <sheetName val="Expense co.wise summary"/>
      <sheetName val="Capex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use 41 - final"/>
      <sheetName val="BS"/>
      <sheetName val="P&amp;L"/>
      <sheetName val="SCH (1-4) "/>
      <sheetName val="SCH 5"/>
      <sheetName val="SCH INV 6"/>
      <sheetName val="SCH CA (7-12)"/>
      <sheetName val="SCH PL (13-17)"/>
      <sheetName val="Cash flow for DEC,09"/>
      <sheetName val="Sheet2"/>
      <sheetName val="LITL"/>
      <sheetName val="Stock &amp; WIP"/>
      <sheetName val="Income and Deferred Tax"/>
      <sheetName val="Cash flow workings"/>
      <sheetName val="Windpower Fin."/>
      <sheetName val="EPS"/>
      <sheetName val="WORKINGS"/>
      <sheetName val="SEGMENT"/>
      <sheetName val="Seg in lakhs"/>
      <sheetName val="IT Dep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"/>
      <sheetName val="Sens"/>
      <sheetName val="Input"/>
      <sheetName val="Wkgs"/>
      <sheetName val="Debt"/>
      <sheetName val="Phas"/>
      <sheetName val="Dep"/>
      <sheetName val="Tax"/>
      <sheetName val="Fin"/>
      <sheetName val="Fin-E"/>
      <sheetName val="Fin-Proj"/>
    </sheetNames>
    <sheetDataSet>
      <sheetData sheetId="0" refreshError="1"/>
      <sheetData sheetId="1"/>
      <sheetData sheetId="2" refreshError="1"/>
      <sheetData sheetId="3">
        <row r="275">
          <cell r="J275">
            <v>94.329569568972417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operating budget"/>
      <sheetName val="Cashflows (2)"/>
      <sheetName val="Cashflows"/>
      <sheetName val="P&amp;L"/>
      <sheetName val="Revenue "/>
      <sheetName val="wc"/>
      <sheetName val="Inputs"/>
      <sheetName val="Expenses"/>
      <sheetName val="FCOSTS"/>
      <sheetName val="fx_interest"/>
      <sheetName val="re_interest"/>
      <sheetName val="Term Loans"/>
      <sheetName val="equity"/>
      <sheetName val="Mis."/>
      <sheetName val="Interest"/>
      <sheetName val="interest1"/>
      <sheetName val="BS"/>
      <sheetName val="WORKINGS"/>
      <sheetName val="Wkg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>
        <row r="10">
          <cell r="B10">
            <v>1000000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57"/>
      <sheetName val="Setup Vari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Tanir Bavi Power Facility</v>
          </cell>
        </row>
        <row r="2">
          <cell r="B2" t="str">
            <v>Period 01-06-01 to 31-03-02 (10 months)</v>
          </cell>
        </row>
        <row r="4">
          <cell r="D4" t="str">
            <v>Category:</v>
          </cell>
          <cell r="E4" t="str">
            <v xml:space="preserve">Repairs &amp; Replacements to Office Furniture &amp; Fittings </v>
          </cell>
        </row>
        <row r="6">
          <cell r="B6" t="str">
            <v>Responsible Team Member Name:</v>
          </cell>
          <cell r="D6" t="str">
            <v>Mohan Rao</v>
          </cell>
        </row>
        <row r="8">
          <cell r="B8" t="str">
            <v>Category Includes:</v>
          </cell>
        </row>
        <row r="10">
          <cell r="B10" t="str">
            <v>Repairs / Replacements to Office furniture &amp; Fittings</v>
          </cell>
        </row>
        <row r="14">
          <cell r="B14" t="str">
            <v>Budget Estimate Basis:</v>
          </cell>
        </row>
        <row r="16">
          <cell r="B16" t="str">
            <v>Estimate is based on current costs for furnishings</v>
          </cell>
        </row>
        <row r="22">
          <cell r="B22" t="str">
            <v>Calculations:</v>
          </cell>
        </row>
        <row r="24">
          <cell r="B24" t="str">
            <v>Desks/chairs</v>
          </cell>
          <cell r="C24">
            <v>120000</v>
          </cell>
        </row>
        <row r="25">
          <cell r="B25" t="str">
            <v>Soft furnishing</v>
          </cell>
          <cell r="C25">
            <v>80000</v>
          </cell>
        </row>
        <row r="28">
          <cell r="B28" t="str">
            <v>Total</v>
          </cell>
          <cell r="C28">
            <v>200000</v>
          </cell>
        </row>
        <row r="29">
          <cell r="G29">
            <v>200000</v>
          </cell>
        </row>
        <row r="31">
          <cell r="B31" t="str">
            <v>April</v>
          </cell>
        </row>
        <row r="32">
          <cell r="B32" t="str">
            <v>May</v>
          </cell>
        </row>
        <row r="33">
          <cell r="B33" t="str">
            <v>June</v>
          </cell>
          <cell r="C33">
            <v>80000</v>
          </cell>
        </row>
        <row r="34">
          <cell r="B34" t="str">
            <v>July</v>
          </cell>
        </row>
        <row r="35">
          <cell r="B35" t="str">
            <v>August</v>
          </cell>
        </row>
        <row r="36">
          <cell r="B36" t="str">
            <v>September</v>
          </cell>
        </row>
        <row r="37">
          <cell r="B37" t="str">
            <v>October</v>
          </cell>
        </row>
        <row r="38">
          <cell r="B38" t="str">
            <v>November</v>
          </cell>
        </row>
        <row r="39">
          <cell r="B39" t="str">
            <v>December</v>
          </cell>
          <cell r="C39">
            <v>100000</v>
          </cell>
        </row>
        <row r="40">
          <cell r="B40" t="str">
            <v>January</v>
          </cell>
        </row>
        <row r="41">
          <cell r="B41" t="str">
            <v>February</v>
          </cell>
        </row>
        <row r="42">
          <cell r="B42" t="str">
            <v>March</v>
          </cell>
          <cell r="C42">
            <v>20000</v>
          </cell>
        </row>
        <row r="43">
          <cell r="B43" t="str">
            <v>Total</v>
          </cell>
          <cell r="C43">
            <v>200000</v>
          </cell>
        </row>
      </sheetData>
      <sheetData sheetId="5" refreshError="1">
        <row r="1">
          <cell r="B1" t="str">
            <v>Tanir Bavi Power Facility</v>
          </cell>
        </row>
        <row r="2">
          <cell r="B2" t="str">
            <v>Period 01-06-01 to 31-03-02 (10 months)</v>
          </cell>
        </row>
        <row r="4">
          <cell r="D4" t="str">
            <v>Category:</v>
          </cell>
          <cell r="E4" t="str">
            <v>Computer and Office Equipment, Consumables &amp; Maintenance</v>
          </cell>
        </row>
        <row r="6">
          <cell r="B6" t="str">
            <v>Responsible Team Member Name:</v>
          </cell>
          <cell r="D6" t="str">
            <v>Krishnaiah</v>
          </cell>
        </row>
        <row r="8">
          <cell r="B8" t="str">
            <v>Category Includes:</v>
          </cell>
        </row>
        <row r="10">
          <cell r="B10" t="str">
            <v>Computer  System Consumables, Lease Line fees and  Maintenance Contract Charges</v>
          </cell>
        </row>
        <row r="14">
          <cell r="B14" t="str">
            <v>Budget Estimate Basis:</v>
          </cell>
        </row>
        <row r="16">
          <cell r="B16" t="str">
            <v>Estimate is based on initial Computer consumable purchases</v>
          </cell>
        </row>
        <row r="22">
          <cell r="B22" t="str">
            <v>Calculations:</v>
          </cell>
        </row>
        <row r="24">
          <cell r="B24" t="str">
            <v>Ink/Toner Cartridges</v>
          </cell>
          <cell r="C24">
            <v>100000</v>
          </cell>
          <cell r="D24" t="str">
            <v xml:space="preserve">For 2 Laser printers </v>
          </cell>
          <cell r="E24" t="str">
            <v>3 cartrid*3 months =9 cartridge for 2 printers</v>
          </cell>
          <cell r="F24" t="str">
            <v>Say 25 Catridges @ 4000</v>
          </cell>
          <cell r="G24">
            <v>100000</v>
          </cell>
        </row>
        <row r="25">
          <cell r="E25" t="str">
            <v>1 Catrid*7 months*2 printers=14Catrdige</v>
          </cell>
        </row>
        <row r="28">
          <cell r="B28" t="str">
            <v>Digital Camera / Software</v>
          </cell>
          <cell r="E28" t="str">
            <v xml:space="preserve">TBP TO PROVIDE CAMERA </v>
          </cell>
        </row>
        <row r="29">
          <cell r="B29" t="str">
            <v>Leased  Line Fees</v>
          </cell>
          <cell r="C29">
            <v>400000</v>
          </cell>
          <cell r="E29" t="str">
            <v>64 KBP Leased Line</v>
          </cell>
        </row>
        <row r="30">
          <cell r="B30" t="str">
            <v>EPBX mtnce</v>
          </cell>
          <cell r="C30">
            <v>80000</v>
          </cell>
        </row>
        <row r="31">
          <cell r="B31" t="str">
            <v>Computer Hardware AMC</v>
          </cell>
          <cell r="C31">
            <v>200000</v>
          </cell>
        </row>
        <row r="32">
          <cell r="B32" t="str">
            <v>Total</v>
          </cell>
          <cell r="C32">
            <v>780000</v>
          </cell>
        </row>
        <row r="33">
          <cell r="G33">
            <v>780000</v>
          </cell>
        </row>
        <row r="35">
          <cell r="B35" t="str">
            <v>April</v>
          </cell>
        </row>
        <row r="36">
          <cell r="B36" t="str">
            <v>May</v>
          </cell>
        </row>
        <row r="37">
          <cell r="B37" t="str">
            <v>June</v>
          </cell>
          <cell r="C37">
            <v>431666.66666666669</v>
          </cell>
        </row>
        <row r="38">
          <cell r="B38" t="str">
            <v>July</v>
          </cell>
          <cell r="C38">
            <v>31666.666666666668</v>
          </cell>
        </row>
        <row r="39">
          <cell r="B39" t="str">
            <v>August</v>
          </cell>
          <cell r="C39">
            <v>31666.666666666668</v>
          </cell>
        </row>
        <row r="40">
          <cell r="B40" t="str">
            <v>September</v>
          </cell>
          <cell r="C40">
            <v>31666.666666666668</v>
          </cell>
        </row>
        <row r="41">
          <cell r="B41" t="str">
            <v>October</v>
          </cell>
          <cell r="C41">
            <v>31666.666666666668</v>
          </cell>
        </row>
        <row r="42">
          <cell r="B42" t="str">
            <v>November</v>
          </cell>
          <cell r="C42">
            <v>64999.99966666667</v>
          </cell>
        </row>
        <row r="43">
          <cell r="B43" t="str">
            <v>December</v>
          </cell>
          <cell r="C43">
            <v>64999.996666666673</v>
          </cell>
        </row>
        <row r="44">
          <cell r="B44" t="str">
            <v>January</v>
          </cell>
          <cell r="C44">
            <v>31666.666666666668</v>
          </cell>
        </row>
        <row r="45">
          <cell r="B45" t="str">
            <v>February</v>
          </cell>
          <cell r="C45">
            <v>31666.666666666668</v>
          </cell>
        </row>
        <row r="46">
          <cell r="B46" t="str">
            <v>March</v>
          </cell>
          <cell r="C46">
            <v>31666.666666666668</v>
          </cell>
        </row>
        <row r="47">
          <cell r="B47" t="str">
            <v>Total</v>
          </cell>
          <cell r="C47">
            <v>783333.32966666669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s"/>
      <sheetName val="gasprice(Feb)"/>
      <sheetName val="gasprice(Jan)"/>
      <sheetName val="gasprice(Dec)"/>
      <sheetName val="gasprice"/>
      <sheetName val="Establishment Prov."/>
      <sheetName val="bud-act(SEP)"/>
      <sheetName val="bud-act (OCT)"/>
      <sheetName val="EMAIL"/>
      <sheetName val="gas price(Nov)"/>
      <sheetName val="ACTUALS"/>
      <sheetName val="wc-int"/>
      <sheetName val="bud-act(Jan) (2)"/>
      <sheetName val="bud-act(Feb)"/>
      <sheetName val="variance"/>
      <sheetName val="interest"/>
      <sheetName val="cap-actuals"/>
      <sheetName val="loans"/>
      <sheetName val="depciation"/>
      <sheetName val="tax"/>
      <sheetName val="computation"/>
      <sheetName val="assu"/>
      <sheetName val="fuel (2)"/>
      <sheetName val="fuel"/>
      <sheetName val="Schedu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-mar"/>
      <sheetName val="int-oct"/>
      <sheetName val="fcl-disb"/>
      <sheetName val="allocation"/>
      <sheetName val="stocks-naptha"/>
      <sheetName val="stocks-hsd"/>
      <sheetName val="variance"/>
      <sheetName val="BFL"/>
    </sheetNames>
    <sheetDataSet>
      <sheetData sheetId="0" refreshError="1"/>
      <sheetData sheetId="1" refreshError="1"/>
      <sheetData sheetId="2" refreshError="1"/>
      <sheetData sheetId="3" refreshError="1">
        <row r="4">
          <cell r="D4">
            <v>46.66</v>
          </cell>
        </row>
        <row r="5">
          <cell r="D5">
            <v>46.89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Cal of dividend"/>
      <sheetName val="General Reserve"/>
      <sheetName val="DRR "/>
      <sheetName val="Abstract"/>
      <sheetName val="cashflow -PWC"/>
      <sheetName val="cashflow-LKPPL"/>
      <sheetName val="cashflow -final"/>
      <sheetName val="cashflow"/>
      <sheetName val="BS"/>
      <sheetName val="P &amp; L"/>
      <sheetName val="sch 1,2"/>
      <sheetName val="sch 3 "/>
      <sheetName val="sch 4"/>
      <sheetName val="sch 5,6,7,8,9,10"/>
      <sheetName val="sch 11,12,13,14"/>
      <sheetName val="Groupings 10.6.05"/>
      <sheetName val="TB - 10.6.05"/>
      <sheetName val="Entries"/>
      <sheetName val="Sheet1"/>
      <sheetName val="Fin.Summary (2)"/>
      <sheetName val="Fin.Summary"/>
      <sheetName val="PAT"/>
      <sheetName val="MAT CAL"/>
      <sheetName val="Prov.for Tax "/>
      <sheetName val="Pro.for Tax "/>
      <sheetName val="Cal of 234(C) "/>
      <sheetName val="Cal. of Bonus"/>
      <sheetName val="Sales 10-6-05 "/>
      <sheetName val="Sales (2005-06 )"/>
      <sheetName val="Comfort fees"/>
      <sheetName val="Int.Cal "/>
      <sheetName val="Interest"/>
      <sheetName val="Ex.fluct.on rept.FCL"/>
      <sheetName val="Reinst - FCL"/>
      <sheetName val="Wealth Tax"/>
      <sheetName val="Vehicles"/>
      <sheetName val="F &amp; F"/>
      <sheetName val="Computers"/>
      <sheetName val="OE"/>
      <sheetName val="oe-1"/>
      <sheetName val="Leasehold Premises"/>
      <sheetName val="Land"/>
      <sheetName val="buidlings - I"/>
      <sheetName val="buildings - II"/>
      <sheetName val="Buildings-III"/>
      <sheetName val="ONSHORE-EQUIP "/>
      <sheetName val="cap-gas "/>
      <sheetName val="Offshore Equipment"/>
      <sheetName val="dep on exch -fluct   "/>
      <sheetName val="Gas Bills"/>
      <sheetName val="HSD &amp; Naptha"/>
      <sheetName val="leave encashment"/>
      <sheetName val="Interest-2005"/>
      <sheetName val="Loans-2005"/>
      <sheetName val="allo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bud-act (4)"/>
      <sheetName val="bud-act (3)"/>
      <sheetName val="bud-act (2)"/>
      <sheetName val="F &amp; F"/>
      <sheetName val="Vehicles"/>
      <sheetName val="Computers"/>
      <sheetName val="OE"/>
      <sheetName val="oe-1"/>
      <sheetName val="Leasehold Premises"/>
      <sheetName val="dep on exch -fluct "/>
      <sheetName val="cap-gas "/>
      <sheetName val="ONSHORE-EQUIP "/>
      <sheetName val="Offshore Equipment"/>
      <sheetName val="Buildings-III"/>
      <sheetName val="buildings - II"/>
      <sheetName val="buidlings - I"/>
      <sheetName val="depreciation"/>
      <sheetName val="capital payments (2)"/>
      <sheetName val="PAT"/>
      <sheetName val="Variance-July"/>
      <sheetName val="bud-act"/>
      <sheetName val="Act02-03(Workings)"/>
      <sheetName val="Actuals"/>
      <sheetName val="LTMA"/>
      <sheetName val="LTAPSA"/>
      <sheetName val="generation(bud -Act)"/>
      <sheetName val="intincome -act"/>
      <sheetName val="Act-Interest"/>
      <sheetName val="Status-27-31.5"/>
      <sheetName val="Ratios"/>
      <sheetName val="balance sheet"/>
      <sheetName val="Status-2002-03"/>
      <sheetName val="cashflows"/>
      <sheetName val="cashflows (breaf)"/>
      <sheetName val="workings"/>
      <sheetName val="capital payments"/>
      <sheetName val="O&amp;M Consumtions-Ser"/>
      <sheetName val="o&amp;M forecast -march"/>
      <sheetName val="RTL"/>
      <sheetName val="FCL"/>
      <sheetName val="PAT (USD)"/>
      <sheetName val="forecast-mar"/>
      <sheetName val="Assumptions"/>
      <sheetName val="ASSU-NOTES"/>
      <sheetName val="GC"/>
      <sheetName val="tra"/>
      <sheetName val="cash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bud-act (4)"/>
      <sheetName val="bud-act (3)"/>
      <sheetName val="bud-act (2)"/>
      <sheetName val="F &amp; F"/>
      <sheetName val="Vehicles"/>
      <sheetName val="Computers"/>
      <sheetName val="OE"/>
      <sheetName val="oe-1"/>
      <sheetName val="Leasehold Premises"/>
      <sheetName val="dep on exch -fluct "/>
      <sheetName val="cap-gas "/>
      <sheetName val="ONSHORE-EQUIP "/>
      <sheetName val="Offshore Equipment"/>
      <sheetName val="Buildings-III"/>
      <sheetName val="buildings - II"/>
      <sheetName val="buidlings - I"/>
      <sheetName val="depreciation"/>
      <sheetName val="capital payments (2)"/>
      <sheetName val="PAT"/>
      <sheetName val="Variance-July"/>
      <sheetName val="bud-act"/>
      <sheetName val="Act02-03(Workings)"/>
      <sheetName val="Actuals"/>
      <sheetName val="LTMA"/>
      <sheetName val="LTAPSA"/>
      <sheetName val="generation(bud -Act)"/>
      <sheetName val="intincome -act"/>
      <sheetName val="Act-Interest"/>
      <sheetName val="Status-27-31.5"/>
      <sheetName val="Ratios"/>
      <sheetName val="balance sheet"/>
      <sheetName val="Status-2002-03"/>
      <sheetName val="cashflows"/>
      <sheetName val="cashflows (breaf)"/>
      <sheetName val="workings"/>
      <sheetName val="capital payments"/>
      <sheetName val="O&amp;M Consumtions-Ser"/>
      <sheetName val="o&amp;M forecast -march"/>
      <sheetName val="RTL"/>
      <sheetName val="FCL"/>
      <sheetName val="PAT (USD)"/>
      <sheetName val="forecast-mar"/>
      <sheetName val="Assumptions"/>
      <sheetName val="ASSU-NOTES"/>
      <sheetName val="GC"/>
      <sheetName val="tra"/>
      <sheetName val="cash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"/>
      <sheetName val="bud-act (4)"/>
      <sheetName val="bud-act (3)"/>
      <sheetName val="bud-act (2)"/>
      <sheetName val="F &amp; F"/>
      <sheetName val="Vehicles"/>
      <sheetName val="Computers"/>
      <sheetName val="OE"/>
      <sheetName val="oe-1"/>
      <sheetName val="Leasehold Premises"/>
      <sheetName val="dep on exch -fluct "/>
      <sheetName val="cap-gas "/>
      <sheetName val="ONSHORE-EQUIP "/>
      <sheetName val="Offshore Equipment"/>
      <sheetName val="Buildings-III"/>
      <sheetName val="buildings - II"/>
      <sheetName val="buidlings - I"/>
      <sheetName val="depreciation"/>
      <sheetName val="capital payments (2)"/>
      <sheetName val="PAT"/>
      <sheetName val="Variance-July"/>
      <sheetName val="bud-act"/>
      <sheetName val="Act02-03(Workings)"/>
      <sheetName val="Actuals"/>
      <sheetName val="LTMA"/>
      <sheetName val="LTAPSA"/>
      <sheetName val="generation(bud -Act)"/>
      <sheetName val="intincome -act"/>
      <sheetName val="Act-Interest"/>
      <sheetName val="Status-27-31.5"/>
      <sheetName val="Ratios"/>
      <sheetName val="balance sheet"/>
      <sheetName val="Status-2002-03"/>
      <sheetName val="cashflows"/>
      <sheetName val="cashflows (breaf)"/>
      <sheetName val="workings"/>
      <sheetName val="capital payments"/>
      <sheetName val="O&amp;M Consumtions-Ser"/>
      <sheetName val="o&amp;M forecast -march"/>
      <sheetName val="RTL"/>
      <sheetName val="FCL"/>
      <sheetName val="PAT (USD)"/>
      <sheetName val="forecast-mar"/>
      <sheetName val="Assumptions"/>
      <sheetName val="ASSU-NOTES"/>
      <sheetName val="GC"/>
      <sheetName val="tra"/>
      <sheetName val="cash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Buildings-III (2)"/>
      <sheetName val="cap-gas (31-3-02) (2)"/>
      <sheetName val="sch 4 (2)"/>
      <sheetName val="dep on exch -fluct (2)"/>
      <sheetName val="IFCI"/>
      <sheetName val="offshore spares"/>
      <sheetName val="FC (2)"/>
      <sheetName val="CIF VALUE "/>
      <sheetName val="Prro.for Tax (R) (2)"/>
      <sheetName val="MISC"/>
      <sheetName val="Abstract"/>
      <sheetName val="cashflow"/>
      <sheetName val="BS"/>
      <sheetName val="P &amp; L"/>
      <sheetName val="sch 1,2"/>
      <sheetName val="sch 3"/>
      <sheetName val="sch 4"/>
      <sheetName val="sch 5 "/>
      <sheetName val="sch 6,7,8,9,10,11"/>
      <sheetName val="sch 12,13,14,15"/>
      <sheetName val="Groupings"/>
      <sheetName val="TB - 31.03.02"/>
      <sheetName val="Computation of Tax "/>
      <sheetName val="MAT CAL"/>
      <sheetName val="Restate-Crs"/>
      <sheetName val="Reinst - FCL"/>
      <sheetName val="F &amp; F"/>
      <sheetName val="Vehicles"/>
      <sheetName val="Computers"/>
      <sheetName val="OE"/>
      <sheetName val="oe-1"/>
      <sheetName val="Leasehold Premises"/>
      <sheetName val="Land"/>
      <sheetName val="dep on exch -fluct"/>
      <sheetName val="buidlings - I"/>
      <sheetName val="buildings - II"/>
      <sheetName val="Buildings-III"/>
      <sheetName val="ONSHORE-EQUIP"/>
      <sheetName val="Offshore Equipment"/>
      <sheetName val="cap-gas (31-3-02)"/>
      <sheetName val="Stock Details"/>
      <sheetName val="GAS"/>
      <sheetName val="NAPHTHA"/>
      <sheetName val="HSD"/>
      <sheetName val="Int.Cal "/>
      <sheetName val="Guarantee Commn."/>
      <sheetName val="Prepaid Insurance"/>
      <sheetName val="leave encashment"/>
      <sheetName val="Prro.for Tax (R)"/>
      <sheetName val="Prov.for Tax"/>
      <sheetName val="FC"/>
      <sheetName val="APTRANSCO-Dr"/>
      <sheetName val="APTRANSCO-Sales"/>
      <sheetName val="Int.Receivable-BreakUp"/>
      <sheetName val="Hire charges"/>
      <sheetName val="Break up of o.s.liability &amp; TDS"/>
      <sheetName val="Sched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 Variables"/>
      <sheetName val="Major Maint"/>
      <sheetName val="Base Budget"/>
      <sheetName val="Labor"/>
      <sheetName val="Proforma Annual Budgets"/>
      <sheetName val="cashflow"/>
    </sheetNames>
    <sheetDataSet>
      <sheetData sheetId="0">
        <row r="11">
          <cell r="D11">
            <v>1998</v>
          </cell>
        </row>
      </sheetData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udites results Q1 0809"/>
      <sheetName val="unaudited results break-up"/>
      <sheetName val="diff over P.Y."/>
      <sheetName val="APRIL08-JUN 08-CONS"/>
      <sheetName val="APRIL06-JUNE07-CONS"/>
      <sheetName val="APRIL08-JUN 08-TEXT"/>
      <sheetName val="APRIL08-JUN08-HT"/>
      <sheetName val="APRIL08-JUN08-ELECDIV."/>
      <sheetName val="APRIL08-JUN08-CONSOLIDAT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INDO COUNT INDUSTRIES LTD</v>
          </cell>
        </row>
        <row r="6">
          <cell r="C6" t="str">
            <v>PROFIT &amp; LOSS ACCOUNT (consolidated)</v>
          </cell>
        </row>
        <row r="7">
          <cell r="C7" t="str">
            <v>FOR THE PERIOD ENDED 30 TH JUNE , 2008</v>
          </cell>
        </row>
        <row r="9">
          <cell r="D9" t="str">
            <v>Schedule</v>
          </cell>
          <cell r="F9" t="str">
            <v>PERIOD ENDED</v>
          </cell>
          <cell r="H9" t="str">
            <v>YEAR ENDED</v>
          </cell>
          <cell r="J9" t="str">
            <v>3 MONTHS ENDED</v>
          </cell>
        </row>
        <row r="10">
          <cell r="F10" t="str">
            <v xml:space="preserve"> 30-06-2008</v>
          </cell>
          <cell r="H10" t="str">
            <v xml:space="preserve"> 31-03-2008</v>
          </cell>
          <cell r="J10" t="str">
            <v xml:space="preserve"> 30-06-2007</v>
          </cell>
        </row>
        <row r="11">
          <cell r="F11" t="str">
            <v>[Rs.]</v>
          </cell>
          <cell r="H11" t="str">
            <v>[Rs.]</v>
          </cell>
          <cell r="J11" t="str">
            <v>[Rs.]</v>
          </cell>
        </row>
        <row r="12">
          <cell r="C12" t="str">
            <v xml:space="preserve">INCOME </v>
          </cell>
        </row>
        <row r="13">
          <cell r="C13" t="str">
            <v>Sales (Gross)</v>
          </cell>
          <cell r="F13">
            <v>653414419.68999994</v>
          </cell>
          <cell r="H13">
            <v>2884366772.8499999</v>
          </cell>
          <cell r="J13">
            <v>938799137</v>
          </cell>
        </row>
        <row r="14">
          <cell r="C14" t="str">
            <v>Less : Excise duty</v>
          </cell>
          <cell r="F14">
            <v>1204840.1499999999</v>
          </cell>
          <cell r="H14">
            <v>116450062.61</v>
          </cell>
          <cell r="J14">
            <v>92014042</v>
          </cell>
        </row>
        <row r="15">
          <cell r="C15" t="str">
            <v>Sales (Net)</v>
          </cell>
          <cell r="F15">
            <v>652209579.53999996</v>
          </cell>
          <cell r="H15">
            <v>2767916710.2399998</v>
          </cell>
          <cell r="I15">
            <v>0</v>
          </cell>
          <cell r="J15">
            <v>846785095</v>
          </cell>
        </row>
        <row r="16">
          <cell r="C16" t="str">
            <v xml:space="preserve">Processing income ( Including tax deducted </v>
          </cell>
          <cell r="F16">
            <v>7595047</v>
          </cell>
          <cell r="H16">
            <v>77614258</v>
          </cell>
          <cell r="J16">
            <v>22247609</v>
          </cell>
        </row>
        <row r="17">
          <cell r="C17" t="str">
            <v>at source Rs.  ---  lacs, previous year 0.60 lacs )</v>
          </cell>
        </row>
        <row r="18">
          <cell r="C18" t="str">
            <v>Export Incentives / Benefits</v>
          </cell>
          <cell r="F18">
            <v>49695915</v>
          </cell>
          <cell r="H18">
            <v>135902494</v>
          </cell>
          <cell r="J18">
            <v>14031399</v>
          </cell>
        </row>
        <row r="19">
          <cell r="C19" t="str">
            <v>Other Income</v>
          </cell>
          <cell r="D19" t="str">
            <v>L</v>
          </cell>
          <cell r="F19">
            <v>907695.76</v>
          </cell>
          <cell r="H19">
            <v>103555823.44000001</v>
          </cell>
          <cell r="J19">
            <v>34868636</v>
          </cell>
        </row>
        <row r="20">
          <cell r="C20" t="str">
            <v>Increase / (Decrease) in Stocks</v>
          </cell>
          <cell r="D20" t="str">
            <v>M</v>
          </cell>
          <cell r="F20">
            <v>-13452988.48999995</v>
          </cell>
          <cell r="H20">
            <v>193411771.39000002</v>
          </cell>
          <cell r="J20">
            <v>85630938.090000004</v>
          </cell>
        </row>
        <row r="21">
          <cell r="F21">
            <v>696955248.80999994</v>
          </cell>
          <cell r="H21">
            <v>3278401057.0699997</v>
          </cell>
          <cell r="J21">
            <v>1003563677.09</v>
          </cell>
        </row>
        <row r="22">
          <cell r="C22" t="str">
            <v xml:space="preserve">EXPENDITURE </v>
          </cell>
        </row>
        <row r="23">
          <cell r="C23" t="str">
            <v>Material Cost</v>
          </cell>
          <cell r="D23" t="str">
            <v>N</v>
          </cell>
          <cell r="F23">
            <v>371804408.63</v>
          </cell>
          <cell r="G23">
            <v>58.207525971484856</v>
          </cell>
          <cell r="H23">
            <v>2085012129.75</v>
          </cell>
          <cell r="I23">
            <v>70.407999068119238</v>
          </cell>
          <cell r="J23">
            <v>744322207.85000002</v>
          </cell>
        </row>
        <row r="24">
          <cell r="C24" t="str">
            <v>Manufacturing &amp; Other expenses</v>
          </cell>
        </row>
        <row r="25">
          <cell r="C25" t="str">
            <v>Stores, Spares &amp; Packing Material consumed</v>
          </cell>
          <cell r="F25">
            <v>49325818.989999995</v>
          </cell>
          <cell r="G25">
            <v>7.7221620381117777</v>
          </cell>
          <cell r="H25">
            <v>163659826.26999998</v>
          </cell>
          <cell r="I25">
            <v>5.5265677983793591</v>
          </cell>
          <cell r="J25">
            <v>23106476</v>
          </cell>
        </row>
        <row r="26">
          <cell r="C26" t="str">
            <v>Jobwork Charges</v>
          </cell>
          <cell r="F26">
            <v>18274754</v>
          </cell>
          <cell r="G26">
            <v>2.8609887171511796</v>
          </cell>
          <cell r="H26">
            <v>45051304</v>
          </cell>
          <cell r="I26">
            <v>1.521320727486553</v>
          </cell>
          <cell r="J26">
            <v>5317220</v>
          </cell>
        </row>
        <row r="27">
          <cell r="C27" t="str">
            <v>Service charges</v>
          </cell>
          <cell r="F27">
            <v>1733771.4</v>
          </cell>
          <cell r="G27">
            <v>0.27142912093478272</v>
          </cell>
          <cell r="H27">
            <v>15236085.689999999</v>
          </cell>
          <cell r="I27">
            <v>0.5145017104490085</v>
          </cell>
          <cell r="J27">
            <v>4945327</v>
          </cell>
        </row>
        <row r="28">
          <cell r="C28" t="str">
            <v>Dyes and chemicals</v>
          </cell>
          <cell r="F28">
            <v>33664550</v>
          </cell>
          <cell r="G28">
            <v>5.2703252650061243</v>
          </cell>
          <cell r="H28">
            <v>114912888.59999999</v>
          </cell>
          <cell r="I28">
            <v>3.8804505921190029</v>
          </cell>
          <cell r="J28">
            <v>28765428</v>
          </cell>
        </row>
        <row r="29">
          <cell r="C29" t="str">
            <v>Power, Fuel &amp; Water</v>
          </cell>
          <cell r="F29">
            <v>62951047</v>
          </cell>
          <cell r="G29">
            <v>9.8552481308286612</v>
          </cell>
          <cell r="H29">
            <v>282770175</v>
          </cell>
          <cell r="I29">
            <v>9.5487608603404652</v>
          </cell>
          <cell r="J29">
            <v>66824857</v>
          </cell>
        </row>
        <row r="30">
          <cell r="C30" t="str">
            <v>Salaries, Wages, Allowances &amp; Bonus</v>
          </cell>
          <cell r="F30">
            <v>49087692.060000002</v>
          </cell>
          <cell r="G30">
            <v>7.6848822771924343</v>
          </cell>
          <cell r="H30">
            <v>184516769.90000001</v>
          </cell>
          <cell r="I30">
            <v>6.2308781698691096</v>
          </cell>
          <cell r="J30">
            <v>36418005</v>
          </cell>
        </row>
        <row r="31">
          <cell r="C31" t="str">
            <v>Gratuity</v>
          </cell>
          <cell r="F31">
            <v>750000</v>
          </cell>
          <cell r="G31">
            <v>0.11741561817266513</v>
          </cell>
          <cell r="H31">
            <v>5481620</v>
          </cell>
          <cell r="I31">
            <v>0.18510678683584469</v>
          </cell>
          <cell r="J31">
            <v>300000</v>
          </cell>
        </row>
        <row r="32">
          <cell r="C32" t="str">
            <v>Contribution to Provident Fund, Employees'</v>
          </cell>
          <cell r="G32">
            <v>0</v>
          </cell>
        </row>
        <row r="33">
          <cell r="C33" t="str">
            <v>State Insurance, etc.</v>
          </cell>
          <cell r="F33">
            <v>3070982</v>
          </cell>
          <cell r="G33">
            <v>0.48077499990283662</v>
          </cell>
          <cell r="H33">
            <v>12288450</v>
          </cell>
          <cell r="I33">
            <v>0.41496409723638922</v>
          </cell>
          <cell r="J33">
            <v>2800752</v>
          </cell>
        </row>
        <row r="34">
          <cell r="C34" t="str">
            <v>Welfare expenses</v>
          </cell>
          <cell r="F34">
            <v>1041544</v>
          </cell>
          <cell r="G34">
            <v>0.16305804348537375</v>
          </cell>
          <cell r="H34">
            <v>5075729.7</v>
          </cell>
          <cell r="I34">
            <v>0.17140042827015847</v>
          </cell>
          <cell r="J34">
            <v>1115466</v>
          </cell>
        </row>
        <row r="35">
          <cell r="C35" t="str">
            <v>Recruitment &amp; Training expenses</v>
          </cell>
          <cell r="F35">
            <v>50118</v>
          </cell>
          <cell r="G35">
            <v>7.8461812687701735E-3</v>
          </cell>
          <cell r="H35">
            <v>1429535</v>
          </cell>
          <cell r="I35">
            <v>4.8273435684957962E-2</v>
          </cell>
          <cell r="J35">
            <v>314367</v>
          </cell>
        </row>
        <row r="36">
          <cell r="C36" t="str">
            <v>Director's Remuneration</v>
          </cell>
          <cell r="F36">
            <v>1084500</v>
          </cell>
          <cell r="G36">
            <v>0.16978298387767377</v>
          </cell>
          <cell r="H36">
            <v>3296100</v>
          </cell>
          <cell r="I36">
            <v>0.11130477488217493</v>
          </cell>
          <cell r="J36">
            <v>711550</v>
          </cell>
        </row>
        <row r="37">
          <cell r="C37" t="str">
            <v>Rent</v>
          </cell>
          <cell r="F37">
            <v>809787</v>
          </cell>
          <cell r="G37">
            <v>0.12677552159091729</v>
          </cell>
          <cell r="H37">
            <v>2644063.41</v>
          </cell>
          <cell r="I37">
            <v>8.9286393806087744E-2</v>
          </cell>
          <cell r="J37">
            <v>839361</v>
          </cell>
        </row>
        <row r="38">
          <cell r="C38" t="str">
            <v>Rates, Taxes &amp; Fees</v>
          </cell>
          <cell r="F38">
            <v>227086</v>
          </cell>
          <cell r="G38">
            <v>3.5551257424477109E-2</v>
          </cell>
          <cell r="H38">
            <v>1291817.07</v>
          </cell>
          <cell r="I38">
            <v>4.3622890132368801E-2</v>
          </cell>
          <cell r="J38">
            <v>118888</v>
          </cell>
        </row>
        <row r="39">
          <cell r="C39" t="str">
            <v>Insurance</v>
          </cell>
          <cell r="F39">
            <v>2955853.44</v>
          </cell>
          <cell r="G39">
            <v>0.46275114518053162</v>
          </cell>
          <cell r="H39">
            <v>12586158.98</v>
          </cell>
          <cell r="I39">
            <v>0.42501732104613466</v>
          </cell>
          <cell r="J39">
            <v>2535758</v>
          </cell>
        </row>
        <row r="40">
          <cell r="C40" t="str">
            <v>Repairs &amp; Maintenance</v>
          </cell>
        </row>
        <row r="41">
          <cell r="C41" t="str">
            <v xml:space="preserve">    -Plant &amp; Machinery</v>
          </cell>
          <cell r="F41">
            <v>1581832.2</v>
          </cell>
          <cell r="G41">
            <v>0.24764240747790245</v>
          </cell>
          <cell r="H41">
            <v>7962002.2699999996</v>
          </cell>
          <cell r="I41">
            <v>0.26886589310813253</v>
          </cell>
          <cell r="J41">
            <v>1464864</v>
          </cell>
        </row>
        <row r="42">
          <cell r="C42" t="str">
            <v xml:space="preserve">    -Buildings</v>
          </cell>
          <cell r="F42">
            <v>54289</v>
          </cell>
          <cell r="G42">
            <v>8.4991686599677554E-3</v>
          </cell>
          <cell r="H42">
            <v>1508358.75</v>
          </cell>
          <cell r="I42">
            <v>5.0935205579414687E-2</v>
          </cell>
          <cell r="J42">
            <v>206981</v>
          </cell>
        </row>
        <row r="43">
          <cell r="C43" t="str">
            <v xml:space="preserve">    -Others</v>
          </cell>
          <cell r="F43">
            <v>513440</v>
          </cell>
          <cell r="G43">
            <v>8.0381166659430917E-2</v>
          </cell>
          <cell r="H43">
            <v>2969993.68</v>
          </cell>
          <cell r="I43">
            <v>0.10029261186064813</v>
          </cell>
          <cell r="J43">
            <v>483457</v>
          </cell>
        </row>
        <row r="44">
          <cell r="C44" t="str">
            <v>Travelling &amp; Conveyance</v>
          </cell>
          <cell r="F44">
            <v>4106272.5</v>
          </cell>
          <cell r="G44">
            <v>0.64285403196388669</v>
          </cell>
          <cell r="H44">
            <v>17840757.23</v>
          </cell>
          <cell r="I44">
            <v>0.60245789484927181</v>
          </cell>
          <cell r="J44">
            <v>4067548</v>
          </cell>
        </row>
        <row r="45">
          <cell r="C45" t="str">
            <v>Directors' Sitting Fees</v>
          </cell>
          <cell r="F45">
            <v>77500</v>
          </cell>
          <cell r="G45">
            <v>1.2132947211175396E-2</v>
          </cell>
          <cell r="H45">
            <v>200000</v>
          </cell>
          <cell r="I45">
            <v>6.7537256079715381E-3</v>
          </cell>
          <cell r="J45">
            <v>75000</v>
          </cell>
        </row>
        <row r="46">
          <cell r="C46" t="str">
            <v>Commission &amp; Brokerage</v>
          </cell>
          <cell r="F46">
            <v>9076371</v>
          </cell>
          <cell r="G46">
            <v>1.4209436156392676</v>
          </cell>
          <cell r="H46">
            <v>29738732</v>
          </cell>
          <cell r="I46">
            <v>1.004236179285013</v>
          </cell>
          <cell r="J46">
            <v>22147029</v>
          </cell>
        </row>
        <row r="47">
          <cell r="C47" t="str">
            <v>Freight Outward</v>
          </cell>
          <cell r="F47">
            <v>8792198</v>
          </cell>
          <cell r="G47">
            <v>1.3764551510219598</v>
          </cell>
          <cell r="H47">
            <v>40452729.75</v>
          </cell>
          <cell r="I47">
            <v>1.3660331841246354</v>
          </cell>
          <cell r="J47">
            <v>7265875</v>
          </cell>
        </row>
        <row r="48">
          <cell r="C48" t="str">
            <v>Other Selling expenses</v>
          </cell>
          <cell r="F48">
            <v>7906974</v>
          </cell>
          <cell r="G48">
            <v>1.2378696534469209</v>
          </cell>
          <cell r="H48">
            <v>17386137.190000001</v>
          </cell>
          <cell r="I48">
            <v>0.58710599981904654</v>
          </cell>
          <cell r="J48">
            <v>5126011</v>
          </cell>
        </row>
        <row r="49">
          <cell r="C49" t="str">
            <v>Claims paid / written off</v>
          </cell>
          <cell r="F49">
            <v>75365</v>
          </cell>
          <cell r="G49">
            <v>1.179870408477721E-2</v>
          </cell>
          <cell r="H49">
            <v>8753769</v>
          </cell>
          <cell r="I49">
            <v>0.29560276930783697</v>
          </cell>
          <cell r="J49">
            <v>267847</v>
          </cell>
        </row>
        <row r="50">
          <cell r="C50" t="str">
            <v>Variation in excise duty on opening and closing stocks</v>
          </cell>
        </row>
        <row r="51">
          <cell r="C51" t="str">
            <v>of finished goods</v>
          </cell>
          <cell r="F51">
            <v>0</v>
          </cell>
          <cell r="G51">
            <v>0</v>
          </cell>
          <cell r="H51">
            <v>-42304</v>
          </cell>
          <cell r="I51">
            <v>-1.4285480405981396E-3</v>
          </cell>
          <cell r="J51">
            <v>0</v>
          </cell>
        </row>
        <row r="52">
          <cell r="C52" t="str">
            <v>Custom / Excise duty paid on debonding ( note no. 7 )</v>
          </cell>
          <cell r="F52">
            <v>0</v>
          </cell>
          <cell r="H52">
            <v>0</v>
          </cell>
          <cell r="J52">
            <v>0</v>
          </cell>
        </row>
        <row r="53">
          <cell r="C53" t="str">
            <v>Textile cess</v>
          </cell>
          <cell r="F53">
            <v>0</v>
          </cell>
          <cell r="H53">
            <v>81725</v>
          </cell>
          <cell r="I53">
            <v>2.7597411265573696E-3</v>
          </cell>
          <cell r="J53">
            <v>81725</v>
          </cell>
        </row>
        <row r="54">
          <cell r="C54" t="str">
            <v>Sales Tax payments</v>
          </cell>
          <cell r="F54">
            <v>0</v>
          </cell>
          <cell r="H54">
            <v>0</v>
          </cell>
          <cell r="J54">
            <v>0</v>
          </cell>
        </row>
        <row r="55">
          <cell r="C55" t="str">
            <v>Unrecoverable VAT writen off</v>
          </cell>
          <cell r="F55">
            <v>0</v>
          </cell>
          <cell r="H55">
            <v>0</v>
          </cell>
          <cell r="J55">
            <v>0</v>
          </cell>
        </row>
        <row r="56">
          <cell r="C56" t="str">
            <v>Equipment hire charges</v>
          </cell>
          <cell r="F56">
            <v>119933</v>
          </cell>
          <cell r="G56">
            <v>1.8776009779069659E-2</v>
          </cell>
          <cell r="H56">
            <v>8500</v>
          </cell>
          <cell r="I56">
            <v>2.8703333833879032E-4</v>
          </cell>
          <cell r="J56">
            <v>0</v>
          </cell>
        </row>
        <row r="57">
          <cell r="C57" t="str">
            <v>Diminution in value of investments</v>
          </cell>
          <cell r="F57">
            <v>0</v>
          </cell>
          <cell r="G57">
            <v>0</v>
          </cell>
          <cell r="H57">
            <v>349950.92</v>
          </cell>
          <cell r="I57">
            <v>1.1817362449685995E-2</v>
          </cell>
          <cell r="J57">
            <v>0</v>
          </cell>
        </row>
        <row r="58">
          <cell r="C58" t="str">
            <v>Miscellaneous expenses</v>
          </cell>
          <cell r="F58">
            <v>7767277.5999999996</v>
          </cell>
          <cell r="G58">
            <v>1.2159996012302596</v>
          </cell>
          <cell r="H58">
            <v>27777065.840000004</v>
          </cell>
          <cell r="I58">
            <v>0.93799340438959733</v>
          </cell>
          <cell r="J58">
            <v>5175748</v>
          </cell>
        </row>
        <row r="59">
          <cell r="C59" t="str">
            <v>Charity and donation</v>
          </cell>
          <cell r="F59">
            <v>0</v>
          </cell>
          <cell r="G59">
            <v>0</v>
          </cell>
          <cell r="H59">
            <v>23901</v>
          </cell>
          <cell r="I59">
            <v>8.0710397878063856E-4</v>
          </cell>
          <cell r="J59">
            <v>11750</v>
          </cell>
        </row>
        <row r="60">
          <cell r="C60" t="str">
            <v>Loss on forward cover contracts</v>
          </cell>
          <cell r="F60">
            <v>20163741.359999999</v>
          </cell>
          <cell r="G60">
            <v>3.1567175419441802</v>
          </cell>
          <cell r="H60">
            <v>0</v>
          </cell>
          <cell r="I60">
            <v>0</v>
          </cell>
          <cell r="J60">
            <v>0</v>
          </cell>
        </row>
        <row r="61">
          <cell r="C61" t="str">
            <v>Loss on sale of fixed assets</v>
          </cell>
          <cell r="F61">
            <v>0</v>
          </cell>
          <cell r="G61">
            <v>0</v>
          </cell>
          <cell r="H61">
            <v>376700.27</v>
          </cell>
          <cell r="I61">
            <v>1.2720651300143963E-2</v>
          </cell>
          <cell r="J61">
            <v>0</v>
          </cell>
        </row>
        <row r="62">
          <cell r="C62" t="str">
            <v>Investments written off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</row>
        <row r="63">
          <cell r="C63" t="str">
            <v>Exchange rate difference (Net)</v>
          </cell>
          <cell r="F63">
            <v>425727</v>
          </cell>
          <cell r="G63">
            <v>6.6649331837058942E-2</v>
          </cell>
          <cell r="H63">
            <v>2563109.13</v>
          </cell>
          <cell r="I63">
            <v>8.6552678836533253E-2</v>
          </cell>
          <cell r="J63">
            <v>0</v>
          </cell>
        </row>
        <row r="64">
          <cell r="C64" t="str">
            <v>Previous year's expenses</v>
          </cell>
          <cell r="F64">
            <v>36987.65</v>
          </cell>
          <cell r="G64">
            <v>5.7905703860055696E-3</v>
          </cell>
          <cell r="H64">
            <v>2882644.87</v>
          </cell>
          <cell r="I64">
            <v>9.7342962386033932E-2</v>
          </cell>
          <cell r="J64">
            <v>2003876</v>
          </cell>
        </row>
        <row r="65">
          <cell r="C65" t="str">
            <v>Auditors' Remuneration</v>
          </cell>
          <cell r="F65">
            <v>105936</v>
          </cell>
          <cell r="G65">
            <v>1.6584721235652602E-2</v>
          </cell>
          <cell r="H65">
            <v>552346.28</v>
          </cell>
          <cell r="I65">
            <v>1.8651976078519088E-2</v>
          </cell>
          <cell r="J65">
            <v>22500</v>
          </cell>
        </row>
        <row r="66">
          <cell r="C66" t="str">
            <v>Sundry balances / Excess provision written back  (Net)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C67" t="str">
            <v>Finance Charges</v>
          </cell>
        </row>
        <row r="68">
          <cell r="C68" t="str">
            <v>Interest</v>
          </cell>
          <cell r="G68">
            <v>0</v>
          </cell>
          <cell r="I68">
            <v>0</v>
          </cell>
        </row>
        <row r="69">
          <cell r="C69" t="str">
            <v>Interest on   Debentures</v>
          </cell>
          <cell r="F69">
            <v>8227398</v>
          </cell>
          <cell r="G69">
            <v>1.2880333628300651</v>
          </cell>
          <cell r="H69">
            <v>31771237</v>
          </cell>
          <cell r="I69">
            <v>1.072871084619164</v>
          </cell>
          <cell r="J69">
            <v>7853425</v>
          </cell>
        </row>
        <row r="70">
          <cell r="C70" t="str">
            <v xml:space="preserve">  Interest On  Term Loans</v>
          </cell>
          <cell r="F70">
            <v>25262959.43</v>
          </cell>
          <cell r="G70">
            <v>3.9550213311258799</v>
          </cell>
          <cell r="H70">
            <v>81721318.989999995</v>
          </cell>
          <cell r="I70">
            <v>2.7596168238998682</v>
          </cell>
          <cell r="J70">
            <v>17491230</v>
          </cell>
        </row>
        <row r="71">
          <cell r="C71" t="str">
            <v>Interest on PC/PSCFC/bill dicounting</v>
          </cell>
          <cell r="F71">
            <v>18888926.59</v>
          </cell>
          <cell r="G71">
            <v>2.957139989577255</v>
          </cell>
          <cell r="H71">
            <v>68604640.650000006</v>
          </cell>
          <cell r="I71">
            <v>2.3166845919179511</v>
          </cell>
          <cell r="J71">
            <v>10200016</v>
          </cell>
        </row>
        <row r="72">
          <cell r="C72" t="str">
            <v>L/C and Bank Charges</v>
          </cell>
          <cell r="F72">
            <v>3847071.05</v>
          </cell>
          <cell r="G72">
            <v>0.60227496731988517</v>
          </cell>
          <cell r="H72">
            <v>9805940.8800000008</v>
          </cell>
          <cell r="I72">
            <v>0.33113317015755478</v>
          </cell>
          <cell r="J72">
            <v>761116</v>
          </cell>
        </row>
        <row r="73">
          <cell r="C73" t="str">
            <v>Finance procurement charges</v>
          </cell>
          <cell r="F73">
            <v>280860</v>
          </cell>
          <cell r="G73">
            <v>4.3969800693299636E-2</v>
          </cell>
          <cell r="H73">
            <v>3087607.75</v>
          </cell>
          <cell r="I73">
            <v>0.1042642776427319</v>
          </cell>
          <cell r="J73">
            <v>0</v>
          </cell>
        </row>
        <row r="74">
          <cell r="C74" t="str">
            <v>Depreciation</v>
          </cell>
          <cell r="F74">
            <v>45763536.700000003</v>
          </cell>
          <cell r="G74">
            <v>7.1644719351972643</v>
          </cell>
          <cell r="H74">
            <v>171335972.63</v>
          </cell>
          <cell r="I74">
            <v>5.7857807295897077</v>
          </cell>
          <cell r="J74">
            <v>39867398</v>
          </cell>
        </row>
        <row r="75">
          <cell r="F75">
            <v>759906508.60000002</v>
          </cell>
          <cell r="H75">
            <v>3462965490.4500003</v>
          </cell>
          <cell r="J75">
            <v>1043009058.85</v>
          </cell>
        </row>
        <row r="76">
          <cell r="B76" t="str">
            <v>Profit / Loss for the year</v>
          </cell>
          <cell r="F76">
            <v>-62951259.790000081</v>
          </cell>
          <cell r="H76">
            <v>-184564434.63000059</v>
          </cell>
          <cell r="J76">
            <v>-39445380.75999999</v>
          </cell>
        </row>
        <row r="82">
          <cell r="B82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"/>
      <sheetName val="employee imprest"/>
      <sheetName val="employee loan"/>
      <sheetName val="employee security"/>
    </sheetNames>
    <sheetDataSet>
      <sheetData sheetId="0" refreshError="1"/>
      <sheetData sheetId="1" refreshError="1"/>
      <sheetData sheetId="2" refreshError="1"/>
      <sheetData sheetId="3">
        <row r="4">
          <cell r="A4" t="str">
            <v>E0501      Debadutta Nayak.</v>
          </cell>
        </row>
        <row r="5">
          <cell r="A5" t="str">
            <v>E0502      Sitaram Yadav</v>
          </cell>
        </row>
        <row r="6">
          <cell r="A6" t="str">
            <v>E0503      Vijay Gupta.</v>
          </cell>
        </row>
        <row r="7">
          <cell r="A7" t="str">
            <v>E0507      ASOK RANJAN RAY</v>
          </cell>
        </row>
        <row r="8">
          <cell r="A8" t="str">
            <v>E0508      A.Anil Kumar</v>
          </cell>
        </row>
        <row r="9">
          <cell r="A9" t="str">
            <v>E0511      Ajay Kumar</v>
          </cell>
        </row>
        <row r="10">
          <cell r="A10" t="str">
            <v>E0512      Vinod Agarwal</v>
          </cell>
        </row>
        <row r="11">
          <cell r="A11" t="str">
            <v>E0513      B.L.Dua</v>
          </cell>
        </row>
        <row r="12">
          <cell r="A12" t="str">
            <v>E0514      Naveen Goel</v>
          </cell>
        </row>
        <row r="13">
          <cell r="A13" t="str">
            <v>E0515      A.K.Sehdev.</v>
          </cell>
        </row>
        <row r="14">
          <cell r="A14" t="str">
            <v>E0516      Devesh Kumar</v>
          </cell>
        </row>
        <row r="15">
          <cell r="A15" t="str">
            <v>E0517      Varinder Singh</v>
          </cell>
        </row>
        <row r="16">
          <cell r="A16" t="str">
            <v>E0518      Apoorwa Kumar.</v>
          </cell>
        </row>
        <row r="17">
          <cell r="A17" t="str">
            <v>E0519      J.Ramesh Chandra</v>
          </cell>
        </row>
        <row r="18">
          <cell r="A18" t="str">
            <v>E0520      Neeraj Kumar jain.</v>
          </cell>
        </row>
        <row r="19">
          <cell r="A19" t="str">
            <v>E0550      P.K.Patnaik</v>
          </cell>
        </row>
        <row r="20">
          <cell r="A20" t="str">
            <v>E0552      Rakesh Kumar Gupta.</v>
          </cell>
        </row>
        <row r="21">
          <cell r="A21" t="str">
            <v>E0554      P.Girish</v>
          </cell>
        </row>
        <row r="22">
          <cell r="A22" t="str">
            <v>E0555      Sanjeev Kumar Jain.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"/>
      <sheetName val="Buildings-III (2)"/>
      <sheetName val="cap-gas (31-3-02) (2)"/>
      <sheetName val="sch 4 (2)"/>
      <sheetName val="dep on exch -fluct (2)"/>
      <sheetName val="IFCI"/>
      <sheetName val="offshore spares"/>
      <sheetName val="FC (2)"/>
      <sheetName val="CIF VALUE "/>
      <sheetName val="Prro.for Tax (R) (2)"/>
      <sheetName val="MISC"/>
      <sheetName val="Abstract"/>
      <sheetName val="cashflow"/>
      <sheetName val="BS"/>
      <sheetName val="P &amp; L"/>
      <sheetName val="sch 1,2"/>
      <sheetName val="sch 3"/>
      <sheetName val="sch 4"/>
      <sheetName val="sch 5 "/>
      <sheetName val="sch 6,7,8,9,10,11"/>
      <sheetName val="sch 12,13,14,15"/>
      <sheetName val="Groupings"/>
      <sheetName val="TB - 31.03.02"/>
      <sheetName val="Computation of Tax "/>
      <sheetName val="MAT CAL"/>
      <sheetName val="Restate-Crs"/>
      <sheetName val="Reinst - FCL"/>
      <sheetName val="F &amp; F"/>
      <sheetName val="Vehicles"/>
      <sheetName val="Computers"/>
      <sheetName val="OE"/>
      <sheetName val="oe-1"/>
      <sheetName val="Leasehold Premises"/>
      <sheetName val="Land"/>
      <sheetName val="dep on exch -fluct"/>
      <sheetName val="buidlings - I"/>
      <sheetName val="buildings - II"/>
      <sheetName val="Buildings-III"/>
      <sheetName val="ONSHORE-EQUIP"/>
      <sheetName val="Offshore Equipment"/>
      <sheetName val="cap-gas (31-3-02)"/>
      <sheetName val="Stock Details"/>
      <sheetName val="GAS"/>
      <sheetName val="NAPHTHA"/>
      <sheetName val="HSD"/>
      <sheetName val="Int.Cal "/>
      <sheetName val="Guarantee Commn."/>
      <sheetName val="Prepaid Insurance"/>
      <sheetName val="leave encashment"/>
      <sheetName val="Prro.for Tax (R)"/>
      <sheetName val="Prov.for Tax"/>
      <sheetName val="FC"/>
      <sheetName val="APTRANSCO-Dr"/>
      <sheetName val="APTRANSCO-Sales"/>
      <sheetName val="Int.Receivable-BreakUp"/>
      <sheetName val="Hire charges"/>
      <sheetName val="Break up of o.s.liability &amp; TDS"/>
      <sheetName val="14"/>
      <sheetName val="3"/>
      <sheetName val="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workbookViewId="0">
      <selection activeCell="M5" sqref="M5"/>
    </sheetView>
  </sheetViews>
  <sheetFormatPr defaultRowHeight="15" x14ac:dyDescent="0.25"/>
  <cols>
    <col min="1" max="2" width="8.7109375" bestFit="1" customWidth="1"/>
    <col min="3" max="3" width="8.42578125" bestFit="1" customWidth="1"/>
    <col min="5" max="5" width="8.5703125" bestFit="1" customWidth="1"/>
    <col min="6" max="6" width="7.7109375" customWidth="1"/>
    <col min="7" max="7" width="9" customWidth="1"/>
    <col min="8" max="8" width="9" bestFit="1" customWidth="1"/>
    <col min="9" max="9" width="11.5703125" customWidth="1"/>
    <col min="10" max="10" width="10.5703125" customWidth="1"/>
    <col min="11" max="11" width="11.5703125" customWidth="1"/>
    <col min="12" max="12" width="8.7109375" customWidth="1"/>
    <col min="13" max="13" width="11.5703125" bestFit="1" customWidth="1"/>
    <col min="14" max="14" width="9.140625" customWidth="1"/>
    <col min="16" max="18" width="9.140625" customWidth="1"/>
    <col min="20" max="20" width="9.140625" customWidth="1"/>
  </cols>
  <sheetData>
    <row r="1" spans="1:13" ht="15.75" x14ac:dyDescent="0.25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104.25" x14ac:dyDescent="0.25">
      <c r="A2" s="47" t="s">
        <v>61</v>
      </c>
      <c r="B2" s="47" t="s">
        <v>62</v>
      </c>
      <c r="C2" s="47" t="s">
        <v>31</v>
      </c>
      <c r="D2" s="47" t="s">
        <v>63</v>
      </c>
      <c r="E2" s="47" t="s">
        <v>64</v>
      </c>
      <c r="F2" s="47" t="s">
        <v>34</v>
      </c>
      <c r="G2" s="47" t="s">
        <v>35</v>
      </c>
      <c r="H2" s="47" t="s">
        <v>65</v>
      </c>
      <c r="I2" s="47" t="s">
        <v>37</v>
      </c>
      <c r="J2" s="47" t="s">
        <v>38</v>
      </c>
      <c r="K2" s="47" t="s">
        <v>66</v>
      </c>
      <c r="L2" s="47" t="s">
        <v>67</v>
      </c>
      <c r="M2" s="47" t="s">
        <v>39</v>
      </c>
    </row>
    <row r="3" spans="1:13" x14ac:dyDescent="0.25">
      <c r="A3" s="48">
        <v>400</v>
      </c>
      <c r="B3" s="6">
        <v>2018</v>
      </c>
      <c r="C3" s="6">
        <v>2024</v>
      </c>
      <c r="D3" s="6">
        <f>C3-B3</f>
        <v>6</v>
      </c>
      <c r="E3" s="6">
        <v>60</v>
      </c>
      <c r="F3" s="49">
        <v>0.1</v>
      </c>
      <c r="G3" s="50">
        <f>(1-F3)/E3</f>
        <v>1.5000000000000001E-2</v>
      </c>
      <c r="H3" s="37">
        <v>6000</v>
      </c>
      <c r="I3" s="37">
        <f>H3*A3</f>
        <v>2400000</v>
      </c>
      <c r="J3" s="37">
        <f>I3*G3*D3</f>
        <v>216000</v>
      </c>
      <c r="K3" s="37">
        <f>MAX(I3-J3,0)</f>
        <v>2184000</v>
      </c>
      <c r="L3" s="51">
        <v>0</v>
      </c>
      <c r="M3" s="37">
        <f>IF(K3&gt;F3*I3,K3*(1-L3),I3*F3)</f>
        <v>2184000</v>
      </c>
    </row>
    <row r="4" spans="1:13" x14ac:dyDescent="0.25">
      <c r="A4">
        <v>200</v>
      </c>
      <c r="B4" s="6">
        <v>2018</v>
      </c>
      <c r="C4" s="6">
        <v>2024</v>
      </c>
      <c r="D4" s="6">
        <f>C4-B4</f>
        <v>6</v>
      </c>
      <c r="E4" s="6">
        <v>40</v>
      </c>
      <c r="F4" s="49">
        <v>0</v>
      </c>
      <c r="G4" s="50">
        <f>(1-F4)/E4</f>
        <v>2.5000000000000001E-2</v>
      </c>
      <c r="H4" s="37">
        <v>10000</v>
      </c>
      <c r="I4" s="37">
        <f>H4*A4</f>
        <v>2000000</v>
      </c>
      <c r="J4" s="37">
        <f>I4*G4*D4</f>
        <v>300000</v>
      </c>
      <c r="K4" s="37">
        <f>MAX(I4-J4,0)</f>
        <v>1700000</v>
      </c>
      <c r="L4" s="51">
        <v>0</v>
      </c>
      <c r="M4" s="37">
        <f>IF(K4&gt;F4*I4,K4*(1-L4),I4*F4)</f>
        <v>1700000</v>
      </c>
    </row>
    <row r="5" spans="1:13" x14ac:dyDescent="0.25">
      <c r="M5" s="35">
        <f>SUM(M3:M4)</f>
        <v>3884000</v>
      </c>
    </row>
  </sheetData>
  <mergeCells count="1"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32"/>
  <sheetViews>
    <sheetView zoomScale="85" zoomScaleNormal="85" workbookViewId="0">
      <selection activeCell="R13" sqref="R13"/>
    </sheetView>
  </sheetViews>
  <sheetFormatPr defaultRowHeight="15" x14ac:dyDescent="0.25"/>
  <cols>
    <col min="2" max="2" width="7.140625" customWidth="1"/>
    <col min="3" max="4" width="20.7109375" customWidth="1"/>
    <col min="6" max="6" width="17.140625" customWidth="1"/>
    <col min="7" max="7" width="12.140625" customWidth="1"/>
    <col min="8" max="9" width="12.5703125" customWidth="1"/>
    <col min="10" max="10" width="10.5703125" customWidth="1"/>
    <col min="11" max="11" width="12" customWidth="1"/>
    <col min="12" max="12" width="12.140625" customWidth="1"/>
    <col min="13" max="13" width="9.140625" customWidth="1"/>
    <col min="14" max="14" width="13.140625" customWidth="1"/>
    <col min="15" max="15" width="15.28515625" customWidth="1"/>
    <col min="16" max="16" width="16" customWidth="1"/>
    <col min="17" max="17" width="14" customWidth="1"/>
    <col min="18" max="18" width="13" customWidth="1"/>
    <col min="19" max="19" width="10.42578125" bestFit="1" customWidth="1"/>
    <col min="20" max="20" width="11.7109375" customWidth="1"/>
    <col min="22" max="22" width="16.140625" customWidth="1"/>
    <col min="23" max="23" width="21.7109375" customWidth="1"/>
    <col min="24" max="24" width="19.28515625" bestFit="1" customWidth="1"/>
    <col min="26" max="26" width="15.42578125" bestFit="1" customWidth="1"/>
    <col min="27" max="27" width="14.5703125" customWidth="1"/>
    <col min="28" max="28" width="15.42578125" bestFit="1" customWidth="1"/>
    <col min="30" max="30" width="11.42578125" bestFit="1" customWidth="1"/>
    <col min="31" max="31" width="12.7109375" bestFit="1" customWidth="1"/>
  </cols>
  <sheetData>
    <row r="4" spans="2:27" s="17" customFormat="1" ht="21.75" customHeight="1" x14ac:dyDescent="0.25">
      <c r="B4" s="64" t="s">
        <v>70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2:27" ht="60" x14ac:dyDescent="0.25">
      <c r="B5" s="18" t="s">
        <v>24</v>
      </c>
      <c r="C5" s="19" t="s">
        <v>25</v>
      </c>
      <c r="D5" s="19" t="s">
        <v>20</v>
      </c>
      <c r="E5" s="19" t="s">
        <v>26</v>
      </c>
      <c r="F5" s="19" t="s">
        <v>27</v>
      </c>
      <c r="G5" s="19" t="s">
        <v>28</v>
      </c>
      <c r="H5" s="19" t="s">
        <v>29</v>
      </c>
      <c r="I5" s="19" t="s">
        <v>30</v>
      </c>
      <c r="J5" s="20" t="s">
        <v>31</v>
      </c>
      <c r="K5" s="19" t="s">
        <v>32</v>
      </c>
      <c r="L5" s="19" t="s">
        <v>33</v>
      </c>
      <c r="M5" s="20" t="s">
        <v>34</v>
      </c>
      <c r="N5" s="20" t="s">
        <v>35</v>
      </c>
      <c r="O5" s="19" t="s">
        <v>36</v>
      </c>
      <c r="P5" s="19" t="s">
        <v>37</v>
      </c>
      <c r="Q5" s="20" t="s">
        <v>38</v>
      </c>
      <c r="R5" s="19" t="s">
        <v>39</v>
      </c>
      <c r="S5" s="19" t="s">
        <v>40</v>
      </c>
      <c r="T5" s="21" t="s">
        <v>41</v>
      </c>
    </row>
    <row r="6" spans="2:27" x14ac:dyDescent="0.25">
      <c r="B6" s="57"/>
      <c r="C6" s="60" t="s">
        <v>78</v>
      </c>
      <c r="D6" s="61" t="s">
        <v>72</v>
      </c>
      <c r="E6" s="58">
        <v>8</v>
      </c>
      <c r="F6" s="22" t="s">
        <v>71</v>
      </c>
      <c r="G6" s="24">
        <f>H6/10.7639</f>
        <v>575.73</v>
      </c>
      <c r="H6" s="25">
        <v>6197.1001470000001</v>
      </c>
      <c r="I6" s="23">
        <v>2018</v>
      </c>
      <c r="J6" s="22">
        <v>2024</v>
      </c>
      <c r="K6" s="22">
        <f t="shared" ref="K6:K8" si="0">J6-I6</f>
        <v>6</v>
      </c>
      <c r="L6" s="23">
        <v>50</v>
      </c>
      <c r="M6" s="26">
        <v>0.1</v>
      </c>
      <c r="N6" s="27">
        <f t="shared" ref="N6:N8" si="1">(1-M6)/L6</f>
        <v>1.8000000000000002E-2</v>
      </c>
      <c r="O6" s="28">
        <v>1700</v>
      </c>
      <c r="P6" s="29">
        <f t="shared" ref="P6:P8" si="2">O6*H6</f>
        <v>10535070.2499</v>
      </c>
      <c r="Q6" s="29">
        <f t="shared" ref="Q6:Q8" si="3">P6*N6*IF(K6&gt;L6,L6,K6)</f>
        <v>1137787.5869892002</v>
      </c>
      <c r="R6" s="29">
        <f t="shared" ref="R6:R8" si="4">P6-Q6</f>
        <v>9397282.6629108004</v>
      </c>
      <c r="S6" s="58"/>
      <c r="T6" s="59"/>
    </row>
    <row r="7" spans="2:27" x14ac:dyDescent="0.25">
      <c r="B7" s="57"/>
      <c r="C7" s="53" t="s">
        <v>76</v>
      </c>
      <c r="D7" s="61" t="s">
        <v>74</v>
      </c>
      <c r="E7" s="58">
        <v>4.2</v>
      </c>
      <c r="F7" s="22" t="s">
        <v>59</v>
      </c>
      <c r="G7" s="24">
        <f>H7/10.7639</f>
        <v>1582.0500000000002</v>
      </c>
      <c r="H7" s="25">
        <v>17029.027995</v>
      </c>
      <c r="I7" s="23">
        <v>2018</v>
      </c>
      <c r="J7" s="22">
        <v>2024</v>
      </c>
      <c r="K7" s="22">
        <f t="shared" si="0"/>
        <v>6</v>
      </c>
      <c r="L7" s="23">
        <v>60</v>
      </c>
      <c r="M7" s="26">
        <v>0.1</v>
      </c>
      <c r="N7" s="27">
        <f t="shared" si="1"/>
        <v>1.5000000000000001E-2</v>
      </c>
      <c r="O7" s="28">
        <v>1800</v>
      </c>
      <c r="P7" s="29">
        <f t="shared" si="2"/>
        <v>30652250.390999999</v>
      </c>
      <c r="Q7" s="29">
        <f t="shared" si="3"/>
        <v>2758702.5351900002</v>
      </c>
      <c r="R7" s="29">
        <f t="shared" si="4"/>
        <v>27893547.855809998</v>
      </c>
      <c r="S7" s="58"/>
      <c r="T7" s="59"/>
    </row>
    <row r="8" spans="2:27" x14ac:dyDescent="0.25">
      <c r="B8" s="57"/>
      <c r="C8" s="53" t="s">
        <v>79</v>
      </c>
      <c r="D8" s="61" t="s">
        <v>74</v>
      </c>
      <c r="E8" s="58">
        <v>4.2</v>
      </c>
      <c r="F8" s="22" t="s">
        <v>59</v>
      </c>
      <c r="G8" s="24">
        <f t="shared" ref="G8:G12" si="5">H8/10.7639</f>
        <v>677.9605904922937</v>
      </c>
      <c r="H8" s="25">
        <v>7297.5</v>
      </c>
      <c r="I8" s="23">
        <v>2018</v>
      </c>
      <c r="J8" s="22">
        <v>2024</v>
      </c>
      <c r="K8" s="22">
        <f t="shared" si="0"/>
        <v>6</v>
      </c>
      <c r="L8" s="23">
        <v>60</v>
      </c>
      <c r="M8" s="26">
        <v>0.1</v>
      </c>
      <c r="N8" s="27">
        <f t="shared" si="1"/>
        <v>1.5000000000000001E-2</v>
      </c>
      <c r="O8" s="28">
        <v>1800</v>
      </c>
      <c r="P8" s="29">
        <f t="shared" si="2"/>
        <v>13135500</v>
      </c>
      <c r="Q8" s="29">
        <f t="shared" si="3"/>
        <v>1182195.0000000002</v>
      </c>
      <c r="R8" s="29">
        <f t="shared" si="4"/>
        <v>11953305</v>
      </c>
      <c r="S8" s="58"/>
      <c r="T8" s="59"/>
    </row>
    <row r="9" spans="2:27" x14ac:dyDescent="0.25">
      <c r="B9" s="22">
        <v>1</v>
      </c>
      <c r="C9" s="53" t="s">
        <v>80</v>
      </c>
      <c r="D9" s="61" t="s">
        <v>75</v>
      </c>
      <c r="E9" s="23">
        <v>4.2</v>
      </c>
      <c r="F9" s="22" t="s">
        <v>59</v>
      </c>
      <c r="G9" s="24">
        <f t="shared" si="5"/>
        <v>625.34954802627306</v>
      </c>
      <c r="H9" s="25">
        <v>6731.2</v>
      </c>
      <c r="I9" s="23">
        <v>2018</v>
      </c>
      <c r="J9" s="22">
        <v>2024</v>
      </c>
      <c r="K9" s="22">
        <f t="shared" ref="K9" si="6">J9-I9</f>
        <v>6</v>
      </c>
      <c r="L9" s="23">
        <v>60</v>
      </c>
      <c r="M9" s="26">
        <v>0.1</v>
      </c>
      <c r="N9" s="27">
        <f>(1-M9)/L9</f>
        <v>1.5000000000000001E-2</v>
      </c>
      <c r="O9" s="28">
        <v>1800</v>
      </c>
      <c r="P9" s="29">
        <f t="shared" ref="P9" si="7">O9*H9</f>
        <v>12116160</v>
      </c>
      <c r="Q9" s="29">
        <f>P9*N9*IF(K9&gt;L9,L9,K9)</f>
        <v>1090454.4000000001</v>
      </c>
      <c r="R9" s="29">
        <f t="shared" ref="R9" si="8">P9-Q9</f>
        <v>11025705.6</v>
      </c>
      <c r="S9" s="12"/>
      <c r="T9" s="10"/>
    </row>
    <row r="10" spans="2:27" x14ac:dyDescent="0.25">
      <c r="C10" s="53" t="s">
        <v>77</v>
      </c>
      <c r="D10" s="61" t="s">
        <v>73</v>
      </c>
      <c r="E10" s="54">
        <v>4</v>
      </c>
      <c r="F10" s="22" t="s">
        <v>83</v>
      </c>
      <c r="G10" s="24">
        <f t="shared" si="5"/>
        <v>618.64194204702756</v>
      </c>
      <c r="H10" s="25">
        <v>6659</v>
      </c>
      <c r="I10" s="23">
        <v>2018</v>
      </c>
      <c r="J10" s="22">
        <v>2024</v>
      </c>
      <c r="K10" s="22">
        <f t="shared" ref="K10:K12" si="9">J10-I10</f>
        <v>6</v>
      </c>
      <c r="L10" s="23">
        <v>60</v>
      </c>
      <c r="M10" s="26">
        <v>0.1</v>
      </c>
      <c r="N10" s="27">
        <f t="shared" ref="N10:N12" si="10">(1-M10)/L10</f>
        <v>1.5000000000000001E-2</v>
      </c>
      <c r="O10" s="28">
        <v>1600</v>
      </c>
      <c r="P10" s="29">
        <f t="shared" ref="P10:P12" si="11">O10*H10</f>
        <v>10654400</v>
      </c>
      <c r="Q10" s="29">
        <f t="shared" ref="Q10:Q12" si="12">P10*N10*IF(K10&gt;L10,L10,K10)</f>
        <v>958896</v>
      </c>
      <c r="R10" s="29">
        <f t="shared" ref="R10:R12" si="13">P10-Q10</f>
        <v>9695504</v>
      </c>
      <c r="S10" s="55"/>
      <c r="T10" s="56"/>
    </row>
    <row r="11" spans="2:27" x14ac:dyDescent="0.25">
      <c r="B11" s="53"/>
      <c r="C11" s="53" t="s">
        <v>81</v>
      </c>
      <c r="D11" s="53" t="s">
        <v>75</v>
      </c>
      <c r="E11" s="54">
        <v>2.9</v>
      </c>
      <c r="F11" s="53" t="s">
        <v>59</v>
      </c>
      <c r="G11" s="24">
        <f t="shared" si="5"/>
        <v>429.58407268740888</v>
      </c>
      <c r="H11" s="25">
        <v>4624</v>
      </c>
      <c r="I11" s="23">
        <v>2022</v>
      </c>
      <c r="J11" s="22">
        <v>2024</v>
      </c>
      <c r="K11" s="22">
        <f t="shared" si="9"/>
        <v>2</v>
      </c>
      <c r="L11" s="23">
        <v>60</v>
      </c>
      <c r="M11" s="26">
        <v>0.1</v>
      </c>
      <c r="N11" s="27">
        <f t="shared" si="10"/>
        <v>1.5000000000000001E-2</v>
      </c>
      <c r="O11" s="28">
        <v>1700</v>
      </c>
      <c r="P11" s="29">
        <f t="shared" si="11"/>
        <v>7860800</v>
      </c>
      <c r="Q11" s="29">
        <f t="shared" si="12"/>
        <v>235824.00000000003</v>
      </c>
      <c r="R11" s="29">
        <f t="shared" si="13"/>
        <v>7624976</v>
      </c>
      <c r="S11" s="55"/>
      <c r="T11" s="56"/>
    </row>
    <row r="12" spans="2:27" x14ac:dyDescent="0.25">
      <c r="B12" s="53"/>
      <c r="C12" s="53" t="s">
        <v>82</v>
      </c>
      <c r="D12" s="53" t="s">
        <v>75</v>
      </c>
      <c r="E12" s="54">
        <v>2.9</v>
      </c>
      <c r="F12" s="53" t="s">
        <v>59</v>
      </c>
      <c r="G12" s="24">
        <f t="shared" si="5"/>
        <v>595.7877720900417</v>
      </c>
      <c r="H12" s="25">
        <v>6413</v>
      </c>
      <c r="I12" s="23">
        <v>2022</v>
      </c>
      <c r="J12" s="22">
        <v>2024</v>
      </c>
      <c r="K12" s="22">
        <f t="shared" si="9"/>
        <v>2</v>
      </c>
      <c r="L12" s="23">
        <v>60</v>
      </c>
      <c r="M12" s="26">
        <v>0.1</v>
      </c>
      <c r="N12" s="27">
        <f t="shared" si="10"/>
        <v>1.5000000000000001E-2</v>
      </c>
      <c r="O12" s="28">
        <v>1700</v>
      </c>
      <c r="P12" s="29">
        <f t="shared" si="11"/>
        <v>10902100</v>
      </c>
      <c r="Q12" s="29">
        <f t="shared" si="12"/>
        <v>327063</v>
      </c>
      <c r="R12" s="29">
        <f t="shared" si="13"/>
        <v>10575037</v>
      </c>
      <c r="S12" s="55"/>
      <c r="T12" s="56"/>
    </row>
    <row r="13" spans="2:27" x14ac:dyDescent="0.25">
      <c r="B13" s="65" t="s">
        <v>14</v>
      </c>
      <c r="C13" s="65"/>
      <c r="D13" s="65"/>
      <c r="E13" s="65"/>
      <c r="F13" s="65"/>
      <c r="G13" s="30">
        <f>SUM(G6:G12)</f>
        <v>5105.1039253430445</v>
      </c>
      <c r="H13" s="31">
        <f>SUM(H6:H12)</f>
        <v>54950.828141999998</v>
      </c>
      <c r="I13" s="66"/>
      <c r="J13" s="67"/>
      <c r="K13" s="67"/>
      <c r="L13" s="67"/>
      <c r="M13" s="67"/>
      <c r="N13" s="67"/>
      <c r="O13" s="68"/>
      <c r="P13" s="31">
        <f t="shared" ref="P13:R13" si="14">SUM(P6:P12)</f>
        <v>95856280.640900001</v>
      </c>
      <c r="Q13" s="31">
        <f t="shared" si="14"/>
        <v>7690922.5221792012</v>
      </c>
      <c r="R13" s="31">
        <f t="shared" si="14"/>
        <v>88165358.1187208</v>
      </c>
      <c r="T13" s="32">
        <f>SUM(T9:T9)</f>
        <v>0</v>
      </c>
    </row>
    <row r="14" spans="2:27" x14ac:dyDescent="0.25">
      <c r="B14" s="69" t="s">
        <v>42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</row>
    <row r="15" spans="2:27" x14ac:dyDescent="0.25">
      <c r="B15" s="63" t="s">
        <v>69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spans="2:27" x14ac:dyDescent="0.25">
      <c r="B16" s="63" t="s">
        <v>43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V16" t="s">
        <v>44</v>
      </c>
      <c r="W16" s="1">
        <f>123000*1.15</f>
        <v>141450</v>
      </c>
      <c r="X16" t="s">
        <v>45</v>
      </c>
      <c r="Z16" s="1">
        <v>71592</v>
      </c>
      <c r="AA16" t="s">
        <v>1</v>
      </c>
    </row>
    <row r="17" spans="2:32" x14ac:dyDescent="0.25">
      <c r="B17" s="63" t="s">
        <v>46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V17" s="15"/>
      <c r="W17" s="1"/>
      <c r="Z17" s="2">
        <f>Z16/4046.856</f>
        <v>17.690770316512374</v>
      </c>
      <c r="AA17" s="33" t="s">
        <v>47</v>
      </c>
    </row>
    <row r="18" spans="2:32" x14ac:dyDescent="0.25">
      <c r="V18" s="34"/>
      <c r="W18" s="1">
        <v>2500129</v>
      </c>
      <c r="Z18" s="14"/>
      <c r="AD18" s="3" t="s">
        <v>48</v>
      </c>
    </row>
    <row r="19" spans="2:32" x14ac:dyDescent="0.25">
      <c r="V19" s="34"/>
      <c r="W19" s="35"/>
      <c r="AA19" s="9" t="s">
        <v>49</v>
      </c>
      <c r="AB19" s="12">
        <v>1600</v>
      </c>
      <c r="AD19" t="s">
        <v>50</v>
      </c>
      <c r="AE19" s="1">
        <v>1236</v>
      </c>
      <c r="AF19" t="s">
        <v>11</v>
      </c>
    </row>
    <row r="20" spans="2:32" x14ac:dyDescent="0.25">
      <c r="F20">
        <v>25</v>
      </c>
      <c r="O20" s="36"/>
      <c r="V20" s="3"/>
      <c r="W20" s="37"/>
      <c r="AA20" s="9" t="s">
        <v>51</v>
      </c>
      <c r="AB20" s="38">
        <v>0</v>
      </c>
      <c r="AD20" t="s">
        <v>52</v>
      </c>
      <c r="AE20" s="1">
        <v>71592</v>
      </c>
    </row>
    <row r="21" spans="2:32" x14ac:dyDescent="0.25">
      <c r="O21" s="1"/>
      <c r="W21" s="39"/>
      <c r="AA21" s="9" t="s">
        <v>53</v>
      </c>
      <c r="AB21" s="12">
        <f>AB19*(1-AB20)</f>
        <v>1600</v>
      </c>
      <c r="AD21" t="s">
        <v>54</v>
      </c>
      <c r="AE21" s="14">
        <f>AE19*AE20</f>
        <v>88487712</v>
      </c>
    </row>
    <row r="22" spans="2:32" x14ac:dyDescent="0.25">
      <c r="V22" s="34"/>
      <c r="W22" s="35"/>
      <c r="AD22" t="s">
        <v>55</v>
      </c>
      <c r="AE22" s="14">
        <f>T13</f>
        <v>0</v>
      </c>
    </row>
    <row r="23" spans="2:32" x14ac:dyDescent="0.25">
      <c r="W23" s="40"/>
      <c r="AA23" s="9" t="s">
        <v>56</v>
      </c>
      <c r="AB23" s="10">
        <f>AB21*Z16</f>
        <v>114547200</v>
      </c>
      <c r="AD23" t="s">
        <v>5</v>
      </c>
      <c r="AE23" s="4">
        <f>SUM(AE21:AE22)</f>
        <v>88487712</v>
      </c>
    </row>
    <row r="24" spans="2:32" x14ac:dyDescent="0.25">
      <c r="AA24" s="41" t="s">
        <v>55</v>
      </c>
      <c r="AB24" s="12" t="s">
        <v>57</v>
      </c>
    </row>
    <row r="25" spans="2:32" x14ac:dyDescent="0.25">
      <c r="W25" s="42"/>
      <c r="AA25" s="43" t="s">
        <v>58</v>
      </c>
      <c r="AB25" s="12"/>
    </row>
    <row r="26" spans="2:32" x14ac:dyDescent="0.25">
      <c r="V26" s="3"/>
      <c r="W26" s="35"/>
      <c r="AA26" s="9"/>
      <c r="AB26" s="44">
        <f>SUM(AB23:AB25)</f>
        <v>114547200</v>
      </c>
    </row>
    <row r="27" spans="2:32" x14ac:dyDescent="0.25">
      <c r="V27" s="3"/>
      <c r="W27" s="35"/>
    </row>
    <row r="28" spans="2:32" x14ac:dyDescent="0.25">
      <c r="V28" s="3"/>
      <c r="W28" s="35"/>
    </row>
    <row r="29" spans="2:32" x14ac:dyDescent="0.25">
      <c r="V29" s="3"/>
      <c r="AA29" s="3" t="s">
        <v>4</v>
      </c>
      <c r="AB29" s="5">
        <f>ROUND(AB26,-6)</f>
        <v>115000000</v>
      </c>
    </row>
    <row r="30" spans="2:32" x14ac:dyDescent="0.25">
      <c r="V30" s="3"/>
      <c r="W30" s="35"/>
    </row>
    <row r="32" spans="2:32" x14ac:dyDescent="0.25">
      <c r="AB32" s="14"/>
    </row>
  </sheetData>
  <mergeCells count="7">
    <mergeCell ref="B17:T17"/>
    <mergeCell ref="B4:T4"/>
    <mergeCell ref="B13:F13"/>
    <mergeCell ref="I13:O13"/>
    <mergeCell ref="B14:T14"/>
    <mergeCell ref="B15:T15"/>
    <mergeCell ref="B16:T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4"/>
  <sheetViews>
    <sheetView tabSelected="1" workbookViewId="0">
      <selection activeCell="I10" sqref="I10"/>
    </sheetView>
  </sheetViews>
  <sheetFormatPr defaultRowHeight="15" x14ac:dyDescent="0.25"/>
  <cols>
    <col min="2" max="2" width="14.28515625" bestFit="1" customWidth="1"/>
    <col min="3" max="3" width="10" bestFit="1" customWidth="1"/>
    <col min="4" max="4" width="12.140625" bestFit="1" customWidth="1"/>
    <col min="5" max="5" width="15.28515625" bestFit="1" customWidth="1"/>
    <col min="9" max="9" width="14.28515625" bestFit="1" customWidth="1"/>
    <col min="14" max="14" width="16.5703125" customWidth="1"/>
    <col min="15" max="15" width="12.42578125" bestFit="1" customWidth="1"/>
    <col min="16" max="17" width="18" customWidth="1"/>
    <col min="18" max="18" width="13.42578125" customWidth="1"/>
    <col min="19" max="19" width="14" customWidth="1"/>
  </cols>
  <sheetData>
    <row r="2" spans="2:14" x14ac:dyDescent="0.25">
      <c r="D2" t="s">
        <v>0</v>
      </c>
      <c r="E2" s="52">
        <v>7046.09</v>
      </c>
      <c r="F2" t="s">
        <v>1</v>
      </c>
    </row>
    <row r="3" spans="2:14" x14ac:dyDescent="0.25">
      <c r="E3" s="16">
        <f>E2*10.7639</f>
        <v>75843.408150999996</v>
      </c>
      <c r="F3" t="s">
        <v>3</v>
      </c>
    </row>
    <row r="5" spans="2:14" x14ac:dyDescent="0.25">
      <c r="D5" t="s">
        <v>2</v>
      </c>
      <c r="E5" s="16"/>
      <c r="F5" t="s">
        <v>22</v>
      </c>
    </row>
    <row r="6" spans="2:14" x14ac:dyDescent="0.25">
      <c r="E6" s="14">
        <f>E5*10.7639</f>
        <v>0</v>
      </c>
      <c r="F6" t="s">
        <v>3</v>
      </c>
      <c r="N6" s="1">
        <f>2.5*10^5</f>
        <v>250000</v>
      </c>
    </row>
    <row r="7" spans="2:14" x14ac:dyDescent="0.25">
      <c r="D7" t="s">
        <v>4</v>
      </c>
      <c r="H7" t="s">
        <v>10</v>
      </c>
      <c r="N7" s="2">
        <f>N6/43560</f>
        <v>5.7392102846648303</v>
      </c>
    </row>
    <row r="8" spans="2:14" x14ac:dyDescent="0.25">
      <c r="B8" s="15">
        <f>C8*4047</f>
        <v>69699052.799999997</v>
      </c>
      <c r="C8" s="15">
        <f>E8*10.764</f>
        <v>17222.399999999998</v>
      </c>
      <c r="D8" t="s">
        <v>6</v>
      </c>
      <c r="E8" s="1">
        <v>1600</v>
      </c>
      <c r="F8" t="s">
        <v>11</v>
      </c>
      <c r="H8" t="s">
        <v>6</v>
      </c>
      <c r="I8" s="1">
        <v>1480</v>
      </c>
      <c r="J8" t="s">
        <v>84</v>
      </c>
      <c r="L8">
        <f>600000/101.17</f>
        <v>5930.6118414549765</v>
      </c>
    </row>
    <row r="9" spans="2:14" x14ac:dyDescent="0.25">
      <c r="E9" s="1"/>
      <c r="I9" s="1"/>
      <c r="J9" s="15"/>
      <c r="L9">
        <f>L8/10.7639</f>
        <v>550.9724023314019</v>
      </c>
    </row>
    <row r="10" spans="2:14" x14ac:dyDescent="0.25">
      <c r="D10" s="46" t="s">
        <v>12</v>
      </c>
      <c r="E10" s="45">
        <f>E8*E3</f>
        <v>121349453.04159999</v>
      </c>
      <c r="H10" t="s">
        <v>12</v>
      </c>
      <c r="I10" s="1">
        <f>E2*I8</f>
        <v>10428213.200000001</v>
      </c>
    </row>
    <row r="11" spans="2:14" x14ac:dyDescent="0.25">
      <c r="D11" t="s">
        <v>23</v>
      </c>
      <c r="E11" s="14">
        <f>'L&amp;B'!R13</f>
        <v>88165358.1187208</v>
      </c>
      <c r="H11" t="s">
        <v>13</v>
      </c>
      <c r="I11" s="1">
        <f>'L&amp;B'!T13</f>
        <v>0</v>
      </c>
    </row>
    <row r="12" spans="2:14" x14ac:dyDescent="0.25">
      <c r="D12" t="s">
        <v>68</v>
      </c>
      <c r="E12" s="14">
        <v>4000000</v>
      </c>
      <c r="I12" s="1"/>
    </row>
    <row r="13" spans="2:14" x14ac:dyDescent="0.25">
      <c r="E13" s="4">
        <f>SUM(E10:E12)</f>
        <v>213514811.16032079</v>
      </c>
      <c r="H13" s="3" t="s">
        <v>14</v>
      </c>
      <c r="I13" s="4">
        <f>SUM(I10:I11)</f>
        <v>10428213.200000001</v>
      </c>
    </row>
    <row r="14" spans="2:14" x14ac:dyDescent="0.25">
      <c r="H14" s="3"/>
      <c r="I14" s="4"/>
    </row>
    <row r="15" spans="2:14" x14ac:dyDescent="0.25">
      <c r="H15" s="3"/>
      <c r="I15" s="4"/>
    </row>
    <row r="16" spans="2:14" x14ac:dyDescent="0.25">
      <c r="D16" t="s">
        <v>7</v>
      </c>
      <c r="E16" s="4">
        <f>ROUND(E13,-6)</f>
        <v>214000000</v>
      </c>
    </row>
    <row r="17" spans="4:19" x14ac:dyDescent="0.25">
      <c r="D17" t="s">
        <v>8</v>
      </c>
      <c r="E17" s="4">
        <f>E16*0.85</f>
        <v>181900000</v>
      </c>
    </row>
    <row r="18" spans="4:19" x14ac:dyDescent="0.25">
      <c r="D18" t="s">
        <v>9</v>
      </c>
      <c r="E18" s="4">
        <f>E16*0.75</f>
        <v>160500000</v>
      </c>
    </row>
    <row r="20" spans="4:19" ht="51" x14ac:dyDescent="0.25">
      <c r="N20" s="6" t="s">
        <v>20</v>
      </c>
      <c r="O20" s="7" t="s">
        <v>15</v>
      </c>
      <c r="P20" s="7" t="s">
        <v>16</v>
      </c>
      <c r="Q20" s="8" t="s">
        <v>17</v>
      </c>
      <c r="R20" s="13" t="s">
        <v>18</v>
      </c>
      <c r="S20" s="13" t="s">
        <v>19</v>
      </c>
    </row>
    <row r="21" spans="4:19" x14ac:dyDescent="0.25">
      <c r="N21" s="9" t="s">
        <v>21</v>
      </c>
      <c r="O21" s="10">
        <f>E6</f>
        <v>0</v>
      </c>
      <c r="P21" s="11">
        <v>1800</v>
      </c>
      <c r="Q21" s="12">
        <f>P21*O21</f>
        <v>0</v>
      </c>
      <c r="R21" s="9">
        <v>1300</v>
      </c>
      <c r="S21" s="10">
        <f>R21*O21</f>
        <v>0</v>
      </c>
    </row>
    <row r="22" spans="4:19" x14ac:dyDescent="0.25">
      <c r="E22" s="14"/>
    </row>
    <row r="23" spans="4:19" x14ac:dyDescent="0.25">
      <c r="E23" s="14"/>
    </row>
    <row r="24" spans="4:19" x14ac:dyDescent="0.25">
      <c r="E24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L&amp;B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2024-11-25T07:53:03Z</dcterms:modified>
</cp:coreProperties>
</file>