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XXX-XXX-XXX_AD Farms\Report\"/>
    </mc:Choice>
  </mc:AlternateContent>
  <xr:revisionPtr revIDLastSave="0" documentId="13_ncr:1_{F398D1B8-1768-4C16-884B-75D7F8198B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Sheet1!$B$3:$L$22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B10" i="2"/>
  <c r="B12" i="2" s="1"/>
  <c r="B9" i="2"/>
  <c r="E27" i="1"/>
  <c r="B8" i="2" s="1"/>
  <c r="B7" i="2"/>
  <c r="B11" i="2" l="1"/>
  <c r="K6" i="2"/>
  <c r="K5" i="2"/>
  <c r="K11" i="2" s="1"/>
  <c r="K12" i="2" s="1"/>
  <c r="B6" i="2" s="1"/>
  <c r="I11" i="2"/>
  <c r="B3" i="2"/>
  <c r="B4" i="2" s="1"/>
  <c r="B5" i="2" s="1"/>
  <c r="E4" i="2"/>
  <c r="E5" i="2" s="1"/>
  <c r="E3" i="2"/>
  <c r="L2" i="1"/>
  <c r="L22" i="1"/>
  <c r="L21" i="1"/>
  <c r="L20" i="1"/>
  <c r="L19" i="1"/>
  <c r="L17" i="1"/>
  <c r="L16" i="1"/>
  <c r="L14" i="1"/>
  <c r="L13" i="1"/>
  <c r="L12" i="1"/>
  <c r="L11" i="1"/>
  <c r="L10" i="1"/>
  <c r="L9" i="1"/>
  <c r="L8" i="1"/>
  <c r="L7" i="1"/>
  <c r="L5" i="1"/>
  <c r="L4" i="1"/>
  <c r="C2" i="1"/>
  <c r="I22" i="1"/>
  <c r="J22" i="1" s="1"/>
  <c r="I21" i="1"/>
  <c r="I20" i="1"/>
  <c r="I19" i="1"/>
  <c r="I17" i="1"/>
  <c r="J17" i="1" s="1"/>
  <c r="I16" i="1"/>
  <c r="I14" i="1"/>
  <c r="J14" i="1" s="1"/>
  <c r="K14" i="1" s="1"/>
  <c r="I13" i="1"/>
  <c r="I12" i="1"/>
  <c r="J12" i="1" s="1"/>
  <c r="K12" i="1" s="1"/>
  <c r="I11" i="1"/>
  <c r="I10" i="1"/>
  <c r="J10" i="1" s="1"/>
  <c r="K10" i="1" s="1"/>
  <c r="I9" i="1"/>
  <c r="I8" i="1"/>
  <c r="J8" i="1" s="1"/>
  <c r="K8" i="1" s="1"/>
  <c r="I7" i="1"/>
  <c r="J7" i="1" s="1"/>
  <c r="K7" i="1" s="1"/>
  <c r="I6" i="1"/>
  <c r="I5" i="1"/>
  <c r="I4" i="1"/>
  <c r="E22" i="1"/>
  <c r="E21" i="1"/>
  <c r="J21" i="1" s="1"/>
  <c r="E20" i="1"/>
  <c r="E19" i="1"/>
  <c r="J19" i="1" s="1"/>
  <c r="E17" i="1"/>
  <c r="E16" i="1"/>
  <c r="J16" i="1" s="1"/>
  <c r="K16" i="1" s="1"/>
  <c r="E14" i="1"/>
  <c r="E13" i="1"/>
  <c r="J13" i="1" s="1"/>
  <c r="K13" i="1" s="1"/>
  <c r="E12" i="1"/>
  <c r="E11" i="1"/>
  <c r="J11" i="1" s="1"/>
  <c r="K11" i="1" s="1"/>
  <c r="E10" i="1"/>
  <c r="E9" i="1"/>
  <c r="E8" i="1"/>
  <c r="E7" i="1"/>
  <c r="E5" i="1"/>
  <c r="E4" i="1"/>
  <c r="D9" i="2" l="1"/>
  <c r="K20" i="1"/>
  <c r="K21" i="1"/>
  <c r="K17" i="1"/>
  <c r="K22" i="1"/>
  <c r="J5" i="1"/>
  <c r="K5" i="1" s="1"/>
  <c r="J9" i="1"/>
  <c r="K9" i="1" s="1"/>
  <c r="K19" i="1"/>
  <c r="J20" i="1"/>
  <c r="I2" i="1"/>
  <c r="J4" i="1"/>
  <c r="J2" i="1" s="1"/>
  <c r="K4" i="1" l="1"/>
  <c r="K2" i="1" s="1"/>
</calcChain>
</file>

<file path=xl/sharedStrings.xml><?xml version="1.0" encoding="utf-8"?>
<sst xmlns="http://schemas.openxmlformats.org/spreadsheetml/2006/main" count="46" uniqueCount="43">
  <si>
    <t>Labour Room</t>
  </si>
  <si>
    <t>GF (RCC)</t>
  </si>
  <si>
    <t>FF (ACC Shed)</t>
  </si>
  <si>
    <t>RCC</t>
  </si>
  <si>
    <t>ACC Shed</t>
  </si>
  <si>
    <t>OFFICE GF+F.F, RCC. framed structure, RCC. roof, P.C.C. flooring at GF. &amp; Tiles flooring at F.F., MS. joinery</t>
  </si>
  <si>
    <t>KITCHEN:-GF., Lcad bearing structure with RC.C columns, A.C. shed, P.C.C. flooring Unplastred</t>
  </si>
  <si>
    <t>LAYER CASE BLOCK-1-R.C.C. framed structure, RC.C roof, P.C.C. flooring, MS. joinery</t>
  </si>
  <si>
    <t>GF &amp; FF (RCC)</t>
  </si>
  <si>
    <t>SF (ACC Shed)</t>
  </si>
  <si>
    <t>LAYERCASE BLOCK-2-GF, Load bearing structure with RC.C cdumns, AC. shed, P.C.C. flooring, MS. joinery</t>
  </si>
  <si>
    <t>LAYER CASE BLOCK-3-GF. bearing structure with RC.C calumns, AC. shed with RC C. coluns, P.C.C. flooring, Ms. Joinery</t>
  </si>
  <si>
    <t>LAYERCASE BLOCK-4-GF, Load bearing structure with R.C.Cocalumns, A.C. shed with RC.C. columns, flooring, MS. Joinery</t>
  </si>
  <si>
    <t>LAYER CASE BLOCK-5-GF, Load bearing structure with RC.C cdlums, AC. shed with RC.C. columns, P.C.C. flooring, MS. Joinery</t>
  </si>
  <si>
    <t xml:space="preserve">LAYER CASE BLOCK-7, </t>
  </si>
  <si>
    <t xml:space="preserve">LAYER CASE BLOCK-6-GF, Load bearing structure with RC.C odums, roof R.C.C. </t>
  </si>
  <si>
    <t>WATER TANK- RCC framed structure, R.CC. roof (GF.+ F.F. + RC.C. water tank on F.F.roof) = 10 X40X3=1200</t>
  </si>
  <si>
    <t>Cold Store (Foundation &amp; Column Work)</t>
  </si>
  <si>
    <t>Bisleri Plant (Foundation &amp; Column Work)</t>
  </si>
  <si>
    <t>YoC</t>
  </si>
  <si>
    <t>Age</t>
  </si>
  <si>
    <t>CoC</t>
  </si>
  <si>
    <t>GCRC</t>
  </si>
  <si>
    <t>Description</t>
  </si>
  <si>
    <t>BUA</t>
  </si>
  <si>
    <t>EL</t>
  </si>
  <si>
    <t>SV</t>
  </si>
  <si>
    <t>Dep.</t>
  </si>
  <si>
    <t>DRC</t>
  </si>
  <si>
    <t>FV</t>
  </si>
  <si>
    <t>Ha</t>
  </si>
  <si>
    <t>sqm</t>
  </si>
  <si>
    <t>per Ha</t>
  </si>
  <si>
    <t>bigha</t>
  </si>
  <si>
    <t>base rate</t>
  </si>
  <si>
    <t>dis. Rate</t>
  </si>
  <si>
    <t>land FMV</t>
  </si>
  <si>
    <t>Building Value</t>
  </si>
  <si>
    <t>Bigha</t>
  </si>
  <si>
    <t>Acre</t>
  </si>
  <si>
    <t>NA</t>
  </si>
  <si>
    <t>Boundary Wall</t>
  </si>
  <si>
    <t>RMT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</si>
</sst>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6" formatCode="_ * #,##0_ ;_ * \-#,##0_ ;_ * &quot;-&quot;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64" fontId="0" fillId="0" borderId="0" xfId="1" applyNumberFormat="1" applyFont="1"/>
    <xf numFmtId="0" fontId="3" fillId="0" borderId="0" xfId="0" applyFont="1" applyAlignment="1">
      <alignment horizontal="left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9" fontId="0" fillId="0" borderId="0" xfId="0" applyNumberFormat="1"/>
    <xf numFmtId="43" fontId="0" fillId="0" borderId="0" xfId="1" applyFont="1"/>
    <xf numFmtId="164" fontId="2" fillId="0" borderId="0" xfId="1" applyNumberFormat="1" applyFont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topLeftCell="A16" workbookViewId="0">
      <selection activeCell="F32" sqref="F32"/>
    </sheetView>
  </sheetViews>
  <sheetFormatPr defaultRowHeight="15" x14ac:dyDescent="0.25"/>
  <cols>
    <col min="2" max="2" width="62.28515625" customWidth="1"/>
    <col min="3" max="3" width="10" style="4" bestFit="1" customWidth="1"/>
    <col min="5" max="5" width="10" bestFit="1" customWidth="1"/>
    <col min="6" max="7" width="9.140625" customWidth="1"/>
    <col min="9" max="9" width="13.28515625" bestFit="1" customWidth="1"/>
    <col min="10" max="10" width="11.5703125" customWidth="1"/>
    <col min="11" max="11" width="14.28515625" customWidth="1"/>
    <col min="12" max="12" width="12.5703125" style="4" bestFit="1" customWidth="1"/>
  </cols>
  <sheetData>
    <row r="1" spans="2:12" x14ac:dyDescent="0.25">
      <c r="I1" s="12">
        <f>I2*0.8</f>
        <v>38897650</v>
      </c>
      <c r="K1" s="4"/>
    </row>
    <row r="2" spans="2:12" x14ac:dyDescent="0.25">
      <c r="C2" s="6">
        <f>SUM(C4:C22)</f>
        <v>101191.25</v>
      </c>
      <c r="E2">
        <v>2024</v>
      </c>
      <c r="I2" s="6">
        <f>SUM(I4:I22)</f>
        <v>48622062.5</v>
      </c>
      <c r="J2" s="6">
        <f>SUM(J4:J22)</f>
        <v>15350907.499999998</v>
      </c>
      <c r="K2" s="6">
        <f>SUM(K4:K22)</f>
        <v>33271155</v>
      </c>
      <c r="L2" s="6">
        <f>SUM(L4:L22)</f>
        <v>29944039.5</v>
      </c>
    </row>
    <row r="3" spans="2:12" x14ac:dyDescent="0.25">
      <c r="B3" s="7" t="s">
        <v>23</v>
      </c>
      <c r="C3" s="8" t="s">
        <v>24</v>
      </c>
      <c r="D3" s="7" t="s">
        <v>19</v>
      </c>
      <c r="E3" s="7" t="s">
        <v>20</v>
      </c>
      <c r="F3" s="7" t="s">
        <v>25</v>
      </c>
      <c r="G3" s="7" t="s">
        <v>26</v>
      </c>
      <c r="H3" s="7" t="s">
        <v>21</v>
      </c>
      <c r="I3" s="7" t="s">
        <v>22</v>
      </c>
      <c r="J3" s="7" t="s">
        <v>27</v>
      </c>
      <c r="K3" s="7" t="s">
        <v>28</v>
      </c>
      <c r="L3" s="8" t="s">
        <v>29</v>
      </c>
    </row>
    <row r="4" spans="2:12" ht="30" x14ac:dyDescent="0.25">
      <c r="B4" s="1" t="s">
        <v>5</v>
      </c>
      <c r="C4" s="4">
        <v>1000</v>
      </c>
      <c r="D4">
        <v>2012</v>
      </c>
      <c r="E4">
        <f>$E$2-D4</f>
        <v>12</v>
      </c>
      <c r="F4">
        <v>60</v>
      </c>
      <c r="G4" s="9">
        <v>0.95</v>
      </c>
      <c r="H4">
        <v>800</v>
      </c>
      <c r="I4" s="6">
        <f>H4*C4</f>
        <v>800000</v>
      </c>
      <c r="J4" s="6">
        <f>I4*(G4/F4)*E4</f>
        <v>151999.99999999997</v>
      </c>
      <c r="K4" s="6">
        <f>I4-J4</f>
        <v>648000</v>
      </c>
      <c r="L4" s="4">
        <f>K4*0.9</f>
        <v>583200</v>
      </c>
    </row>
    <row r="5" spans="2:12" ht="30" x14ac:dyDescent="0.25">
      <c r="B5" s="1" t="s">
        <v>6</v>
      </c>
      <c r="C5" s="4">
        <v>5000</v>
      </c>
      <c r="D5">
        <v>2012</v>
      </c>
      <c r="E5">
        <f t="shared" ref="E5" si="0">$E$2-D5</f>
        <v>12</v>
      </c>
      <c r="F5">
        <v>30</v>
      </c>
      <c r="G5" s="9">
        <v>0.95</v>
      </c>
      <c r="H5">
        <v>350</v>
      </c>
      <c r="I5" s="6">
        <f t="shared" ref="I5:I22" si="1">H5*C5</f>
        <v>1750000</v>
      </c>
      <c r="J5" s="6">
        <f t="shared" ref="J5:J22" si="2">I5*(G5/F5)*E5</f>
        <v>664999.99999999988</v>
      </c>
      <c r="K5" s="6">
        <f t="shared" ref="K5:K22" si="3">I5-J5</f>
        <v>1085000</v>
      </c>
      <c r="L5" s="4">
        <f>K5*0.9</f>
        <v>976500</v>
      </c>
    </row>
    <row r="6" spans="2:12" ht="30" x14ac:dyDescent="0.25">
      <c r="B6" s="1" t="s">
        <v>7</v>
      </c>
      <c r="I6" s="6">
        <f t="shared" si="1"/>
        <v>0</v>
      </c>
      <c r="J6" s="6"/>
      <c r="K6" s="6"/>
    </row>
    <row r="7" spans="2:12" x14ac:dyDescent="0.25">
      <c r="B7" s="1" t="s">
        <v>8</v>
      </c>
      <c r="C7" s="4">
        <v>15477.5</v>
      </c>
      <c r="D7">
        <v>2012</v>
      </c>
      <c r="E7">
        <f t="shared" ref="E7:E14" si="4">$E$2-D7</f>
        <v>12</v>
      </c>
      <c r="F7">
        <v>60</v>
      </c>
      <c r="G7" s="9">
        <v>0.95</v>
      </c>
      <c r="H7">
        <v>450</v>
      </c>
      <c r="I7" s="6">
        <f t="shared" si="1"/>
        <v>6964875</v>
      </c>
      <c r="J7" s="6">
        <f t="shared" si="2"/>
        <v>1323326.2499999998</v>
      </c>
      <c r="K7" s="6">
        <f t="shared" si="3"/>
        <v>5641548.75</v>
      </c>
      <c r="L7" s="4">
        <f t="shared" ref="L7:L14" si="5">K7*0.9</f>
        <v>5077393.875</v>
      </c>
    </row>
    <row r="8" spans="2:12" x14ac:dyDescent="0.25">
      <c r="B8" s="1" t="s">
        <v>9</v>
      </c>
      <c r="C8" s="4">
        <v>7738.75</v>
      </c>
      <c r="D8">
        <v>2012</v>
      </c>
      <c r="E8">
        <f t="shared" si="4"/>
        <v>12</v>
      </c>
      <c r="F8">
        <v>30</v>
      </c>
      <c r="G8" s="9">
        <v>0.95</v>
      </c>
      <c r="H8">
        <v>250</v>
      </c>
      <c r="I8" s="6">
        <f t="shared" si="1"/>
        <v>1934687.5</v>
      </c>
      <c r="J8" s="6">
        <f t="shared" si="2"/>
        <v>735181.24999999988</v>
      </c>
      <c r="K8" s="6">
        <f t="shared" si="3"/>
        <v>1199506.25</v>
      </c>
      <c r="L8" s="4">
        <f t="shared" si="5"/>
        <v>1079555.625</v>
      </c>
    </row>
    <row r="9" spans="2:12" ht="30" x14ac:dyDescent="0.25">
      <c r="B9" s="1" t="s">
        <v>10</v>
      </c>
      <c r="C9" s="4">
        <v>8400</v>
      </c>
      <c r="D9">
        <v>2012</v>
      </c>
      <c r="E9">
        <f t="shared" si="4"/>
        <v>12</v>
      </c>
      <c r="F9">
        <v>30</v>
      </c>
      <c r="G9" s="9">
        <v>0.95</v>
      </c>
      <c r="H9">
        <v>550</v>
      </c>
      <c r="I9" s="6">
        <f t="shared" si="1"/>
        <v>4620000</v>
      </c>
      <c r="J9" s="6">
        <f t="shared" si="2"/>
        <v>1755599.9999999995</v>
      </c>
      <c r="K9" s="6">
        <f t="shared" si="3"/>
        <v>2864400.0000000005</v>
      </c>
      <c r="L9" s="4">
        <f t="shared" si="5"/>
        <v>2577960.0000000005</v>
      </c>
    </row>
    <row r="10" spans="2:12" ht="30" x14ac:dyDescent="0.25">
      <c r="B10" s="1" t="s">
        <v>11</v>
      </c>
      <c r="C10" s="4">
        <v>8400</v>
      </c>
      <c r="D10">
        <v>2012</v>
      </c>
      <c r="E10">
        <f t="shared" si="4"/>
        <v>12</v>
      </c>
      <c r="F10">
        <v>30</v>
      </c>
      <c r="G10" s="9">
        <v>0.95</v>
      </c>
      <c r="H10">
        <v>550</v>
      </c>
      <c r="I10" s="6">
        <f t="shared" si="1"/>
        <v>4620000</v>
      </c>
      <c r="J10" s="6">
        <f t="shared" si="2"/>
        <v>1755599.9999999995</v>
      </c>
      <c r="K10" s="6">
        <f t="shared" si="3"/>
        <v>2864400.0000000005</v>
      </c>
      <c r="L10" s="4">
        <f t="shared" si="5"/>
        <v>2577960.0000000005</v>
      </c>
    </row>
    <row r="11" spans="2:12" ht="30" x14ac:dyDescent="0.25">
      <c r="B11" s="1" t="s">
        <v>12</v>
      </c>
      <c r="C11" s="4">
        <v>8400</v>
      </c>
      <c r="D11">
        <v>2012</v>
      </c>
      <c r="E11">
        <f t="shared" si="4"/>
        <v>12</v>
      </c>
      <c r="F11">
        <v>30</v>
      </c>
      <c r="G11" s="9">
        <v>0.95</v>
      </c>
      <c r="H11">
        <v>550</v>
      </c>
      <c r="I11" s="6">
        <f t="shared" si="1"/>
        <v>4620000</v>
      </c>
      <c r="J11" s="6">
        <f t="shared" si="2"/>
        <v>1755599.9999999995</v>
      </c>
      <c r="K11" s="6">
        <f t="shared" si="3"/>
        <v>2864400.0000000005</v>
      </c>
      <c r="L11" s="4">
        <f t="shared" si="5"/>
        <v>2577960.0000000005</v>
      </c>
    </row>
    <row r="12" spans="2:12" ht="30" x14ac:dyDescent="0.25">
      <c r="B12" s="1" t="s">
        <v>13</v>
      </c>
      <c r="C12" s="4">
        <v>8400</v>
      </c>
      <c r="D12">
        <v>2012</v>
      </c>
      <c r="E12">
        <f t="shared" si="4"/>
        <v>12</v>
      </c>
      <c r="F12">
        <v>30</v>
      </c>
      <c r="G12" s="9">
        <v>0.95</v>
      </c>
      <c r="H12">
        <v>550</v>
      </c>
      <c r="I12" s="6">
        <f t="shared" si="1"/>
        <v>4620000</v>
      </c>
      <c r="J12" s="6">
        <f t="shared" si="2"/>
        <v>1755599.9999999995</v>
      </c>
      <c r="K12" s="6">
        <f t="shared" si="3"/>
        <v>2864400.0000000005</v>
      </c>
      <c r="L12" s="4">
        <f t="shared" si="5"/>
        <v>2577960.0000000005</v>
      </c>
    </row>
    <row r="13" spans="2:12" ht="30" x14ac:dyDescent="0.25">
      <c r="B13" s="2" t="s">
        <v>15</v>
      </c>
      <c r="C13" s="4">
        <v>8400</v>
      </c>
      <c r="D13">
        <v>2012</v>
      </c>
      <c r="E13">
        <f t="shared" si="4"/>
        <v>12</v>
      </c>
      <c r="F13">
        <v>30</v>
      </c>
      <c r="G13" s="9">
        <v>0.95</v>
      </c>
      <c r="H13">
        <v>550</v>
      </c>
      <c r="I13" s="6">
        <f t="shared" si="1"/>
        <v>4620000</v>
      </c>
      <c r="J13" s="6">
        <f t="shared" si="2"/>
        <v>1755599.9999999995</v>
      </c>
      <c r="K13" s="6">
        <f t="shared" si="3"/>
        <v>2864400.0000000005</v>
      </c>
      <c r="L13" s="4">
        <f t="shared" si="5"/>
        <v>2577960.0000000005</v>
      </c>
    </row>
    <row r="14" spans="2:12" ht="30" x14ac:dyDescent="0.25">
      <c r="B14" s="2" t="s">
        <v>16</v>
      </c>
      <c r="C14" s="4">
        <v>1200</v>
      </c>
      <c r="D14">
        <v>2012</v>
      </c>
      <c r="E14">
        <f t="shared" si="4"/>
        <v>12</v>
      </c>
      <c r="F14">
        <v>45</v>
      </c>
      <c r="G14" s="9">
        <v>0.95</v>
      </c>
      <c r="H14">
        <v>550</v>
      </c>
      <c r="I14" s="6">
        <f t="shared" si="1"/>
        <v>660000</v>
      </c>
      <c r="J14" s="6">
        <f t="shared" si="2"/>
        <v>167200</v>
      </c>
      <c r="K14" s="6">
        <f t="shared" si="3"/>
        <v>492800</v>
      </c>
      <c r="L14" s="4">
        <f t="shared" si="5"/>
        <v>443520</v>
      </c>
    </row>
    <row r="15" spans="2:12" x14ac:dyDescent="0.25">
      <c r="B15" s="1" t="s">
        <v>14</v>
      </c>
      <c r="I15" s="6"/>
      <c r="J15" s="6"/>
      <c r="K15" s="6"/>
    </row>
    <row r="16" spans="2:12" x14ac:dyDescent="0.25">
      <c r="B16" s="2" t="s">
        <v>1</v>
      </c>
      <c r="C16" s="4">
        <v>11825</v>
      </c>
      <c r="D16">
        <v>2012</v>
      </c>
      <c r="E16">
        <f t="shared" ref="E16:E22" si="6">$E$2-D16</f>
        <v>12</v>
      </c>
      <c r="F16">
        <v>60</v>
      </c>
      <c r="G16" s="9">
        <v>0.95</v>
      </c>
      <c r="H16">
        <v>600</v>
      </c>
      <c r="I16" s="6">
        <f t="shared" si="1"/>
        <v>7095000</v>
      </c>
      <c r="J16" s="6">
        <f t="shared" si="2"/>
        <v>1348049.9999999998</v>
      </c>
      <c r="K16" s="6">
        <f t="shared" si="3"/>
        <v>5746950</v>
      </c>
      <c r="L16" s="4">
        <f t="shared" ref="L16:L17" si="7">K16*0.9</f>
        <v>5172255</v>
      </c>
    </row>
    <row r="17" spans="2:12" x14ac:dyDescent="0.25">
      <c r="B17" s="3" t="s">
        <v>2</v>
      </c>
      <c r="C17" s="4">
        <v>11825</v>
      </c>
      <c r="D17">
        <v>2012</v>
      </c>
      <c r="E17">
        <f t="shared" si="6"/>
        <v>12</v>
      </c>
      <c r="F17">
        <v>30</v>
      </c>
      <c r="G17" s="9">
        <v>0.95</v>
      </c>
      <c r="H17">
        <v>400</v>
      </c>
      <c r="I17" s="6">
        <f t="shared" si="1"/>
        <v>4730000</v>
      </c>
      <c r="J17" s="6">
        <f t="shared" si="2"/>
        <v>1797399.9999999998</v>
      </c>
      <c r="K17" s="6">
        <f t="shared" si="3"/>
        <v>2932600</v>
      </c>
      <c r="L17" s="4">
        <f t="shared" si="7"/>
        <v>2639340</v>
      </c>
    </row>
    <row r="18" spans="2:12" x14ac:dyDescent="0.25">
      <c r="B18" s="5" t="s">
        <v>0</v>
      </c>
      <c r="I18" s="6"/>
      <c r="J18" s="6"/>
      <c r="K18" s="6"/>
    </row>
    <row r="19" spans="2:12" x14ac:dyDescent="0.25">
      <c r="B19" s="2" t="s">
        <v>3</v>
      </c>
      <c r="C19" s="4">
        <v>1000</v>
      </c>
      <c r="D19">
        <v>2012</v>
      </c>
      <c r="E19">
        <f t="shared" si="6"/>
        <v>12</v>
      </c>
      <c r="F19">
        <v>45</v>
      </c>
      <c r="G19" s="9">
        <v>0.95</v>
      </c>
      <c r="H19">
        <v>450</v>
      </c>
      <c r="I19" s="6">
        <f t="shared" si="1"/>
        <v>450000</v>
      </c>
      <c r="J19" s="6">
        <f t="shared" si="2"/>
        <v>114000</v>
      </c>
      <c r="K19" s="6">
        <f t="shared" si="3"/>
        <v>336000</v>
      </c>
      <c r="L19" s="4">
        <f t="shared" ref="L19:L22" si="8">K19*0.9</f>
        <v>302400</v>
      </c>
    </row>
    <row r="20" spans="2:12" x14ac:dyDescent="0.25">
      <c r="B20" s="2" t="s">
        <v>4</v>
      </c>
      <c r="C20" s="4">
        <v>2000</v>
      </c>
      <c r="D20">
        <v>2012</v>
      </c>
      <c r="E20">
        <f t="shared" si="6"/>
        <v>12</v>
      </c>
      <c r="F20">
        <v>30</v>
      </c>
      <c r="G20" s="9">
        <v>0.95</v>
      </c>
      <c r="H20">
        <v>250</v>
      </c>
      <c r="I20" s="6">
        <f t="shared" si="1"/>
        <v>500000</v>
      </c>
      <c r="J20" s="6">
        <f t="shared" si="2"/>
        <v>189999.99999999997</v>
      </c>
      <c r="K20" s="6">
        <f t="shared" si="3"/>
        <v>310000</v>
      </c>
      <c r="L20" s="4">
        <f t="shared" si="8"/>
        <v>279000</v>
      </c>
    </row>
    <row r="21" spans="2:12" x14ac:dyDescent="0.25">
      <c r="B21" s="2" t="s">
        <v>17</v>
      </c>
      <c r="C21" s="4">
        <v>1600</v>
      </c>
      <c r="D21">
        <v>2016</v>
      </c>
      <c r="E21">
        <f t="shared" si="6"/>
        <v>8</v>
      </c>
      <c r="F21">
        <v>60</v>
      </c>
      <c r="G21" s="9">
        <v>0.95</v>
      </c>
      <c r="H21">
        <v>300</v>
      </c>
      <c r="I21" s="6">
        <f t="shared" si="1"/>
        <v>480000</v>
      </c>
      <c r="J21" s="6">
        <f t="shared" si="2"/>
        <v>60799.999999999993</v>
      </c>
      <c r="K21" s="6">
        <f t="shared" si="3"/>
        <v>419200</v>
      </c>
      <c r="L21" s="4">
        <f t="shared" si="8"/>
        <v>377280</v>
      </c>
    </row>
    <row r="22" spans="2:12" x14ac:dyDescent="0.25">
      <c r="B22" s="2" t="s">
        <v>18</v>
      </c>
      <c r="C22" s="4">
        <v>525</v>
      </c>
      <c r="D22">
        <v>2016</v>
      </c>
      <c r="E22">
        <f t="shared" si="6"/>
        <v>8</v>
      </c>
      <c r="F22">
        <v>60</v>
      </c>
      <c r="G22" s="9">
        <v>0.95</v>
      </c>
      <c r="H22">
        <v>300</v>
      </c>
      <c r="I22" s="6">
        <f t="shared" si="1"/>
        <v>157500</v>
      </c>
      <c r="J22" s="6">
        <f t="shared" si="2"/>
        <v>19949.999999999996</v>
      </c>
      <c r="K22" s="6">
        <f t="shared" si="3"/>
        <v>137550</v>
      </c>
      <c r="L22" s="4">
        <f t="shared" si="8"/>
        <v>123795</v>
      </c>
    </row>
    <row r="26" spans="2:12" x14ac:dyDescent="0.25">
      <c r="C26" s="4" t="s">
        <v>42</v>
      </c>
    </row>
    <row r="27" spans="2:12" x14ac:dyDescent="0.25">
      <c r="B27" t="s">
        <v>41</v>
      </c>
      <c r="C27" s="4">
        <v>600</v>
      </c>
      <c r="D27">
        <v>2000</v>
      </c>
      <c r="E27" s="6">
        <f>D27*C27</f>
        <v>1200000</v>
      </c>
    </row>
  </sheetData>
  <autoFilter ref="B3:L22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3D446-1DE5-415B-A258-6EF8C53607F4}">
  <dimension ref="B2:M12"/>
  <sheetViews>
    <sheetView workbookViewId="0">
      <selection activeCell="B12" sqref="B12"/>
    </sheetView>
  </sheetViews>
  <sheetFormatPr defaultRowHeight="15" x14ac:dyDescent="0.25"/>
  <cols>
    <col min="1" max="1" width="9.140625" style="4"/>
    <col min="2" max="2" width="14.28515625" style="4" bestFit="1" customWidth="1"/>
    <col min="3" max="3" width="14.85546875" style="4" bestFit="1" customWidth="1"/>
    <col min="4" max="4" width="14.85546875" style="4" customWidth="1"/>
    <col min="5" max="5" width="11.5703125" style="4" bestFit="1" customWidth="1"/>
    <col min="6" max="7" width="9.140625" style="4"/>
    <col min="8" max="8" width="11.5703125" style="4" bestFit="1" customWidth="1"/>
    <col min="9" max="10" width="9.140625" style="4"/>
    <col min="11" max="11" width="11.5703125" style="4" bestFit="1" customWidth="1"/>
    <col min="12" max="12" width="10" style="4" bestFit="1" customWidth="1"/>
    <col min="13" max="16384" width="9.140625" style="4"/>
  </cols>
  <sheetData>
    <row r="2" spans="2:13" x14ac:dyDescent="0.25">
      <c r="B2" s="10">
        <v>18.62</v>
      </c>
      <c r="C2" s="4" t="s">
        <v>33</v>
      </c>
      <c r="E2" s="10">
        <v>1.2709999999999999</v>
      </c>
      <c r="F2" s="4" t="s">
        <v>30</v>
      </c>
    </row>
    <row r="3" spans="2:13" x14ac:dyDescent="0.25">
      <c r="B3" s="4">
        <f>5.5*10^5</f>
        <v>550000</v>
      </c>
      <c r="C3" s="4" t="s">
        <v>34</v>
      </c>
      <c r="E3" s="4">
        <f>E2*10000</f>
        <v>12709.999999999998</v>
      </c>
      <c r="F3" s="4" t="s">
        <v>31</v>
      </c>
    </row>
    <row r="4" spans="2:13" x14ac:dyDescent="0.25">
      <c r="B4" s="4">
        <f>B3*0.9</f>
        <v>495000</v>
      </c>
      <c r="C4" s="4" t="s">
        <v>35</v>
      </c>
      <c r="E4" s="4">
        <f>40*10^5</f>
        <v>4000000</v>
      </c>
      <c r="F4" s="4" t="s">
        <v>32</v>
      </c>
      <c r="K4" s="10">
        <v>1.2709999999999999</v>
      </c>
      <c r="L4" s="4" t="s">
        <v>30</v>
      </c>
    </row>
    <row r="5" spans="2:13" ht="15.75" customHeight="1" x14ac:dyDescent="0.25">
      <c r="B5" s="4">
        <f>B4*B2</f>
        <v>9216900</v>
      </c>
      <c r="C5" s="4" t="s">
        <v>36</v>
      </c>
      <c r="E5" s="4">
        <f>E4*E2</f>
        <v>5084000</v>
      </c>
      <c r="K5" s="4">
        <f>K4*10000</f>
        <v>12709.999999999998</v>
      </c>
      <c r="L5" s="4" t="s">
        <v>31</v>
      </c>
      <c r="M5" s="10"/>
    </row>
    <row r="6" spans="2:13" x14ac:dyDescent="0.25">
      <c r="B6" s="4">
        <f>K12</f>
        <v>254199.99999999997</v>
      </c>
      <c r="C6" s="4" t="s">
        <v>40</v>
      </c>
      <c r="K6" s="10">
        <f>K5/4046.845</f>
        <v>3.1407182632396347</v>
      </c>
      <c r="L6" s="4" t="s">
        <v>39</v>
      </c>
    </row>
    <row r="7" spans="2:13" x14ac:dyDescent="0.25">
      <c r="B7" s="4">
        <f>Sheet1!L2</f>
        <v>29944039.5</v>
      </c>
      <c r="C7" s="4" t="s">
        <v>37</v>
      </c>
      <c r="K7" s="10">
        <v>18.62</v>
      </c>
      <c r="L7" s="4" t="s">
        <v>38</v>
      </c>
    </row>
    <row r="8" spans="2:13" x14ac:dyDescent="0.25">
      <c r="B8" s="4">
        <f>Sheet1!E27</f>
        <v>1200000</v>
      </c>
      <c r="C8" s="4" t="s">
        <v>41</v>
      </c>
      <c r="K8" s="10"/>
    </row>
    <row r="9" spans="2:13" x14ac:dyDescent="0.25">
      <c r="B9" s="11">
        <f>B7+B5+B6+B8</f>
        <v>40615139.5</v>
      </c>
      <c r="D9" s="10">
        <f>E5/B5</f>
        <v>0.55159543881348394</v>
      </c>
    </row>
    <row r="10" spans="2:13" x14ac:dyDescent="0.25">
      <c r="B10" s="4">
        <f>ROUND(B9,-6)</f>
        <v>41000000</v>
      </c>
      <c r="I10" s="4">
        <v>2000</v>
      </c>
    </row>
    <row r="11" spans="2:13" x14ac:dyDescent="0.25">
      <c r="B11" s="4">
        <f>B10*0.85</f>
        <v>34850000</v>
      </c>
      <c r="I11" s="4">
        <f>I10*1%</f>
        <v>20</v>
      </c>
      <c r="K11" s="4">
        <f>K5*I10</f>
        <v>25419999.999999996</v>
      </c>
    </row>
    <row r="12" spans="2:13" x14ac:dyDescent="0.25">
      <c r="B12" s="4">
        <f>B10*0.75</f>
        <v>30750000</v>
      </c>
      <c r="K12" s="4">
        <f>K11*1%</f>
        <v>254199.99999999997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2024-11-07T08:59:29Z</dcterms:modified>
</cp:coreProperties>
</file>