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Files For Review\Manmohan Dubey\VIS(2024-25)-PL497-446-618 Annika 672 sqm\Report\"/>
    </mc:Choice>
  </mc:AlternateContent>
  <bookViews>
    <workbookView xWindow="0" yWindow="0" windowWidth="21600" windowHeight="97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4" i="1"/>
  <c r="P6" i="1" l="1"/>
  <c r="L5" i="1"/>
  <c r="I5" i="1"/>
  <c r="E5" i="1"/>
  <c r="U5" i="1" s="1"/>
  <c r="L4" i="1"/>
  <c r="I4" i="1"/>
  <c r="N5" i="1" l="1"/>
  <c r="AC4" i="1"/>
  <c r="AA4" i="1"/>
  <c r="Y4" i="1"/>
  <c r="O5" i="1" l="1"/>
  <c r="Q5" i="1" s="1"/>
  <c r="R5" i="1" s="1"/>
  <c r="H5" i="2"/>
  <c r="E3" i="1"/>
  <c r="D5" i="2"/>
  <c r="F5" i="2"/>
  <c r="U3" i="1" l="1"/>
  <c r="N3" i="1"/>
  <c r="L3" i="1"/>
  <c r="I3" i="1"/>
  <c r="O3" i="1" l="1"/>
  <c r="Q3" i="1" l="1"/>
  <c r="R3" i="1" l="1"/>
  <c r="E6" i="1"/>
  <c r="U4" i="1"/>
  <c r="U6" i="1" s="1"/>
  <c r="F6" i="2" s="1"/>
  <c r="F7" i="2" s="1"/>
  <c r="N4" i="1"/>
  <c r="O4" i="1" l="1"/>
  <c r="N6" i="1"/>
  <c r="AC11" i="1" s="1"/>
  <c r="O6" i="1"/>
  <c r="Q4" i="1"/>
  <c r="AA5" i="1"/>
  <c r="AA6" i="1" s="1"/>
  <c r="H12" i="2"/>
  <c r="R4" i="1" l="1"/>
  <c r="R6" i="1" s="1"/>
  <c r="Q6" i="1"/>
  <c r="AC5" i="1" l="1"/>
  <c r="AC6" i="1" s="1"/>
  <c r="AC7" i="1" s="1"/>
  <c r="H6" i="2"/>
  <c r="H7" i="2" s="1"/>
  <c r="H8" i="2" s="1"/>
  <c r="H10" i="2" l="1"/>
  <c r="H11" i="2"/>
  <c r="H9" i="2"/>
  <c r="AC9" i="1"/>
  <c r="AC10" i="1"/>
  <c r="AC8" i="1"/>
</calcChain>
</file>

<file path=xl/sharedStrings.xml><?xml version="1.0" encoding="utf-8"?>
<sst xmlns="http://schemas.openxmlformats.org/spreadsheetml/2006/main" count="59" uniqueCount="46">
  <si>
    <t>Sr. No.</t>
  </si>
  <si>
    <t>Type of Structure</t>
  </si>
  <si>
    <t>Plinth Area  Rate 
(INR per sq feet)</t>
  </si>
  <si>
    <t>Depreciated Replacement Cost
(INR)</t>
  </si>
  <si>
    <t>Fair Market Value         (INR)</t>
  </si>
  <si>
    <t>Circle Rate
(INR per sq mtr.)</t>
  </si>
  <si>
    <t>Circle Value
(INR)</t>
  </si>
  <si>
    <t>Remarks:</t>
  </si>
  <si>
    <t>3. Age of construction taken from the information as per documents provided to us.</t>
  </si>
  <si>
    <t>4. The Valuation is done by considering the depreciated replacement cost and while calculating D.R.C. 10% salvage value is considered.</t>
  </si>
  <si>
    <t xml:space="preserve">Year of Construction 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</si>
  <si>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</si>
  <si>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</si>
  <si>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</si>
  <si>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</si>
  <si>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</si>
  <si>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Gross Replacement value
(INR)</t>
  </si>
  <si>
    <t xml:space="preserve">Depreciation
(INR) </t>
  </si>
  <si>
    <t>Deterioration</t>
  </si>
  <si>
    <t>Block Name</t>
  </si>
  <si>
    <t>Built-up area 
(in sq ft.)</t>
  </si>
  <si>
    <t xml:space="preserve">Govt. Value </t>
  </si>
  <si>
    <t>Land Area in Sq.mtr.</t>
  </si>
  <si>
    <t>Govt. Rate</t>
  </si>
  <si>
    <t>Market Rate</t>
  </si>
  <si>
    <t>Market Value</t>
  </si>
  <si>
    <t>Area in Sq.ft.</t>
  </si>
  <si>
    <t xml:space="preserve">Total Value - </t>
  </si>
  <si>
    <t>Built-up Area 
(in sq mtr)</t>
  </si>
  <si>
    <t>FMV</t>
  </si>
  <si>
    <t>RV</t>
  </si>
  <si>
    <t>DV</t>
  </si>
  <si>
    <t>Height 
(in ft.)</t>
  </si>
  <si>
    <t>TOTAL</t>
  </si>
  <si>
    <t>1. All the details pertaining to the building area statement such as area, floor, etc has been taken from the documents provided to us.</t>
  </si>
  <si>
    <t xml:space="preserve">2.The maintenance of the building was average as per site survey observation from external. </t>
  </si>
  <si>
    <t>IV</t>
  </si>
  <si>
    <t>Difference</t>
  </si>
  <si>
    <t>Depreciation</t>
  </si>
  <si>
    <t>M/S. ANNIKA POWER SYSTEM</t>
  </si>
  <si>
    <t>Brickwall with Iron truss with GI Sheet</t>
  </si>
  <si>
    <t>L&amp;B</t>
  </si>
  <si>
    <t>Working Building GF</t>
  </si>
  <si>
    <t>Working Shed GF</t>
  </si>
  <si>
    <t>Shed 2</t>
  </si>
  <si>
    <t xml:space="preserve">RCC Framed Structure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</si>
</sst>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43" formatCode="_ * #,##0.00_ ;_ * \-#,##0.00_ ;_ * &quot;-&quot;??_ ;_ @_ "/>
    <numFmt numFmtId="164" formatCode="_ [$₹-439]* #,##0_ ;_ [$₹-439]* \-#,##0_ ;_ [$₹-439]* &quot;-&quot;??_ ;_ @_ "/>
    <numFmt numFmtId="165" formatCode="0.0000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52">
    <xf numFmtId="0" fontId="0" fillId="0" borderId="0" xfId="0"/>
    <xf numFmtId="0" fontId="0" fillId="0" borderId="3" xfId="0" applyBorder="1"/>
    <xf numFmtId="1" fontId="0" fillId="0" borderId="3" xfId="0" applyNumberFormat="1" applyBorder="1"/>
    <xf numFmtId="166" fontId="0" fillId="0" borderId="3" xfId="1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6" fontId="0" fillId="0" borderId="3" xfId="0" applyNumberFormat="1" applyBorder="1"/>
    <xf numFmtId="0" fontId="0" fillId="0" borderId="0" xfId="0" applyAlignment="1">
      <alignment wrapText="1"/>
    </xf>
    <xf numFmtId="3" fontId="0" fillId="0" borderId="0" xfId="0" applyNumberFormat="1"/>
    <xf numFmtId="6" fontId="0" fillId="0" borderId="0" xfId="0" applyNumberFormat="1"/>
    <xf numFmtId="0" fontId="4" fillId="4" borderId="2" xfId="3" applyFont="1" applyFill="1" applyBorder="1" applyAlignment="1">
      <alignment horizontal="center" vertical="center" wrapText="1"/>
    </xf>
    <xf numFmtId="0" fontId="4" fillId="4" borderId="3" xfId="3" applyFont="1" applyFill="1" applyBorder="1" applyAlignment="1">
      <alignment horizontal="center" vertical="center" wrapText="1"/>
    </xf>
    <xf numFmtId="164" fontId="4" fillId="4" borderId="3" xfId="3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9" fontId="5" fillId="4" borderId="4" xfId="0" applyNumberFormat="1" applyFont="1" applyFill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166" fontId="5" fillId="4" borderId="4" xfId="1" applyNumberFormat="1" applyFont="1" applyFill="1" applyBorder="1" applyAlignment="1">
      <alignment horizontal="center" vertical="center" wrapText="1"/>
    </xf>
    <xf numFmtId="166" fontId="5" fillId="4" borderId="3" xfId="1" applyNumberFormat="1" applyFont="1" applyFill="1" applyBorder="1" applyAlignment="1">
      <alignment horizontal="center" vertical="center" wrapText="1"/>
    </xf>
    <xf numFmtId="9" fontId="5" fillId="4" borderId="3" xfId="2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6" fontId="5" fillId="4" borderId="3" xfId="1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43" fontId="5" fillId="4" borderId="3" xfId="1" applyNumberFormat="1" applyFont="1" applyFill="1" applyBorder="1" applyAlignment="1">
      <alignment horizontal="center" vertical="center"/>
    </xf>
    <xf numFmtId="1" fontId="0" fillId="0" borderId="0" xfId="0" applyNumberFormat="1"/>
    <xf numFmtId="0" fontId="6" fillId="4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9" fontId="0" fillId="0" borderId="3" xfId="2" applyFont="1" applyBorder="1" applyAlignment="1">
      <alignment horizontal="center"/>
    </xf>
    <xf numFmtId="166" fontId="0" fillId="0" borderId="3" xfId="1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166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40% - Accent1" xfId="3" builtinId="31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U1" workbookViewId="0">
      <selection activeCell="AC6" sqref="AC6:AD6"/>
    </sheetView>
  </sheetViews>
  <sheetFormatPr defaultRowHeight="15" x14ac:dyDescent="0.25"/>
  <cols>
    <col min="1" max="1" width="3.42578125" customWidth="1"/>
    <col min="2" max="2" width="9.7109375" customWidth="1"/>
    <col min="3" max="3" width="5.85546875" customWidth="1"/>
    <col min="4" max="4" width="10" customWidth="1"/>
    <col min="5" max="5" width="8" customWidth="1"/>
    <col min="6" max="6" width="8" hidden="1" customWidth="1"/>
    <col min="7" max="7" width="6.5703125" customWidth="1"/>
    <col min="8" max="8" width="9.28515625" hidden="1" customWidth="1"/>
    <col min="9" max="9" width="9.140625" hidden="1" customWidth="1"/>
    <col min="10" max="10" width="7.42578125" customWidth="1"/>
    <col min="11" max="12" width="9.140625" hidden="1" customWidth="1"/>
    <col min="13" max="13" width="9.140625" customWidth="1"/>
    <col min="14" max="14" width="10.7109375" customWidth="1"/>
    <col min="15" max="17" width="10.7109375" hidden="1" customWidth="1"/>
    <col min="18" max="18" width="9.7109375" customWidth="1"/>
    <col min="19" max="19" width="7.140625" customWidth="1"/>
    <col min="20" max="20" width="7.140625" hidden="1" customWidth="1"/>
    <col min="21" max="21" width="9.7109375" customWidth="1"/>
    <col min="24" max="24" width="9.7109375" bestFit="1" customWidth="1"/>
    <col min="25" max="25" width="7.28515625" bestFit="1" customWidth="1"/>
    <col min="26" max="26" width="6" bestFit="1" customWidth="1"/>
    <col min="27" max="27" width="11.85546875" bestFit="1" customWidth="1"/>
  </cols>
  <sheetData>
    <row r="1" spans="1:30" ht="15.75" customHeight="1" x14ac:dyDescent="0.25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30" ht="63.75" x14ac:dyDescent="0.25">
      <c r="A2" s="10" t="s">
        <v>0</v>
      </c>
      <c r="B2" s="10" t="s">
        <v>19</v>
      </c>
      <c r="C2" s="10" t="s">
        <v>32</v>
      </c>
      <c r="D2" s="10" t="s">
        <v>1</v>
      </c>
      <c r="E2" s="10" t="s">
        <v>28</v>
      </c>
      <c r="F2" s="10" t="s">
        <v>20</v>
      </c>
      <c r="G2" s="10" t="s">
        <v>10</v>
      </c>
      <c r="H2" s="11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2</v>
      </c>
      <c r="N2" s="12" t="s">
        <v>16</v>
      </c>
      <c r="O2" s="12" t="s">
        <v>17</v>
      </c>
      <c r="P2" s="12" t="s">
        <v>18</v>
      </c>
      <c r="Q2" s="11" t="s">
        <v>3</v>
      </c>
      <c r="R2" s="11" t="s">
        <v>4</v>
      </c>
      <c r="S2" s="11" t="s">
        <v>5</v>
      </c>
      <c r="T2" s="11" t="s">
        <v>38</v>
      </c>
      <c r="U2" s="11" t="s">
        <v>6</v>
      </c>
    </row>
    <row r="3" spans="1:30" ht="30" customHeight="1" x14ac:dyDescent="0.25">
      <c r="A3" s="26">
        <v>1</v>
      </c>
      <c r="B3" s="14" t="s">
        <v>42</v>
      </c>
      <c r="C3" s="13">
        <v>10</v>
      </c>
      <c r="D3" s="33" t="s">
        <v>45</v>
      </c>
      <c r="E3" s="15">
        <f>F3/10.7639</f>
        <v>69.67734742983491</v>
      </c>
      <c r="F3" s="16">
        <v>750</v>
      </c>
      <c r="G3" s="13">
        <v>2012</v>
      </c>
      <c r="H3" s="17">
        <v>2024</v>
      </c>
      <c r="I3" s="17">
        <f>H3-G3</f>
        <v>12</v>
      </c>
      <c r="J3" s="17">
        <v>60</v>
      </c>
      <c r="K3" s="18">
        <v>0.1</v>
      </c>
      <c r="L3" s="19">
        <f>(1-K3)/J3</f>
        <v>1.5000000000000001E-2</v>
      </c>
      <c r="M3" s="14">
        <v>1100</v>
      </c>
      <c r="N3" s="20">
        <f>M3*E3*10.7639</f>
        <v>824999.99999999988</v>
      </c>
      <c r="O3" s="21">
        <f>N3*L3*IF(I3&gt;J3,J3,I3)</f>
        <v>148500</v>
      </c>
      <c r="P3" s="22">
        <v>0</v>
      </c>
      <c r="Q3" s="23">
        <f>N3-O3</f>
        <v>676499.99999999988</v>
      </c>
      <c r="R3" s="21">
        <f>Q3-(Q3*P3)</f>
        <v>676499.99999999988</v>
      </c>
      <c r="S3" s="24">
        <v>14000</v>
      </c>
      <c r="T3" s="31">
        <v>0.88</v>
      </c>
      <c r="U3" s="21">
        <f>S3*E3*T3</f>
        <v>858424.92033556616</v>
      </c>
      <c r="X3" s="5" t="s">
        <v>22</v>
      </c>
      <c r="Y3" s="5" t="s">
        <v>26</v>
      </c>
      <c r="Z3" s="5" t="s">
        <v>23</v>
      </c>
      <c r="AA3" s="29" t="s">
        <v>21</v>
      </c>
      <c r="AB3" s="5" t="s">
        <v>24</v>
      </c>
      <c r="AC3" s="49" t="s">
        <v>25</v>
      </c>
      <c r="AD3" s="50"/>
    </row>
    <row r="4" spans="1:30" ht="25.5" x14ac:dyDescent="0.25">
      <c r="A4" s="26">
        <v>2</v>
      </c>
      <c r="B4" s="25" t="s">
        <v>43</v>
      </c>
      <c r="C4" s="13">
        <v>15</v>
      </c>
      <c r="D4" s="44" t="s">
        <v>40</v>
      </c>
      <c r="E4" s="15">
        <f>F4/10.7639</f>
        <v>83.612816915801901</v>
      </c>
      <c r="F4" s="16">
        <v>900</v>
      </c>
      <c r="G4" s="13">
        <v>2012</v>
      </c>
      <c r="H4" s="17">
        <v>2024</v>
      </c>
      <c r="I4" s="17">
        <f t="shared" ref="I4:I5" si="0">H4-G4</f>
        <v>12</v>
      </c>
      <c r="J4" s="17">
        <v>30</v>
      </c>
      <c r="K4" s="18">
        <v>0.1</v>
      </c>
      <c r="L4" s="19">
        <f t="shared" ref="L4:L5" si="1">(1-K4)/J4</f>
        <v>3.0000000000000002E-2</v>
      </c>
      <c r="M4" s="14">
        <v>800</v>
      </c>
      <c r="N4" s="20">
        <f t="shared" ref="N4:N5" si="2">M4*E4*10.7639</f>
        <v>720000.00000000012</v>
      </c>
      <c r="O4" s="21">
        <f t="shared" ref="O4:O5" si="3">N4*L4*IF(I4&gt;J4,J4,I4)</f>
        <v>259200.00000000006</v>
      </c>
      <c r="P4" s="22">
        <v>0</v>
      </c>
      <c r="Q4" s="23">
        <f t="shared" ref="Q4:Q5" si="4">N4-O4</f>
        <v>460800.00000000006</v>
      </c>
      <c r="R4" s="21">
        <f t="shared" ref="R4:R5" si="5">Q4-(Q4*P4)</f>
        <v>460800.00000000006</v>
      </c>
      <c r="S4" s="24">
        <v>12000</v>
      </c>
      <c r="T4" s="31">
        <v>0.88</v>
      </c>
      <c r="U4" s="21">
        <f t="shared" ref="U4:U5" si="6">S4*E4*T4</f>
        <v>882951.34663086804</v>
      </c>
      <c r="X4" s="30">
        <v>672</v>
      </c>
      <c r="Y4" s="2">
        <f>X4*10.7639</f>
        <v>7233.3407999999999</v>
      </c>
      <c r="Z4" s="1">
        <v>11000</v>
      </c>
      <c r="AA4" s="3">
        <f>Z4*X4</f>
        <v>7392000</v>
      </c>
      <c r="AB4" s="1">
        <v>13000</v>
      </c>
      <c r="AC4" s="43">
        <f>X4*AB4</f>
        <v>8736000</v>
      </c>
      <c r="AD4" s="43"/>
    </row>
    <row r="5" spans="1:30" ht="25.5" customHeight="1" x14ac:dyDescent="0.25">
      <c r="A5" s="26">
        <v>3</v>
      </c>
      <c r="B5" s="25" t="s">
        <v>44</v>
      </c>
      <c r="C5" s="13">
        <v>10</v>
      </c>
      <c r="D5" s="45"/>
      <c r="E5" s="15">
        <f t="shared" ref="E5" si="7">F5/10.7639</f>
        <v>39.483830210239788</v>
      </c>
      <c r="F5" s="16">
        <v>425</v>
      </c>
      <c r="G5" s="13">
        <v>2012</v>
      </c>
      <c r="H5" s="17">
        <v>2024</v>
      </c>
      <c r="I5" s="17">
        <f t="shared" si="0"/>
        <v>12</v>
      </c>
      <c r="J5" s="17">
        <v>30</v>
      </c>
      <c r="K5" s="18">
        <v>0.1</v>
      </c>
      <c r="L5" s="19">
        <f t="shared" si="1"/>
        <v>3.0000000000000002E-2</v>
      </c>
      <c r="M5" s="14">
        <v>600</v>
      </c>
      <c r="N5" s="20">
        <f t="shared" si="2"/>
        <v>255000.00000000003</v>
      </c>
      <c r="O5" s="21">
        <f t="shared" si="3"/>
        <v>91800.000000000029</v>
      </c>
      <c r="P5" s="22">
        <v>0</v>
      </c>
      <c r="Q5" s="23">
        <f t="shared" si="4"/>
        <v>163200</v>
      </c>
      <c r="R5" s="21">
        <f t="shared" si="5"/>
        <v>163200</v>
      </c>
      <c r="S5" s="24">
        <v>12000</v>
      </c>
      <c r="T5" s="31">
        <v>0.88</v>
      </c>
      <c r="U5" s="21">
        <f t="shared" si="6"/>
        <v>416949.24702013214</v>
      </c>
      <c r="Z5" s="1" t="s">
        <v>41</v>
      </c>
      <c r="AA5" s="6">
        <f>U6</f>
        <v>2158325.5139865661</v>
      </c>
      <c r="AB5" s="1" t="s">
        <v>41</v>
      </c>
      <c r="AC5" s="47">
        <f>R6</f>
        <v>1300500</v>
      </c>
      <c r="AD5" s="48"/>
    </row>
    <row r="6" spans="1:30" x14ac:dyDescent="0.25">
      <c r="A6" s="13"/>
      <c r="B6" s="25"/>
      <c r="C6" s="13"/>
      <c r="D6" s="27" t="s">
        <v>33</v>
      </c>
      <c r="E6" s="16">
        <f>SUM(E3:E5)</f>
        <v>192.77399455587658</v>
      </c>
      <c r="F6" s="16">
        <f>SUM(F3:F5)</f>
        <v>2075</v>
      </c>
      <c r="G6" s="39"/>
      <c r="H6" s="40"/>
      <c r="I6" s="40"/>
      <c r="J6" s="40"/>
      <c r="K6" s="40"/>
      <c r="L6" s="40"/>
      <c r="M6" s="41"/>
      <c r="N6" s="16">
        <f>SUM(N3:N5)</f>
        <v>1800000</v>
      </c>
      <c r="O6" s="16">
        <f>SUM(O3:O5)</f>
        <v>499500.00000000012</v>
      </c>
      <c r="P6" s="16">
        <f>SUM(P3:P5)</f>
        <v>0</v>
      </c>
      <c r="Q6" s="16">
        <f>SUM(Q3:Q5)</f>
        <v>1300500</v>
      </c>
      <c r="R6" s="16">
        <f>SUM(R3:R5)</f>
        <v>1300500</v>
      </c>
      <c r="S6" s="16"/>
      <c r="T6" s="16"/>
      <c r="U6" s="16">
        <f>SUM(U3:U5)</f>
        <v>2158325.5139865661</v>
      </c>
      <c r="X6" s="46" t="s">
        <v>27</v>
      </c>
      <c r="Y6" s="46"/>
      <c r="Z6" s="46"/>
      <c r="AA6" s="6">
        <f>SUM(AA4:AA5)</f>
        <v>9550325.5139865652</v>
      </c>
      <c r="AB6" s="1"/>
      <c r="AC6" s="47">
        <f>SUM(AC4:AD5)</f>
        <v>10036500</v>
      </c>
      <c r="AD6" s="48"/>
    </row>
    <row r="7" spans="1:30" x14ac:dyDescent="0.25">
      <c r="A7" s="36" t="s">
        <v>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8"/>
      <c r="AB7" s="1" t="s">
        <v>29</v>
      </c>
      <c r="AC7" s="47">
        <f>ROUND(AC6,-5)</f>
        <v>10000000</v>
      </c>
      <c r="AD7" s="48"/>
    </row>
    <row r="8" spans="1:30" ht="25.5" customHeight="1" x14ac:dyDescent="0.25">
      <c r="A8" s="34" t="s">
        <v>34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AB8" s="1" t="s">
        <v>30</v>
      </c>
      <c r="AC8" s="47">
        <f>AC7*0.85</f>
        <v>8500000</v>
      </c>
      <c r="AD8" s="47"/>
    </row>
    <row r="9" spans="1:30" ht="15" customHeight="1" x14ac:dyDescent="0.25">
      <c r="A9" s="34" t="s">
        <v>35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AB9" s="1" t="s">
        <v>31</v>
      </c>
      <c r="AC9" s="47">
        <f>AC7*0.75</f>
        <v>7500000</v>
      </c>
      <c r="AD9" s="47"/>
    </row>
    <row r="10" spans="1:30" ht="15" customHeight="1" x14ac:dyDescent="0.25">
      <c r="A10" s="34" t="s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AB10" s="1" t="s">
        <v>37</v>
      </c>
      <c r="AC10" s="42">
        <f>(AC7-AA6)/AA6</f>
        <v>4.7084728719966794E-2</v>
      </c>
      <c r="AD10" s="42"/>
    </row>
    <row r="11" spans="1:30" ht="23.25" customHeight="1" x14ac:dyDescent="0.25">
      <c r="A11" s="34" t="s">
        <v>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AB11" s="28" t="s">
        <v>36</v>
      </c>
      <c r="AC11" s="43">
        <f>Sheet1!N6*0.8</f>
        <v>1440000</v>
      </c>
      <c r="AD11" s="43"/>
    </row>
    <row r="13" spans="1:30" x14ac:dyDescent="0.25">
      <c r="M13" s="32"/>
      <c r="T13" s="32"/>
    </row>
    <row r="14" spans="1:30" ht="33" customHeight="1" x14ac:dyDescent="0.25"/>
    <row r="15" spans="1:30" x14ac:dyDescent="0.25">
      <c r="N15" s="7"/>
      <c r="O15" s="7"/>
      <c r="P15" s="7"/>
      <c r="Q15" s="7"/>
      <c r="S15" s="7"/>
      <c r="T15" s="7"/>
      <c r="U15" s="7"/>
    </row>
    <row r="16" spans="1:30" x14ac:dyDescent="0.25">
      <c r="O16" s="8"/>
      <c r="P16" s="8"/>
      <c r="Q16" s="9"/>
      <c r="R16" s="8"/>
      <c r="S16" s="8"/>
      <c r="T16" s="8"/>
      <c r="U16" s="8"/>
    </row>
    <row r="17" spans="15:21" x14ac:dyDescent="0.25">
      <c r="O17" s="8"/>
      <c r="P17" s="8"/>
      <c r="Q17" s="9"/>
      <c r="R17" s="8"/>
      <c r="S17" s="8"/>
      <c r="T17" s="8"/>
      <c r="U17" s="8"/>
    </row>
    <row r="18" spans="15:21" x14ac:dyDescent="0.25">
      <c r="O18" s="8"/>
      <c r="P18" s="8"/>
      <c r="Q18" s="9"/>
      <c r="R18" s="8"/>
      <c r="S18" s="8"/>
      <c r="T18" s="8"/>
      <c r="U18" s="8"/>
    </row>
    <row r="19" spans="15:21" x14ac:dyDescent="0.25">
      <c r="O19" s="8"/>
      <c r="P19" s="8"/>
      <c r="Q19" s="9"/>
      <c r="R19" s="8"/>
      <c r="S19" s="8"/>
      <c r="T19" s="8"/>
      <c r="U19" s="8"/>
    </row>
    <row r="20" spans="15:21" x14ac:dyDescent="0.25">
      <c r="O20" s="8"/>
      <c r="P20" s="8"/>
      <c r="Q20" s="9"/>
      <c r="R20" s="8"/>
      <c r="S20" s="8"/>
      <c r="T20" s="8"/>
      <c r="U20" s="8"/>
    </row>
    <row r="21" spans="15:21" x14ac:dyDescent="0.25">
      <c r="O21" s="8"/>
      <c r="P21" s="8"/>
      <c r="Q21" s="9"/>
      <c r="R21" s="8"/>
      <c r="S21" s="8"/>
      <c r="T21" s="8"/>
      <c r="U21" s="8"/>
    </row>
    <row r="22" spans="15:21" x14ac:dyDescent="0.25">
      <c r="O22" s="8"/>
      <c r="P22" s="8"/>
      <c r="Q22" s="9"/>
      <c r="R22" s="8"/>
      <c r="S22" s="8"/>
      <c r="T22" s="8"/>
      <c r="U22" s="8"/>
    </row>
    <row r="23" spans="15:21" x14ac:dyDescent="0.25">
      <c r="O23" s="8"/>
      <c r="P23" s="8"/>
      <c r="Q23" s="9"/>
      <c r="R23" s="8"/>
      <c r="S23" s="8"/>
      <c r="T23" s="8"/>
      <c r="U23" s="8"/>
    </row>
    <row r="24" spans="15:21" x14ac:dyDescent="0.25">
      <c r="P24" s="8"/>
      <c r="Q24" s="8"/>
      <c r="R24" s="8"/>
      <c r="U24" s="8"/>
    </row>
  </sheetData>
  <mergeCells count="18">
    <mergeCell ref="AC3:AD3"/>
    <mergeCell ref="AC4:AD4"/>
    <mergeCell ref="AC5:AD5"/>
    <mergeCell ref="AC10:AD10"/>
    <mergeCell ref="AC11:AD11"/>
    <mergeCell ref="D4:D5"/>
    <mergeCell ref="X6:Z6"/>
    <mergeCell ref="AC6:AD6"/>
    <mergeCell ref="AC7:AD7"/>
    <mergeCell ref="AC8:AD8"/>
    <mergeCell ref="AC9:AD9"/>
    <mergeCell ref="A10:U10"/>
    <mergeCell ref="A11:U11"/>
    <mergeCell ref="A1:U1"/>
    <mergeCell ref="A8:U8"/>
    <mergeCell ref="A9:U9"/>
    <mergeCell ref="A7:U7"/>
    <mergeCell ref="G6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2"/>
  <sheetViews>
    <sheetView workbookViewId="0">
      <selection activeCell="B4" sqref="B4:I12"/>
    </sheetView>
  </sheetViews>
  <sheetFormatPr defaultRowHeight="15" x14ac:dyDescent="0.25"/>
  <cols>
    <col min="6" max="6" width="11.85546875" bestFit="1" customWidth="1"/>
  </cols>
  <sheetData>
    <row r="4" spans="2:9" ht="30" x14ac:dyDescent="0.25">
      <c r="B4" s="51" t="s">
        <v>22</v>
      </c>
      <c r="C4" s="51"/>
      <c r="D4" s="5" t="s">
        <v>26</v>
      </c>
      <c r="E4" s="4" t="s">
        <v>23</v>
      </c>
      <c r="F4" s="4" t="s">
        <v>21</v>
      </c>
      <c r="G4" s="5" t="s">
        <v>24</v>
      </c>
      <c r="H4" s="49" t="s">
        <v>25</v>
      </c>
      <c r="I4" s="50"/>
    </row>
    <row r="5" spans="2:9" x14ac:dyDescent="0.25">
      <c r="B5" s="48">
        <v>900</v>
      </c>
      <c r="C5" s="48"/>
      <c r="D5" s="2">
        <f>B5*10.7639</f>
        <v>9687.51</v>
      </c>
      <c r="E5" s="1">
        <v>15000</v>
      </c>
      <c r="F5" s="3">
        <f>E5*B5</f>
        <v>13500000</v>
      </c>
      <c r="G5" s="1">
        <v>16000</v>
      </c>
      <c r="H5" s="43">
        <f>B5*G5</f>
        <v>14400000</v>
      </c>
      <c r="I5" s="43"/>
    </row>
    <row r="6" spans="2:9" x14ac:dyDescent="0.25">
      <c r="F6" s="6">
        <f>Sheet1!U6</f>
        <v>2158325.5139865661</v>
      </c>
      <c r="G6" s="1"/>
      <c r="H6" s="47">
        <f>Sheet1!R6</f>
        <v>1300500</v>
      </c>
      <c r="I6" s="48"/>
    </row>
    <row r="7" spans="2:9" x14ac:dyDescent="0.25">
      <c r="B7" s="46" t="s">
        <v>27</v>
      </c>
      <c r="C7" s="46"/>
      <c r="D7" s="46"/>
      <c r="E7" s="46"/>
      <c r="F7" s="6">
        <f>SUM(F5:F6)</f>
        <v>15658325.513986565</v>
      </c>
      <c r="G7" s="1"/>
      <c r="H7" s="47">
        <f>SUM(H5:I6)</f>
        <v>15700500</v>
      </c>
      <c r="I7" s="48"/>
    </row>
    <row r="8" spans="2:9" x14ac:dyDescent="0.25">
      <c r="G8" s="1" t="s">
        <v>29</v>
      </c>
      <c r="H8" s="47">
        <f>ROUND(H7,-5)</f>
        <v>15700000</v>
      </c>
      <c r="I8" s="48"/>
    </row>
    <row r="9" spans="2:9" x14ac:dyDescent="0.25">
      <c r="G9" s="1" t="s">
        <v>30</v>
      </c>
      <c r="H9" s="47">
        <f>H8*0.85</f>
        <v>13345000</v>
      </c>
      <c r="I9" s="47"/>
    </row>
    <row r="10" spans="2:9" x14ac:dyDescent="0.25">
      <c r="G10" s="1" t="s">
        <v>31</v>
      </c>
      <c r="H10" s="47">
        <f>H8*0.75</f>
        <v>11775000</v>
      </c>
      <c r="I10" s="47"/>
    </row>
    <row r="11" spans="2:9" x14ac:dyDescent="0.25">
      <c r="G11" s="1" t="s">
        <v>37</v>
      </c>
      <c r="H11" s="42">
        <f>(H8-F7)/F7</f>
        <v>2.6614905901789893E-3</v>
      </c>
      <c r="I11" s="42"/>
    </row>
    <row r="12" spans="2:9" x14ac:dyDescent="0.25">
      <c r="G12" s="28" t="s">
        <v>36</v>
      </c>
      <c r="H12" s="43">
        <f>Sheet1!N6*0.8</f>
        <v>1440000</v>
      </c>
      <c r="I12" s="43"/>
    </row>
  </sheetData>
  <mergeCells count="12">
    <mergeCell ref="H12:I12"/>
    <mergeCell ref="B4:C4"/>
    <mergeCell ref="H4:I4"/>
    <mergeCell ref="H5:I5"/>
    <mergeCell ref="B5:C5"/>
    <mergeCell ref="H8:I8"/>
    <mergeCell ref="H9:I9"/>
    <mergeCell ref="H10:I10"/>
    <mergeCell ref="H6:I6"/>
    <mergeCell ref="B7:E7"/>
    <mergeCell ref="H7:I7"/>
    <mergeCell ref="H11: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Manmohan Dubey</dc:creator>
  <cp:lastModifiedBy>Manas Upmanyu</cp:lastModifiedBy>
  <dcterms:created xsi:type="dcterms:W3CDTF">2015-06-05T18:17:20Z</dcterms:created>
  <dcterms:modified xsi:type="dcterms:W3CDTF">2024-11-14T16:04:33Z</dcterms:modified>
</cp:coreProperties>
</file>