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Anuj Sharma\VIS(2024-25)-PL555-496-703\WORKING\"/>
    </mc:Choice>
  </mc:AlternateContent>
  <bookViews>
    <workbookView xWindow="0" yWindow="0" windowWidth="24000" windowHeight="9735"/>
  </bookViews>
  <sheets>
    <sheet name="Sheet1" sheetId="4" r:id="rId1"/>
    <sheet name="Boundary Wall Length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4" l="1"/>
  <c r="T19" i="4"/>
  <c r="P5" i="4"/>
  <c r="S5" i="4" s="1"/>
  <c r="T5" i="4" s="1"/>
  <c r="Q5" i="4"/>
  <c r="H4" i="4"/>
  <c r="H5" i="4"/>
  <c r="N4" i="4"/>
  <c r="N5" i="4"/>
  <c r="N6" i="4"/>
  <c r="K4" i="4"/>
  <c r="K5" i="4"/>
  <c r="K6" i="4"/>
  <c r="G4" i="4"/>
  <c r="G5" i="4"/>
  <c r="G6" i="4"/>
  <c r="H6" i="4" s="1"/>
  <c r="G3" i="4" l="1"/>
  <c r="N3" i="4"/>
  <c r="K3" i="4"/>
  <c r="H3" i="4" l="1"/>
  <c r="P3" i="4" s="1"/>
  <c r="Q3" i="4" s="1"/>
  <c r="S3" i="4" s="1"/>
  <c r="T3" i="4" s="1"/>
  <c r="P4" i="4" l="1"/>
  <c r="Q4" i="4" s="1"/>
  <c r="S4" i="4" s="1"/>
  <c r="T4" i="4" s="1"/>
  <c r="P6" i="4"/>
  <c r="Q6" i="4" s="1"/>
  <c r="S6" i="4" s="1"/>
  <c r="T6" i="4" s="1"/>
  <c r="W3" i="4" l="1"/>
  <c r="Y3" i="4" s="1"/>
  <c r="F10" i="5"/>
  <c r="D10" i="5"/>
  <c r="D9" i="5"/>
  <c r="I4" i="5"/>
  <c r="J4" i="5" s="1"/>
  <c r="K4" i="5" s="1"/>
  <c r="L4" i="5" s="1"/>
  <c r="I3" i="5"/>
  <c r="J3" i="5" s="1"/>
  <c r="K3" i="5" s="1"/>
  <c r="H3" i="5"/>
  <c r="K5" i="5" l="1"/>
  <c r="L3" i="5"/>
  <c r="L5" i="5" s="1"/>
  <c r="AA3" i="4" l="1"/>
  <c r="K18" i="4"/>
  <c r="M17" i="4"/>
  <c r="N17" i="4" s="1"/>
  <c r="J16" i="4"/>
  <c r="G7" i="4"/>
  <c r="N18" i="4" l="1"/>
  <c r="M18" i="4" s="1"/>
  <c r="R7" i="4"/>
  <c r="F7" i="4"/>
  <c r="Y4" i="4"/>
  <c r="Y11" i="4" s="1"/>
  <c r="P7" i="4" l="1"/>
  <c r="AA10" i="4" s="1"/>
  <c r="Q7" i="4" l="1"/>
  <c r="T7" i="4"/>
  <c r="S7" i="4"/>
  <c r="AA4" i="4" l="1"/>
  <c r="AA6" i="4" l="1"/>
  <c r="AA7" i="4" s="1"/>
  <c r="AA8" i="4" s="1"/>
  <c r="AA9" i="4" l="1"/>
</calcChain>
</file>

<file path=xl/sharedStrings.xml><?xml version="1.0" encoding="utf-8"?>
<sst xmlns="http://schemas.openxmlformats.org/spreadsheetml/2006/main" count="57" uniqueCount="55">
  <si>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</si>
  <si>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</si>
  <si>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</si>
  <si>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</si>
  <si>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</si>
  <si>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</si>
  <si>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</si>
  <si>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</si>
  <si>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</si>
  <si>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</si>
  <si>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</si>
  <si>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</si>
  <si>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</si>
  <si>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</si>
  <si>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</si>
  <si>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</si>
  <si>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</si>
  <si>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Fair Market Value         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</si>
  <si>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</si>
  <si>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</si>
  <si>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</si>
  <si>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</si>
  <si>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</si>
  <si>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Aesthtics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</si>
  <si>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</si>
  <si>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</si>
  <si>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</si>
  <si>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</si>
  <si>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</si>
  <si>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</si>
  <si>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</si>
  <si>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</si>
  <si>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</si>
  <si>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</si>
  <si>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</si>
  <si>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</si>
  <si>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</si>
  <si>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builtup</t>
  </si>
  <si>
    <t>land</t>
  </si>
  <si>
    <t>Market Rate per sq.yds.</t>
  </si>
  <si>
    <t>S.No.</t>
  </si>
  <si>
    <t>Running   mtr.</t>
  </si>
  <si>
    <t>Height/Width (in ft.)</t>
  </si>
  <si>
    <t>CoC</t>
  </si>
  <si>
    <t>EL</t>
  </si>
  <si>
    <t>SV</t>
  </si>
  <si>
    <t>GCRC</t>
  </si>
  <si>
    <t>Dep.</t>
  </si>
  <si>
    <t>DRC</t>
  </si>
  <si>
    <t>LENGTH OF BOUNDARY WALL</t>
  </si>
  <si>
    <t>Internal Roads</t>
  </si>
  <si>
    <t>Total Built-up Area</t>
  </si>
  <si>
    <t>M/S K M GOEL</t>
  </si>
  <si>
    <t xml:space="preserve">Floor </t>
  </si>
  <si>
    <t>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</si>
</sst>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164" fontId="0" fillId="5" borderId="0" xfId="0" applyNumberFormat="1" applyFill="1" applyBorder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zoomScaleNormal="100" workbookViewId="0">
      <selection activeCell="AA10" sqref="AA10:AB10"/>
    </sheetView>
  </sheetViews>
  <sheetFormatPr defaultRowHeight="15" x14ac:dyDescent="0.25"/>
  <cols>
    <col min="1" max="1" width="4.28515625" customWidth="1"/>
    <col min="2" max="2" width="8.28515625" customWidth="1"/>
    <col min="3" max="3" width="7" hidden="1" customWidth="1"/>
    <col min="4" max="4" width="6.7109375" customWidth="1"/>
    <col min="5" max="5" width="8.85546875" hidden="1" customWidth="1"/>
    <col min="6" max="6" width="11.140625" customWidth="1"/>
    <col min="7" max="7" width="10" customWidth="1"/>
    <col min="8" max="8" width="10" hidden="1" customWidth="1"/>
    <col min="9" max="9" width="12" customWidth="1"/>
    <col min="10" max="10" width="9.7109375" hidden="1" customWidth="1"/>
    <col min="11" max="11" width="10.140625" customWidth="1"/>
    <col min="12" max="12" width="10.7109375" hidden="1" customWidth="1"/>
    <col min="13" max="13" width="9" hidden="1" customWidth="1"/>
    <col min="14" max="14" width="14.28515625" hidden="1" customWidth="1"/>
    <col min="15" max="15" width="9.140625" customWidth="1"/>
    <col min="16" max="16" width="11.5703125" hidden="1" customWidth="1"/>
    <col min="17" max="17" width="10.85546875" hidden="1" customWidth="1"/>
    <col min="18" max="18" width="9.140625" hidden="1" customWidth="1"/>
    <col min="19" max="19" width="12.7109375" customWidth="1"/>
    <col min="20" max="20" width="11.5703125" customWidth="1"/>
    <col min="22" max="22" width="7.5703125" customWidth="1"/>
    <col min="23" max="23" width="11.5703125" bestFit="1" customWidth="1"/>
    <col min="24" max="24" width="12.28515625" bestFit="1" customWidth="1"/>
    <col min="25" max="25" width="12.28515625" customWidth="1"/>
    <col min="26" max="26" width="11.85546875" bestFit="1" customWidth="1"/>
    <col min="27" max="27" width="10.7109375" customWidth="1"/>
    <col min="28" max="28" width="6.140625" customWidth="1"/>
  </cols>
  <sheetData>
    <row r="1" spans="1:34" ht="15.75" x14ac:dyDescent="0.25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34" ht="75" x14ac:dyDescent="0.25">
      <c r="A2" s="5" t="s">
        <v>1</v>
      </c>
      <c r="B2" s="5" t="s">
        <v>53</v>
      </c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51</v>
      </c>
      <c r="I2" s="5" t="s">
        <v>6</v>
      </c>
      <c r="J2" s="4" t="s">
        <v>7</v>
      </c>
      <c r="K2" s="5" t="s">
        <v>8</v>
      </c>
      <c r="L2" s="5" t="s">
        <v>9</v>
      </c>
      <c r="M2" s="4" t="s">
        <v>10</v>
      </c>
      <c r="N2" s="4" t="s">
        <v>11</v>
      </c>
      <c r="O2" s="5" t="s">
        <v>12</v>
      </c>
      <c r="P2" s="6" t="s">
        <v>13</v>
      </c>
      <c r="Q2" s="6" t="s">
        <v>14</v>
      </c>
      <c r="R2" s="6" t="s">
        <v>15</v>
      </c>
      <c r="S2" s="5" t="s">
        <v>16</v>
      </c>
      <c r="T2" s="5" t="s">
        <v>17</v>
      </c>
      <c r="V2" s="27" t="s">
        <v>36</v>
      </c>
      <c r="W2" s="27" t="s">
        <v>18</v>
      </c>
      <c r="X2" s="1" t="s">
        <v>19</v>
      </c>
      <c r="Y2" s="2" t="s">
        <v>20</v>
      </c>
      <c r="Z2" s="7" t="s">
        <v>39</v>
      </c>
      <c r="AA2" s="57" t="s">
        <v>0</v>
      </c>
      <c r="AB2" s="58"/>
    </row>
    <row r="3" spans="1:34" ht="15" customHeight="1" x14ac:dyDescent="0.25">
      <c r="A3" s="8">
        <v>1</v>
      </c>
      <c r="B3" s="9" t="s">
        <v>54</v>
      </c>
      <c r="C3" s="9">
        <v>8.5</v>
      </c>
      <c r="D3" s="9">
        <v>10</v>
      </c>
      <c r="E3" s="52" t="s">
        <v>24</v>
      </c>
      <c r="F3" s="10">
        <v>113.71</v>
      </c>
      <c r="G3" s="10">
        <f>F3*10.7639</f>
        <v>1223.9630689999999</v>
      </c>
      <c r="H3" s="10">
        <f>G3</f>
        <v>1223.9630689999999</v>
      </c>
      <c r="I3" s="8">
        <v>2012</v>
      </c>
      <c r="J3" s="11">
        <v>2024</v>
      </c>
      <c r="K3" s="11">
        <f t="shared" ref="K3:K6" si="0">J3-I3</f>
        <v>12</v>
      </c>
      <c r="L3" s="11">
        <v>70</v>
      </c>
      <c r="M3" s="47">
        <v>0.1</v>
      </c>
      <c r="N3" s="12">
        <f>(1-M3)/L3</f>
        <v>1.2857142857142857E-2</v>
      </c>
      <c r="O3" s="13">
        <v>1500</v>
      </c>
      <c r="P3" s="14">
        <f>O3*H3</f>
        <v>1835944.6035</v>
      </c>
      <c r="Q3" s="14">
        <f>P3*N3*IF(K3&gt;L3,L3,K3)</f>
        <v>283260.02453999995</v>
      </c>
      <c r="R3" s="15">
        <v>0</v>
      </c>
      <c r="S3" s="14">
        <f>P3-Q3</f>
        <v>1552684.5789600001</v>
      </c>
      <c r="T3" s="14">
        <f t="shared" ref="T3" si="1">S3-R3*S3</f>
        <v>1552684.5789600001</v>
      </c>
      <c r="V3" s="27">
        <v>136</v>
      </c>
      <c r="W3" s="44">
        <f>ROUND((V3/1.196),1)</f>
        <v>113.7</v>
      </c>
      <c r="X3" s="1">
        <v>70080</v>
      </c>
      <c r="Y3" s="16">
        <f>X3*W3</f>
        <v>7968096</v>
      </c>
      <c r="Z3" s="7">
        <v>200000</v>
      </c>
      <c r="AA3" s="59">
        <f>Z3*V3</f>
        <v>27200000</v>
      </c>
      <c r="AB3" s="59"/>
    </row>
    <row r="4" spans="1:34" x14ac:dyDescent="0.25">
      <c r="A4" s="8">
        <v>2</v>
      </c>
      <c r="B4" s="9">
        <v>1</v>
      </c>
      <c r="C4" s="9">
        <v>6</v>
      </c>
      <c r="D4" s="9">
        <v>10</v>
      </c>
      <c r="E4" s="52"/>
      <c r="F4" s="10">
        <v>113.71</v>
      </c>
      <c r="G4" s="10">
        <f t="shared" ref="G4:G6" si="2">F4*10.7639</f>
        <v>1223.9630689999999</v>
      </c>
      <c r="H4" s="10">
        <f t="shared" ref="H4:H6" si="3">G4</f>
        <v>1223.9630689999999</v>
      </c>
      <c r="I4" s="51">
        <v>2012</v>
      </c>
      <c r="J4" s="11">
        <v>2024</v>
      </c>
      <c r="K4" s="11">
        <f t="shared" si="0"/>
        <v>12</v>
      </c>
      <c r="L4" s="11">
        <v>70</v>
      </c>
      <c r="M4" s="47">
        <v>0.1</v>
      </c>
      <c r="N4" s="12">
        <f t="shared" ref="N4:N6" si="4">(1-M4)/L4</f>
        <v>1.2857142857142857E-2</v>
      </c>
      <c r="O4" s="13">
        <v>1500</v>
      </c>
      <c r="P4" s="14">
        <f t="shared" ref="P4:P6" si="5">O4*H4</f>
        <v>1835944.6035</v>
      </c>
      <c r="Q4" s="14">
        <f t="shared" ref="Q4:Q6" si="6">P4*N4*IF(K4&gt;L4,L4,K4)</f>
        <v>283260.02453999995</v>
      </c>
      <c r="R4" s="15">
        <v>0</v>
      </c>
      <c r="S4" s="14">
        <f t="shared" ref="S4:S6" si="7">P4-Q4</f>
        <v>1552684.5789600001</v>
      </c>
      <c r="T4" s="14">
        <f t="shared" ref="T4:T6" si="8">S4-R4*S4</f>
        <v>1552684.5789600001</v>
      </c>
      <c r="V4" s="60" t="s">
        <v>21</v>
      </c>
      <c r="W4" s="60"/>
      <c r="X4" s="60"/>
      <c r="Y4" s="17">
        <f>SUM(Y3:Y3)</f>
        <v>7968096</v>
      </c>
      <c r="Z4" s="18" t="s">
        <v>22</v>
      </c>
      <c r="AA4" s="61">
        <f>T7</f>
        <v>4658053.7368800007</v>
      </c>
      <c r="AB4" s="55"/>
    </row>
    <row r="5" spans="1:34" x14ac:dyDescent="0.25">
      <c r="A5" s="51">
        <v>3</v>
      </c>
      <c r="B5" s="9">
        <v>2</v>
      </c>
      <c r="C5" s="9"/>
      <c r="D5" s="9">
        <v>10</v>
      </c>
      <c r="E5" s="52"/>
      <c r="F5" s="10">
        <v>113.71</v>
      </c>
      <c r="G5" s="10">
        <f t="shared" si="2"/>
        <v>1223.9630689999999</v>
      </c>
      <c r="H5" s="10">
        <f t="shared" si="3"/>
        <v>1223.9630689999999</v>
      </c>
      <c r="I5" s="51">
        <v>2012</v>
      </c>
      <c r="J5" s="11">
        <v>2024</v>
      </c>
      <c r="K5" s="11">
        <f t="shared" si="0"/>
        <v>12</v>
      </c>
      <c r="L5" s="11">
        <v>70</v>
      </c>
      <c r="M5" s="47">
        <v>0.1</v>
      </c>
      <c r="N5" s="12">
        <f t="shared" si="4"/>
        <v>1.2857142857142857E-2</v>
      </c>
      <c r="O5" s="13">
        <v>1500</v>
      </c>
      <c r="P5" s="14">
        <f t="shared" ref="P5" si="9">O5*H5</f>
        <v>1835944.6035</v>
      </c>
      <c r="Q5" s="14">
        <f t="shared" ref="Q5" si="10">P5*N5*IF(K5&gt;L5,L5,K5)</f>
        <v>283260.02453999995</v>
      </c>
      <c r="R5" s="15">
        <v>0</v>
      </c>
      <c r="S5" s="14">
        <f t="shared" ref="S5" si="11">P5-Q5</f>
        <v>1552684.5789600001</v>
      </c>
      <c r="T5" s="14">
        <f t="shared" ref="T5" si="12">S5-R5*S5</f>
        <v>1552684.5789600001</v>
      </c>
      <c r="V5" s="45"/>
      <c r="W5" s="45"/>
      <c r="X5" s="45"/>
      <c r="Y5" s="46"/>
      <c r="Z5" s="18"/>
      <c r="AA5" s="50"/>
      <c r="AB5" s="66"/>
    </row>
    <row r="6" spans="1:34" x14ac:dyDescent="0.25">
      <c r="A6" s="8">
        <v>4</v>
      </c>
      <c r="B6" s="9">
        <v>3</v>
      </c>
      <c r="C6" s="9">
        <v>7</v>
      </c>
      <c r="D6" s="9">
        <v>10</v>
      </c>
      <c r="E6" s="52"/>
      <c r="F6" s="10">
        <v>0</v>
      </c>
      <c r="G6" s="10">
        <f t="shared" si="2"/>
        <v>0</v>
      </c>
      <c r="H6" s="10">
        <f t="shared" si="3"/>
        <v>0</v>
      </c>
      <c r="I6" s="51">
        <v>2012</v>
      </c>
      <c r="J6" s="11">
        <v>2024</v>
      </c>
      <c r="K6" s="11">
        <f t="shared" si="0"/>
        <v>12</v>
      </c>
      <c r="L6" s="11">
        <v>70</v>
      </c>
      <c r="M6" s="47">
        <v>0.1</v>
      </c>
      <c r="N6" s="12">
        <f t="shared" si="4"/>
        <v>1.2857142857142857E-2</v>
      </c>
      <c r="O6" s="13">
        <v>1500</v>
      </c>
      <c r="P6" s="14">
        <f t="shared" si="5"/>
        <v>0</v>
      </c>
      <c r="Q6" s="14">
        <f t="shared" si="6"/>
        <v>0</v>
      </c>
      <c r="R6" s="15">
        <v>0</v>
      </c>
      <c r="S6" s="14">
        <f t="shared" si="7"/>
        <v>0</v>
      </c>
      <c r="T6" s="14">
        <f t="shared" si="8"/>
        <v>0</v>
      </c>
      <c r="V6" s="45"/>
      <c r="W6" s="45"/>
      <c r="X6" s="45"/>
      <c r="Y6" s="46"/>
      <c r="Z6" s="18" t="s">
        <v>25</v>
      </c>
      <c r="AA6" s="62">
        <f>SUM(AA3:AB4)</f>
        <v>31858053.736880001</v>
      </c>
      <c r="AB6" s="63"/>
    </row>
    <row r="7" spans="1:34" x14ac:dyDescent="0.25">
      <c r="A7" s="64" t="s">
        <v>25</v>
      </c>
      <c r="B7" s="64"/>
      <c r="C7" s="64"/>
      <c r="D7" s="64"/>
      <c r="E7" s="64"/>
      <c r="F7" s="22">
        <f>SUM(F3:F6)</f>
        <v>341.13</v>
      </c>
      <c r="G7" s="22">
        <f>SUM(G3:G6)</f>
        <v>3671.8892069999997</v>
      </c>
      <c r="H7" s="22"/>
      <c r="I7" s="51"/>
      <c r="J7" s="48"/>
      <c r="K7" s="48"/>
      <c r="L7" s="48"/>
      <c r="M7" s="47"/>
      <c r="N7" s="12"/>
      <c r="O7" s="49"/>
      <c r="P7" s="23">
        <f>SUM(P3:P6)</f>
        <v>5507833.8104999997</v>
      </c>
      <c r="Q7" s="23">
        <f>SUM(Q3:Q6)</f>
        <v>849780.07361999992</v>
      </c>
      <c r="R7" s="23">
        <f>SUM(R3:R6)</f>
        <v>0</v>
      </c>
      <c r="S7" s="23">
        <f>SUM(S3:S6)</f>
        <v>4658053.7368800007</v>
      </c>
      <c r="T7" s="23">
        <f>SUM(T3:T6)</f>
        <v>4658053.7368800007</v>
      </c>
      <c r="Z7" s="3" t="s">
        <v>27</v>
      </c>
      <c r="AA7" s="61">
        <f>ROUND(AA6,-6)</f>
        <v>32000000</v>
      </c>
      <c r="AB7" s="55"/>
    </row>
    <row r="8" spans="1:34" ht="15" customHeight="1" x14ac:dyDescent="0.25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Z8" s="3" t="s">
        <v>28</v>
      </c>
      <c r="AA8" s="62">
        <f>AA7*AC9</f>
        <v>27200000</v>
      </c>
      <c r="AB8" s="63"/>
    </row>
    <row r="9" spans="1:34" x14ac:dyDescent="0.25">
      <c r="A9" s="56" t="s">
        <v>32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Z9" s="3" t="s">
        <v>29</v>
      </c>
      <c r="AA9" s="61">
        <f>AA7*AC10</f>
        <v>24000000</v>
      </c>
      <c r="AB9" s="61"/>
      <c r="AC9" s="43">
        <v>0.85</v>
      </c>
    </row>
    <row r="10" spans="1:34" ht="15" customHeight="1" x14ac:dyDescent="0.25">
      <c r="A10" s="56" t="s">
        <v>33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Z10" s="3" t="s">
        <v>30</v>
      </c>
      <c r="AA10" s="61">
        <f>P7*0.8</f>
        <v>4406267.0483999997</v>
      </c>
      <c r="AB10" s="61"/>
      <c r="AC10" s="43">
        <v>0.75</v>
      </c>
    </row>
    <row r="11" spans="1:34" ht="11.25" customHeight="1" x14ac:dyDescent="0.25">
      <c r="A11" s="56" t="s">
        <v>34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X11" s="3" t="s">
        <v>26</v>
      </c>
      <c r="Y11" s="19">
        <f>(AA3-Y4)/AA3</f>
        <v>0.707055294117647</v>
      </c>
      <c r="AA11" s="21"/>
      <c r="AB11" s="21"/>
    </row>
    <row r="12" spans="1:34" ht="24" customHeight="1" x14ac:dyDescent="0.25">
      <c r="A12" s="56" t="s">
        <v>35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Y12" s="20"/>
      <c r="Z12" s="37"/>
      <c r="AA12" s="38"/>
      <c r="AB12" s="38"/>
    </row>
    <row r="13" spans="1:34" ht="26.25" customHeight="1" x14ac:dyDescent="0.25">
      <c r="Y13" s="20"/>
      <c r="Z13" s="37"/>
      <c r="AA13" s="37"/>
      <c r="AB13" s="37"/>
    </row>
    <row r="14" spans="1:34" ht="16.5" customHeight="1" x14ac:dyDescent="0.25">
      <c r="X14" s="37"/>
      <c r="Y14" s="37"/>
      <c r="Z14" s="37"/>
      <c r="AA14" s="37"/>
      <c r="AB14" s="37"/>
      <c r="AC14" s="37"/>
    </row>
    <row r="15" spans="1:34" ht="15" customHeight="1" x14ac:dyDescent="0.25">
      <c r="T15" s="28">
        <v>0.42</v>
      </c>
      <c r="X15" s="37"/>
      <c r="Y15" s="37"/>
      <c r="Z15" s="37"/>
      <c r="AA15" s="37"/>
      <c r="AB15" s="40"/>
      <c r="AC15" s="37"/>
      <c r="AH15" s="28">
        <v>0.42</v>
      </c>
    </row>
    <row r="16" spans="1:34" x14ac:dyDescent="0.25">
      <c r="J16" s="55">
        <f>220*10^7</f>
        <v>2200000000</v>
      </c>
      <c r="K16" s="55"/>
      <c r="L16" s="3"/>
      <c r="M16" s="3"/>
      <c r="N16" s="3"/>
      <c r="O16" s="24"/>
      <c r="P16" s="24"/>
      <c r="Q16" s="24"/>
      <c r="R16" s="24"/>
      <c r="T16" s="24"/>
      <c r="X16" s="53"/>
      <c r="Y16" s="53"/>
      <c r="Z16" s="37"/>
      <c r="AA16" s="37"/>
      <c r="AB16" s="40"/>
      <c r="AC16" s="40"/>
      <c r="AD16" s="24"/>
      <c r="AE16" s="24"/>
      <c r="AF16" s="24"/>
      <c r="AH16" s="24"/>
    </row>
    <row r="17" spans="10:34" x14ac:dyDescent="0.25">
      <c r="J17" s="3" t="s">
        <v>37</v>
      </c>
      <c r="K17" s="3">
        <v>18494</v>
      </c>
      <c r="L17" s="3">
        <v>1500</v>
      </c>
      <c r="M17" s="3">
        <f>L17*T15</f>
        <v>630</v>
      </c>
      <c r="N17" s="31">
        <f>M17*K17</f>
        <v>11651220</v>
      </c>
      <c r="P17" s="25"/>
      <c r="Q17" s="25"/>
      <c r="R17" s="26"/>
      <c r="S17" s="25"/>
      <c r="T17" s="25"/>
      <c r="X17" s="37"/>
      <c r="Y17" s="37"/>
      <c r="Z17" s="37"/>
      <c r="AA17" s="42"/>
      <c r="AB17" s="39"/>
      <c r="AC17" s="40"/>
      <c r="AD17" s="25"/>
      <c r="AE17" s="25"/>
      <c r="AF17" s="26"/>
      <c r="AG17" s="25"/>
      <c r="AH17" s="25"/>
    </row>
    <row r="18" spans="10:34" x14ac:dyDescent="0.25">
      <c r="J18" s="3" t="s">
        <v>38</v>
      </c>
      <c r="K18" s="32">
        <f>19883/9</f>
        <v>2209.2222222222222</v>
      </c>
      <c r="L18" s="3"/>
      <c r="M18" s="33">
        <f>N18/K18</f>
        <v>990551.67831816128</v>
      </c>
      <c r="N18" s="33">
        <f>J16-N17</f>
        <v>2188348780</v>
      </c>
      <c r="P18" s="25"/>
      <c r="Q18" s="25"/>
      <c r="R18" s="26"/>
      <c r="S18" s="25"/>
      <c r="T18" s="25"/>
      <c r="X18" s="37"/>
      <c r="Y18" s="41"/>
      <c r="Z18" s="37"/>
      <c r="AA18" s="37"/>
      <c r="AB18" s="37"/>
      <c r="AC18" s="39"/>
      <c r="AD18" s="25"/>
      <c r="AE18" s="25"/>
      <c r="AF18" s="26"/>
      <c r="AG18" s="25"/>
      <c r="AH18" s="25"/>
    </row>
    <row r="19" spans="10:34" x14ac:dyDescent="0.25">
      <c r="P19" s="25"/>
      <c r="Q19" s="25"/>
      <c r="R19" s="26"/>
      <c r="S19" s="25"/>
      <c r="T19" s="25">
        <f>9360*341</f>
        <v>3191760</v>
      </c>
      <c r="W19" s="30">
        <f>T19+Y3</f>
        <v>11159856</v>
      </c>
      <c r="X19" s="37"/>
      <c r="Y19" s="37"/>
      <c r="AC19" s="37"/>
      <c r="AD19" s="25"/>
      <c r="AE19" s="25"/>
      <c r="AF19" s="26"/>
      <c r="AG19" s="25"/>
      <c r="AH19" s="25"/>
    </row>
    <row r="20" spans="10:34" ht="29.25" customHeight="1" x14ac:dyDescent="0.25">
      <c r="P20" s="25"/>
      <c r="Q20" s="25"/>
      <c r="R20" s="26"/>
      <c r="S20" s="25"/>
      <c r="T20" s="25"/>
    </row>
    <row r="21" spans="10:34" x14ac:dyDescent="0.25">
      <c r="P21" s="25"/>
      <c r="Q21" s="25"/>
      <c r="R21" s="26"/>
      <c r="S21" s="25"/>
      <c r="T21" s="25"/>
    </row>
    <row r="22" spans="10:34" x14ac:dyDescent="0.25">
      <c r="P22" s="25"/>
      <c r="Q22" s="25"/>
      <c r="R22" s="26"/>
      <c r="S22" s="25"/>
      <c r="T22" s="25"/>
    </row>
    <row r="23" spans="10:34" ht="28.5" customHeight="1" x14ac:dyDescent="0.25">
      <c r="P23" s="25"/>
      <c r="Q23" s="25"/>
      <c r="R23" s="26"/>
      <c r="S23" s="25"/>
      <c r="T23" s="25"/>
    </row>
    <row r="24" spans="10:34" ht="15" customHeight="1" x14ac:dyDescent="0.25">
      <c r="P24" s="25"/>
      <c r="Q24" s="25"/>
      <c r="R24" s="26"/>
      <c r="S24" s="25"/>
      <c r="T24" s="25"/>
    </row>
    <row r="25" spans="10:34" ht="15" customHeight="1" x14ac:dyDescent="0.25">
      <c r="Q25" s="25"/>
      <c r="R25" s="25"/>
      <c r="S25" s="25"/>
    </row>
    <row r="26" spans="10:34" ht="15" customHeight="1" x14ac:dyDescent="0.25"/>
    <row r="27" spans="10:34" ht="28.5" customHeight="1" x14ac:dyDescent="0.25"/>
    <row r="28" spans="10:34" ht="15" customHeight="1" x14ac:dyDescent="0.25"/>
    <row r="30" spans="10:34" ht="33" customHeight="1" x14ac:dyDescent="0.25"/>
  </sheetData>
  <mergeCells count="19">
    <mergeCell ref="AA7:AB7"/>
    <mergeCell ref="AA8:AB8"/>
    <mergeCell ref="AA9:AB9"/>
    <mergeCell ref="AA10:AB10"/>
    <mergeCell ref="A7:E7"/>
    <mergeCell ref="A8:T8"/>
    <mergeCell ref="A10:T10"/>
    <mergeCell ref="A9:T9"/>
    <mergeCell ref="AA2:AB2"/>
    <mergeCell ref="AA3:AB3"/>
    <mergeCell ref="V4:X4"/>
    <mergeCell ref="AA4:AB4"/>
    <mergeCell ref="AA6:AB6"/>
    <mergeCell ref="E3:E6"/>
    <mergeCell ref="X16:Y16"/>
    <mergeCell ref="A1:T1"/>
    <mergeCell ref="J16:K16"/>
    <mergeCell ref="A12:T12"/>
    <mergeCell ref="A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K3" sqref="K3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9" max="9" width="14.28515625" bestFit="1" customWidth="1"/>
    <col min="10" max="10" width="10" bestFit="1" customWidth="1"/>
    <col min="11" max="12" width="11.5703125" bestFit="1" customWidth="1"/>
  </cols>
  <sheetData>
    <row r="2" spans="1:12" ht="30" x14ac:dyDescent="0.25">
      <c r="A2" s="2" t="s">
        <v>40</v>
      </c>
      <c r="B2" s="2" t="s">
        <v>23</v>
      </c>
      <c r="C2" s="1" t="s">
        <v>41</v>
      </c>
      <c r="D2" s="1" t="s">
        <v>42</v>
      </c>
      <c r="E2" s="2" t="s">
        <v>43</v>
      </c>
      <c r="F2" s="2" t="s">
        <v>44</v>
      </c>
      <c r="G2" s="2" t="s">
        <v>45</v>
      </c>
      <c r="H2" s="2"/>
      <c r="I2" s="2" t="s">
        <v>46</v>
      </c>
      <c r="J2" s="2" t="s">
        <v>47</v>
      </c>
      <c r="K2" s="2" t="s">
        <v>48</v>
      </c>
    </row>
    <row r="3" spans="1:12" x14ac:dyDescent="0.25">
      <c r="A3" s="18">
        <v>1</v>
      </c>
      <c r="B3" s="3" t="s">
        <v>49</v>
      </c>
      <c r="C3" s="18">
        <v>165</v>
      </c>
      <c r="D3" s="18">
        <v>8</v>
      </c>
      <c r="E3" s="18">
        <v>6000</v>
      </c>
      <c r="F3" s="18">
        <v>25</v>
      </c>
      <c r="G3" s="34">
        <v>1</v>
      </c>
      <c r="H3" s="18">
        <f>2024-2023</f>
        <v>1</v>
      </c>
      <c r="I3" s="31">
        <f>E3*C3</f>
        <v>990000</v>
      </c>
      <c r="J3" s="33">
        <f>I3*(G3/F3)*H3</f>
        <v>39600</v>
      </c>
      <c r="K3" s="33">
        <f>I3-J3</f>
        <v>950400</v>
      </c>
      <c r="L3" s="30">
        <f>ROUND(K3,-5)</f>
        <v>1000000</v>
      </c>
    </row>
    <row r="4" spans="1:12" x14ac:dyDescent="0.25">
      <c r="A4" s="18">
        <v>2</v>
      </c>
      <c r="B4" s="3" t="s">
        <v>50</v>
      </c>
      <c r="C4" s="18">
        <v>80</v>
      </c>
      <c r="D4" s="35">
        <v>10</v>
      </c>
      <c r="E4" s="18">
        <v>8000</v>
      </c>
      <c r="F4" s="18">
        <v>20</v>
      </c>
      <c r="G4" s="34">
        <v>1</v>
      </c>
      <c r="H4" s="18">
        <v>1</v>
      </c>
      <c r="I4" s="31">
        <f>E4*C4</f>
        <v>640000</v>
      </c>
      <c r="J4" s="33">
        <f>I4*(G4/F4)*H4</f>
        <v>32000</v>
      </c>
      <c r="K4" s="33">
        <f>I4-J4</f>
        <v>608000</v>
      </c>
      <c r="L4" s="30">
        <f>ROUND(K4,-5)</f>
        <v>600000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6" t="s">
        <v>25</v>
      </c>
      <c r="K5" s="33">
        <f>ROUND(SUM(K3:K4),-5)</f>
        <v>1600000</v>
      </c>
      <c r="L5" s="30">
        <f>SUM(L3:L4)</f>
        <v>1600000</v>
      </c>
    </row>
    <row r="6" spans="1:12" x14ac:dyDescent="0.25">
      <c r="K6" s="30"/>
    </row>
    <row r="9" spans="1:12" x14ac:dyDescent="0.25">
      <c r="D9">
        <f>80*3.28</f>
        <v>262.39999999999998</v>
      </c>
    </row>
    <row r="10" spans="1:12" x14ac:dyDescent="0.25">
      <c r="D10">
        <f>D9*D4</f>
        <v>2624</v>
      </c>
      <c r="E10">
        <v>50</v>
      </c>
      <c r="F10" s="29">
        <f>E10*D10</f>
        <v>131200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Boundary Wall Length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2024-12-26T13:52:49Z</dcterms:modified>
</cp:coreProperties>
</file>