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In Progress Files\Manmohan Dubey\Reports\Alfa Ingots P&amp;M File\"/>
    </mc:Choice>
  </mc:AlternateContent>
  <bookViews>
    <workbookView xWindow="0" yWindow="0" windowWidth="21600" windowHeight="9735" activeTab="1"/>
  </bookViews>
  <sheets>
    <sheet name="Sheet1 (2)" sheetId="6" r:id="rId1"/>
    <sheet name="Sheet4" sheetId="5" r:id="rId2"/>
    <sheet name="Sheet1" sheetId="7" r:id="rId3"/>
  </sheets>
  <definedNames>
    <definedName name="_xlnm._FilterDatabase" localSheetId="0" hidden="1">'Sheet1 (2)'!$C$2:$N$4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7" l="1"/>
  <c r="R18" i="7" s="1"/>
  <c r="R17" i="7" l="1"/>
  <c r="R7" i="7"/>
  <c r="R8" i="7"/>
  <c r="R9" i="7"/>
  <c r="R10" i="7"/>
  <c r="R11" i="7"/>
  <c r="R12" i="7"/>
  <c r="R13" i="7"/>
  <c r="P7" i="7"/>
  <c r="P8" i="7"/>
  <c r="P9" i="7"/>
  <c r="P10" i="7"/>
  <c r="P11" i="7"/>
  <c r="P12" i="7"/>
  <c r="P13" i="7"/>
  <c r="H8" i="7"/>
  <c r="H6" i="7"/>
  <c r="I7" i="5"/>
  <c r="I5" i="5"/>
  <c r="O5" i="5" s="1"/>
  <c r="P5" i="5" s="1"/>
  <c r="G15" i="7"/>
  <c r="H15" i="7"/>
  <c r="N7" i="7"/>
  <c r="N8" i="7"/>
  <c r="O8" i="7" s="1"/>
  <c r="N9" i="7"/>
  <c r="N10" i="7"/>
  <c r="N11" i="7"/>
  <c r="N12" i="7"/>
  <c r="O12" i="7" s="1"/>
  <c r="N13" i="7"/>
  <c r="N14" i="7"/>
  <c r="K14" i="7"/>
  <c r="K7" i="7"/>
  <c r="K8" i="7"/>
  <c r="K9" i="7"/>
  <c r="K10" i="7"/>
  <c r="K11" i="7"/>
  <c r="K12" i="7"/>
  <c r="K13" i="7"/>
  <c r="N6" i="7"/>
  <c r="K6" i="7"/>
  <c r="O10" i="7" l="1"/>
  <c r="O11" i="7"/>
  <c r="O7" i="7"/>
  <c r="O14" i="7"/>
  <c r="P14" i="7" s="1"/>
  <c r="R14" i="7" s="1"/>
  <c r="O13" i="7"/>
  <c r="O9" i="7"/>
  <c r="O6" i="7"/>
  <c r="P6" i="7" l="1"/>
  <c r="R6" i="7" l="1"/>
  <c r="R15" i="7" s="1"/>
  <c r="P15" i="7"/>
  <c r="N12" i="5" l="1"/>
  <c r="L6" i="5"/>
  <c r="N6" i="5"/>
  <c r="O6" i="5" s="1"/>
  <c r="P6" i="5" s="1"/>
  <c r="L7" i="5"/>
  <c r="N7" i="5"/>
  <c r="O7" i="5" s="1"/>
  <c r="P7" i="5" s="1"/>
  <c r="L8" i="5"/>
  <c r="N8" i="5"/>
  <c r="O8" i="5" s="1"/>
  <c r="P8" i="5" s="1"/>
  <c r="L9" i="5"/>
  <c r="N9" i="5"/>
  <c r="O9" i="5" s="1"/>
  <c r="P9" i="5" s="1"/>
  <c r="L10" i="5"/>
  <c r="N10" i="5"/>
  <c r="O10" i="5" s="1"/>
  <c r="P10" i="5" s="1"/>
  <c r="L11" i="5"/>
  <c r="N11" i="5"/>
  <c r="O11" i="5" s="1"/>
  <c r="P11" i="5" s="1"/>
  <c r="L12" i="5"/>
  <c r="N13" i="5"/>
  <c r="O13" i="5" s="1"/>
  <c r="P13" i="5" s="1"/>
  <c r="L5" i="5"/>
  <c r="N5" i="5"/>
  <c r="O12" i="5" l="1"/>
  <c r="P12" i="5" s="1"/>
  <c r="P14" i="5" s="1"/>
  <c r="O14" i="5"/>
  <c r="I3" i="6"/>
  <c r="I12" i="6" l="1"/>
  <c r="I14" i="5"/>
  <c r="H14" i="5"/>
  <c r="K4" i="6"/>
  <c r="K10" i="6"/>
  <c r="K8" i="6"/>
  <c r="K3" i="6" l="1"/>
  <c r="L8" i="6"/>
  <c r="I1" i="6"/>
  <c r="I5" i="6" l="1"/>
  <c r="K11" i="6" l="1"/>
  <c r="K9" i="6"/>
  <c r="K7" i="6"/>
  <c r="K6" i="6"/>
  <c r="K12" i="6" s="1"/>
  <c r="L12" i="6" s="1"/>
  <c r="K5" i="6"/>
  <c r="K1" i="6" l="1"/>
  <c r="F1" i="6"/>
  <c r="H11" i="6"/>
  <c r="L11" i="6" s="1"/>
  <c r="H10" i="6"/>
  <c r="L10" i="6" s="1"/>
  <c r="H9" i="6"/>
  <c r="L9" i="6" s="1"/>
  <c r="H8" i="6"/>
  <c r="H7" i="6"/>
  <c r="L7" i="6" s="1"/>
  <c r="H6" i="6"/>
  <c r="L6" i="6" s="1"/>
  <c r="H5" i="6"/>
  <c r="L5" i="6" s="1"/>
  <c r="F12" i="6"/>
  <c r="H12" i="6" s="1"/>
  <c r="H4" i="6" l="1"/>
  <c r="H3" i="6"/>
  <c r="H1" i="6" s="1"/>
  <c r="L4" i="6" l="1"/>
  <c r="L3" i="6"/>
  <c r="L1" i="6" l="1"/>
</calcChain>
</file>

<file path=xl/sharedStrings.xml><?xml version="1.0" encoding="utf-8"?>
<sst xmlns="http://schemas.openxmlformats.org/spreadsheetml/2006/main" count="100" uniqueCount="67">
  <si>
    <t>S.No.</t>
  </si>
  <si>
    <t xml:space="preserve">Machine Name </t>
  </si>
  <si>
    <t>Specifications</t>
  </si>
  <si>
    <t>Qty.</t>
  </si>
  <si>
    <t>Links</t>
  </si>
  <si>
    <t>Amount as per client</t>
  </si>
  <si>
    <t>Amount assesment</t>
  </si>
  <si>
    <t>Difference</t>
  </si>
  <si>
    <t xml:space="preserve">Remarks </t>
  </si>
  <si>
    <t>S. No.</t>
  </si>
  <si>
    <t xml:space="preserve"> Name </t>
  </si>
  <si>
    <t xml:space="preserve"> Vendor </t>
  </si>
  <si>
    <t>Total</t>
  </si>
  <si>
    <t xml:space="preserve"> Amount shown by company     (Excluding GST) (INR) </t>
  </si>
  <si>
    <t xml:space="preserve"> Market Rate as per RKA (INR) </t>
  </si>
  <si>
    <t xml:space="preserve"> QTY      (in nos.)</t>
  </si>
  <si>
    <t>Specfications</t>
  </si>
  <si>
    <t>Make/ Vendor</t>
  </si>
  <si>
    <t>G.S.T. 18%</t>
  </si>
  <si>
    <t>Final Amount</t>
  </si>
  <si>
    <t>Freight, Clearance, unloading, Installation not included</t>
  </si>
  <si>
    <t>Old and Used Inductotherm Make Induction Furnace 10MT with Power Panel 4000KW Hydraulic System and Busbar Panel</t>
  </si>
  <si>
    <t>Old and Used MP Make Transformer 4600 KVA</t>
  </si>
  <si>
    <t>EOT Crane 25/15 MT &amp; 15/10 MT</t>
  </si>
  <si>
    <t>Formance Pump and Pipeline</t>
  </si>
  <si>
    <t>Gantry Line</t>
  </si>
  <si>
    <t>Magnet Crane with Panel 10MT Dia 72"</t>
  </si>
  <si>
    <t>Jaw Crusher</t>
  </si>
  <si>
    <t>Compressor with Accessories</t>
  </si>
  <si>
    <t>Electical Cables</t>
  </si>
  <si>
    <t>AAS Trading Company</t>
  </si>
  <si>
    <t>Induction Furnace 10MT with Power Panel 4000KW Hydraulic System and Busbar Panel</t>
  </si>
  <si>
    <t>4600 KVA</t>
  </si>
  <si>
    <t xml:space="preserve"> 25/15 MT &amp; 15/10 MT</t>
  </si>
  <si>
    <t>Performance Pump and Pipeline</t>
  </si>
  <si>
    <t>TOTAL</t>
  </si>
  <si>
    <t>10MT Dia 72"</t>
  </si>
  <si>
    <t>https://www.exportersindia.com/product-detail/slag-crusher-machine-5802115.htm</t>
  </si>
  <si>
    <t>https://www.aajjo.com/cranes-forklift-lifting-machines/15-ton-double-girder-eot-crane-in-ahmednagar-ovee-cranes-peb-industries-private-limited/product?gad_source=1&amp;gclid=EAIaIQobChMI_eLO1I36iQMVCoJmAh1o8xZ1EAQYBCABEgKxCPD_BwE#MoreDetails           https://www.aajjo.com/cranes-forklift-lifting-machines/30-ton-double-girder-eot-crane-2/product</t>
  </si>
  <si>
    <t>https://www.tradeindia.com/products/5000-kva-electrical-power-transformer-c10001711.html</t>
  </si>
  <si>
    <t>https://www.indiamart.com/proddetail/elgi-eg37-screw-air-compressor-24224327355.html?pos=1&amp;DualProdscaps</t>
  </si>
  <si>
    <t>https://www.indiamart.com/proddetail/electromagnetic-crane-2853762402197.html</t>
  </si>
  <si>
    <t>As per site visit it is a fabricated product.</t>
  </si>
  <si>
    <t>As per quotation available because it is as per requirement as plan.</t>
  </si>
  <si>
    <r>
      <t xml:space="preserve">https://www.indiamart.com/proddetail/automatic-control-panels-20576125462.html?pos=1&amp;DualProdscaps    </t>
    </r>
    <r>
      <rPr>
        <sz val="11"/>
        <color theme="10"/>
        <rFont val="Calibri"/>
        <family val="2"/>
        <scheme val="minor"/>
      </rPr>
      <t xml:space="preserve">    https://www.indiamart.com/proddetail/electrotherm-melting-furnace-cradle-10ton-with-coil-yoke-etc-complete-11244350162.html?srsltid=AfmBOoqStYS1BmKCHrj8p29zS9vwGjXjxeZd_EGEk5QskBbquQaTn_xD</t>
    </r>
  </si>
  <si>
    <t>Old and Used Inductotherm Make Induction Furnace</t>
  </si>
  <si>
    <t>Old and Used MP Make Transformer</t>
  </si>
  <si>
    <t>EOT Crane</t>
  </si>
  <si>
    <t>Magnet Crane with Panel</t>
  </si>
  <si>
    <t>Year of Valuation</t>
  </si>
  <si>
    <t>Year of Commisioning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</si>
  <si>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</si>
  <si>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</si>
  <si>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</si>
  <si>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</si>
  <si>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</si>
  <si>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 xml:space="preserve"> Amount shown by company</t>
  </si>
  <si>
    <t>G.C.R.C.</t>
  </si>
  <si>
    <t>Fair Market Value         (INR)</t>
  </si>
  <si>
    <t>Depreciated Amount
(INR)</t>
  </si>
  <si>
    <t>Physical obsolescence</t>
  </si>
  <si>
    <t xml:space="preserve">Year of Purchase </t>
  </si>
  <si>
    <t xml:space="preserve"> Name of Machinery/ Equipments</t>
  </si>
  <si>
    <t>Depreciated ReplacementCost (INR)</t>
  </si>
  <si>
    <t>RV</t>
  </si>
  <si>
    <t>DV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</si>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</sst>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0" xfId="1" applyNumberFormat="1" applyFont="1"/>
    <xf numFmtId="0" fontId="3" fillId="0" borderId="1" xfId="2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2" applyBorder="1" applyAlignment="1">
      <alignment wrapText="1"/>
    </xf>
    <xf numFmtId="9" fontId="0" fillId="0" borderId="1" xfId="1" applyNumberFormat="1" applyFont="1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 wrapText="1"/>
    </xf>
    <xf numFmtId="10" fontId="0" fillId="0" borderId="0" xfId="3" applyNumberFormat="1" applyFont="1"/>
    <xf numFmtId="10" fontId="4" fillId="3" borderId="2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0" fontId="1" fillId="0" borderId="1" xfId="3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righ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deindia.com/products/5000-kva-electrical-power-transformer-c10001711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indiamart.com/proddetail/automatic-control-panels-20576125462.html?pos=1&amp;DualProdscaps" TargetMode="External"/><Relationship Id="rId1" Type="http://schemas.openxmlformats.org/officeDocument/2006/relationships/hyperlink" Target="https://www.aajjo.com/cranes-forklift-lifting-machines/15-ton-double-girder-eot-crane-in-ahmednagar-ovee-cranes-peb-industries-private-limited/product?gad_source=1&amp;gclid=EAIaIQobChMI_eLO1I36iQMVCoJmAh1o8xZ1EAQYBCABEgKxCPD_BwE" TargetMode="External"/><Relationship Id="rId6" Type="http://schemas.openxmlformats.org/officeDocument/2006/relationships/hyperlink" Target="https://www.indiamart.com/proddetail/electromagnetic-crane-2853762402197.html" TargetMode="External"/><Relationship Id="rId5" Type="http://schemas.openxmlformats.org/officeDocument/2006/relationships/hyperlink" Target="https://www.indiamart.com/proddetail/elgi-eg37-screw-air-compressor-24224327355.html?pos=1&amp;DualProdscaps" TargetMode="External"/><Relationship Id="rId4" Type="http://schemas.openxmlformats.org/officeDocument/2006/relationships/hyperlink" Target="https://www.exportersindia.com/product-detail/slag-crusher-machine-5802115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5" zoomScaleNormal="85" workbookViewId="0">
      <selection activeCell="A17" sqref="A17"/>
    </sheetView>
  </sheetViews>
  <sheetFormatPr defaultRowHeight="15" x14ac:dyDescent="0.25"/>
  <cols>
    <col min="1" max="1" width="13.140625" customWidth="1"/>
    <col min="2" max="2" width="5.7109375" customWidth="1"/>
    <col min="3" max="3" width="42" customWidth="1"/>
    <col min="4" max="4" width="4.7109375" bestFit="1" customWidth="1"/>
    <col min="5" max="5" width="30" customWidth="1"/>
    <col min="6" max="6" width="11.85546875" bestFit="1" customWidth="1"/>
    <col min="7" max="7" width="10.140625" bestFit="1" customWidth="1"/>
    <col min="8" max="8" width="12.85546875" bestFit="1" customWidth="1"/>
    <col min="9" max="9" width="18.28515625" bestFit="1" customWidth="1"/>
    <col min="10" max="10" width="10.140625" bestFit="1" customWidth="1"/>
    <col min="11" max="11" width="12.85546875" bestFit="1" customWidth="1"/>
    <col min="12" max="12" width="12.42578125" bestFit="1" customWidth="1"/>
    <col min="13" max="13" width="11.5703125" customWidth="1"/>
    <col min="14" max="14" width="63.7109375" customWidth="1"/>
  </cols>
  <sheetData>
    <row r="1" spans="1:14" x14ac:dyDescent="0.25">
      <c r="F1" s="4">
        <f>SUBTOTAL(9,F3:F11)</f>
        <v>19050000</v>
      </c>
      <c r="G1" s="4"/>
      <c r="H1" s="4">
        <f>SUBTOTAL(9,H3:H11)</f>
        <v>22479000</v>
      </c>
      <c r="I1" s="4">
        <f t="shared" ref="I1:L1" si="0">SUBTOTAL(9,I3:I11)</f>
        <v>36459000</v>
      </c>
      <c r="J1" s="4"/>
      <c r="K1" s="4">
        <f t="shared" si="0"/>
        <v>43021620</v>
      </c>
      <c r="L1" s="4">
        <f t="shared" si="0"/>
        <v>-20542620</v>
      </c>
      <c r="M1" s="4"/>
    </row>
    <row r="2" spans="1:14" ht="30" x14ac:dyDescent="0.25">
      <c r="A2" s="16" t="s">
        <v>17</v>
      </c>
      <c r="B2" s="8" t="s">
        <v>0</v>
      </c>
      <c r="C2" s="7" t="s">
        <v>1</v>
      </c>
      <c r="D2" s="6" t="s">
        <v>3</v>
      </c>
      <c r="E2" s="8" t="s">
        <v>2</v>
      </c>
      <c r="F2" s="7" t="s">
        <v>5</v>
      </c>
      <c r="G2" s="13" t="s">
        <v>18</v>
      </c>
      <c r="H2" s="13" t="s">
        <v>19</v>
      </c>
      <c r="I2" s="8" t="s">
        <v>6</v>
      </c>
      <c r="J2" s="13" t="s">
        <v>18</v>
      </c>
      <c r="K2" s="13" t="s">
        <v>19</v>
      </c>
      <c r="L2" s="8" t="s">
        <v>7</v>
      </c>
      <c r="M2" s="8" t="s">
        <v>8</v>
      </c>
      <c r="N2" s="8" t="s">
        <v>4</v>
      </c>
    </row>
    <row r="3" spans="1:14" ht="90" x14ac:dyDescent="0.25">
      <c r="A3" s="46" t="s">
        <v>30</v>
      </c>
      <c r="B3" s="9">
        <v>1</v>
      </c>
      <c r="C3" s="17" t="s">
        <v>21</v>
      </c>
      <c r="D3" s="10">
        <v>2</v>
      </c>
      <c r="E3" s="17" t="s">
        <v>31</v>
      </c>
      <c r="F3" s="2">
        <v>8200000</v>
      </c>
      <c r="G3" s="19">
        <v>0.18</v>
      </c>
      <c r="H3" s="2">
        <f>F3*1.18</f>
        <v>9676000</v>
      </c>
      <c r="I3" s="4">
        <f>9600000+11760000</f>
        <v>21360000</v>
      </c>
      <c r="J3" s="19">
        <v>0.18</v>
      </c>
      <c r="K3" s="2">
        <f>I3*1.18</f>
        <v>25204800</v>
      </c>
      <c r="L3" s="3">
        <f>H3-K3</f>
        <v>-15528800</v>
      </c>
      <c r="M3" s="45" t="s">
        <v>20</v>
      </c>
      <c r="N3" s="18" t="s">
        <v>44</v>
      </c>
    </row>
    <row r="4" spans="1:14" ht="30" x14ac:dyDescent="0.25">
      <c r="A4" s="47"/>
      <c r="B4" s="15">
        <v>2</v>
      </c>
      <c r="C4" s="1" t="s">
        <v>22</v>
      </c>
      <c r="D4" s="10">
        <v>1</v>
      </c>
      <c r="E4" s="1" t="s">
        <v>32</v>
      </c>
      <c r="F4" s="2">
        <v>3000000</v>
      </c>
      <c r="G4" s="19">
        <v>0.18</v>
      </c>
      <c r="H4" s="2">
        <f t="shared" ref="H4:H12" si="1">F4*1.18</f>
        <v>3540000</v>
      </c>
      <c r="I4" s="2">
        <v>4200000</v>
      </c>
      <c r="J4" s="19">
        <v>0.18</v>
      </c>
      <c r="K4" s="2">
        <f>I4*1.18</f>
        <v>4956000</v>
      </c>
      <c r="L4" s="3">
        <f t="shared" ref="L4:L11" si="2">H4-K4</f>
        <v>-1416000</v>
      </c>
      <c r="M4" s="45"/>
      <c r="N4" s="5" t="s">
        <v>39</v>
      </c>
    </row>
    <row r="5" spans="1:14" ht="105" x14ac:dyDescent="0.25">
      <c r="A5" s="47"/>
      <c r="B5" s="9">
        <v>3</v>
      </c>
      <c r="C5" s="21" t="s">
        <v>23</v>
      </c>
      <c r="D5" s="22">
        <v>2</v>
      </c>
      <c r="E5" s="21" t="s">
        <v>33</v>
      </c>
      <c r="F5" s="2">
        <v>2700000</v>
      </c>
      <c r="G5" s="19">
        <v>0.18</v>
      </c>
      <c r="H5" s="2">
        <f t="shared" si="1"/>
        <v>3186000</v>
      </c>
      <c r="I5" s="23">
        <f>2*2500000</f>
        <v>5000000</v>
      </c>
      <c r="J5" s="19">
        <v>0.18</v>
      </c>
      <c r="K5" s="2">
        <f t="shared" ref="K5:K11" si="3">I5*1.18</f>
        <v>5900000</v>
      </c>
      <c r="L5" s="3">
        <f t="shared" si="2"/>
        <v>-2714000</v>
      </c>
      <c r="M5" s="21"/>
      <c r="N5" s="18" t="s">
        <v>38</v>
      </c>
    </row>
    <row r="6" spans="1:14" x14ac:dyDescent="0.25">
      <c r="A6" s="47"/>
      <c r="B6" s="15">
        <v>4</v>
      </c>
      <c r="C6" s="21" t="s">
        <v>24</v>
      </c>
      <c r="D6" s="10">
        <v>1</v>
      </c>
      <c r="E6" s="21" t="s">
        <v>34</v>
      </c>
      <c r="F6" s="2">
        <v>1500000</v>
      </c>
      <c r="G6" s="19">
        <v>0.18</v>
      </c>
      <c r="H6" s="2">
        <f t="shared" si="1"/>
        <v>1770000</v>
      </c>
      <c r="I6" s="2">
        <v>1500000</v>
      </c>
      <c r="J6" s="19">
        <v>0.18</v>
      </c>
      <c r="K6" s="2">
        <f t="shared" si="3"/>
        <v>1770000</v>
      </c>
      <c r="L6" s="3">
        <f t="shared" si="2"/>
        <v>0</v>
      </c>
      <c r="M6" s="21"/>
      <c r="N6" s="21" t="s">
        <v>42</v>
      </c>
    </row>
    <row r="7" spans="1:14" x14ac:dyDescent="0.25">
      <c r="A7" s="47"/>
      <c r="B7" s="9">
        <v>5</v>
      </c>
      <c r="C7" s="21" t="s">
        <v>25</v>
      </c>
      <c r="D7" s="10">
        <v>1</v>
      </c>
      <c r="E7" s="21" t="s">
        <v>25</v>
      </c>
      <c r="F7" s="2">
        <v>1500000</v>
      </c>
      <c r="G7" s="19">
        <v>0.18</v>
      </c>
      <c r="H7" s="2">
        <f t="shared" si="1"/>
        <v>1770000</v>
      </c>
      <c r="I7" s="2">
        <v>1500000</v>
      </c>
      <c r="J7" s="19">
        <v>0.18</v>
      </c>
      <c r="K7" s="2">
        <f t="shared" si="3"/>
        <v>1770000</v>
      </c>
      <c r="L7" s="3">
        <f t="shared" si="2"/>
        <v>0</v>
      </c>
      <c r="M7" s="21"/>
      <c r="N7" s="21" t="s">
        <v>42</v>
      </c>
    </row>
    <row r="8" spans="1:14" x14ac:dyDescent="0.25">
      <c r="A8" s="47"/>
      <c r="B8" s="15">
        <v>6</v>
      </c>
      <c r="C8" s="21" t="s">
        <v>26</v>
      </c>
      <c r="D8" s="22">
        <v>1</v>
      </c>
      <c r="E8" s="21" t="s">
        <v>36</v>
      </c>
      <c r="F8" s="12">
        <v>700000</v>
      </c>
      <c r="G8" s="19">
        <v>0.18</v>
      </c>
      <c r="H8" s="2">
        <f t="shared" si="1"/>
        <v>826000</v>
      </c>
      <c r="I8" s="23">
        <v>1200000</v>
      </c>
      <c r="J8" s="19">
        <v>0.18</v>
      </c>
      <c r="K8" s="2">
        <f>I8*1.18</f>
        <v>1416000</v>
      </c>
      <c r="L8" s="3">
        <f t="shared" si="2"/>
        <v>-590000</v>
      </c>
      <c r="M8" s="21"/>
      <c r="N8" s="5" t="s">
        <v>41</v>
      </c>
    </row>
    <row r="9" spans="1:14" x14ac:dyDescent="0.25">
      <c r="A9" s="47"/>
      <c r="B9" s="9">
        <v>7</v>
      </c>
      <c r="C9" s="21" t="s">
        <v>27</v>
      </c>
      <c r="D9" s="10">
        <v>1</v>
      </c>
      <c r="E9" s="21" t="s">
        <v>27</v>
      </c>
      <c r="F9" s="12">
        <v>500000</v>
      </c>
      <c r="G9" s="19">
        <v>0.18</v>
      </c>
      <c r="H9" s="2">
        <f t="shared" si="1"/>
        <v>590000</v>
      </c>
      <c r="I9" s="12">
        <v>500000</v>
      </c>
      <c r="J9" s="19">
        <v>0.18</v>
      </c>
      <c r="K9" s="2">
        <f t="shared" si="3"/>
        <v>590000</v>
      </c>
      <c r="L9" s="3">
        <f t="shared" si="2"/>
        <v>0</v>
      </c>
      <c r="M9" s="21"/>
      <c r="N9" s="5" t="s">
        <v>37</v>
      </c>
    </row>
    <row r="10" spans="1:14" x14ac:dyDescent="0.25">
      <c r="A10" s="47"/>
      <c r="B10" s="15">
        <v>8</v>
      </c>
      <c r="C10" s="21" t="s">
        <v>28</v>
      </c>
      <c r="D10" s="10">
        <v>1</v>
      </c>
      <c r="E10" s="21" t="s">
        <v>28</v>
      </c>
      <c r="F10" s="12">
        <v>600000</v>
      </c>
      <c r="G10" s="19">
        <v>0.18</v>
      </c>
      <c r="H10" s="2">
        <f t="shared" si="1"/>
        <v>708000</v>
      </c>
      <c r="I10" s="23">
        <v>849000</v>
      </c>
      <c r="J10" s="19">
        <v>0.18</v>
      </c>
      <c r="K10" s="2">
        <f>I10*1.18</f>
        <v>1001820</v>
      </c>
      <c r="L10" s="3">
        <f t="shared" si="2"/>
        <v>-293820</v>
      </c>
      <c r="M10" s="21"/>
      <c r="N10" s="5" t="s">
        <v>40</v>
      </c>
    </row>
    <row r="11" spans="1:14" x14ac:dyDescent="0.25">
      <c r="A11" s="47"/>
      <c r="B11" s="9">
        <v>9</v>
      </c>
      <c r="C11" s="21" t="s">
        <v>29</v>
      </c>
      <c r="D11" s="22">
        <v>1</v>
      </c>
      <c r="E11" s="21" t="s">
        <v>29</v>
      </c>
      <c r="F11" s="12">
        <v>350000</v>
      </c>
      <c r="G11" s="19">
        <v>0.18</v>
      </c>
      <c r="H11" s="2">
        <f t="shared" si="1"/>
        <v>413000</v>
      </c>
      <c r="I11" s="23">
        <v>350000</v>
      </c>
      <c r="J11" s="19">
        <v>0.18</v>
      </c>
      <c r="K11" s="2">
        <f t="shared" si="3"/>
        <v>413000</v>
      </c>
      <c r="L11" s="3">
        <f t="shared" si="2"/>
        <v>0</v>
      </c>
      <c r="M11" s="21"/>
      <c r="N11" s="21" t="s">
        <v>43</v>
      </c>
    </row>
    <row r="12" spans="1:14" x14ac:dyDescent="0.25">
      <c r="B12" s="21"/>
      <c r="C12" s="48" t="s">
        <v>35</v>
      </c>
      <c r="D12" s="49"/>
      <c r="E12" s="50"/>
      <c r="F12" s="20">
        <f>SUM(F3:F11)</f>
        <v>19050000</v>
      </c>
      <c r="G12" s="19">
        <v>0.18</v>
      </c>
      <c r="H12" s="2">
        <f t="shared" si="1"/>
        <v>22479000</v>
      </c>
      <c r="I12" s="23">
        <f>SUM(I3:I11)</f>
        <v>36459000</v>
      </c>
      <c r="J12" s="19"/>
      <c r="K12" s="2">
        <f>SUM(K3:K11)</f>
        <v>43021620</v>
      </c>
      <c r="L12" s="3">
        <f>H12-K12</f>
        <v>-20542620</v>
      </c>
      <c r="M12" s="21"/>
      <c r="N12" s="21"/>
    </row>
    <row r="19" spans="8:8" x14ac:dyDescent="0.25">
      <c r="H19" s="4"/>
    </row>
  </sheetData>
  <mergeCells count="3">
    <mergeCell ref="M3:M4"/>
    <mergeCell ref="A3:A11"/>
    <mergeCell ref="C12:E12"/>
  </mergeCells>
  <hyperlinks>
    <hyperlink ref="N5" r:id="rId1" location="MoreDetails" display="https://www.aajjo.com/cranes-forklift-lifting-machines/15-ton-double-girder-eot-crane-in-ahmednagar-ovee-cranes-peb-industries-private-limited/product?gad_source=1&amp;gclid=EAIaIQobChMI_eLO1I36iQMVCoJmAh1o8xZ1EAQYBCABEgKxCPD_BwE#MoreDetails"/>
    <hyperlink ref="N3" r:id="rId2" display="https://www.indiamart.com/proddetail/automatic-control-panels-20576125462.html?pos=1&amp;DualProdscaps"/>
    <hyperlink ref="N4" r:id="rId3"/>
    <hyperlink ref="N9" r:id="rId4"/>
    <hyperlink ref="N10" r:id="rId5"/>
    <hyperlink ref="N8" r:id="rId6"/>
  </hyperlinks>
  <pageMargins left="0.7" right="0.7" top="0.75" bottom="0.75" header="0.3" footer="0.3"/>
  <pageSetup scale="77" orientation="portrait" r:id="rId7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4"/>
  <sheetViews>
    <sheetView tabSelected="1" workbookViewId="0">
      <selection activeCell="O4" sqref="O4"/>
    </sheetView>
  </sheetViews>
  <sheetFormatPr defaultRowHeight="15" x14ac:dyDescent="0.25"/>
  <cols>
    <col min="2" max="2" width="9.140625" customWidth="1"/>
    <col min="3" max="3" width="6.140625" bestFit="1" customWidth="1"/>
    <col min="4" max="4" width="26.5703125" customWidth="1"/>
    <col min="5" max="5" width="32.42578125" hidden="1" customWidth="1"/>
    <col min="6" max="6" width="11.5703125" bestFit="1" customWidth="1"/>
    <col min="7" max="7" width="8.140625" customWidth="1"/>
    <col min="8" max="8" width="15.5703125" customWidth="1"/>
    <col min="9" max="9" width="13.140625" customWidth="1"/>
    <col min="10" max="10" width="14" customWidth="1"/>
    <col min="11" max="11" width="10" customWidth="1"/>
    <col min="14" max="14" width="13.42578125" bestFit="1" customWidth="1"/>
    <col min="15" max="16" width="15" bestFit="1" customWidth="1"/>
  </cols>
  <sheetData>
    <row r="2" spans="3:16" ht="15.75" thickBot="1" x14ac:dyDescent="0.3"/>
    <row r="3" spans="3:16" ht="15.75" customHeight="1" x14ac:dyDescent="0.25">
      <c r="C3" s="52" t="s">
        <v>9</v>
      </c>
      <c r="D3" s="52" t="s">
        <v>10</v>
      </c>
      <c r="E3" s="52" t="s">
        <v>16</v>
      </c>
      <c r="F3" s="52" t="s">
        <v>11</v>
      </c>
      <c r="G3" s="52" t="s">
        <v>15</v>
      </c>
      <c r="H3" s="52" t="s">
        <v>13</v>
      </c>
      <c r="I3" s="52" t="s">
        <v>14</v>
      </c>
      <c r="J3" s="52" t="s">
        <v>50</v>
      </c>
      <c r="K3" s="52" t="s">
        <v>49</v>
      </c>
      <c r="L3" s="52"/>
      <c r="M3" s="24"/>
      <c r="N3" s="52"/>
    </row>
    <row r="4" spans="3:16" x14ac:dyDescent="0.25">
      <c r="C4" s="54"/>
      <c r="D4" s="54"/>
      <c r="E4" s="53"/>
      <c r="F4" s="54"/>
      <c r="G4" s="54"/>
      <c r="H4" s="53"/>
      <c r="I4" s="53"/>
      <c r="J4" s="53"/>
      <c r="K4" s="53"/>
      <c r="L4" s="53"/>
      <c r="M4" s="25"/>
      <c r="N4" s="53"/>
    </row>
    <row r="5" spans="3:16" ht="45" x14ac:dyDescent="0.25">
      <c r="C5" s="11">
        <v>1</v>
      </c>
      <c r="D5" s="17" t="s">
        <v>45</v>
      </c>
      <c r="E5" s="17" t="s">
        <v>31</v>
      </c>
      <c r="F5" s="46" t="s">
        <v>30</v>
      </c>
      <c r="G5" s="10">
        <v>2</v>
      </c>
      <c r="H5" s="2">
        <v>8200000</v>
      </c>
      <c r="I5" s="4">
        <f>9600000+11760000</f>
        <v>21360000</v>
      </c>
      <c r="J5">
        <v>2013</v>
      </c>
      <c r="K5">
        <v>2024</v>
      </c>
      <c r="L5">
        <f>K5-J5</f>
        <v>11</v>
      </c>
      <c r="M5">
        <v>20</v>
      </c>
      <c r="N5" s="23">
        <f t="shared" ref="N5:N11" si="0">SLN(I5,10,15)</f>
        <v>1423999.3333333333</v>
      </c>
      <c r="O5" s="28">
        <f>I5*L5*IF(L5&gt;M5,M5,L5)</f>
        <v>2584560000</v>
      </c>
      <c r="P5" s="27">
        <f>I5-O5</f>
        <v>-2563200000</v>
      </c>
    </row>
    <row r="6" spans="3:16" ht="27.75" customHeight="1" x14ac:dyDescent="0.25">
      <c r="C6" s="11">
        <v>2</v>
      </c>
      <c r="D6" s="1" t="s">
        <v>46</v>
      </c>
      <c r="E6" s="1" t="s">
        <v>32</v>
      </c>
      <c r="F6" s="47"/>
      <c r="G6" s="10">
        <v>1</v>
      </c>
      <c r="H6" s="2">
        <v>3000000</v>
      </c>
      <c r="I6" s="2">
        <v>4200000</v>
      </c>
      <c r="J6">
        <v>2013</v>
      </c>
      <c r="K6">
        <v>2024</v>
      </c>
      <c r="L6">
        <f t="shared" ref="L6:L12" si="1">K6-J6</f>
        <v>11</v>
      </c>
      <c r="M6">
        <v>15</v>
      </c>
      <c r="N6" s="23">
        <f t="shared" si="0"/>
        <v>279999.33333333331</v>
      </c>
      <c r="O6" s="23">
        <f t="shared" ref="O6:O13" si="2">N6*L6</f>
        <v>3079992.6666666665</v>
      </c>
      <c r="P6" s="27">
        <f t="shared" ref="P6:P13" si="3">I6-O6</f>
        <v>1120007.3333333335</v>
      </c>
    </row>
    <row r="7" spans="3:16" x14ac:dyDescent="0.25">
      <c r="C7" s="11">
        <v>3</v>
      </c>
      <c r="D7" s="21" t="s">
        <v>47</v>
      </c>
      <c r="E7" s="21" t="s">
        <v>33</v>
      </c>
      <c r="F7" s="47"/>
      <c r="G7" s="22">
        <v>2</v>
      </c>
      <c r="H7" s="2">
        <v>2700000</v>
      </c>
      <c r="I7" s="23">
        <f>2*2500000</f>
        <v>5000000</v>
      </c>
      <c r="J7">
        <v>2013</v>
      </c>
      <c r="K7">
        <v>2024</v>
      </c>
      <c r="L7">
        <f t="shared" si="1"/>
        <v>11</v>
      </c>
      <c r="M7">
        <v>15</v>
      </c>
      <c r="N7" s="23">
        <f t="shared" si="0"/>
        <v>333332.66666666669</v>
      </c>
      <c r="O7" s="23">
        <f t="shared" si="2"/>
        <v>3666659.3333333335</v>
      </c>
      <c r="P7" s="27">
        <f t="shared" si="3"/>
        <v>1333340.6666666665</v>
      </c>
    </row>
    <row r="8" spans="3:16" x14ac:dyDescent="0.25">
      <c r="C8" s="11">
        <v>4</v>
      </c>
      <c r="D8" s="21" t="s">
        <v>24</v>
      </c>
      <c r="E8" s="21" t="s">
        <v>34</v>
      </c>
      <c r="F8" s="47"/>
      <c r="G8" s="10">
        <v>1</v>
      </c>
      <c r="H8" s="2">
        <v>1500000</v>
      </c>
      <c r="I8" s="2">
        <v>1500000</v>
      </c>
      <c r="J8">
        <v>2013</v>
      </c>
      <c r="K8">
        <v>2024</v>
      </c>
      <c r="L8">
        <f t="shared" si="1"/>
        <v>11</v>
      </c>
      <c r="M8">
        <v>15</v>
      </c>
      <c r="N8" s="23">
        <f t="shared" si="0"/>
        <v>99999.333333333328</v>
      </c>
      <c r="O8" s="23">
        <f t="shared" si="2"/>
        <v>1099992.6666666665</v>
      </c>
      <c r="P8" s="27">
        <f t="shared" si="3"/>
        <v>400007.33333333349</v>
      </c>
    </row>
    <row r="9" spans="3:16" x14ac:dyDescent="0.25">
      <c r="C9" s="11">
        <v>5</v>
      </c>
      <c r="D9" s="21" t="s">
        <v>25</v>
      </c>
      <c r="E9" s="21" t="s">
        <v>25</v>
      </c>
      <c r="F9" s="47"/>
      <c r="G9" s="10">
        <v>1</v>
      </c>
      <c r="H9" s="2">
        <v>1500000</v>
      </c>
      <c r="I9" s="2">
        <v>1500000</v>
      </c>
      <c r="J9">
        <v>2013</v>
      </c>
      <c r="K9">
        <v>2024</v>
      </c>
      <c r="L9">
        <f t="shared" si="1"/>
        <v>11</v>
      </c>
      <c r="M9">
        <v>15</v>
      </c>
      <c r="N9" s="23">
        <f t="shared" si="0"/>
        <v>99999.333333333328</v>
      </c>
      <c r="O9" s="23">
        <f t="shared" si="2"/>
        <v>1099992.6666666665</v>
      </c>
      <c r="P9" s="27">
        <f t="shared" si="3"/>
        <v>400007.33333333349</v>
      </c>
    </row>
    <row r="10" spans="3:16" x14ac:dyDescent="0.25">
      <c r="C10" s="11">
        <v>6</v>
      </c>
      <c r="D10" s="21" t="s">
        <v>48</v>
      </c>
      <c r="E10" s="21" t="s">
        <v>36</v>
      </c>
      <c r="F10" s="47"/>
      <c r="G10" s="22">
        <v>1</v>
      </c>
      <c r="H10" s="12">
        <v>700000</v>
      </c>
      <c r="I10" s="23">
        <v>1200000</v>
      </c>
      <c r="J10">
        <v>2013</v>
      </c>
      <c r="K10">
        <v>2024</v>
      </c>
      <c r="L10">
        <f t="shared" si="1"/>
        <v>11</v>
      </c>
      <c r="M10">
        <v>15</v>
      </c>
      <c r="N10" s="23">
        <f t="shared" si="0"/>
        <v>79999.333333333328</v>
      </c>
      <c r="O10" s="23">
        <f t="shared" si="2"/>
        <v>879992.66666666663</v>
      </c>
      <c r="P10" s="27">
        <f t="shared" si="3"/>
        <v>320007.33333333337</v>
      </c>
    </row>
    <row r="11" spans="3:16" x14ac:dyDescent="0.25">
      <c r="C11" s="11">
        <v>7</v>
      </c>
      <c r="D11" s="21" t="s">
        <v>27</v>
      </c>
      <c r="E11" s="21" t="s">
        <v>27</v>
      </c>
      <c r="F11" s="47"/>
      <c r="G11" s="10">
        <v>1</v>
      </c>
      <c r="H11" s="12">
        <v>500000</v>
      </c>
      <c r="I11" s="12">
        <v>500000</v>
      </c>
      <c r="J11">
        <v>2013</v>
      </c>
      <c r="K11">
        <v>2024</v>
      </c>
      <c r="L11">
        <f t="shared" si="1"/>
        <v>11</v>
      </c>
      <c r="M11">
        <v>15</v>
      </c>
      <c r="N11" s="23">
        <f t="shared" si="0"/>
        <v>33332.666666666664</v>
      </c>
      <c r="O11" s="23">
        <f t="shared" si="2"/>
        <v>366659.33333333331</v>
      </c>
      <c r="P11" s="27">
        <f t="shared" si="3"/>
        <v>133340.66666666669</v>
      </c>
    </row>
    <row r="12" spans="3:16" x14ac:dyDescent="0.25">
      <c r="C12" s="11">
        <v>8</v>
      </c>
      <c r="D12" s="21" t="s">
        <v>28</v>
      </c>
      <c r="E12" s="21" t="s">
        <v>28</v>
      </c>
      <c r="F12" s="47"/>
      <c r="G12" s="10">
        <v>1</v>
      </c>
      <c r="H12" s="12">
        <v>600000</v>
      </c>
      <c r="I12" s="23">
        <v>849000</v>
      </c>
      <c r="J12">
        <v>2010</v>
      </c>
      <c r="K12">
        <v>2024</v>
      </c>
      <c r="L12">
        <f t="shared" si="1"/>
        <v>14</v>
      </c>
      <c r="M12">
        <v>12</v>
      </c>
      <c r="N12" s="23">
        <f>SLN(I12,10,10)</f>
        <v>84899</v>
      </c>
      <c r="O12" s="23">
        <f t="shared" si="2"/>
        <v>1188586</v>
      </c>
      <c r="P12" s="27">
        <f t="shared" si="3"/>
        <v>-339586</v>
      </c>
    </row>
    <row r="13" spans="3:16" x14ac:dyDescent="0.25">
      <c r="C13" s="11">
        <v>9</v>
      </c>
      <c r="D13" s="21" t="s">
        <v>29</v>
      </c>
      <c r="E13" s="21" t="s">
        <v>29</v>
      </c>
      <c r="F13" s="47"/>
      <c r="G13" s="22">
        <v>1</v>
      </c>
      <c r="H13" s="12">
        <v>350000</v>
      </c>
      <c r="I13" s="23">
        <v>350000</v>
      </c>
      <c r="N13" s="23">
        <f>SLN(I13,10,15)</f>
        <v>23332.666666666668</v>
      </c>
      <c r="O13" s="23">
        <f t="shared" si="2"/>
        <v>0</v>
      </c>
      <c r="P13" s="27">
        <f t="shared" si="3"/>
        <v>350000</v>
      </c>
    </row>
    <row r="14" spans="3:16" x14ac:dyDescent="0.25">
      <c r="C14" s="51" t="s">
        <v>12</v>
      </c>
      <c r="D14" s="51"/>
      <c r="E14" s="51"/>
      <c r="F14" s="51"/>
      <c r="G14" s="51"/>
      <c r="H14" s="14">
        <f>SUM(H5:H13)</f>
        <v>19050000</v>
      </c>
      <c r="I14" s="14">
        <f>SUM(I5:I13)</f>
        <v>36459000</v>
      </c>
      <c r="O14" s="27">
        <f>SUM(O5:O13)</f>
        <v>2595941875.333333</v>
      </c>
      <c r="P14" s="27">
        <f>SUM(P5:P13)</f>
        <v>-2559482875.333333</v>
      </c>
    </row>
  </sheetData>
  <mergeCells count="13">
    <mergeCell ref="J3:J4"/>
    <mergeCell ref="K3:K4"/>
    <mergeCell ref="L3:L4"/>
    <mergeCell ref="N3:N4"/>
    <mergeCell ref="G3:G4"/>
    <mergeCell ref="I3:I4"/>
    <mergeCell ref="C14:G14"/>
    <mergeCell ref="E3:E4"/>
    <mergeCell ref="H3:H4"/>
    <mergeCell ref="C3:C4"/>
    <mergeCell ref="D3:D4"/>
    <mergeCell ref="F3:F4"/>
    <mergeCell ref="F5:F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8"/>
  <sheetViews>
    <sheetView workbookViewId="0">
      <selection activeCell="R17" sqref="R17"/>
    </sheetView>
  </sheetViews>
  <sheetFormatPr defaultRowHeight="15" x14ac:dyDescent="0.25"/>
  <cols>
    <col min="3" max="3" width="5.7109375" bestFit="1" customWidth="1"/>
    <col min="4" max="5" width="9.140625" hidden="1" customWidth="1"/>
    <col min="6" max="6" width="26.42578125" customWidth="1"/>
    <col min="7" max="7" width="11.42578125" hidden="1" customWidth="1"/>
    <col min="8" max="8" width="11.5703125" bestFit="1" customWidth="1"/>
    <col min="9" max="9" width="13.28515625" customWidth="1"/>
    <col min="10" max="10" width="10.85546875" hidden="1" customWidth="1"/>
    <col min="11" max="11" width="11.85546875" hidden="1" customWidth="1"/>
    <col min="12" max="12" width="11" bestFit="1" customWidth="1"/>
    <col min="13" max="13" width="13.85546875" hidden="1" customWidth="1"/>
    <col min="14" max="14" width="10.5703125" style="37" hidden="1" customWidth="1"/>
    <col min="15" max="16" width="12.140625" hidden="1" customWidth="1"/>
    <col min="17" max="17" width="13.28515625" hidden="1" customWidth="1"/>
    <col min="18" max="18" width="12.5703125" customWidth="1"/>
  </cols>
  <sheetData>
    <row r="4" spans="3:18" ht="15.75" thickBot="1" x14ac:dyDescent="0.3"/>
    <row r="5" spans="3:18" ht="60" customHeight="1" x14ac:dyDescent="0.25">
      <c r="C5" s="26" t="s">
        <v>0</v>
      </c>
      <c r="F5" s="24" t="s">
        <v>62</v>
      </c>
      <c r="G5" s="24" t="s">
        <v>56</v>
      </c>
      <c r="H5" s="24" t="s">
        <v>57</v>
      </c>
      <c r="I5" s="24" t="s">
        <v>61</v>
      </c>
      <c r="J5" s="24" t="s">
        <v>51</v>
      </c>
      <c r="K5" s="24" t="s">
        <v>52</v>
      </c>
      <c r="L5" s="24" t="s">
        <v>53</v>
      </c>
      <c r="M5" s="24" t="s">
        <v>54</v>
      </c>
      <c r="N5" s="38" t="s">
        <v>55</v>
      </c>
      <c r="O5" s="24" t="s">
        <v>59</v>
      </c>
      <c r="P5" s="24" t="s">
        <v>63</v>
      </c>
      <c r="Q5" s="24" t="s">
        <v>60</v>
      </c>
      <c r="R5" s="24" t="s">
        <v>58</v>
      </c>
    </row>
    <row r="6" spans="3:18" ht="30" x14ac:dyDescent="0.25">
      <c r="C6" s="22">
        <v>1</v>
      </c>
      <c r="D6" s="21"/>
      <c r="E6" s="21"/>
      <c r="F6" s="29" t="s">
        <v>45</v>
      </c>
      <c r="G6" s="2">
        <v>8200000</v>
      </c>
      <c r="H6" s="23">
        <f>9600000+11760000</f>
        <v>21360000</v>
      </c>
      <c r="I6" s="30">
        <v>2013</v>
      </c>
      <c r="J6" s="31">
        <v>2024</v>
      </c>
      <c r="K6" s="31">
        <f t="shared" ref="K6:K14" si="0">J6-I6</f>
        <v>11</v>
      </c>
      <c r="L6" s="30">
        <v>18</v>
      </c>
      <c r="M6" s="42">
        <v>0.1</v>
      </c>
      <c r="N6" s="39">
        <f t="shared" ref="N6:N14" si="1">(1-M6)/L6</f>
        <v>0.05</v>
      </c>
      <c r="O6" s="40">
        <f>H6*N6*IF(K6&gt;L6,L6,K6)</f>
        <v>11748000</v>
      </c>
      <c r="P6" s="40">
        <f>H6-O6</f>
        <v>9612000</v>
      </c>
      <c r="Q6" s="36">
        <v>0.1</v>
      </c>
      <c r="R6" s="41">
        <f>P6-Q6*P6</f>
        <v>8650800</v>
      </c>
    </row>
    <row r="7" spans="3:18" ht="30" x14ac:dyDescent="0.25">
      <c r="C7" s="22">
        <v>2</v>
      </c>
      <c r="D7" s="21"/>
      <c r="E7" s="21"/>
      <c r="F7" s="34" t="s">
        <v>46</v>
      </c>
      <c r="G7" s="2">
        <v>3000000</v>
      </c>
      <c r="H7" s="2">
        <v>4200000</v>
      </c>
      <c r="I7" s="30">
        <v>2013</v>
      </c>
      <c r="J7" s="31">
        <v>2024</v>
      </c>
      <c r="K7" s="31">
        <f t="shared" si="0"/>
        <v>11</v>
      </c>
      <c r="L7" s="30">
        <v>15</v>
      </c>
      <c r="M7" s="42">
        <v>0.1</v>
      </c>
      <c r="N7" s="39">
        <f t="shared" si="1"/>
        <v>6.0000000000000005E-2</v>
      </c>
      <c r="O7" s="40">
        <f t="shared" ref="O7:O14" si="2">H7*N7*IF(K7&gt;L7,L7,K7)</f>
        <v>2772000.0000000005</v>
      </c>
      <c r="P7" s="40">
        <f t="shared" ref="P7:P14" si="3">H7-O7</f>
        <v>1427999.9999999995</v>
      </c>
      <c r="Q7" s="36">
        <v>0.1</v>
      </c>
      <c r="R7" s="41">
        <f t="shared" ref="R7:R14" si="4">P7-Q7*P7</f>
        <v>1285199.9999999995</v>
      </c>
    </row>
    <row r="8" spans="3:18" x14ac:dyDescent="0.25">
      <c r="C8" s="22">
        <v>3</v>
      </c>
      <c r="D8" s="21"/>
      <c r="E8" s="21"/>
      <c r="F8" s="30" t="s">
        <v>47</v>
      </c>
      <c r="G8" s="2">
        <v>2700000</v>
      </c>
      <c r="H8" s="23">
        <f>2*2500000</f>
        <v>5000000</v>
      </c>
      <c r="I8" s="30">
        <v>2013</v>
      </c>
      <c r="J8" s="31">
        <v>2024</v>
      </c>
      <c r="K8" s="31">
        <f t="shared" si="0"/>
        <v>11</v>
      </c>
      <c r="L8" s="30">
        <v>15</v>
      </c>
      <c r="M8" s="42">
        <v>0.1</v>
      </c>
      <c r="N8" s="39">
        <f t="shared" si="1"/>
        <v>6.0000000000000005E-2</v>
      </c>
      <c r="O8" s="40">
        <f t="shared" si="2"/>
        <v>3300000</v>
      </c>
      <c r="P8" s="40">
        <f t="shared" si="3"/>
        <v>1700000</v>
      </c>
      <c r="Q8" s="36">
        <v>0.1</v>
      </c>
      <c r="R8" s="41">
        <f t="shared" si="4"/>
        <v>1530000</v>
      </c>
    </row>
    <row r="9" spans="3:18" x14ac:dyDescent="0.25">
      <c r="C9" s="22">
        <v>4</v>
      </c>
      <c r="D9" s="21"/>
      <c r="E9" s="21"/>
      <c r="F9" s="30" t="s">
        <v>24</v>
      </c>
      <c r="G9" s="2">
        <v>1500000</v>
      </c>
      <c r="H9" s="2">
        <v>1500000</v>
      </c>
      <c r="I9" s="30">
        <v>2013</v>
      </c>
      <c r="J9" s="31">
        <v>2024</v>
      </c>
      <c r="K9" s="31">
        <f t="shared" si="0"/>
        <v>11</v>
      </c>
      <c r="L9" s="30">
        <v>15</v>
      </c>
      <c r="M9" s="42">
        <v>0.1</v>
      </c>
      <c r="N9" s="39">
        <f t="shared" si="1"/>
        <v>6.0000000000000005E-2</v>
      </c>
      <c r="O9" s="40">
        <f t="shared" si="2"/>
        <v>990000</v>
      </c>
      <c r="P9" s="40">
        <f t="shared" si="3"/>
        <v>510000</v>
      </c>
      <c r="Q9" s="36">
        <v>0.1</v>
      </c>
      <c r="R9" s="41">
        <f t="shared" si="4"/>
        <v>459000</v>
      </c>
    </row>
    <row r="10" spans="3:18" x14ac:dyDescent="0.25">
      <c r="C10" s="22">
        <v>5</v>
      </c>
      <c r="D10" s="21"/>
      <c r="E10" s="21"/>
      <c r="F10" s="30" t="s">
        <v>25</v>
      </c>
      <c r="G10" s="2">
        <v>1500000</v>
      </c>
      <c r="H10" s="2">
        <v>1500000</v>
      </c>
      <c r="I10" s="30">
        <v>2013</v>
      </c>
      <c r="J10" s="31">
        <v>2024</v>
      </c>
      <c r="K10" s="31">
        <f t="shared" si="0"/>
        <v>11</v>
      </c>
      <c r="L10" s="30">
        <v>15</v>
      </c>
      <c r="M10" s="42">
        <v>0.1</v>
      </c>
      <c r="N10" s="39">
        <f t="shared" si="1"/>
        <v>6.0000000000000005E-2</v>
      </c>
      <c r="O10" s="40">
        <f t="shared" si="2"/>
        <v>990000</v>
      </c>
      <c r="P10" s="40">
        <f t="shared" si="3"/>
        <v>510000</v>
      </c>
      <c r="Q10" s="36">
        <v>0.1</v>
      </c>
      <c r="R10" s="41">
        <f t="shared" si="4"/>
        <v>459000</v>
      </c>
    </row>
    <row r="11" spans="3:18" x14ac:dyDescent="0.25">
      <c r="C11" s="22">
        <v>6</v>
      </c>
      <c r="D11" s="21"/>
      <c r="E11" s="21"/>
      <c r="F11" s="30" t="s">
        <v>48</v>
      </c>
      <c r="G11" s="12">
        <v>700000</v>
      </c>
      <c r="H11" s="23">
        <v>1200000</v>
      </c>
      <c r="I11" s="30">
        <v>2013</v>
      </c>
      <c r="J11" s="31">
        <v>2024</v>
      </c>
      <c r="K11" s="31">
        <f t="shared" si="0"/>
        <v>11</v>
      </c>
      <c r="L11" s="30">
        <v>15</v>
      </c>
      <c r="M11" s="42">
        <v>0.1</v>
      </c>
      <c r="N11" s="39">
        <f t="shared" si="1"/>
        <v>6.0000000000000005E-2</v>
      </c>
      <c r="O11" s="40">
        <f t="shared" si="2"/>
        <v>792000</v>
      </c>
      <c r="P11" s="40">
        <f t="shared" si="3"/>
        <v>408000</v>
      </c>
      <c r="Q11" s="36">
        <v>0.1</v>
      </c>
      <c r="R11" s="41">
        <f t="shared" si="4"/>
        <v>367200</v>
      </c>
    </row>
    <row r="12" spans="3:18" x14ac:dyDescent="0.25">
      <c r="C12" s="22">
        <v>7</v>
      </c>
      <c r="D12" s="21"/>
      <c r="E12" s="21"/>
      <c r="F12" s="30" t="s">
        <v>27</v>
      </c>
      <c r="G12" s="12">
        <v>500000</v>
      </c>
      <c r="H12" s="12">
        <v>500000</v>
      </c>
      <c r="I12" s="30">
        <v>2013</v>
      </c>
      <c r="J12" s="31">
        <v>2024</v>
      </c>
      <c r="K12" s="31">
        <f t="shared" si="0"/>
        <v>11</v>
      </c>
      <c r="L12" s="30">
        <v>15</v>
      </c>
      <c r="M12" s="42">
        <v>0.1</v>
      </c>
      <c r="N12" s="39">
        <f t="shared" si="1"/>
        <v>6.0000000000000005E-2</v>
      </c>
      <c r="O12" s="40">
        <f t="shared" si="2"/>
        <v>330000.00000000006</v>
      </c>
      <c r="P12" s="40">
        <f t="shared" si="3"/>
        <v>169999.99999999994</v>
      </c>
      <c r="Q12" s="36">
        <v>0.1</v>
      </c>
      <c r="R12" s="41">
        <f t="shared" si="4"/>
        <v>152999.99999999994</v>
      </c>
    </row>
    <row r="13" spans="3:18" x14ac:dyDescent="0.25">
      <c r="C13" s="22">
        <v>8</v>
      </c>
      <c r="D13" s="21"/>
      <c r="E13" s="21"/>
      <c r="F13" s="30" t="s">
        <v>28</v>
      </c>
      <c r="G13" s="12">
        <v>600000</v>
      </c>
      <c r="H13" s="23">
        <v>849000</v>
      </c>
      <c r="I13" s="30">
        <v>2010</v>
      </c>
      <c r="J13" s="31">
        <v>2024</v>
      </c>
      <c r="K13" s="31">
        <f t="shared" si="0"/>
        <v>14</v>
      </c>
      <c r="L13" s="30">
        <v>12</v>
      </c>
      <c r="M13" s="42">
        <v>0.1</v>
      </c>
      <c r="N13" s="39">
        <f t="shared" si="1"/>
        <v>7.4999999999999997E-2</v>
      </c>
      <c r="O13" s="40">
        <f t="shared" si="2"/>
        <v>764100</v>
      </c>
      <c r="P13" s="40">
        <f t="shared" si="3"/>
        <v>84900</v>
      </c>
      <c r="Q13" s="36">
        <v>0.1</v>
      </c>
      <c r="R13" s="41">
        <f t="shared" si="4"/>
        <v>76410</v>
      </c>
    </row>
    <row r="14" spans="3:18" x14ac:dyDescent="0.25">
      <c r="C14" s="22">
        <v>9</v>
      </c>
      <c r="D14" s="21"/>
      <c r="E14" s="21"/>
      <c r="F14" s="30" t="s">
        <v>29</v>
      </c>
      <c r="G14" s="12">
        <v>350000</v>
      </c>
      <c r="H14" s="23">
        <v>350000</v>
      </c>
      <c r="I14" s="30">
        <v>2024</v>
      </c>
      <c r="J14" s="35">
        <v>2024</v>
      </c>
      <c r="K14" s="35">
        <f t="shared" si="0"/>
        <v>0</v>
      </c>
      <c r="L14" s="30">
        <v>10</v>
      </c>
      <c r="M14" s="42">
        <v>0.05</v>
      </c>
      <c r="N14" s="39">
        <f t="shared" si="1"/>
        <v>9.5000000000000001E-2</v>
      </c>
      <c r="O14" s="40">
        <f t="shared" si="2"/>
        <v>0</v>
      </c>
      <c r="P14" s="40">
        <f t="shared" si="3"/>
        <v>350000</v>
      </c>
      <c r="Q14" s="32">
        <v>0</v>
      </c>
      <c r="R14" s="41">
        <f t="shared" si="4"/>
        <v>350000</v>
      </c>
    </row>
    <row r="15" spans="3:18" x14ac:dyDescent="0.25">
      <c r="C15" s="55" t="s">
        <v>12</v>
      </c>
      <c r="D15" s="56"/>
      <c r="E15" s="56"/>
      <c r="F15" s="57"/>
      <c r="G15" s="33">
        <f>SUM(G6:G14)</f>
        <v>19050000</v>
      </c>
      <c r="H15" s="43">
        <f>SUM(H6:H14)</f>
        <v>36459000</v>
      </c>
      <c r="I15" s="8"/>
      <c r="J15" s="8"/>
      <c r="K15" s="8"/>
      <c r="L15" s="8"/>
      <c r="M15" s="8"/>
      <c r="N15" s="44"/>
      <c r="O15" s="8"/>
      <c r="P15" s="43">
        <f>SUM(P6:P14)</f>
        <v>14772900</v>
      </c>
      <c r="Q15" s="8"/>
      <c r="R15" s="43">
        <f>SUM(R6:R14)</f>
        <v>13330610</v>
      </c>
    </row>
    <row r="16" spans="3:18" x14ac:dyDescent="0.25">
      <c r="L16" t="s">
        <v>66</v>
      </c>
      <c r="R16" s="58">
        <f>1.35*10^7</f>
        <v>13500000</v>
      </c>
    </row>
    <row r="17" spans="12:18" x14ac:dyDescent="0.25">
      <c r="L17" t="s">
        <v>64</v>
      </c>
      <c r="R17" s="27">
        <f>R16*0.85</f>
        <v>11475000</v>
      </c>
    </row>
    <row r="18" spans="12:18" x14ac:dyDescent="0.25">
      <c r="L18" t="s">
        <v>65</v>
      </c>
      <c r="R18" s="27">
        <f>R16*0.75</f>
        <v>10125000</v>
      </c>
    </row>
  </sheetData>
  <mergeCells count="1">
    <mergeCell ref="C15:F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Sheet4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 Afaque</dc:creator>
  <cp:lastModifiedBy>Manas Upmanyu</cp:lastModifiedBy>
  <cp:lastPrinted>2024-10-08T00:07:19Z</cp:lastPrinted>
  <dcterms:created xsi:type="dcterms:W3CDTF">2024-10-03T06:55:19Z</dcterms:created>
  <dcterms:modified xsi:type="dcterms:W3CDTF">2024-12-11T13:08:00Z</dcterms:modified>
</cp:coreProperties>
</file>