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E:\Abhinav Chaturvedi's Assignments\In-Progress\VIS(2024-25)-PL598-536-764_Ritwik Steel\Report\"/>
    </mc:Choice>
  </mc:AlternateContent>
  <xr:revisionPtr revIDLastSave="0" documentId="13_ncr:1_{B011E187-A4E3-46E4-9D39-23E37FBC9EF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Sheet2!$B$2:$J$10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7" i="2" l="1"/>
  <c r="V16" i="2"/>
  <c r="T19" i="2"/>
  <c r="T18" i="2"/>
  <c r="T15" i="2"/>
  <c r="T16" i="2" s="1"/>
  <c r="T17" i="2" s="1"/>
  <c r="T14" i="2"/>
  <c r="T13" i="2"/>
  <c r="F10" i="2"/>
  <c r="F9" i="2"/>
  <c r="F8" i="2"/>
  <c r="F7" i="2"/>
  <c r="F6" i="2"/>
  <c r="F5" i="2"/>
  <c r="F4" i="2"/>
  <c r="F3" i="2"/>
  <c r="L10" i="2"/>
  <c r="N10" i="2" s="1"/>
  <c r="L9" i="2"/>
  <c r="N9" i="2" s="1"/>
  <c r="L8" i="2"/>
  <c r="N8" i="2" s="1"/>
  <c r="L7" i="2"/>
  <c r="N7" i="2" s="1"/>
  <c r="L6" i="2"/>
  <c r="L5" i="2"/>
  <c r="L4" i="2"/>
  <c r="L3" i="2"/>
  <c r="I28" i="1"/>
  <c r="J17" i="2"/>
  <c r="I29" i="1"/>
  <c r="M14" i="2"/>
  <c r="N12" i="2"/>
  <c r="N14" i="2" s="1"/>
  <c r="I10" i="2"/>
  <c r="I9" i="2"/>
  <c r="I8" i="2"/>
  <c r="I7" i="2"/>
  <c r="I6" i="2"/>
  <c r="I5" i="2"/>
  <c r="J5" i="2" s="1"/>
  <c r="I4" i="2"/>
  <c r="J4" i="2" s="1"/>
  <c r="I3" i="2"/>
  <c r="J3" i="2" s="1"/>
  <c r="G28" i="1"/>
  <c r="E1" i="2"/>
  <c r="G27" i="1"/>
  <c r="E3" i="1"/>
  <c r="F1" i="2" l="1"/>
  <c r="M9" i="2"/>
  <c r="M4" i="2"/>
  <c r="N4" i="2" s="1"/>
  <c r="M6" i="2"/>
  <c r="N6" i="2" s="1"/>
  <c r="L1" i="2"/>
  <c r="M10" i="2"/>
  <c r="M3" i="2"/>
  <c r="M5" i="2"/>
  <c r="N5" i="2" s="1"/>
  <c r="M7" i="2"/>
  <c r="M8" i="2"/>
  <c r="J6" i="2"/>
  <c r="J7" i="2"/>
  <c r="J9" i="2"/>
  <c r="M1" i="2" l="1"/>
  <c r="N3" i="2"/>
  <c r="N1" i="2" s="1"/>
  <c r="J8" i="2"/>
  <c r="J10" i="2"/>
</calcChain>
</file>

<file path=xl/sharedStrings.xml><?xml version="1.0" encoding="utf-8"?>
<sst xmlns="http://schemas.openxmlformats.org/spreadsheetml/2006/main" count="79" uniqueCount="44">
  <si>
    <t>Plot area</t>
  </si>
  <si>
    <t>covered area at GF by Tin Shed</t>
  </si>
  <si>
    <t>Covered area of Admin Block</t>
  </si>
  <si>
    <t>Covered area of store room</t>
  </si>
  <si>
    <t>Oymo Area Building</t>
  </si>
  <si>
    <t>Workshop building</t>
  </si>
  <si>
    <t>Guard room building</t>
  </si>
  <si>
    <t>panel house building</t>
  </si>
  <si>
    <t>Labour Room building</t>
  </si>
  <si>
    <t>GF</t>
  </si>
  <si>
    <t>FF</t>
  </si>
  <si>
    <t>meter room building</t>
  </si>
  <si>
    <t>Tin Shed</t>
  </si>
  <si>
    <t>RCC</t>
  </si>
  <si>
    <t>SQM</t>
  </si>
  <si>
    <t>Boundary Wall</t>
  </si>
  <si>
    <t>RMT</t>
  </si>
  <si>
    <t>Guard Room</t>
  </si>
  <si>
    <t>G+1</t>
  </si>
  <si>
    <t>Labour Quarter</t>
  </si>
  <si>
    <t>Office</t>
  </si>
  <si>
    <t>Manufacturing Hall</t>
  </si>
  <si>
    <t>Staff Room + Weigh Bridge Room</t>
  </si>
  <si>
    <t>Store Room</t>
  </si>
  <si>
    <t>Description</t>
  </si>
  <si>
    <t>Floors</t>
  </si>
  <si>
    <t>Type</t>
  </si>
  <si>
    <t>Area Sqm</t>
  </si>
  <si>
    <t>sqm</t>
  </si>
  <si>
    <t>YoC</t>
  </si>
  <si>
    <t>EL</t>
  </si>
  <si>
    <t>Age</t>
  </si>
  <si>
    <t>Residual Life</t>
  </si>
  <si>
    <t>Coc</t>
  </si>
  <si>
    <t>GCRC</t>
  </si>
  <si>
    <t>Dep.</t>
  </si>
  <si>
    <t>DRC</t>
  </si>
  <si>
    <t>Area Sqft</t>
  </si>
  <si>
    <t>Land</t>
  </si>
  <si>
    <t>Building</t>
  </si>
  <si>
    <t>Round</t>
  </si>
  <si>
    <t>RV</t>
  </si>
  <si>
    <t>DV</t>
  </si>
  <si>
    <t>OVR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</si>
</sst>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 * #,##0.0000_ ;_ * \-#,##0.0000_ ;_ * &quot;-&quot;??_ ;_ @_ "/>
    <numFmt numFmtId="165" formatCode="0.000"/>
    <numFmt numFmtId="167" formatCode="_ * #,##0_ ;_ * \-#,##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3" fontId="4" fillId="0" borderId="1" xfId="1" applyFont="1" applyBorder="1" applyAlignment="1">
      <alignment horizontal="right" vertical="center"/>
    </xf>
    <xf numFmtId="165" fontId="3" fillId="0" borderId="0" xfId="0" applyNumberFormat="1" applyFont="1"/>
    <xf numFmtId="167" fontId="0" fillId="0" borderId="0" xfId="1" applyNumberFormat="1" applyFont="1"/>
    <xf numFmtId="167" fontId="2" fillId="2" borderId="1" xfId="1" applyNumberFormat="1" applyFont="1" applyFill="1" applyBorder="1" applyAlignment="1">
      <alignment horizontal="center" vertical="center"/>
    </xf>
    <xf numFmtId="167" fontId="4" fillId="0" borderId="0" xfId="1" applyNumberFormat="1" applyFont="1" applyBorder="1" applyAlignment="1">
      <alignment horizontal="right" vertical="center"/>
    </xf>
    <xf numFmtId="167" fontId="0" fillId="0" borderId="0" xfId="0" applyNumberFormat="1"/>
    <xf numFmtId="167" fontId="3" fillId="0" borderId="0" xfId="1" applyNumberFormat="1" applyFont="1" applyAlignment="1">
      <alignment horizontal="center" vertical="center"/>
    </xf>
    <xf numFmtId="0" fontId="3" fillId="0" borderId="0" xfId="0" applyFont="1"/>
    <xf numFmtId="167" fontId="3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16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F853CA-A6BA-7F63-C46B-6AD9512787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233" b="16979"/>
        <a:stretch/>
      </xdr:blipFill>
      <xdr:spPr>
        <a:xfrm>
          <a:off x="0" y="0"/>
          <a:ext cx="7200000" cy="3190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238125</xdr:colOff>
      <xdr:row>0</xdr:row>
      <xdr:rowOff>0</xdr:rowOff>
    </xdr:from>
    <xdr:to>
      <xdr:col>21</xdr:col>
      <xdr:colOff>352425</xdr:colOff>
      <xdr:row>30</xdr:row>
      <xdr:rowOff>7697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99AA38-D041-A334-AAAA-2876AAEF70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9369" t="11995" r="30018" b="5220"/>
        <a:stretch/>
      </xdr:blipFill>
      <xdr:spPr>
        <a:xfrm>
          <a:off x="8162925" y="0"/>
          <a:ext cx="4991100" cy="5722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I29"/>
  <sheetViews>
    <sheetView tabSelected="1" topLeftCell="A4" workbookViewId="0">
      <selection activeCell="I21" sqref="I21"/>
    </sheetView>
  </sheetViews>
  <sheetFormatPr defaultRowHeight="15" x14ac:dyDescent="0.25"/>
  <cols>
    <col min="2" max="2" width="28.42578125" bestFit="1" customWidth="1"/>
    <col min="4" max="4" width="10" style="1" bestFit="1" customWidth="1"/>
    <col min="7" max="7" width="12.5703125" bestFit="1" customWidth="1"/>
    <col min="8" max="8" width="11.5703125" bestFit="1" customWidth="1"/>
    <col min="9" max="9" width="14.28515625" bestFit="1" customWidth="1"/>
  </cols>
  <sheetData>
    <row r="2" spans="2:5" x14ac:dyDescent="0.25">
      <c r="D2" s="1" t="s">
        <v>14</v>
      </c>
    </row>
    <row r="3" spans="2:5" x14ac:dyDescent="0.25">
      <c r="B3" t="s">
        <v>0</v>
      </c>
      <c r="D3" s="1">
        <v>19953.400000000001</v>
      </c>
      <c r="E3" s="2">
        <f>D3/10000</f>
        <v>1.9953400000000001</v>
      </c>
    </row>
    <row r="5" spans="2:5" x14ac:dyDescent="0.25">
      <c r="B5" s="4" t="s">
        <v>1</v>
      </c>
      <c r="C5" s="3" t="s">
        <v>9</v>
      </c>
      <c r="D5" s="1">
        <v>5726.64</v>
      </c>
      <c r="E5" s="3" t="s">
        <v>12</v>
      </c>
    </row>
    <row r="6" spans="2:5" x14ac:dyDescent="0.25">
      <c r="B6" s="4" t="s">
        <v>3</v>
      </c>
      <c r="C6" s="3" t="s">
        <v>9</v>
      </c>
      <c r="D6" s="1">
        <v>110.76</v>
      </c>
      <c r="E6" s="3" t="s">
        <v>13</v>
      </c>
    </row>
    <row r="7" spans="2:5" x14ac:dyDescent="0.25">
      <c r="B7" s="4" t="s">
        <v>2</v>
      </c>
      <c r="C7" s="3" t="s">
        <v>9</v>
      </c>
      <c r="D7" s="1">
        <v>120</v>
      </c>
      <c r="E7" s="3" t="s">
        <v>13</v>
      </c>
    </row>
    <row r="8" spans="2:5" x14ac:dyDescent="0.25">
      <c r="B8" s="4" t="s">
        <v>4</v>
      </c>
      <c r="C8" s="3" t="s">
        <v>9</v>
      </c>
      <c r="D8" s="1">
        <v>202.47</v>
      </c>
      <c r="E8" s="3" t="s">
        <v>13</v>
      </c>
    </row>
    <row r="9" spans="2:5" x14ac:dyDescent="0.25">
      <c r="B9" s="4" t="s">
        <v>5</v>
      </c>
      <c r="C9" s="3" t="s">
        <v>9</v>
      </c>
      <c r="D9" s="1">
        <v>161.69</v>
      </c>
      <c r="E9" s="3" t="s">
        <v>13</v>
      </c>
    </row>
    <row r="10" spans="2:5" x14ac:dyDescent="0.25">
      <c r="B10" s="4" t="s">
        <v>6</v>
      </c>
      <c r="C10" s="3" t="s">
        <v>9</v>
      </c>
      <c r="D10" s="1">
        <v>11.17</v>
      </c>
      <c r="E10" s="3" t="s">
        <v>13</v>
      </c>
    </row>
    <row r="11" spans="2:5" x14ac:dyDescent="0.25">
      <c r="B11" s="4" t="s">
        <v>7</v>
      </c>
      <c r="C11" s="3" t="s">
        <v>9</v>
      </c>
      <c r="D11" s="1">
        <v>13.3</v>
      </c>
      <c r="E11" s="3" t="s">
        <v>13</v>
      </c>
    </row>
    <row r="12" spans="2:5" x14ac:dyDescent="0.25">
      <c r="B12" s="4" t="s">
        <v>8</v>
      </c>
      <c r="C12" s="3" t="s">
        <v>9</v>
      </c>
      <c r="D12" s="1">
        <v>248.31</v>
      </c>
      <c r="E12" s="3" t="s">
        <v>13</v>
      </c>
    </row>
    <row r="13" spans="2:5" x14ac:dyDescent="0.25">
      <c r="B13" s="4" t="s">
        <v>8</v>
      </c>
      <c r="C13" s="3" t="s">
        <v>10</v>
      </c>
      <c r="D13" s="1">
        <v>191.86</v>
      </c>
      <c r="E13" s="3" t="s">
        <v>13</v>
      </c>
    </row>
    <row r="14" spans="2:5" x14ac:dyDescent="0.25">
      <c r="B14" s="4" t="s">
        <v>11</v>
      </c>
      <c r="C14" s="3" t="s">
        <v>9</v>
      </c>
      <c r="D14" s="1">
        <v>14.03</v>
      </c>
      <c r="E14" s="3" t="s">
        <v>13</v>
      </c>
    </row>
    <row r="17" spans="2:9" x14ac:dyDescent="0.25">
      <c r="B17" t="s">
        <v>15</v>
      </c>
      <c r="D17" s="1">
        <v>1680</v>
      </c>
      <c r="E17" t="s">
        <v>16</v>
      </c>
      <c r="F17">
        <v>4000</v>
      </c>
      <c r="G17" s="15">
        <v>7000000</v>
      </c>
    </row>
    <row r="25" spans="2:9" x14ac:dyDescent="0.25">
      <c r="G25">
        <v>1.6839999999999999</v>
      </c>
    </row>
    <row r="26" spans="2:9" x14ac:dyDescent="0.25">
      <c r="G26">
        <v>0.436</v>
      </c>
    </row>
    <row r="27" spans="2:9" x14ac:dyDescent="0.25">
      <c r="G27" s="11">
        <f>SUM(G25:G26)</f>
        <v>2.12</v>
      </c>
    </row>
    <row r="28" spans="2:9" x14ac:dyDescent="0.25">
      <c r="G28" s="1">
        <f>G27*2.471</f>
        <v>5.2385200000000003</v>
      </c>
      <c r="H28" s="12">
        <v>7000000</v>
      </c>
      <c r="I28" s="12">
        <f>H28*G28</f>
        <v>36669640</v>
      </c>
    </row>
    <row r="29" spans="2:9" x14ac:dyDescent="0.25">
      <c r="G29" s="1">
        <v>21200</v>
      </c>
      <c r="H29">
        <v>2600</v>
      </c>
      <c r="I29" s="12">
        <f>H29*G29</f>
        <v>55120000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4D906-AC25-4FD4-90F4-F6E75C76C570}">
  <dimension ref="B1:V19"/>
  <sheetViews>
    <sheetView workbookViewId="0">
      <selection activeCell="N14" sqref="N14"/>
    </sheetView>
  </sheetViews>
  <sheetFormatPr defaultRowHeight="15" x14ac:dyDescent="0.25"/>
  <cols>
    <col min="2" max="2" width="29.7109375" bestFit="1" customWidth="1"/>
    <col min="3" max="3" width="6.42578125" bestFit="1" customWidth="1"/>
    <col min="4" max="4" width="8.28515625" bestFit="1" customWidth="1"/>
    <col min="5" max="5" width="10.28515625" style="1" hidden="1" customWidth="1"/>
    <col min="6" max="6" width="10.28515625" style="12" customWidth="1"/>
    <col min="7" max="7" width="9" hidden="1" customWidth="1"/>
    <col min="8" max="8" width="7.42578125" bestFit="1" customWidth="1"/>
    <col min="9" max="9" width="9" hidden="1" customWidth="1"/>
    <col min="10" max="10" width="16.85546875" hidden="1" customWidth="1"/>
    <col min="11" max="11" width="5" bestFit="1" customWidth="1"/>
    <col min="12" max="12" width="11.5703125" style="12" bestFit="1" customWidth="1"/>
    <col min="13" max="13" width="11.5703125" style="12" hidden="1" customWidth="1"/>
    <col min="14" max="14" width="11.5703125" style="12" bestFit="1" customWidth="1"/>
    <col min="19" max="19" width="14" bestFit="1" customWidth="1"/>
    <col min="20" max="20" width="14.28515625" style="12" bestFit="1" customWidth="1"/>
    <col min="22" max="22" width="14.28515625" style="12" bestFit="1" customWidth="1"/>
  </cols>
  <sheetData>
    <row r="1" spans="2:22" x14ac:dyDescent="0.25">
      <c r="E1" s="1">
        <f>SUM(E3:E10)</f>
        <v>2635.66</v>
      </c>
      <c r="F1" s="12">
        <f>SUM(F3:F10)</f>
        <v>28370.244239999996</v>
      </c>
      <c r="I1">
        <v>2024</v>
      </c>
      <c r="L1" s="12">
        <f t="shared" ref="L1:N1" si="0">SUM(L3:L10)</f>
        <v>28336682.088000003</v>
      </c>
      <c r="M1" s="12">
        <f t="shared" si="0"/>
        <v>2725557.729737143</v>
      </c>
      <c r="N1" s="12">
        <f t="shared" si="0"/>
        <v>6154705.5496457145</v>
      </c>
    </row>
    <row r="2" spans="2:22" x14ac:dyDescent="0.25">
      <c r="B2" s="6" t="s">
        <v>24</v>
      </c>
      <c r="C2" s="6" t="s">
        <v>25</v>
      </c>
      <c r="D2" s="6" t="s">
        <v>26</v>
      </c>
      <c r="E2" s="7" t="s">
        <v>27</v>
      </c>
      <c r="F2" s="13" t="s">
        <v>37</v>
      </c>
      <c r="G2" s="5" t="s">
        <v>29</v>
      </c>
      <c r="H2" s="5" t="s">
        <v>30</v>
      </c>
      <c r="I2" s="5" t="s">
        <v>31</v>
      </c>
      <c r="J2" s="5" t="s">
        <v>32</v>
      </c>
      <c r="K2" s="5" t="s">
        <v>33</v>
      </c>
      <c r="L2" s="5" t="s">
        <v>34</v>
      </c>
      <c r="M2" s="5" t="s">
        <v>35</v>
      </c>
      <c r="N2" s="5" t="s">
        <v>36</v>
      </c>
    </row>
    <row r="3" spans="2:22" x14ac:dyDescent="0.25">
      <c r="B3" s="8" t="s">
        <v>17</v>
      </c>
      <c r="C3" s="9" t="s">
        <v>18</v>
      </c>
      <c r="D3" s="9" t="s">
        <v>13</v>
      </c>
      <c r="E3" s="10">
        <v>11.89</v>
      </c>
      <c r="F3" s="14">
        <f>E3*10.764</f>
        <v>127.98396</v>
      </c>
      <c r="G3">
        <v>2020</v>
      </c>
      <c r="H3">
        <v>60</v>
      </c>
      <c r="I3">
        <f>$I$1-G3</f>
        <v>4</v>
      </c>
      <c r="J3">
        <f>H3-I3</f>
        <v>56</v>
      </c>
      <c r="K3">
        <v>1000</v>
      </c>
      <c r="L3" s="12">
        <f>K3*E3*10.764</f>
        <v>127983.95999999999</v>
      </c>
      <c r="M3" s="12">
        <f>L3*(90%/H3)*I3</f>
        <v>7679.0376000000006</v>
      </c>
      <c r="N3" s="12">
        <f>L3-M3</f>
        <v>120304.9224</v>
      </c>
    </row>
    <row r="4" spans="2:22" x14ac:dyDescent="0.25">
      <c r="B4" s="8" t="s">
        <v>19</v>
      </c>
      <c r="C4" s="9" t="s">
        <v>9</v>
      </c>
      <c r="D4" s="9" t="s">
        <v>12</v>
      </c>
      <c r="E4" s="10">
        <v>122.65</v>
      </c>
      <c r="F4" s="14">
        <f t="shared" ref="F4:F10" si="1">E4*10.764</f>
        <v>1320.2046</v>
      </c>
      <c r="G4">
        <v>2020</v>
      </c>
      <c r="H4">
        <v>35</v>
      </c>
      <c r="I4">
        <f t="shared" ref="I4:I10" si="2">$I$1-G4</f>
        <v>4</v>
      </c>
      <c r="J4">
        <f t="shared" ref="J4:J10" si="3">H4-I4</f>
        <v>31</v>
      </c>
      <c r="K4">
        <v>800</v>
      </c>
      <c r="L4" s="12">
        <f t="shared" ref="L4:L10" si="4">K4*E4*10.764</f>
        <v>1056163.68</v>
      </c>
      <c r="M4" s="12">
        <f t="shared" ref="M4:M10" si="5">L4*(90%/H4)*I4</f>
        <v>108633.9785142857</v>
      </c>
      <c r="N4" s="12">
        <f t="shared" ref="N4:N6" si="6">L4-M4</f>
        <v>947529.70148571418</v>
      </c>
    </row>
    <row r="5" spans="2:22" x14ac:dyDescent="0.25">
      <c r="B5" s="8" t="s">
        <v>19</v>
      </c>
      <c r="C5" s="9" t="s">
        <v>18</v>
      </c>
      <c r="D5" s="9" t="s">
        <v>13</v>
      </c>
      <c r="E5" s="10">
        <v>134.94</v>
      </c>
      <c r="F5" s="14">
        <f t="shared" si="1"/>
        <v>1452.49416</v>
      </c>
      <c r="G5">
        <v>2020</v>
      </c>
      <c r="H5">
        <v>60</v>
      </c>
      <c r="I5">
        <f t="shared" si="2"/>
        <v>4</v>
      </c>
      <c r="J5">
        <f t="shared" si="3"/>
        <v>56</v>
      </c>
      <c r="K5">
        <v>1200</v>
      </c>
      <c r="L5" s="12">
        <f t="shared" si="4"/>
        <v>1742992.9919999999</v>
      </c>
      <c r="M5" s="12">
        <f t="shared" si="5"/>
        <v>104579.57952</v>
      </c>
      <c r="N5" s="12">
        <f t="shared" si="6"/>
        <v>1638413.4124799999</v>
      </c>
    </row>
    <row r="6" spans="2:22" x14ac:dyDescent="0.25">
      <c r="B6" s="8" t="s">
        <v>20</v>
      </c>
      <c r="C6" s="9" t="s">
        <v>9</v>
      </c>
      <c r="D6" s="9" t="s">
        <v>13</v>
      </c>
      <c r="E6" s="10">
        <v>83.64</v>
      </c>
      <c r="F6" s="14">
        <f t="shared" si="1"/>
        <v>900.30095999999992</v>
      </c>
      <c r="G6">
        <v>2020</v>
      </c>
      <c r="H6">
        <v>60</v>
      </c>
      <c r="I6">
        <f t="shared" si="2"/>
        <v>4</v>
      </c>
      <c r="J6">
        <f t="shared" si="3"/>
        <v>56</v>
      </c>
      <c r="K6">
        <v>1200</v>
      </c>
      <c r="L6" s="12">
        <f t="shared" si="4"/>
        <v>1080361.152</v>
      </c>
      <c r="M6" s="12">
        <f t="shared" si="5"/>
        <v>64821.669120000006</v>
      </c>
      <c r="N6" s="12">
        <f t="shared" si="6"/>
        <v>1015539.48288</v>
      </c>
    </row>
    <row r="7" spans="2:22" x14ac:dyDescent="0.25">
      <c r="B7" s="8" t="s">
        <v>21</v>
      </c>
      <c r="C7" s="9" t="s">
        <v>9</v>
      </c>
      <c r="D7" s="9" t="s">
        <v>12</v>
      </c>
      <c r="E7" s="10">
        <v>2035.35</v>
      </c>
      <c r="F7" s="14">
        <f t="shared" si="1"/>
        <v>21908.507399999999</v>
      </c>
      <c r="G7">
        <v>2020</v>
      </c>
      <c r="H7">
        <v>35</v>
      </c>
      <c r="I7">
        <f t="shared" si="2"/>
        <v>4</v>
      </c>
      <c r="J7">
        <f t="shared" si="3"/>
        <v>31</v>
      </c>
      <c r="K7">
        <v>1000</v>
      </c>
      <c r="L7" s="12">
        <f t="shared" si="4"/>
        <v>21908507.399999999</v>
      </c>
      <c r="M7" s="12">
        <f t="shared" si="5"/>
        <v>2253446.4754285715</v>
      </c>
      <c r="N7" s="12">
        <f>L7*0.1</f>
        <v>2190850.7399999998</v>
      </c>
    </row>
    <row r="8" spans="2:22" x14ac:dyDescent="0.25">
      <c r="B8" s="8" t="s">
        <v>22</v>
      </c>
      <c r="C8" s="9" t="s">
        <v>9</v>
      </c>
      <c r="D8" s="9" t="s">
        <v>13</v>
      </c>
      <c r="E8" s="10">
        <v>61.33</v>
      </c>
      <c r="F8" s="14">
        <f t="shared" si="1"/>
        <v>660.15611999999999</v>
      </c>
      <c r="G8">
        <v>2020</v>
      </c>
      <c r="H8">
        <v>60</v>
      </c>
      <c r="I8">
        <f t="shared" si="2"/>
        <v>4</v>
      </c>
      <c r="J8">
        <f t="shared" si="3"/>
        <v>56</v>
      </c>
      <c r="K8">
        <v>1000</v>
      </c>
      <c r="L8" s="12">
        <f t="shared" si="4"/>
        <v>660156.12</v>
      </c>
      <c r="M8" s="12">
        <f t="shared" si="5"/>
        <v>39609.367200000001</v>
      </c>
      <c r="N8" s="12">
        <f t="shared" ref="N8:N10" si="7">L8*0.1</f>
        <v>66015.612000000008</v>
      </c>
    </row>
    <row r="9" spans="2:22" x14ac:dyDescent="0.25">
      <c r="B9" s="8" t="s">
        <v>23</v>
      </c>
      <c r="C9" s="9" t="s">
        <v>9</v>
      </c>
      <c r="D9" s="9" t="s">
        <v>13</v>
      </c>
      <c r="E9" s="10">
        <v>74.34</v>
      </c>
      <c r="F9" s="14">
        <f t="shared" si="1"/>
        <v>800.19575999999995</v>
      </c>
      <c r="G9">
        <v>2020</v>
      </c>
      <c r="H9">
        <v>60</v>
      </c>
      <c r="I9">
        <f t="shared" si="2"/>
        <v>4</v>
      </c>
      <c r="J9">
        <f t="shared" si="3"/>
        <v>56</v>
      </c>
      <c r="K9">
        <v>1000</v>
      </c>
      <c r="L9" s="12">
        <f t="shared" si="4"/>
        <v>800195.76</v>
      </c>
      <c r="M9" s="12">
        <f t="shared" si="5"/>
        <v>48011.745600000002</v>
      </c>
      <c r="N9" s="12">
        <f t="shared" si="7"/>
        <v>80019.576000000001</v>
      </c>
    </row>
    <row r="10" spans="2:22" x14ac:dyDescent="0.25">
      <c r="B10" s="8" t="s">
        <v>12</v>
      </c>
      <c r="C10" s="9" t="s">
        <v>9</v>
      </c>
      <c r="D10" s="9" t="s">
        <v>12</v>
      </c>
      <c r="E10" s="10">
        <v>111.52</v>
      </c>
      <c r="F10" s="14">
        <f t="shared" si="1"/>
        <v>1200.4012799999998</v>
      </c>
      <c r="G10">
        <v>2020</v>
      </c>
      <c r="H10">
        <v>35</v>
      </c>
      <c r="I10">
        <f t="shared" si="2"/>
        <v>4</v>
      </c>
      <c r="J10">
        <f t="shared" si="3"/>
        <v>31</v>
      </c>
      <c r="K10">
        <v>800</v>
      </c>
      <c r="L10" s="12">
        <f t="shared" si="4"/>
        <v>960321.02399999998</v>
      </c>
      <c r="M10" s="12">
        <f t="shared" si="5"/>
        <v>98775.876754285709</v>
      </c>
      <c r="N10" s="12">
        <f t="shared" si="7"/>
        <v>96032.102400000003</v>
      </c>
    </row>
    <row r="12" spans="2:22" x14ac:dyDescent="0.25">
      <c r="M12" s="12">
        <v>170</v>
      </c>
      <c r="N12" s="12">
        <f>M12*3</f>
        <v>510</v>
      </c>
      <c r="V12" s="16" t="s">
        <v>43</v>
      </c>
    </row>
    <row r="13" spans="2:22" x14ac:dyDescent="0.25">
      <c r="M13" s="12">
        <v>60000</v>
      </c>
      <c r="N13" s="12">
        <v>20000</v>
      </c>
      <c r="S13" t="s">
        <v>38</v>
      </c>
      <c r="T13" s="12">
        <f>Sheet1!I28</f>
        <v>36669640</v>
      </c>
      <c r="V13" s="12">
        <v>33920780</v>
      </c>
    </row>
    <row r="14" spans="2:22" x14ac:dyDescent="0.25">
      <c r="M14" s="12">
        <f>M13*M12</f>
        <v>10200000</v>
      </c>
      <c r="N14" s="12">
        <f>N13*N12</f>
        <v>10200000</v>
      </c>
      <c r="S14" t="s">
        <v>39</v>
      </c>
      <c r="T14" s="12">
        <f>N1</f>
        <v>6154705.5496457145</v>
      </c>
      <c r="V14" s="12">
        <v>24971500</v>
      </c>
    </row>
    <row r="15" spans="2:22" x14ac:dyDescent="0.25">
      <c r="S15" t="s">
        <v>15</v>
      </c>
      <c r="T15" s="12">
        <f>Sheet1!G17</f>
        <v>7000000</v>
      </c>
    </row>
    <row r="16" spans="2:22" x14ac:dyDescent="0.25">
      <c r="J16" s="12">
        <v>2000</v>
      </c>
      <c r="K16" t="s">
        <v>28</v>
      </c>
      <c r="T16" s="12">
        <f>SUM(T13:T15)</f>
        <v>49824345.549645714</v>
      </c>
      <c r="V16" s="12">
        <f>SUM(V13:V15)</f>
        <v>58892280</v>
      </c>
    </row>
    <row r="17" spans="10:22" x14ac:dyDescent="0.25">
      <c r="J17" s="12">
        <f>J16*4046.845</f>
        <v>8093690</v>
      </c>
      <c r="S17" s="17" t="s">
        <v>40</v>
      </c>
      <c r="T17" s="18">
        <f>ROUND(T16,-6)</f>
        <v>50000000</v>
      </c>
      <c r="V17" s="12">
        <f>V16</f>
        <v>58892280</v>
      </c>
    </row>
    <row r="18" spans="10:22" x14ac:dyDescent="0.25">
      <c r="M18" s="12">
        <v>60</v>
      </c>
      <c r="N18" s="12">
        <v>70</v>
      </c>
      <c r="S18" t="s">
        <v>41</v>
      </c>
      <c r="T18" s="12">
        <f>T17*0.85</f>
        <v>42500000</v>
      </c>
      <c r="V18" s="12">
        <v>50058000</v>
      </c>
    </row>
    <row r="19" spans="10:22" x14ac:dyDescent="0.25">
      <c r="M19" s="12">
        <v>65</v>
      </c>
      <c r="N19" s="12">
        <v>75</v>
      </c>
      <c r="S19" t="s">
        <v>42</v>
      </c>
      <c r="T19" s="12">
        <f>T17*0.75</f>
        <v>37500000</v>
      </c>
      <c r="V19" s="12">
        <v>47114000</v>
      </c>
    </row>
  </sheetData>
  <autoFilter ref="B2:J10" xr:uid="{A794D906-AC25-4FD4-90F4-F6E75C76C570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C6452-33F0-42BE-858D-34FC88A43805}">
  <dimension ref="A1"/>
  <sheetViews>
    <sheetView workbookViewId="0">
      <selection activeCell="O3" sqref="O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Abhinav Chaturvedi</dc:creator>
  <cp:lastModifiedBy>Abhinav Chaturvedi</cp:lastModifiedBy>
  <dcterms:created xsi:type="dcterms:W3CDTF">2015-06-05T18:17:20Z</dcterms:created>
  <dcterms:modified xsi:type="dcterms:W3CDTF">2024-12-24T12:24:04Z</dcterms:modified>
</cp:coreProperties>
</file>