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E:\Abhinav Chaturvedi's Assignments\In-Progress\VIS(2024-25)-PL605-543-775_DLF Dahlias\Report\"/>
    </mc:Choice>
  </mc:AlternateContent>
  <xr:revisionPtr revIDLastSave="0" documentId="13_ncr:1_{27A111DF-6E4E-411C-9F89-F5F44A3BE082}" xr6:coauthVersionLast="47" xr6:coauthVersionMax="47" xr10:uidLastSave="{00000000-0000-0000-0000-000000000000}"/>
  <bookViews>
    <workbookView xWindow="-120" yWindow="-120" windowWidth="24240" windowHeight="13140" tabRatio="660" activeTab="1" xr2:uid="{00000000-000D-0000-FFFF-FFFF00000000}"/>
  </bookViews>
  <sheets>
    <sheet name="Sheet1" sheetId="1" r:id="rId1"/>
    <sheet name="Sheet2" sheetId="2" r:id="rId2"/>
    <sheet name="Sheet3" sheetId="3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" i="2" l="1"/>
  <c r="G23" i="2"/>
  <c r="G22" i="2"/>
  <c r="G21" i="2"/>
  <c r="G20" i="2"/>
  <c r="G19" i="2"/>
  <c r="F19" i="2"/>
  <c r="E19" i="2"/>
  <c r="G17" i="2"/>
  <c r="F17" i="2"/>
  <c r="E17" i="2"/>
  <c r="U14" i="3"/>
  <c r="U15" i="3" s="1"/>
  <c r="R9" i="3"/>
  <c r="S8" i="3"/>
  <c r="R8" i="3"/>
  <c r="S7" i="3"/>
  <c r="R7" i="3"/>
  <c r="R14" i="3"/>
  <c r="R13" i="3"/>
  <c r="K17" i="3"/>
  <c r="O17" i="3" s="1"/>
  <c r="P17" i="3" s="1"/>
  <c r="K16" i="3"/>
  <c r="O16" i="3" s="1"/>
  <c r="P16" i="3" s="1"/>
  <c r="K15" i="3"/>
  <c r="O15" i="3" s="1"/>
  <c r="P15" i="3" s="1"/>
  <c r="K14" i="3"/>
  <c r="O14" i="3" s="1"/>
  <c r="P14" i="3" s="1"/>
  <c r="K13" i="3"/>
  <c r="O13" i="3" s="1"/>
  <c r="P13" i="3" s="1"/>
  <c r="I5" i="3"/>
  <c r="D4" i="3"/>
  <c r="D2" i="3"/>
  <c r="J16" i="2"/>
  <c r="I16" i="2"/>
  <c r="H16" i="2"/>
  <c r="G16" i="2"/>
  <c r="F16" i="2"/>
  <c r="E16" i="2"/>
  <c r="M5" i="1"/>
  <c r="K18" i="3" l="1"/>
  <c r="K19" i="3" l="1"/>
  <c r="R15" i="3" s="1"/>
  <c r="R16" i="3" s="1"/>
</calcChain>
</file>

<file path=xl/sharedStrings.xml><?xml version="1.0" encoding="utf-8"?>
<sst xmlns="http://schemas.openxmlformats.org/spreadsheetml/2006/main" count="42" uniqueCount="38">
  <si>
    <t>Tower-1</t>
  </si>
  <si>
    <t>Tower-2</t>
  </si>
  <si>
    <t>Tower-3</t>
  </si>
  <si>
    <t>Tower-6</t>
  </si>
  <si>
    <t>Total FAR</t>
  </si>
  <si>
    <t>Tower-7</t>
  </si>
  <si>
    <t>Tower-8</t>
  </si>
  <si>
    <t>Block-9 Unit-1 (Club House)</t>
  </si>
  <si>
    <t>Basement-1</t>
  </si>
  <si>
    <t>Basement-2</t>
  </si>
  <si>
    <t>Basement-3</t>
  </si>
  <si>
    <t>Basement-4</t>
  </si>
  <si>
    <t>Guard Room</t>
  </si>
  <si>
    <t>Total Non-FAR</t>
  </si>
  <si>
    <t>Tower-4 &amp; 5</t>
  </si>
  <si>
    <t>Total Built-up area</t>
  </si>
  <si>
    <t>units</t>
  </si>
  <si>
    <t>Sale</t>
  </si>
  <si>
    <t>Construction</t>
  </si>
  <si>
    <t>Admin</t>
  </si>
  <si>
    <t>Consultant</t>
  </si>
  <si>
    <t>Legal</t>
  </si>
  <si>
    <t>Marketing</t>
  </si>
  <si>
    <t>Other</t>
  </si>
  <si>
    <t>Land</t>
  </si>
  <si>
    <t>acre</t>
  </si>
  <si>
    <t>sqm</t>
  </si>
  <si>
    <t>sqft</t>
  </si>
  <si>
    <t>cost of the project</t>
  </si>
  <si>
    <t>Cost of the land</t>
  </si>
  <si>
    <t>cost of construction of apartments</t>
  </si>
  <si>
    <t>cost of infrastructure and other structures</t>
  </si>
  <si>
    <t>Other Costs including EDC, Taxes, Levies etc.</t>
  </si>
  <si>
    <t>Cr.</t>
  </si>
  <si>
    <t>Building</t>
  </si>
  <si>
    <t>FMV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</si>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</sst>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164" fontId="0" fillId="0" borderId="0" xfId="1" applyNumberFormat="1" applyFont="1"/>
    <xf numFmtId="43" fontId="0" fillId="0" borderId="0" xfId="1" applyFont="1"/>
    <xf numFmtId="43" fontId="0" fillId="0" borderId="0" xfId="1" applyFont="1" applyAlignment="1">
      <alignment horizontal="left" vertical="center" wrapText="1"/>
    </xf>
    <xf numFmtId="43" fontId="0" fillId="0" borderId="0" xfId="1" applyFont="1" applyAlignment="1">
      <alignment horizontal="right" vertical="center"/>
    </xf>
    <xf numFmtId="43" fontId="2" fillId="0" borderId="0" xfId="1" applyFont="1"/>
    <xf numFmtId="43" fontId="2" fillId="0" borderId="0" xfId="1" applyFont="1" applyAlignment="1">
      <alignment horizontal="center" vertical="center"/>
    </xf>
    <xf numFmtId="43" fontId="2" fillId="0" borderId="0" xfId="1" applyFont="1" applyAlignment="1">
      <alignment horizontal="center" vertical="center" wrapText="1"/>
    </xf>
    <xf numFmtId="9" fontId="0" fillId="0" borderId="0" xfId="2" applyFont="1"/>
    <xf numFmtId="164" fontId="2" fillId="0" borderId="0" xfId="1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10</xdr:col>
      <xdr:colOff>600075</xdr:colOff>
      <xdr:row>22</xdr:row>
      <xdr:rowOff>117112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685AD4-5EF5-5027-4668-84A8C8E4F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71" t="7526" r="8983" b="2162"/>
        <a:stretch/>
      </xdr:blipFill>
      <xdr:spPr>
        <a:xfrm>
          <a:off x="9525" y="0"/>
          <a:ext cx="6686550" cy="43081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M2:M5"/>
  <sheetViews>
    <sheetView workbookViewId="0">
      <selection activeCell="M6" sqref="M6"/>
    </sheetView>
  </sheetViews>
  <sheetFormatPr defaultRowHeight="15" x14ac:dyDescent="0.25"/>
  <sheetData>
    <row r="2" spans="13:13" x14ac:dyDescent="0.25">
      <c r="M2" s="1">
        <v>77000</v>
      </c>
    </row>
    <row r="3" spans="13:13" x14ac:dyDescent="0.25">
      <c r="M3" s="1">
        <v>15000</v>
      </c>
    </row>
    <row r="4" spans="13:13" x14ac:dyDescent="0.25">
      <c r="M4" s="1">
        <v>15000</v>
      </c>
    </row>
    <row r="5" spans="13:13" x14ac:dyDescent="0.25">
      <c r="M5" s="1">
        <f>M2-M3-M4</f>
        <v>47000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93B8B-65E7-4EEC-935B-C7CF4D353A80}">
  <dimension ref="D2:J24"/>
  <sheetViews>
    <sheetView tabSelected="1" workbookViewId="0">
      <selection activeCell="L12" sqref="L12"/>
    </sheetView>
  </sheetViews>
  <sheetFormatPr defaultRowHeight="15" x14ac:dyDescent="0.25"/>
  <cols>
    <col min="1" max="3" width="9.140625" style="2"/>
    <col min="4" max="4" width="16.7109375" style="2" customWidth="1"/>
    <col min="5" max="5" width="18" style="2" bestFit="1" customWidth="1"/>
    <col min="6" max="6" width="16" style="2" customWidth="1"/>
    <col min="7" max="7" width="18" style="2" bestFit="1" customWidth="1"/>
    <col min="8" max="16384" width="9.140625" style="2"/>
  </cols>
  <sheetData>
    <row r="2" spans="4:10" s="6" customFormat="1" ht="30" x14ac:dyDescent="0.25">
      <c r="E2" s="6" t="s">
        <v>4</v>
      </c>
      <c r="F2" s="7" t="s">
        <v>13</v>
      </c>
      <c r="G2" s="7" t="s">
        <v>15</v>
      </c>
      <c r="H2" s="6" t="s">
        <v>16</v>
      </c>
    </row>
    <row r="3" spans="4:10" x14ac:dyDescent="0.25">
      <c r="D3" s="2" t="s">
        <v>0</v>
      </c>
      <c r="E3" s="2">
        <v>50425.631000000001</v>
      </c>
      <c r="F3" s="2">
        <v>2013.3620000000001</v>
      </c>
      <c r="G3" s="2">
        <v>50699.264000000003</v>
      </c>
      <c r="H3" s="2">
        <v>56</v>
      </c>
    </row>
    <row r="4" spans="4:10" x14ac:dyDescent="0.25">
      <c r="D4" s="2" t="s">
        <v>1</v>
      </c>
      <c r="E4" s="2">
        <v>47311.656000000003</v>
      </c>
      <c r="F4" s="2">
        <v>2099.6170000000002</v>
      </c>
      <c r="G4" s="2">
        <v>49411.245999999999</v>
      </c>
      <c r="H4" s="2">
        <v>56</v>
      </c>
    </row>
    <row r="5" spans="4:10" x14ac:dyDescent="0.25">
      <c r="D5" s="2" t="s">
        <v>2</v>
      </c>
      <c r="E5" s="2">
        <v>47131.06</v>
      </c>
      <c r="F5" s="2">
        <v>2110.808</v>
      </c>
      <c r="G5" s="2">
        <v>49241.841</v>
      </c>
      <c r="H5" s="2">
        <v>56</v>
      </c>
    </row>
    <row r="6" spans="4:10" x14ac:dyDescent="0.25">
      <c r="D6" s="2" t="s">
        <v>14</v>
      </c>
      <c r="E6" s="2">
        <v>81673.376999999993</v>
      </c>
      <c r="F6" s="2">
        <v>3519.5239999999999</v>
      </c>
      <c r="G6" s="2">
        <v>85192.873999999996</v>
      </c>
      <c r="H6" s="2">
        <v>84</v>
      </c>
    </row>
    <row r="7" spans="4:10" x14ac:dyDescent="0.25">
      <c r="D7" s="2" t="s">
        <v>3</v>
      </c>
      <c r="E7" s="2">
        <v>43757.337</v>
      </c>
      <c r="F7" s="2">
        <v>2046.4670000000001</v>
      </c>
      <c r="G7" s="2">
        <v>45803.805</v>
      </c>
      <c r="H7" s="2">
        <v>56</v>
      </c>
    </row>
    <row r="8" spans="4:10" x14ac:dyDescent="0.25">
      <c r="D8" s="2" t="s">
        <v>5</v>
      </c>
      <c r="E8" s="2">
        <v>44831.334999999999</v>
      </c>
      <c r="F8" s="2">
        <v>2042.088</v>
      </c>
      <c r="G8" s="2">
        <v>46873.45</v>
      </c>
      <c r="H8" s="2">
        <v>56</v>
      </c>
    </row>
    <row r="9" spans="4:10" x14ac:dyDescent="0.25">
      <c r="D9" s="2" t="s">
        <v>6</v>
      </c>
      <c r="E9" s="2">
        <v>46288.95</v>
      </c>
      <c r="F9" s="2">
        <v>2055.8310000000001</v>
      </c>
      <c r="G9" s="2">
        <v>48344.781000000003</v>
      </c>
      <c r="H9" s="2">
        <v>56</v>
      </c>
    </row>
    <row r="10" spans="4:10" ht="30" x14ac:dyDescent="0.25">
      <c r="D10" s="3" t="s">
        <v>7</v>
      </c>
      <c r="E10" s="4">
        <v>37736.535000000003</v>
      </c>
      <c r="F10" s="2">
        <v>0</v>
      </c>
      <c r="G10" s="2">
        <v>64388.447999999997</v>
      </c>
      <c r="H10" s="2">
        <v>0</v>
      </c>
    </row>
    <row r="11" spans="4:10" x14ac:dyDescent="0.25">
      <c r="D11" s="2" t="s">
        <v>8</v>
      </c>
      <c r="E11" s="2">
        <v>1889.154</v>
      </c>
      <c r="F11" s="2">
        <v>57004.379000000001</v>
      </c>
      <c r="G11" s="2">
        <v>60174.447999999997</v>
      </c>
      <c r="H11" s="2">
        <v>0</v>
      </c>
    </row>
    <row r="12" spans="4:10" x14ac:dyDescent="0.25">
      <c r="D12" s="2" t="s">
        <v>9</v>
      </c>
      <c r="E12" s="2">
        <v>0</v>
      </c>
      <c r="F12" s="2">
        <v>50563.92</v>
      </c>
      <c r="G12" s="2">
        <v>50563.92</v>
      </c>
      <c r="H12" s="2">
        <v>0</v>
      </c>
    </row>
    <row r="13" spans="4:10" x14ac:dyDescent="0.25">
      <c r="D13" s="2" t="s">
        <v>10</v>
      </c>
      <c r="E13" s="2">
        <v>0</v>
      </c>
      <c r="F13" s="2">
        <v>50563.92</v>
      </c>
      <c r="G13" s="2">
        <v>50563.92</v>
      </c>
      <c r="H13" s="2">
        <v>0</v>
      </c>
    </row>
    <row r="14" spans="4:10" x14ac:dyDescent="0.25">
      <c r="D14" s="2" t="s">
        <v>11</v>
      </c>
      <c r="E14" s="2">
        <v>0</v>
      </c>
      <c r="F14" s="2">
        <v>50563.92</v>
      </c>
      <c r="G14" s="2">
        <v>50563.92</v>
      </c>
      <c r="H14" s="2">
        <v>0</v>
      </c>
    </row>
    <row r="15" spans="4:10" x14ac:dyDescent="0.25">
      <c r="D15" s="2" t="s">
        <v>12</v>
      </c>
      <c r="E15" s="2">
        <v>55.621000000000002</v>
      </c>
      <c r="F15" s="2">
        <v>0</v>
      </c>
      <c r="G15" s="2">
        <v>55.621000000000002</v>
      </c>
      <c r="H15" s="2">
        <v>0</v>
      </c>
    </row>
    <row r="16" spans="4:10" s="5" customFormat="1" x14ac:dyDescent="0.25">
      <c r="E16" s="5">
        <f>SUM(E3:E15)</f>
        <v>401100.65600000002</v>
      </c>
      <c r="F16" s="5">
        <f t="shared" ref="F16:J16" si="0">SUM(F3:F15)</f>
        <v>224583.83600000001</v>
      </c>
      <c r="G16" s="5">
        <f t="shared" si="0"/>
        <v>651877.53800000018</v>
      </c>
      <c r="H16" s="5">
        <f t="shared" si="0"/>
        <v>420</v>
      </c>
      <c r="I16" s="5">
        <f t="shared" si="0"/>
        <v>0</v>
      </c>
      <c r="J16" s="5">
        <f t="shared" si="0"/>
        <v>0</v>
      </c>
    </row>
    <row r="17" spans="5:8" x14ac:dyDescent="0.25">
      <c r="E17" s="1">
        <f>E16*10.764</f>
        <v>4317447.4611839997</v>
      </c>
      <c r="F17" s="1">
        <f>F16*10.764</f>
        <v>2417420.4107039999</v>
      </c>
      <c r="G17" s="1">
        <f>G16*10.764</f>
        <v>7016809.8190320013</v>
      </c>
    </row>
    <row r="18" spans="5:8" x14ac:dyDescent="0.25">
      <c r="E18" s="1">
        <v>7000</v>
      </c>
      <c r="F18" s="1">
        <v>2500</v>
      </c>
    </row>
    <row r="19" spans="5:8" x14ac:dyDescent="0.25">
      <c r="E19" s="1">
        <f>E18*E17</f>
        <v>30222132228.287998</v>
      </c>
      <c r="F19" s="1">
        <f>F18*F17</f>
        <v>6043551026.7600002</v>
      </c>
      <c r="G19" s="1">
        <f>SUM(E19:F19)</f>
        <v>36265683255.047997</v>
      </c>
      <c r="H19" s="2" t="s">
        <v>34</v>
      </c>
    </row>
    <row r="20" spans="5:8" x14ac:dyDescent="0.25">
      <c r="G20" s="1">
        <f>Sheet3!R15</f>
        <v>13885174848.041637</v>
      </c>
      <c r="H20" s="2" t="s">
        <v>24</v>
      </c>
    </row>
    <row r="21" spans="5:8" x14ac:dyDescent="0.25">
      <c r="G21" s="1">
        <f>G20+G19</f>
        <v>50150858103.08963</v>
      </c>
    </row>
    <row r="22" spans="5:8" x14ac:dyDescent="0.25">
      <c r="G22" s="9">
        <f>ROUND(G21,-7)</f>
        <v>50150000000</v>
      </c>
      <c r="H22" s="5" t="s">
        <v>35</v>
      </c>
    </row>
    <row r="23" spans="5:8" x14ac:dyDescent="0.25">
      <c r="G23" s="9">
        <f>G22*0.85</f>
        <v>42627500000</v>
      </c>
      <c r="H23" s="5" t="s">
        <v>36</v>
      </c>
    </row>
    <row r="24" spans="5:8" x14ac:dyDescent="0.25">
      <c r="G24" s="9">
        <f>G22*0.75</f>
        <v>37612500000</v>
      </c>
      <c r="H24" s="5" t="s">
        <v>37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AB9EA-142A-4062-842C-14B808A91D31}">
  <dimension ref="C2:U19"/>
  <sheetViews>
    <sheetView topLeftCell="I1" workbookViewId="0">
      <selection activeCell="U14" sqref="U14"/>
    </sheetView>
  </sheetViews>
  <sheetFormatPr defaultRowHeight="15" x14ac:dyDescent="0.25"/>
  <cols>
    <col min="1" max="2" width="9.140625" style="1"/>
    <col min="3" max="3" width="9.28515625" style="1" bestFit="1" customWidth="1"/>
    <col min="4" max="4" width="15.28515625" style="1" bestFit="1" customWidth="1"/>
    <col min="5" max="8" width="9.140625" style="1"/>
    <col min="9" max="9" width="10" style="1" bestFit="1" customWidth="1"/>
    <col min="10" max="10" width="9.140625" style="1"/>
    <col min="11" max="11" width="12.7109375" style="1" bestFit="1" customWidth="1"/>
    <col min="12" max="14" width="9.140625" style="1"/>
    <col min="15" max="15" width="41" style="1" bestFit="1" customWidth="1"/>
    <col min="16" max="16" width="11.5703125" style="1" bestFit="1" customWidth="1"/>
    <col min="17" max="17" width="9.140625" style="1"/>
    <col min="18" max="18" width="15.28515625" style="1" bestFit="1" customWidth="1"/>
    <col min="19" max="20" width="9.140625" style="1"/>
    <col min="21" max="21" width="18" style="1" bestFit="1" customWidth="1"/>
    <col min="22" max="16384" width="9.140625" style="1"/>
  </cols>
  <sheetData>
    <row r="2" spans="3:21" x14ac:dyDescent="0.25">
      <c r="C2" s="1">
        <v>70</v>
      </c>
      <c r="D2" s="1">
        <f>C2*10^7</f>
        <v>700000000</v>
      </c>
    </row>
    <row r="3" spans="3:21" x14ac:dyDescent="0.25">
      <c r="D3" s="1">
        <v>7685</v>
      </c>
      <c r="I3" s="1">
        <v>26000</v>
      </c>
    </row>
    <row r="4" spans="3:21" x14ac:dyDescent="0.25">
      <c r="D4" s="1">
        <f>D2/D3</f>
        <v>91086.532205595315</v>
      </c>
      <c r="I4" s="1">
        <v>420</v>
      </c>
    </row>
    <row r="5" spans="3:21" x14ac:dyDescent="0.25">
      <c r="I5" s="1">
        <f>I3/I4</f>
        <v>61.904761904761905</v>
      </c>
      <c r="O5" t="s">
        <v>28</v>
      </c>
      <c r="P5" s="1">
        <v>6186.5182999999997</v>
      </c>
      <c r="Q5" s="1" t="s">
        <v>33</v>
      </c>
    </row>
    <row r="6" spans="3:21" x14ac:dyDescent="0.25">
      <c r="O6" t="s">
        <v>29</v>
      </c>
      <c r="P6" s="1">
        <v>53.0916</v>
      </c>
      <c r="Q6" s="1" t="s">
        <v>33</v>
      </c>
    </row>
    <row r="7" spans="3:21" x14ac:dyDescent="0.25">
      <c r="O7" t="s">
        <v>30</v>
      </c>
      <c r="P7" s="1">
        <v>5136.0695999999998</v>
      </c>
      <c r="Q7" s="1" t="s">
        <v>33</v>
      </c>
      <c r="R7" s="1">
        <f>P7*10^7/Sheet2!E16</f>
        <v>128049.3941650397</v>
      </c>
      <c r="S7" s="1">
        <f>R7/10.764</f>
        <v>11896.078982259356</v>
      </c>
    </row>
    <row r="8" spans="3:21" x14ac:dyDescent="0.25">
      <c r="O8" t="s">
        <v>31</v>
      </c>
      <c r="P8" s="1">
        <v>375.798</v>
      </c>
      <c r="Q8" s="1" t="s">
        <v>33</v>
      </c>
      <c r="R8" s="1">
        <f>P8*10^7/Sheet2!F16</f>
        <v>16733.083141388677</v>
      </c>
      <c r="S8" s="1">
        <f>R8/10.764</f>
        <v>1554.5413546440616</v>
      </c>
    </row>
    <row r="9" spans="3:21" x14ac:dyDescent="0.25">
      <c r="O9" t="s">
        <v>32</v>
      </c>
      <c r="P9" s="1">
        <v>621.55910000000006</v>
      </c>
      <c r="Q9" s="1" t="s">
        <v>33</v>
      </c>
      <c r="R9" s="8">
        <f>P9/P5</f>
        <v>0.10046993637762294</v>
      </c>
    </row>
    <row r="11" spans="3:21" x14ac:dyDescent="0.25">
      <c r="K11" s="1">
        <v>50000</v>
      </c>
      <c r="L11" s="1" t="s">
        <v>17</v>
      </c>
    </row>
    <row r="12" spans="3:21" x14ac:dyDescent="0.25">
      <c r="K12" s="1">
        <v>15000</v>
      </c>
      <c r="L12" s="1" t="s">
        <v>18</v>
      </c>
      <c r="R12" s="2">
        <v>14.489000000000001</v>
      </c>
      <c r="S12" s="1" t="s">
        <v>25</v>
      </c>
    </row>
    <row r="13" spans="3:21" x14ac:dyDescent="0.25">
      <c r="K13" s="1">
        <f>$K$11*M13</f>
        <v>2500</v>
      </c>
      <c r="L13" s="1" t="s">
        <v>19</v>
      </c>
      <c r="M13" s="8">
        <v>0.05</v>
      </c>
      <c r="O13" s="1">
        <f>K13*$R$14</f>
        <v>1577860778.1865497</v>
      </c>
      <c r="P13" s="1">
        <f>O13/10^7</f>
        <v>157.78607781865497</v>
      </c>
      <c r="R13" s="1">
        <f>R12*4046.845</f>
        <v>58634.737204999998</v>
      </c>
      <c r="S13" s="1" t="s">
        <v>26</v>
      </c>
    </row>
    <row r="14" spans="3:21" x14ac:dyDescent="0.25">
      <c r="K14" s="1">
        <f t="shared" ref="K14:K17" si="0">$K$11*M14</f>
        <v>2500</v>
      </c>
      <c r="L14" s="1" t="s">
        <v>20</v>
      </c>
      <c r="M14" s="8">
        <v>0.05</v>
      </c>
      <c r="O14" s="1">
        <f t="shared" ref="O14:O17" si="1">K14*$R$14</f>
        <v>1577860778.1865497</v>
      </c>
      <c r="P14" s="1">
        <f t="shared" ref="P14:P17" si="2">O14/10^7</f>
        <v>157.78607781865497</v>
      </c>
      <c r="R14" s="1">
        <f>R13*10.764</f>
        <v>631144.31127461989</v>
      </c>
      <c r="S14" s="1" t="s">
        <v>27</v>
      </c>
      <c r="T14" s="1">
        <v>17160</v>
      </c>
      <c r="U14" s="1">
        <f>T14*R14</f>
        <v>10830436381.472477</v>
      </c>
    </row>
    <row r="15" spans="3:21" x14ac:dyDescent="0.25">
      <c r="K15" s="1">
        <f t="shared" si="0"/>
        <v>5000</v>
      </c>
      <c r="L15" s="1" t="s">
        <v>21</v>
      </c>
      <c r="M15" s="8">
        <v>0.1</v>
      </c>
      <c r="O15" s="1">
        <f t="shared" si="1"/>
        <v>3155721556.3730993</v>
      </c>
      <c r="P15" s="1">
        <f t="shared" si="2"/>
        <v>315.57215563730995</v>
      </c>
      <c r="R15" s="1">
        <f>R14*K19</f>
        <v>13885174848.041637</v>
      </c>
      <c r="U15" s="1">
        <f>U14/10^7</f>
        <v>1083.0436381472477</v>
      </c>
    </row>
    <row r="16" spans="3:21" x14ac:dyDescent="0.25">
      <c r="K16" s="1">
        <f t="shared" si="0"/>
        <v>500</v>
      </c>
      <c r="L16" s="1" t="s">
        <v>22</v>
      </c>
      <c r="M16" s="8">
        <v>0.01</v>
      </c>
      <c r="O16" s="1">
        <f t="shared" si="1"/>
        <v>315572155.63730997</v>
      </c>
      <c r="P16" s="1">
        <f t="shared" si="2"/>
        <v>31.557215563730995</v>
      </c>
      <c r="R16" s="1">
        <f>R15/10^7</f>
        <v>1388.5174848041638</v>
      </c>
    </row>
    <row r="17" spans="11:16" x14ac:dyDescent="0.25">
      <c r="K17" s="1">
        <f t="shared" si="0"/>
        <v>2500</v>
      </c>
      <c r="L17" s="1" t="s">
        <v>23</v>
      </c>
      <c r="M17" s="8">
        <v>0.05</v>
      </c>
      <c r="O17" s="1">
        <f t="shared" si="1"/>
        <v>1577860778.1865497</v>
      </c>
      <c r="P17" s="1">
        <f t="shared" si="2"/>
        <v>157.78607781865497</v>
      </c>
    </row>
    <row r="18" spans="11:16" x14ac:dyDescent="0.25">
      <c r="K18" s="1">
        <f>SUM(K12:K17)</f>
        <v>28000</v>
      </c>
    </row>
    <row r="19" spans="11:16" x14ac:dyDescent="0.25">
      <c r="K19" s="1">
        <f>K11-K18</f>
        <v>22000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2015-06-05T18:17:20Z</dcterms:created>
  <dcterms:modified xsi:type="dcterms:W3CDTF">2024-12-26T13:27:54Z</dcterms:modified>
</cp:coreProperties>
</file>