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ydrise Group\Sunbridge Foods\Invoice\"/>
    </mc:Choice>
  </mc:AlternateContent>
  <xr:revisionPtr revIDLastSave="0" documentId="13_ncr:1_{34332936-68EC-43A4-A594-0995606732F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Payment summary" sheetId="13" r:id="rId1"/>
    <sheet name="Payment Details" sheetId="1" r:id="rId2"/>
    <sheet name="Contribution received" sheetId="14" r:id="rId3"/>
    <sheet name="INVOICE SUMMARY" sheetId="12" r:id="rId4"/>
    <sheet name="SARATECH" sheetId="8" r:id="rId5"/>
    <sheet name="MUEZ HEST" sheetId="2" r:id="rId6"/>
    <sheet name="APEC" sheetId="3" r:id="rId7"/>
    <sheet name="ANNAPURNA" sheetId="4" r:id="rId8"/>
    <sheet name="IBL" sheetId="5" r:id="rId9"/>
    <sheet name="ROSTFREI" sheetId="6" r:id="rId10"/>
    <sheet name="PUNJAB FABRICATORS" sheetId="7" r:id="rId11"/>
    <sheet name="ATLAS" sheetId="9" r:id="rId12"/>
    <sheet name="TIKKA RAM JAIN &amp; SONS" sheetId="11" r:id="rId13"/>
  </sheets>
  <definedNames>
    <definedName name="_xlnm._FilterDatabase" localSheetId="2" hidden="1">'Contribution received'!$B$5:$F$110</definedName>
    <definedName name="_xlnm._FilterDatabase" localSheetId="1" hidden="1">'Payment Details'!$A$1:$G$48</definedName>
  </definedNames>
  <calcPr calcId="191029"/>
  <pivotCaches>
    <pivotCache cacheId="0" r:id="rId14"/>
  </pivotCaches>
</workbook>
</file>

<file path=xl/calcChain.xml><?xml version="1.0" encoding="utf-8"?>
<calcChain xmlns="http://schemas.openxmlformats.org/spreadsheetml/2006/main">
  <c r="I17" i="14" l="1"/>
  <c r="I19" i="14"/>
  <c r="M71" i="14"/>
  <c r="H82" i="14"/>
  <c r="E114" i="14" l="1"/>
  <c r="E126" i="14" s="1"/>
  <c r="E115" i="14"/>
  <c r="E127" i="14" s="1"/>
  <c r="E113" i="14"/>
  <c r="E125" i="14" s="1"/>
  <c r="E122" i="14"/>
  <c r="F3" i="14"/>
  <c r="H10" i="14" s="1"/>
  <c r="F110" i="14"/>
  <c r="H3" i="14" l="1"/>
  <c r="H8" i="14" s="1"/>
  <c r="F1" i="14"/>
  <c r="E128" i="14"/>
  <c r="E116" i="14"/>
  <c r="F12" i="12" l="1"/>
  <c r="F5" i="12"/>
  <c r="F6" i="12"/>
  <c r="F7" i="12"/>
  <c r="F8" i="12"/>
  <c r="F9" i="12"/>
  <c r="F10" i="12"/>
  <c r="F11" i="12"/>
  <c r="F14" i="12"/>
  <c r="E14" i="12"/>
  <c r="F4" i="12"/>
  <c r="O6" i="11" l="1"/>
  <c r="L6" i="11"/>
  <c r="H4" i="11"/>
  <c r="H6" i="11" s="1"/>
  <c r="C12" i="12" s="1"/>
  <c r="E11" i="12"/>
  <c r="E10" i="12"/>
  <c r="E9" i="12"/>
  <c r="E8" i="12"/>
  <c r="E7" i="12"/>
  <c r="E6" i="12"/>
  <c r="E5" i="12"/>
  <c r="E4" i="12"/>
  <c r="G23" i="7" l="1"/>
  <c r="F13" i="6" l="1"/>
  <c r="F12" i="6"/>
  <c r="H31" i="4"/>
  <c r="F25" i="3"/>
  <c r="P11" i="7" l="1"/>
  <c r="N11" i="7"/>
  <c r="M11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N4" i="6"/>
  <c r="L4" i="6"/>
  <c r="K4" i="6"/>
  <c r="O6" i="2"/>
  <c r="M6" i="2"/>
  <c r="L6" i="2"/>
  <c r="E5" i="2"/>
  <c r="O7" i="8"/>
  <c r="L7" i="8"/>
  <c r="G7" i="5"/>
  <c r="G15" i="5"/>
  <c r="D14" i="2" l="1"/>
  <c r="C8" i="12"/>
  <c r="P6" i="5"/>
  <c r="N6" i="5"/>
  <c r="M6" i="5"/>
  <c r="O6" i="9"/>
  <c r="L6" i="9"/>
  <c r="N12" i="4"/>
  <c r="L12" i="4"/>
  <c r="K12" i="4"/>
  <c r="P15" i="3"/>
  <c r="N15" i="3"/>
  <c r="M15" i="3"/>
  <c r="K5" i="3"/>
  <c r="K6" i="3" s="1"/>
  <c r="K7" i="3" s="1"/>
  <c r="K8" i="3" s="1"/>
  <c r="K9" i="3" s="1"/>
  <c r="K10" i="3" s="1"/>
  <c r="K11" i="3" s="1"/>
  <c r="K12" i="3" s="1"/>
  <c r="K13" i="3" s="1"/>
  <c r="K14" i="3" s="1"/>
  <c r="C48" i="1"/>
  <c r="F47" i="1"/>
  <c r="F46" i="1"/>
  <c r="D45" i="1"/>
  <c r="D48" i="1" s="1"/>
  <c r="C44" i="1"/>
  <c r="F44" i="1" s="1"/>
  <c r="F43" i="1"/>
  <c r="B36" i="1"/>
  <c r="H6" i="9"/>
  <c r="H5" i="9"/>
  <c r="H7" i="9"/>
  <c r="C6" i="12" s="1"/>
  <c r="H7" i="8"/>
  <c r="H6" i="8"/>
  <c r="H5" i="8"/>
  <c r="F4" i="8"/>
  <c r="H4" i="8" s="1"/>
  <c r="H8" i="8" s="1"/>
  <c r="C11" i="12" s="1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F11" i="6"/>
  <c r="F10" i="6"/>
  <c r="G16" i="5"/>
  <c r="G13" i="5"/>
  <c r="F24" i="3"/>
  <c r="F22" i="3"/>
  <c r="A15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F14" i="3"/>
  <c r="F13" i="3"/>
  <c r="F12" i="3"/>
  <c r="F11" i="3"/>
  <c r="F10" i="3"/>
  <c r="F9" i="3"/>
  <c r="F8" i="3"/>
  <c r="F7" i="3"/>
  <c r="F6" i="3"/>
  <c r="F5" i="3"/>
  <c r="F4" i="3"/>
  <c r="F3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F17" i="3"/>
  <c r="F16" i="3"/>
  <c r="F15" i="3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H30" i="4"/>
  <c r="H29" i="4"/>
  <c r="H28" i="4"/>
  <c r="H27" i="4"/>
  <c r="H26" i="4"/>
  <c r="H22" i="4"/>
  <c r="H21" i="4"/>
  <c r="H20" i="4"/>
  <c r="H19" i="4"/>
  <c r="H18" i="4"/>
  <c r="H17" i="4"/>
  <c r="H15" i="4"/>
  <c r="H14" i="4"/>
  <c r="H13" i="4"/>
  <c r="H12" i="4"/>
  <c r="H11" i="4"/>
  <c r="H10" i="4"/>
  <c r="H9" i="4"/>
  <c r="H8" i="4"/>
  <c r="H7" i="4"/>
  <c r="H6" i="4"/>
  <c r="H5" i="4"/>
  <c r="H4" i="4"/>
  <c r="F23" i="3"/>
  <c r="K26" i="3"/>
  <c r="F9" i="6"/>
  <c r="F6" i="6"/>
  <c r="F5" i="6"/>
  <c r="E3" i="6"/>
  <c r="F3" i="6" s="1"/>
  <c r="F4" i="6"/>
  <c r="F7" i="6"/>
  <c r="F8" i="6"/>
  <c r="F20" i="3"/>
  <c r="F21" i="3"/>
  <c r="F19" i="3"/>
  <c r="F18" i="3"/>
  <c r="G5" i="5"/>
  <c r="G6" i="5"/>
  <c r="G8" i="5"/>
  <c r="G9" i="5"/>
  <c r="G10" i="5"/>
  <c r="G11" i="5"/>
  <c r="G12" i="5"/>
  <c r="G14" i="5"/>
  <c r="G4" i="5"/>
  <c r="F26" i="3" l="1"/>
  <c r="C5" i="12" s="1"/>
  <c r="F14" i="6"/>
  <c r="C10" i="12" s="1"/>
  <c r="H32" i="4"/>
  <c r="C4" i="12" s="1"/>
  <c r="G24" i="7"/>
  <c r="C9" i="12" s="1"/>
  <c r="G17" i="5"/>
  <c r="C7" i="12" s="1"/>
  <c r="F48" i="1"/>
  <c r="C14" i="12" l="1"/>
  <c r="A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have received the 50L from party on next day we have paid excess amt to party.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have received the 50L from party on next day we have paid excess amt to party.</t>
        </r>
      </text>
    </comment>
  </commentList>
</comments>
</file>

<file path=xl/sharedStrings.xml><?xml version="1.0" encoding="utf-8"?>
<sst xmlns="http://schemas.openxmlformats.org/spreadsheetml/2006/main" count="996" uniqueCount="322">
  <si>
    <t>Sr. No.</t>
  </si>
  <si>
    <t>Party Name</t>
  </si>
  <si>
    <t>RTGS Request</t>
  </si>
  <si>
    <t>Amount Disbursed from TL Account</t>
  </si>
  <si>
    <t>Date</t>
  </si>
  <si>
    <t>Payment made from Current account for promoter's share</t>
  </si>
  <si>
    <t>Muez-Hest India Private Limited</t>
  </si>
  <si>
    <t>-</t>
  </si>
  <si>
    <t>Annapurna Agronics Machinery Pvt Ltd</t>
  </si>
  <si>
    <t>Industrial Boilers Ltd</t>
  </si>
  <si>
    <t>Punjab Fabricator</t>
  </si>
  <si>
    <t>A.P.Engineers &amp; Consulatants</t>
  </si>
  <si>
    <t>Rostfrei Steels Pvt Ltd</t>
  </si>
  <si>
    <t>Atlas Copco (India) Ltd</t>
  </si>
  <si>
    <t>14.12.2023</t>
  </si>
  <si>
    <t>Saratech Consultants &amp; Engineers</t>
  </si>
  <si>
    <t>13.12.2023</t>
  </si>
  <si>
    <t>16.02.2024</t>
  </si>
  <si>
    <t>TOTAL</t>
  </si>
  <si>
    <t>Foundation Bolt</t>
  </si>
  <si>
    <t>492 nos</t>
  </si>
  <si>
    <t>MS Sheet                                                      MS Angle                                                   MS Channel</t>
  </si>
  <si>
    <t>9920 kgs         9520 kgs       7060 kgs</t>
  </si>
  <si>
    <t>26.05.2023</t>
  </si>
  <si>
    <t>MHIPL/37/23-24</t>
  </si>
  <si>
    <t>11.05.2023</t>
  </si>
  <si>
    <t>MHIPL/51/23-24</t>
  </si>
  <si>
    <t>DESCRIPTION</t>
  </si>
  <si>
    <t>WEIGN/QUANTITY</t>
  </si>
  <si>
    <t>AMOUNT</t>
  </si>
  <si>
    <t>GST</t>
  </si>
  <si>
    <t>INVOICE NO</t>
  </si>
  <si>
    <t>DT</t>
  </si>
  <si>
    <t>ANNAPURNA AGRONICS MACHINERY</t>
  </si>
  <si>
    <t>Grain Processing Machine Spare Parts</t>
  </si>
  <si>
    <t>46 set</t>
  </si>
  <si>
    <t>29.05.2023</t>
  </si>
  <si>
    <t>WEIGHT/QUANTITY</t>
  </si>
  <si>
    <t>Optical Sorter</t>
  </si>
  <si>
    <t>2 set</t>
  </si>
  <si>
    <t>Industrail Boilers Ltd</t>
  </si>
  <si>
    <t>WEIGHT/  QUANTITY</t>
  </si>
  <si>
    <t>IBL-G-2324/0878</t>
  </si>
  <si>
    <t>13.09.2023</t>
  </si>
  <si>
    <t>Valve Globe and other items</t>
  </si>
  <si>
    <t>IBL-G-2324/0856</t>
  </si>
  <si>
    <t>09.09.2023</t>
  </si>
  <si>
    <t>Boiler Accessories</t>
  </si>
  <si>
    <t>IBL-G-2324/0853</t>
  </si>
  <si>
    <t>08.09.2023</t>
  </si>
  <si>
    <t>Boiler Chamber</t>
  </si>
  <si>
    <t>Bucket Elevator, Fan and Accessories</t>
  </si>
  <si>
    <t>20 nos</t>
  </si>
  <si>
    <t>25.02.2024</t>
  </si>
  <si>
    <t>02.03.2024</t>
  </si>
  <si>
    <t>Bucket Elevator and Grader with accessories</t>
  </si>
  <si>
    <t>18 nos</t>
  </si>
  <si>
    <t>19 nos</t>
  </si>
  <si>
    <t>07.03.2024</t>
  </si>
  <si>
    <t>Bucket Elevator and Accessories         Chain Conveyor and Accessories</t>
  </si>
  <si>
    <t>10 nos</t>
  </si>
  <si>
    <t>15.03.2024</t>
  </si>
  <si>
    <t>8 nos</t>
  </si>
  <si>
    <t>29.03.2024</t>
  </si>
  <si>
    <t>Chain Conveyor with Accessories</t>
  </si>
  <si>
    <t>3 nos</t>
  </si>
  <si>
    <t>30.03.2024</t>
  </si>
  <si>
    <t>Grader and Cahin Conveyor with Accessories</t>
  </si>
  <si>
    <t>15 nos</t>
  </si>
  <si>
    <t>05.04.2024</t>
  </si>
  <si>
    <t>Genset Section 625 KVA</t>
  </si>
  <si>
    <t>1 nos</t>
  </si>
  <si>
    <t>06.04.2024</t>
  </si>
  <si>
    <t>9 nos</t>
  </si>
  <si>
    <t>08.04.2024</t>
  </si>
  <si>
    <t>Bucket Elevator with Accessories</t>
  </si>
  <si>
    <t>10  nos</t>
  </si>
  <si>
    <t>15.04.2024</t>
  </si>
  <si>
    <t>11 nos</t>
  </si>
  <si>
    <t>19.04.2024</t>
  </si>
  <si>
    <t xml:space="preserve">Sr no </t>
  </si>
  <si>
    <t>Supervision charges</t>
  </si>
  <si>
    <t>IBL-S-2324-0052</t>
  </si>
  <si>
    <t>14.09.2023</t>
  </si>
  <si>
    <t>IBL-G-2234-1475</t>
  </si>
  <si>
    <t>23.12.2023</t>
  </si>
  <si>
    <t>Inbed Assembly, Screw fuel feeder Accessories for 20 TPH Boiler</t>
  </si>
  <si>
    <t>6 Cone Trexma, Fan FD, Motors Accesoories for 20 TPH Boiler</t>
  </si>
  <si>
    <t>IBL-G-2324-1474</t>
  </si>
  <si>
    <t>Boiler Shell Assembly, Pressure Transmitter Loop, Boiler Instrument header Assembly, Spirals, Air preheater, Boiler System below 45 TPH</t>
  </si>
  <si>
    <t>IBL-G-2324-1482</t>
  </si>
  <si>
    <t>24.12.2023</t>
  </si>
  <si>
    <t xml:space="preserve">Water wall Assembly, Riser Header pipe, W W DC Pipe, Inbed Riser pipe, Wind Box Assembly, Secondary Air Duct Pipe Assembly. </t>
  </si>
  <si>
    <t>IBG-G-2324-1487</t>
  </si>
  <si>
    <t>Accessories</t>
  </si>
  <si>
    <t>IBG-G-2324-1497</t>
  </si>
  <si>
    <t>26.12.2023</t>
  </si>
  <si>
    <t>03.02.2024</t>
  </si>
  <si>
    <t>Control Panel, VFD Panel</t>
  </si>
  <si>
    <t>Control and Switch Gear</t>
  </si>
  <si>
    <t>4 set</t>
  </si>
  <si>
    <t>23.02.2024</t>
  </si>
  <si>
    <t>Sr no</t>
  </si>
  <si>
    <t>APEC/23-24/22</t>
  </si>
  <si>
    <t>05.03.2024</t>
  </si>
  <si>
    <t>Conveying Section For Rice Milling, Plat Base for second part</t>
  </si>
  <si>
    <t>Conveying Section For Rice Milling, Platform base for first part</t>
  </si>
  <si>
    <t>APEC/23-24/23</t>
  </si>
  <si>
    <t>12.03.2024</t>
  </si>
  <si>
    <t>1 set</t>
  </si>
  <si>
    <t>APEC/24-25/02</t>
  </si>
  <si>
    <t>16.04.2024</t>
  </si>
  <si>
    <t>MS Tanks in Milling 1st part</t>
  </si>
  <si>
    <t>APEC/24-25/01</t>
  </si>
  <si>
    <t>MS Tanks in Milling 2nd part</t>
  </si>
  <si>
    <t>ROSTFREI STEEL PVT LTD</t>
  </si>
  <si>
    <t>GIC Grain Handling Machines</t>
  </si>
  <si>
    <t>0.17 nos</t>
  </si>
  <si>
    <t>RSPL/2425/10014</t>
  </si>
  <si>
    <t>04.04.2024</t>
  </si>
  <si>
    <t>0.20 nos</t>
  </si>
  <si>
    <t>0.07 nos</t>
  </si>
  <si>
    <t>15.02.2024</t>
  </si>
  <si>
    <t>0.15 nos</t>
  </si>
  <si>
    <t>07.02.2024</t>
  </si>
  <si>
    <t>RSPL/23-24/51095</t>
  </si>
  <si>
    <t>0.18 nos</t>
  </si>
  <si>
    <t>RSPL/23-24/51101</t>
  </si>
  <si>
    <t>RSPL/23-24/51160</t>
  </si>
  <si>
    <t>09.03.2024</t>
  </si>
  <si>
    <t>0.26 nos</t>
  </si>
  <si>
    <t>RSPL/24-25/10043</t>
  </si>
  <si>
    <t>09.04.2024</t>
  </si>
  <si>
    <t>Mechanical Paddy Dryer</t>
  </si>
  <si>
    <t>PF/2023-24/1082</t>
  </si>
  <si>
    <t>08.03.2024</t>
  </si>
  <si>
    <t>PF/2023-24/1129</t>
  </si>
  <si>
    <t>PF/2024-25/038</t>
  </si>
  <si>
    <t>17.04.2024</t>
  </si>
  <si>
    <t>Grader and Rotary Valave Automatic control system</t>
  </si>
  <si>
    <t>32 nos</t>
  </si>
  <si>
    <t>28.05.2024</t>
  </si>
  <si>
    <t>Support Secton in Rice  mill</t>
  </si>
  <si>
    <t>APEC/24-25/04</t>
  </si>
  <si>
    <t>13.06.2024</t>
  </si>
  <si>
    <t>PF/2024-25/321</t>
  </si>
  <si>
    <t>25.07.2024</t>
  </si>
  <si>
    <t>Screw Conveyer control switch gear</t>
  </si>
  <si>
    <t>5 set</t>
  </si>
  <si>
    <t>02.07.2024</t>
  </si>
  <si>
    <t>SR.NO</t>
  </si>
  <si>
    <t>DATE</t>
  </si>
  <si>
    <t>06.02.2024</t>
  </si>
  <si>
    <t>Cyclone machine</t>
  </si>
  <si>
    <t>10.02.2024</t>
  </si>
  <si>
    <t>Bucket Elevator, with standard Accessories</t>
  </si>
  <si>
    <t>19.03.2024</t>
  </si>
  <si>
    <t>Bucket Elevator and Accessories        GraderConveyor and Accessories</t>
  </si>
  <si>
    <t>24.04.2024</t>
  </si>
  <si>
    <t>Water RO</t>
  </si>
  <si>
    <t>27.04.2024</t>
  </si>
  <si>
    <t>Grader with standard accessories</t>
  </si>
  <si>
    <t>17.05.2024</t>
  </si>
  <si>
    <t>03.06.2024</t>
  </si>
  <si>
    <t>07.06.2024</t>
  </si>
  <si>
    <t>MS Pipe,MS Band,MS Flench</t>
  </si>
  <si>
    <t>25 nos</t>
  </si>
  <si>
    <t>Weigh Bridge With standard accessories</t>
  </si>
  <si>
    <t>Grader &amp; Fan with standard accessories</t>
  </si>
  <si>
    <t>14 set</t>
  </si>
  <si>
    <t>12 set</t>
  </si>
  <si>
    <t>APEC/23-24/19</t>
  </si>
  <si>
    <t>Paddy Tanks for Parboiling section</t>
  </si>
  <si>
    <t>APEC/23-24/20</t>
  </si>
  <si>
    <t>MS Tanksin Milling</t>
  </si>
  <si>
    <t>APEC/23-24/21</t>
  </si>
  <si>
    <t>APEC/23-24/13</t>
  </si>
  <si>
    <t>22.11.2023</t>
  </si>
  <si>
    <t>MS TMT Bar</t>
  </si>
  <si>
    <t>APEC/23-24/14</t>
  </si>
  <si>
    <t>APEC/23-24/15</t>
  </si>
  <si>
    <t>APEC/23-24/16</t>
  </si>
  <si>
    <t>APEC/23-24/18</t>
  </si>
  <si>
    <t>APEC/23-24/17</t>
  </si>
  <si>
    <t>APEC/23-24/12</t>
  </si>
  <si>
    <t>APEC/23-24/11</t>
  </si>
  <si>
    <t>27.10.2023</t>
  </si>
  <si>
    <t>APEC/23-24/10</t>
  </si>
  <si>
    <t>APEC/23-24//09</t>
  </si>
  <si>
    <t>APEC/23-24//08</t>
  </si>
  <si>
    <t>14.10.2023</t>
  </si>
  <si>
    <t>APEC/23-24//07</t>
  </si>
  <si>
    <t xml:space="preserve">MS Tanks in Milling </t>
  </si>
  <si>
    <t>APEC/24-25/03</t>
  </si>
  <si>
    <t>24.05.2024</t>
  </si>
  <si>
    <t>APEC/24-25/07</t>
  </si>
  <si>
    <t>16.07.2024</t>
  </si>
  <si>
    <t>Conveying Section For Rice Milling,</t>
  </si>
  <si>
    <t>IBG-G-2324-1517</t>
  </si>
  <si>
    <t>29.12.2023</t>
  </si>
  <si>
    <t>Accessories of Boiler</t>
  </si>
  <si>
    <t>IBG-G-2324-1718</t>
  </si>
  <si>
    <t>IBG-G-2324-100</t>
  </si>
  <si>
    <t>06.03.2024</t>
  </si>
  <si>
    <t>IBG-G-2324-1906</t>
  </si>
  <si>
    <t>RSPL/24-25/10083</t>
  </si>
  <si>
    <t>23.04.2024</t>
  </si>
  <si>
    <t>RSPL/24-25/10084</t>
  </si>
  <si>
    <t>0.04 nos</t>
  </si>
  <si>
    <t>0.30 nos</t>
  </si>
  <si>
    <t>PF/2022-23/793</t>
  </si>
  <si>
    <t>28.03.2023</t>
  </si>
  <si>
    <t>PF/2022-23/800</t>
  </si>
  <si>
    <t>29.03.2023</t>
  </si>
  <si>
    <t>PF/2022-23/796</t>
  </si>
  <si>
    <t>30.12.2023</t>
  </si>
  <si>
    <t>03.01.2024</t>
  </si>
  <si>
    <t>PF/2022-23/968</t>
  </si>
  <si>
    <t>18.01.2024</t>
  </si>
  <si>
    <t>23.01.2024</t>
  </si>
  <si>
    <t>PF/2023-24/1028</t>
  </si>
  <si>
    <t>PF/2023-24/1005</t>
  </si>
  <si>
    <t>17.02.2024</t>
  </si>
  <si>
    <t>1 Set</t>
  </si>
  <si>
    <t>08.02.2024</t>
  </si>
  <si>
    <t>PF/2023-24/973</t>
  </si>
  <si>
    <t>PF/2023-24/929</t>
  </si>
  <si>
    <t>PF/2023-24/910</t>
  </si>
  <si>
    <t>PF/2023-24/1051</t>
  </si>
  <si>
    <t>PF/2024-25/130</t>
  </si>
  <si>
    <t>19.05.2024</t>
  </si>
  <si>
    <t>TCS</t>
  </si>
  <si>
    <t>PF/2024-25/217</t>
  </si>
  <si>
    <t>16.06.2024</t>
  </si>
  <si>
    <t>SCE/23-24/0311</t>
  </si>
  <si>
    <t>10.01.2024</t>
  </si>
  <si>
    <t xml:space="preserve"> Desolventiser Toaster With Mechanical</t>
  </si>
  <si>
    <t>SCE/23-24/0355</t>
  </si>
  <si>
    <t xml:space="preserve"> Steel Structurals for S.E Plant</t>
  </si>
  <si>
    <t>SCE/23-24/0360</t>
  </si>
  <si>
    <t>29.02.2024</t>
  </si>
  <si>
    <t>Casing of Coninuous Structure</t>
  </si>
  <si>
    <t>SCE/24-25/015</t>
  </si>
  <si>
    <t>26.04.2024</t>
  </si>
  <si>
    <t>vapour condenser, heat exchanger evaporator, miscella  warmer, vent condenser</t>
  </si>
  <si>
    <t>7 PCS</t>
  </si>
  <si>
    <t>Atlas Copco India Ltd</t>
  </si>
  <si>
    <t xml:space="preserve">FO2327129218 </t>
  </si>
  <si>
    <t>Compressor</t>
  </si>
  <si>
    <t>1 Pcs</t>
  </si>
  <si>
    <t>FO2427104130</t>
  </si>
  <si>
    <t>23.05.2024</t>
  </si>
  <si>
    <t>20.07.2023</t>
  </si>
  <si>
    <t>12.04.2024</t>
  </si>
  <si>
    <t>TDS</t>
  </si>
  <si>
    <t>11 MTS</t>
  </si>
  <si>
    <t>9.90 MTS</t>
  </si>
  <si>
    <t>10 MTS</t>
  </si>
  <si>
    <t>9 MTS</t>
  </si>
  <si>
    <t>12 MTS</t>
  </si>
  <si>
    <t>10.170 MTS</t>
  </si>
  <si>
    <t>12 NOS</t>
  </si>
  <si>
    <t>1 SET</t>
  </si>
  <si>
    <t>1 NOS</t>
  </si>
  <si>
    <t>13 nos</t>
  </si>
  <si>
    <t>RSPL/23-24/51068</t>
  </si>
  <si>
    <t>RSPL/23-24/51231</t>
  </si>
  <si>
    <t>PF/2023-24/923</t>
  </si>
  <si>
    <t>PF/2023-24/924</t>
  </si>
  <si>
    <t>PF/2023-24/925</t>
  </si>
  <si>
    <t>PF/2023-24/926</t>
  </si>
  <si>
    <t>PF/2023-24/927</t>
  </si>
  <si>
    <t>APEC/24-25/08</t>
  </si>
  <si>
    <t>12.08.2024</t>
  </si>
  <si>
    <t>19.08.2024</t>
  </si>
  <si>
    <t>Rice Mill Machinery with Accessories &amp; Automatic Control System</t>
  </si>
  <si>
    <t>6 Set</t>
  </si>
  <si>
    <t>Conveying Section for Rice Milling Section</t>
  </si>
  <si>
    <t>0.16 nos</t>
  </si>
  <si>
    <t>RSPL/24-25/10463</t>
  </si>
  <si>
    <t>24.08.2024</t>
  </si>
  <si>
    <t>0.12 nos</t>
  </si>
  <si>
    <t>RSPL/24-25/10464</t>
  </si>
  <si>
    <t>Machine-Parboiling Plant</t>
  </si>
  <si>
    <t>PF/2024-25/496</t>
  </si>
  <si>
    <t>17.09.2024</t>
  </si>
  <si>
    <t>24-25/003044</t>
  </si>
  <si>
    <t>Plumbing item</t>
  </si>
  <si>
    <t>TIKKA RAM JAIN &amp; SONS</t>
  </si>
  <si>
    <t>Saratech</t>
  </si>
  <si>
    <t>Muez Hest</t>
  </si>
  <si>
    <t>Apec</t>
  </si>
  <si>
    <t>Annapurna</t>
  </si>
  <si>
    <t>IBL</t>
  </si>
  <si>
    <t>Rostfrei</t>
  </si>
  <si>
    <t>Punjab Fabricators</t>
  </si>
  <si>
    <t>Atlas</t>
  </si>
  <si>
    <t>Tikka Ram Jain &amp; Sons</t>
  </si>
  <si>
    <t>Total</t>
  </si>
  <si>
    <t>Row Labels</t>
  </si>
  <si>
    <t>Grand Total</t>
  </si>
  <si>
    <t>Sum of RTGS Request</t>
  </si>
  <si>
    <t>Invoice Amount</t>
  </si>
  <si>
    <t>Payment made</t>
  </si>
  <si>
    <t>Payment to be done/(Invoice to be received)</t>
  </si>
  <si>
    <t>Particulars</t>
  </si>
  <si>
    <t>Vch Type</t>
  </si>
  <si>
    <t>Credit</t>
  </si>
  <si>
    <t>HDFC BANK A/C - 50200068228882</t>
  </si>
  <si>
    <t>Receipt</t>
  </si>
  <si>
    <t>Anuj Ji</t>
  </si>
  <si>
    <t>State Bank of India-CA-41460295335</t>
  </si>
  <si>
    <t>Hydrise Agro</t>
  </si>
  <si>
    <t>ICICI Bank</t>
  </si>
  <si>
    <t xml:space="preserve">Party </t>
  </si>
  <si>
    <t>Subtotal</t>
  </si>
  <si>
    <t>Capital</t>
  </si>
  <si>
    <t>Anuj Agarwal</t>
  </si>
  <si>
    <t>Akshay Mittal</t>
  </si>
  <si>
    <t>Loan</t>
  </si>
  <si>
    <t>Total Received</t>
  </si>
  <si>
    <t>ICICI Bank -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</si>
</sst>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&quot;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3" fontId="0" fillId="3" borderId="1" xfId="2" applyFont="1" applyFill="1" applyBorder="1" applyAlignment="1">
      <alignment vertical="center"/>
    </xf>
    <xf numFmtId="43" fontId="0" fillId="3" borderId="1" xfId="2" applyFont="1" applyFill="1" applyBorder="1" applyAlignment="1">
      <alignment horizontal="center" vertical="center"/>
    </xf>
    <xf numFmtId="15" fontId="0" fillId="3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3" fontId="1" fillId="3" borderId="1" xfId="2" applyFont="1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43" fontId="3" fillId="3" borderId="1" xfId="2" applyFont="1" applyFill="1" applyBorder="1" applyAlignment="1">
      <alignment horizontal="center" vertical="center"/>
    </xf>
    <xf numFmtId="43" fontId="3" fillId="3" borderId="1" xfId="2" applyFont="1" applyFill="1" applyBorder="1" applyAlignment="1">
      <alignment vertical="center"/>
    </xf>
    <xf numFmtId="0" fontId="4" fillId="3" borderId="1" xfId="0" applyFont="1" applyFill="1" applyBorder="1"/>
    <xf numFmtId="43" fontId="0" fillId="3" borderId="1" xfId="0" applyNumberFormat="1" applyFill="1" applyBorder="1"/>
    <xf numFmtId="15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43" fontId="0" fillId="0" borderId="0" xfId="1" applyFont="1"/>
    <xf numFmtId="43" fontId="2" fillId="0" borderId="0" xfId="1" applyFont="1"/>
    <xf numFmtId="0" fontId="0" fillId="0" borderId="3" xfId="0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2" fillId="0" borderId="0" xfId="0" applyNumberFormat="1" applyFont="1"/>
    <xf numFmtId="0" fontId="0" fillId="0" borderId="1" xfId="0" applyBorder="1"/>
    <xf numFmtId="0" fontId="2" fillId="0" borderId="1" xfId="0" applyFont="1" applyBorder="1" applyAlignment="1">
      <alignment wrapText="1"/>
    </xf>
    <xf numFmtId="43" fontId="0" fillId="0" borderId="1" xfId="1" applyFont="1" applyBorder="1"/>
    <xf numFmtId="0" fontId="0" fillId="0" borderId="1" xfId="0" applyBorder="1" applyAlignment="1">
      <alignment wrapText="1"/>
    </xf>
    <xf numFmtId="43" fontId="0" fillId="0" borderId="0" xfId="0" applyNumberFormat="1"/>
    <xf numFmtId="4" fontId="0" fillId="0" borderId="1" xfId="0" applyNumberFormat="1" applyBorder="1"/>
    <xf numFmtId="43" fontId="1" fillId="0" borderId="1" xfId="1" applyFont="1" applyBorder="1"/>
    <xf numFmtId="43" fontId="2" fillId="0" borderId="1" xfId="1" applyFont="1" applyBorder="1"/>
    <xf numFmtId="43" fontId="0" fillId="0" borderId="1" xfId="1" applyFont="1" applyFill="1" applyBorder="1"/>
    <xf numFmtId="2" fontId="0" fillId="0" borderId="1" xfId="0" applyNumberFormat="1" applyBorder="1"/>
    <xf numFmtId="0" fontId="0" fillId="0" borderId="1" xfId="1" applyNumberFormat="1" applyFont="1" applyBorder="1"/>
    <xf numFmtId="0" fontId="0" fillId="0" borderId="1" xfId="1" applyNumberFormat="1" applyFont="1" applyFill="1" applyBorder="1"/>
    <xf numFmtId="43" fontId="2" fillId="0" borderId="1" xfId="0" applyNumberFormat="1" applyFont="1" applyBorder="1"/>
    <xf numFmtId="4" fontId="2" fillId="0" borderId="1" xfId="0" applyNumberFormat="1" applyFont="1" applyBorder="1"/>
    <xf numFmtId="43" fontId="3" fillId="0" borderId="1" xfId="2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3" borderId="9" xfId="0" applyFont="1" applyFill="1" applyBorder="1"/>
    <xf numFmtId="15" fontId="3" fillId="3" borderId="1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3" fontId="0" fillId="0" borderId="1" xfId="2" applyFont="1" applyFill="1" applyBorder="1" applyAlignment="1">
      <alignment vertical="center"/>
    </xf>
    <xf numFmtId="43" fontId="3" fillId="0" borderId="1" xfId="2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5" fontId="0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43" fontId="0" fillId="0" borderId="1" xfId="0" applyNumberFormat="1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 wrapText="1"/>
    </xf>
    <xf numFmtId="43" fontId="0" fillId="0" borderId="2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1" xfId="0" applyNumberFormat="1" applyBorder="1"/>
    <xf numFmtId="3" fontId="2" fillId="0" borderId="1" xfId="0" applyNumberFormat="1" applyFont="1" applyBorder="1"/>
    <xf numFmtId="15" fontId="7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43" fontId="2" fillId="0" borderId="1" xfId="1" applyFont="1" applyFill="1" applyBorder="1"/>
    <xf numFmtId="164" fontId="8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/>
    </xf>
    <xf numFmtId="43" fontId="0" fillId="0" borderId="0" xfId="1" applyFont="1" applyFill="1"/>
    <xf numFmtId="43" fontId="0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0" fillId="0" borderId="0" xfId="1" applyFont="1" applyFill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oja Chaudhary" refreshedDate="45566.526523958331" createdVersion="8" refreshedVersion="8" minRefreshableVersion="3" recordCount="46" xr:uid="{977A9B5D-223A-4B82-81D3-1F8CF1FAAF3C}">
  <cacheSource type="worksheet">
    <worksheetSource ref="B1:C47" sheet="Payment Details"/>
  </cacheSource>
  <cacheFields count="2">
    <cacheField name="Party Name" numFmtId="0">
      <sharedItems count="8">
        <s v="Muez-Hest India Private Limited"/>
        <s v="Annapurna Agronics Machinery Pvt Ltd"/>
        <s v="Industrial Boilers Ltd"/>
        <s v="Punjab Fabricator"/>
        <s v="A.P.Engineers &amp; Consulatants"/>
        <s v="Rostfrei Steels Pvt Ltd"/>
        <s v="Atlas Copco (India) Ltd"/>
        <s v="Saratech Consultants &amp; Engineers"/>
      </sharedItems>
    </cacheField>
    <cacheField name="RTGS Request" numFmtId="43">
      <sharedItems containsSemiMixedTypes="0" containsString="0" containsNumber="1" containsInteger="1" minValue="600000" maxValue="616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n v="44900000"/>
  </r>
  <r>
    <x v="1"/>
    <n v="12160000"/>
  </r>
  <r>
    <x v="2"/>
    <n v="2400000"/>
  </r>
  <r>
    <x v="2"/>
    <n v="600000"/>
  </r>
  <r>
    <x v="3"/>
    <n v="20000000"/>
  </r>
  <r>
    <x v="4"/>
    <n v="10000000"/>
  </r>
  <r>
    <x v="4"/>
    <n v="10000000"/>
  </r>
  <r>
    <x v="4"/>
    <n v="20000000"/>
  </r>
  <r>
    <x v="3"/>
    <n v="7500000"/>
  </r>
  <r>
    <x v="3"/>
    <n v="9610000"/>
  </r>
  <r>
    <x v="1"/>
    <n v="5000000"/>
  </r>
  <r>
    <x v="0"/>
    <n v="46020000"/>
  </r>
  <r>
    <x v="1"/>
    <n v="35000000"/>
  </r>
  <r>
    <x v="1"/>
    <n v="30000000"/>
  </r>
  <r>
    <x v="1"/>
    <n v="30000000"/>
  </r>
  <r>
    <x v="4"/>
    <n v="15000000"/>
  </r>
  <r>
    <x v="4"/>
    <n v="20000000"/>
  </r>
  <r>
    <x v="1"/>
    <n v="11269000"/>
  </r>
  <r>
    <x v="1"/>
    <n v="15520000"/>
  </r>
  <r>
    <x v="5"/>
    <n v="61600000"/>
  </r>
  <r>
    <x v="4"/>
    <n v="3000000"/>
  </r>
  <r>
    <x v="4"/>
    <n v="2500000"/>
  </r>
  <r>
    <x v="1"/>
    <n v="4500000"/>
  </r>
  <r>
    <x v="3"/>
    <n v="20000000"/>
  </r>
  <r>
    <x v="4"/>
    <n v="20000000"/>
  </r>
  <r>
    <x v="4"/>
    <n v="6000000"/>
  </r>
  <r>
    <x v="4"/>
    <n v="10000000"/>
  </r>
  <r>
    <x v="0"/>
    <n v="30000000"/>
  </r>
  <r>
    <x v="4"/>
    <n v="10000000"/>
  </r>
  <r>
    <x v="4"/>
    <n v="9000000"/>
  </r>
  <r>
    <x v="4"/>
    <n v="12579000"/>
  </r>
  <r>
    <x v="3"/>
    <n v="10000000"/>
  </r>
  <r>
    <x v="1"/>
    <n v="8143700"/>
  </r>
  <r>
    <x v="0"/>
    <n v="2100000"/>
  </r>
  <r>
    <x v="2"/>
    <n v="3058000"/>
  </r>
  <r>
    <x v="3"/>
    <n v="14800000"/>
  </r>
  <r>
    <x v="3"/>
    <n v="15000000"/>
  </r>
  <r>
    <x v="3"/>
    <n v="5000000"/>
  </r>
  <r>
    <x v="3"/>
    <n v="5000000"/>
  </r>
  <r>
    <x v="6"/>
    <n v="750000"/>
  </r>
  <r>
    <x v="2"/>
    <n v="11980000"/>
  </r>
  <r>
    <x v="7"/>
    <n v="2100000"/>
  </r>
  <r>
    <x v="7"/>
    <n v="24000000"/>
  </r>
  <r>
    <x v="1"/>
    <n v="11604000"/>
  </r>
  <r>
    <x v="7"/>
    <n v="5000000"/>
  </r>
  <r>
    <x v="6"/>
    <n v="314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744A29-53FA-4C9A-A223-F7F4C9CE302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2">
    <pivotField axis="axisRow" showAll="0">
      <items count="9">
        <item x="4"/>
        <item x="1"/>
        <item x="6"/>
        <item x="2"/>
        <item x="0"/>
        <item x="3"/>
        <item x="5"/>
        <item x="7"/>
        <item t="default"/>
      </items>
    </pivotField>
    <pivotField dataField="1" numFmtId="43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RTGS Reques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E6A3F-DBED-4E2C-8B4C-09064F0C71BC}">
  <dimension ref="A3:B12"/>
  <sheetViews>
    <sheetView tabSelected="1" workbookViewId="0">
      <selection activeCell="O17" sqref="O17"/>
    </sheetView>
  </sheetViews>
  <sheetFormatPr defaultRowHeight="15" x14ac:dyDescent="0.25"/>
  <cols>
    <col min="1" max="1" width="35.7109375" bestFit="1" customWidth="1"/>
    <col min="2" max="2" width="20.140625" bestFit="1" customWidth="1"/>
  </cols>
  <sheetData>
    <row r="3" spans="1:2" x14ac:dyDescent="0.25">
      <c r="A3" s="78" t="s">
        <v>299</v>
      </c>
      <c r="B3" t="s">
        <v>301</v>
      </c>
    </row>
    <row r="4" spans="1:2" x14ac:dyDescent="0.25">
      <c r="A4" s="79" t="s">
        <v>11</v>
      </c>
      <c r="B4">
        <v>148079000</v>
      </c>
    </row>
    <row r="5" spans="1:2" x14ac:dyDescent="0.25">
      <c r="A5" s="79" t="s">
        <v>8</v>
      </c>
      <c r="B5">
        <v>163196700</v>
      </c>
    </row>
    <row r="6" spans="1:2" x14ac:dyDescent="0.25">
      <c r="A6" s="79" t="s">
        <v>13</v>
      </c>
      <c r="B6">
        <v>3894000</v>
      </c>
    </row>
    <row r="7" spans="1:2" x14ac:dyDescent="0.25">
      <c r="A7" s="79" t="s">
        <v>9</v>
      </c>
      <c r="B7">
        <v>18038000</v>
      </c>
    </row>
    <row r="8" spans="1:2" x14ac:dyDescent="0.25">
      <c r="A8" s="79" t="s">
        <v>6</v>
      </c>
      <c r="B8">
        <v>123020000</v>
      </c>
    </row>
    <row r="9" spans="1:2" x14ac:dyDescent="0.25">
      <c r="A9" s="79" t="s">
        <v>10</v>
      </c>
      <c r="B9">
        <v>106910000</v>
      </c>
    </row>
    <row r="10" spans="1:2" x14ac:dyDescent="0.25">
      <c r="A10" s="79" t="s">
        <v>12</v>
      </c>
      <c r="B10">
        <v>61600000</v>
      </c>
    </row>
    <row r="11" spans="1:2" x14ac:dyDescent="0.25">
      <c r="A11" s="79" t="s">
        <v>15</v>
      </c>
      <c r="B11">
        <v>31100000</v>
      </c>
    </row>
    <row r="12" spans="1:2" x14ac:dyDescent="0.25">
      <c r="A12" s="79" t="s">
        <v>300</v>
      </c>
      <c r="B12">
        <v>655837700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opLeftCell="A25" workbookViewId="0">
      <selection activeCell="D61" sqref="D61"/>
    </sheetView>
  </sheetViews>
  <sheetFormatPr defaultColWidth="8.7109375" defaultRowHeight="15" x14ac:dyDescent="0.25"/>
  <cols>
    <col min="2" max="2" width="35.7109375" bestFit="1" customWidth="1"/>
    <col min="3" max="3" width="15.28515625" bestFit="1" customWidth="1"/>
    <col min="4" max="4" width="26.28515625" customWidth="1"/>
    <col min="5" max="5" width="10.140625" bestFit="1" customWidth="1"/>
    <col min="6" max="6" width="25.5703125" customWidth="1"/>
    <col min="7" max="7" width="10.140625" bestFit="1" customWidth="1"/>
    <col min="9" max="11" width="0" hidden="1" customWidth="1"/>
    <col min="13" max="13" width="30" bestFit="1" customWidth="1"/>
    <col min="18" max="18" width="15" bestFit="1" customWidth="1"/>
    <col min="19" max="19" width="10.140625" bestFit="1" customWidth="1"/>
  </cols>
  <sheetData>
    <row r="1" spans="1:7" ht="45" x14ac:dyDescent="0.25">
      <c r="A1" s="52" t="s">
        <v>0</v>
      </c>
      <c r="B1" s="50" t="s">
        <v>1</v>
      </c>
      <c r="C1" s="51" t="s">
        <v>2</v>
      </c>
      <c r="D1" s="52" t="s">
        <v>3</v>
      </c>
      <c r="E1" s="52" t="s">
        <v>4</v>
      </c>
      <c r="F1" s="52" t="s">
        <v>5</v>
      </c>
      <c r="G1" s="52" t="s">
        <v>4</v>
      </c>
    </row>
    <row r="2" spans="1:7" x14ac:dyDescent="0.25">
      <c r="A2" s="59">
        <v>1</v>
      </c>
      <c r="B2" s="53" t="s">
        <v>6</v>
      </c>
      <c r="C2" s="54">
        <v>44900000</v>
      </c>
      <c r="D2" s="57">
        <v>44900000</v>
      </c>
      <c r="E2" s="60">
        <v>44895</v>
      </c>
      <c r="F2" s="57">
        <v>0</v>
      </c>
      <c r="G2" s="60" t="s">
        <v>7</v>
      </c>
    </row>
    <row r="3" spans="1:7" x14ac:dyDescent="0.25">
      <c r="A3" s="61">
        <f t="shared" ref="A3:A47" si="0">+A2+1</f>
        <v>2</v>
      </c>
      <c r="B3" s="32" t="s">
        <v>8</v>
      </c>
      <c r="C3" s="54">
        <v>12160000</v>
      </c>
      <c r="D3" s="57">
        <v>7904000</v>
      </c>
      <c r="E3" s="56">
        <v>44916</v>
      </c>
      <c r="F3" s="57">
        <v>4256000</v>
      </c>
      <c r="G3" s="56">
        <v>44916</v>
      </c>
    </row>
    <row r="4" spans="1:7" x14ac:dyDescent="0.25">
      <c r="A4" s="61">
        <f t="shared" si="0"/>
        <v>3</v>
      </c>
      <c r="B4" s="32" t="s">
        <v>9</v>
      </c>
      <c r="C4" s="54">
        <v>2400000</v>
      </c>
      <c r="D4" s="57">
        <v>1560000</v>
      </c>
      <c r="E4" s="56">
        <v>44921</v>
      </c>
      <c r="F4" s="57">
        <v>840000</v>
      </c>
      <c r="G4" s="56">
        <v>44917</v>
      </c>
    </row>
    <row r="5" spans="1:7" x14ac:dyDescent="0.25">
      <c r="A5" s="61">
        <f t="shared" si="0"/>
        <v>4</v>
      </c>
      <c r="B5" s="32" t="s">
        <v>9</v>
      </c>
      <c r="C5" s="54">
        <v>600000</v>
      </c>
      <c r="D5" s="57">
        <v>390000</v>
      </c>
      <c r="E5" s="56">
        <v>44921</v>
      </c>
      <c r="F5" s="57">
        <v>210000</v>
      </c>
      <c r="G5" s="56">
        <v>44917</v>
      </c>
    </row>
    <row r="6" spans="1:7" x14ac:dyDescent="0.25">
      <c r="A6" s="61">
        <f t="shared" si="0"/>
        <v>5</v>
      </c>
      <c r="B6" s="53" t="s">
        <v>10</v>
      </c>
      <c r="C6" s="54">
        <v>20000000</v>
      </c>
      <c r="D6" s="57">
        <v>20000000</v>
      </c>
      <c r="E6" s="56">
        <v>44924</v>
      </c>
      <c r="F6" s="57">
        <v>0</v>
      </c>
      <c r="G6" s="56" t="s">
        <v>7</v>
      </c>
    </row>
    <row r="7" spans="1:7" x14ac:dyDescent="0.25">
      <c r="A7" s="61">
        <f t="shared" si="0"/>
        <v>6</v>
      </c>
      <c r="B7" s="32" t="s">
        <v>11</v>
      </c>
      <c r="C7" s="54">
        <v>10000000</v>
      </c>
      <c r="D7" s="57">
        <v>10000000</v>
      </c>
      <c r="E7" s="56">
        <v>44925</v>
      </c>
      <c r="F7" s="57">
        <v>0</v>
      </c>
      <c r="G7" s="56" t="s">
        <v>7</v>
      </c>
    </row>
    <row r="8" spans="1:7" x14ac:dyDescent="0.25">
      <c r="A8" s="61">
        <f t="shared" si="0"/>
        <v>7</v>
      </c>
      <c r="B8" s="32" t="s">
        <v>11</v>
      </c>
      <c r="C8" s="54">
        <v>10000000</v>
      </c>
      <c r="D8" s="57">
        <v>10000000</v>
      </c>
      <c r="E8" s="56">
        <v>44928</v>
      </c>
      <c r="F8" s="57">
        <v>0</v>
      </c>
      <c r="G8" s="56" t="s">
        <v>7</v>
      </c>
    </row>
    <row r="9" spans="1:7" x14ac:dyDescent="0.25">
      <c r="A9" s="61">
        <f t="shared" si="0"/>
        <v>8</v>
      </c>
      <c r="B9" s="32" t="s">
        <v>11</v>
      </c>
      <c r="C9" s="54">
        <v>20000000</v>
      </c>
      <c r="D9" s="57">
        <v>20000000</v>
      </c>
      <c r="E9" s="56">
        <v>44931</v>
      </c>
      <c r="F9" s="57">
        <v>0</v>
      </c>
      <c r="G9" s="56" t="s">
        <v>7</v>
      </c>
    </row>
    <row r="10" spans="1:7" x14ac:dyDescent="0.25">
      <c r="A10" s="61">
        <f t="shared" si="0"/>
        <v>9</v>
      </c>
      <c r="B10" s="32" t="s">
        <v>10</v>
      </c>
      <c r="C10" s="54">
        <v>7500000</v>
      </c>
      <c r="D10" s="57"/>
      <c r="E10" s="56"/>
      <c r="F10" s="54">
        <v>7500000</v>
      </c>
      <c r="G10" s="56">
        <v>44938</v>
      </c>
    </row>
    <row r="11" spans="1:7" x14ac:dyDescent="0.25">
      <c r="A11" s="61">
        <f t="shared" si="0"/>
        <v>10</v>
      </c>
      <c r="B11" s="32" t="s">
        <v>10</v>
      </c>
      <c r="C11" s="54">
        <v>9610000</v>
      </c>
      <c r="D11" s="57"/>
      <c r="E11" s="56"/>
      <c r="F11" s="54">
        <v>9610000</v>
      </c>
      <c r="G11" s="56">
        <v>44944</v>
      </c>
    </row>
    <row r="12" spans="1:7" x14ac:dyDescent="0.25">
      <c r="A12" s="61">
        <f t="shared" si="0"/>
        <v>11</v>
      </c>
      <c r="B12" s="32" t="s">
        <v>8</v>
      </c>
      <c r="C12" s="54">
        <v>5000000</v>
      </c>
      <c r="D12" s="59"/>
      <c r="E12" s="59"/>
      <c r="F12" s="54">
        <v>5000000</v>
      </c>
      <c r="G12" s="56">
        <v>44944</v>
      </c>
    </row>
    <row r="13" spans="1:7" x14ac:dyDescent="0.25">
      <c r="A13" s="61">
        <f t="shared" si="0"/>
        <v>12</v>
      </c>
      <c r="B13" s="53" t="s">
        <v>6</v>
      </c>
      <c r="C13" s="54">
        <v>46020000</v>
      </c>
      <c r="D13" s="57">
        <v>28220000</v>
      </c>
      <c r="E13" s="56">
        <v>44953</v>
      </c>
      <c r="F13" s="54">
        <v>17800000</v>
      </c>
      <c r="G13" s="56">
        <v>44953</v>
      </c>
    </row>
    <row r="14" spans="1:7" x14ac:dyDescent="0.25">
      <c r="A14" s="61">
        <f t="shared" si="0"/>
        <v>13</v>
      </c>
      <c r="B14" s="32" t="s">
        <v>8</v>
      </c>
      <c r="C14" s="54">
        <v>35000000</v>
      </c>
      <c r="D14" s="57">
        <v>20000000</v>
      </c>
      <c r="E14" s="56">
        <v>44973</v>
      </c>
      <c r="F14" s="54">
        <v>15000000</v>
      </c>
      <c r="G14" s="56">
        <v>44973</v>
      </c>
    </row>
    <row r="15" spans="1:7" x14ac:dyDescent="0.25">
      <c r="A15" s="61">
        <f t="shared" si="0"/>
        <v>14</v>
      </c>
      <c r="B15" s="32" t="s">
        <v>8</v>
      </c>
      <c r="C15" s="54">
        <v>30000000</v>
      </c>
      <c r="D15" s="57">
        <v>20000000</v>
      </c>
      <c r="E15" s="56">
        <v>44984</v>
      </c>
      <c r="F15" s="54">
        <v>10000000</v>
      </c>
      <c r="G15" s="56">
        <v>44984</v>
      </c>
    </row>
    <row r="16" spans="1:7" x14ac:dyDescent="0.25">
      <c r="A16" s="61">
        <f t="shared" si="0"/>
        <v>15</v>
      </c>
      <c r="B16" s="53" t="s">
        <v>8</v>
      </c>
      <c r="C16" s="54">
        <v>30000000</v>
      </c>
      <c r="D16" s="57">
        <v>20000000</v>
      </c>
      <c r="E16" s="56">
        <v>44987</v>
      </c>
      <c r="F16" s="54">
        <v>10000000</v>
      </c>
      <c r="G16" s="56">
        <v>44987</v>
      </c>
    </row>
    <row r="17" spans="1:7" x14ac:dyDescent="0.25">
      <c r="A17" s="61">
        <f t="shared" si="0"/>
        <v>16</v>
      </c>
      <c r="B17" s="53" t="s">
        <v>11</v>
      </c>
      <c r="C17" s="54">
        <v>15000000</v>
      </c>
      <c r="D17" s="57">
        <v>12000000</v>
      </c>
      <c r="E17" s="56">
        <v>45013</v>
      </c>
      <c r="F17" s="54">
        <v>3000000</v>
      </c>
      <c r="G17" s="56">
        <v>45013</v>
      </c>
    </row>
    <row r="18" spans="1:7" x14ac:dyDescent="0.25">
      <c r="A18" s="61">
        <f t="shared" si="0"/>
        <v>17</v>
      </c>
      <c r="B18" s="53" t="s">
        <v>11</v>
      </c>
      <c r="C18" s="54">
        <v>20000000</v>
      </c>
      <c r="D18" s="57">
        <v>15000000</v>
      </c>
      <c r="E18" s="56">
        <v>45034</v>
      </c>
      <c r="F18" s="54">
        <v>5000000</v>
      </c>
      <c r="G18" s="56"/>
    </row>
    <row r="19" spans="1:7" x14ac:dyDescent="0.25">
      <c r="A19" s="61">
        <f t="shared" si="0"/>
        <v>18</v>
      </c>
      <c r="B19" s="53" t="s">
        <v>8</v>
      </c>
      <c r="C19" s="54">
        <v>11269000</v>
      </c>
      <c r="D19" s="57">
        <v>11269000</v>
      </c>
      <c r="E19" s="56">
        <v>45035</v>
      </c>
      <c r="F19" s="54"/>
      <c r="G19" s="56"/>
    </row>
    <row r="20" spans="1:7" x14ac:dyDescent="0.25">
      <c r="A20" s="61">
        <f t="shared" si="0"/>
        <v>19</v>
      </c>
      <c r="B20" s="53" t="s">
        <v>8</v>
      </c>
      <c r="C20" s="54">
        <v>15520000</v>
      </c>
      <c r="D20" s="57">
        <v>15520000</v>
      </c>
      <c r="E20" s="56">
        <v>45035</v>
      </c>
      <c r="F20" s="54"/>
      <c r="G20" s="56"/>
    </row>
    <row r="21" spans="1:7" x14ac:dyDescent="0.25">
      <c r="A21" s="61">
        <f t="shared" si="0"/>
        <v>20</v>
      </c>
      <c r="B21" s="32" t="s">
        <v>12</v>
      </c>
      <c r="C21" s="54">
        <v>61600000</v>
      </c>
      <c r="D21" s="57">
        <v>41600000</v>
      </c>
      <c r="E21" s="56">
        <v>45035</v>
      </c>
      <c r="F21" s="54">
        <v>20000000</v>
      </c>
      <c r="G21" s="56">
        <v>45035</v>
      </c>
    </row>
    <row r="22" spans="1:7" x14ac:dyDescent="0.25">
      <c r="A22" s="61">
        <f t="shared" si="0"/>
        <v>21</v>
      </c>
      <c r="B22" s="53" t="s">
        <v>11</v>
      </c>
      <c r="C22" s="54">
        <v>3000000</v>
      </c>
      <c r="D22" s="57">
        <v>2000000</v>
      </c>
      <c r="E22" s="56">
        <v>45050</v>
      </c>
      <c r="F22" s="54">
        <v>1000000</v>
      </c>
      <c r="G22" s="56">
        <v>45050</v>
      </c>
    </row>
    <row r="23" spans="1:7" x14ac:dyDescent="0.25">
      <c r="A23" s="61">
        <f t="shared" si="0"/>
        <v>22</v>
      </c>
      <c r="B23" s="53" t="s">
        <v>11</v>
      </c>
      <c r="C23" s="54">
        <v>2500000</v>
      </c>
      <c r="D23" s="57">
        <v>2000000</v>
      </c>
      <c r="E23" s="56">
        <v>45054</v>
      </c>
      <c r="F23" s="54">
        <v>500000</v>
      </c>
      <c r="G23" s="56">
        <v>45054</v>
      </c>
    </row>
    <row r="24" spans="1:7" x14ac:dyDescent="0.25">
      <c r="A24" s="61">
        <f t="shared" si="0"/>
        <v>23</v>
      </c>
      <c r="B24" s="53" t="s">
        <v>8</v>
      </c>
      <c r="C24" s="54">
        <v>4500000</v>
      </c>
      <c r="D24" s="57">
        <v>3000000</v>
      </c>
      <c r="E24" s="56">
        <v>45055</v>
      </c>
      <c r="F24" s="54">
        <v>1500000</v>
      </c>
      <c r="G24" s="56">
        <v>45055</v>
      </c>
    </row>
    <row r="25" spans="1:7" x14ac:dyDescent="0.25">
      <c r="A25" s="61">
        <f t="shared" si="0"/>
        <v>24</v>
      </c>
      <c r="B25" s="32" t="s">
        <v>10</v>
      </c>
      <c r="C25" s="54">
        <v>20000000</v>
      </c>
      <c r="D25" s="57">
        <v>15500000</v>
      </c>
      <c r="E25" s="56">
        <v>45055</v>
      </c>
      <c r="F25" s="54">
        <v>4500000</v>
      </c>
      <c r="G25" s="56">
        <v>45055</v>
      </c>
    </row>
    <row r="26" spans="1:7" x14ac:dyDescent="0.25">
      <c r="A26" s="61">
        <f t="shared" si="0"/>
        <v>25</v>
      </c>
      <c r="B26" s="53" t="s">
        <v>11</v>
      </c>
      <c r="C26" s="54">
        <v>20000000</v>
      </c>
      <c r="D26" s="57">
        <v>15000000</v>
      </c>
      <c r="E26" s="56">
        <v>45063</v>
      </c>
      <c r="F26" s="54">
        <v>5000000</v>
      </c>
      <c r="G26" s="56">
        <v>45063</v>
      </c>
    </row>
    <row r="27" spans="1:7" x14ac:dyDescent="0.25">
      <c r="A27" s="61">
        <f t="shared" si="0"/>
        <v>26</v>
      </c>
      <c r="B27" s="53" t="s">
        <v>11</v>
      </c>
      <c r="C27" s="54">
        <v>6000000</v>
      </c>
      <c r="D27" s="57">
        <v>4000000</v>
      </c>
      <c r="E27" s="56">
        <v>45068</v>
      </c>
      <c r="F27" s="54">
        <v>2000000</v>
      </c>
      <c r="G27" s="56">
        <v>45068</v>
      </c>
    </row>
    <row r="28" spans="1:7" x14ac:dyDescent="0.25">
      <c r="A28" s="61">
        <f t="shared" si="0"/>
        <v>27</v>
      </c>
      <c r="B28" s="53" t="s">
        <v>11</v>
      </c>
      <c r="C28" s="54">
        <v>10000000</v>
      </c>
      <c r="D28" s="57">
        <v>7500000</v>
      </c>
      <c r="E28" s="56">
        <v>45076</v>
      </c>
      <c r="F28" s="57">
        <v>2500000</v>
      </c>
      <c r="G28" s="56">
        <v>45076</v>
      </c>
    </row>
    <row r="29" spans="1:7" x14ac:dyDescent="0.25">
      <c r="A29" s="61">
        <f t="shared" si="0"/>
        <v>28</v>
      </c>
      <c r="B29" s="53" t="s">
        <v>6</v>
      </c>
      <c r="C29" s="54">
        <v>30000000</v>
      </c>
      <c r="D29" s="57">
        <v>22500000</v>
      </c>
      <c r="E29" s="56">
        <v>45076</v>
      </c>
      <c r="F29" s="54">
        <v>7500000</v>
      </c>
      <c r="G29" s="56">
        <v>45076</v>
      </c>
    </row>
    <row r="30" spans="1:7" x14ac:dyDescent="0.25">
      <c r="A30" s="61">
        <f t="shared" si="0"/>
        <v>29</v>
      </c>
      <c r="B30" s="53" t="s">
        <v>11</v>
      </c>
      <c r="C30" s="54">
        <v>10000000</v>
      </c>
      <c r="D30" s="54">
        <v>10000000</v>
      </c>
      <c r="E30" s="56">
        <v>45079</v>
      </c>
      <c r="F30" s="54">
        <v>0</v>
      </c>
      <c r="G30" s="56"/>
    </row>
    <row r="31" spans="1:7" x14ac:dyDescent="0.25">
      <c r="A31" s="61">
        <f t="shared" si="0"/>
        <v>30</v>
      </c>
      <c r="B31" s="53" t="s">
        <v>11</v>
      </c>
      <c r="C31" s="54">
        <v>9000000</v>
      </c>
      <c r="D31" s="54"/>
      <c r="E31" s="56"/>
      <c r="F31" s="54">
        <v>9000000</v>
      </c>
      <c r="G31" s="56">
        <v>45080</v>
      </c>
    </row>
    <row r="32" spans="1:7" x14ac:dyDescent="0.25">
      <c r="A32" s="61">
        <f t="shared" si="0"/>
        <v>31</v>
      </c>
      <c r="B32" s="53" t="s">
        <v>11</v>
      </c>
      <c r="C32" s="54">
        <v>12579000</v>
      </c>
      <c r="D32" s="54">
        <v>7600000</v>
      </c>
      <c r="E32" s="56">
        <v>45083</v>
      </c>
      <c r="F32" s="54">
        <v>4979000</v>
      </c>
      <c r="G32" s="56">
        <v>45083</v>
      </c>
    </row>
    <row r="33" spans="1:7" x14ac:dyDescent="0.25">
      <c r="A33" s="61">
        <f t="shared" si="0"/>
        <v>32</v>
      </c>
      <c r="B33" s="32" t="s">
        <v>10</v>
      </c>
      <c r="C33" s="54">
        <v>10000000</v>
      </c>
      <c r="D33" s="54">
        <v>6800000</v>
      </c>
      <c r="E33" s="56">
        <v>45084</v>
      </c>
      <c r="F33" s="54">
        <v>3200000</v>
      </c>
      <c r="G33" s="56">
        <v>45084</v>
      </c>
    </row>
    <row r="34" spans="1:7" x14ac:dyDescent="0.25">
      <c r="A34" s="61">
        <f t="shared" si="0"/>
        <v>33</v>
      </c>
      <c r="B34" s="53" t="s">
        <v>8</v>
      </c>
      <c r="C34" s="54">
        <v>8143700</v>
      </c>
      <c r="D34" s="54">
        <v>5500000</v>
      </c>
      <c r="E34" s="56">
        <v>45084</v>
      </c>
      <c r="F34" s="54">
        <v>2643700</v>
      </c>
      <c r="G34" s="56">
        <v>45084</v>
      </c>
    </row>
    <row r="35" spans="1:7" x14ac:dyDescent="0.25">
      <c r="A35" s="61">
        <f t="shared" si="0"/>
        <v>34</v>
      </c>
      <c r="B35" s="53" t="s">
        <v>6</v>
      </c>
      <c r="C35" s="54">
        <v>2100000</v>
      </c>
      <c r="D35" s="54">
        <v>1430000</v>
      </c>
      <c r="E35" s="56">
        <v>45084</v>
      </c>
      <c r="F35" s="54">
        <v>670000</v>
      </c>
      <c r="G35" s="56">
        <v>45084</v>
      </c>
    </row>
    <row r="36" spans="1:7" x14ac:dyDescent="0.25">
      <c r="A36" s="61">
        <f t="shared" si="0"/>
        <v>35</v>
      </c>
      <c r="B36" s="32" t="str">
        <f>B5</f>
        <v>Industrial Boilers Ltd</v>
      </c>
      <c r="C36" s="54">
        <v>3058000</v>
      </c>
      <c r="D36" s="54">
        <v>2000000</v>
      </c>
      <c r="E36" s="56">
        <v>45084</v>
      </c>
      <c r="F36" s="54">
        <v>1058000</v>
      </c>
      <c r="G36" s="56">
        <v>45084</v>
      </c>
    </row>
    <row r="37" spans="1:7" x14ac:dyDescent="0.25">
      <c r="A37" s="61">
        <f t="shared" si="0"/>
        <v>36</v>
      </c>
      <c r="B37" s="32" t="s">
        <v>10</v>
      </c>
      <c r="C37" s="54">
        <v>14800000</v>
      </c>
      <c r="D37" s="54">
        <v>10200000</v>
      </c>
      <c r="E37" s="56">
        <v>45090</v>
      </c>
      <c r="F37" s="54">
        <v>4600000</v>
      </c>
      <c r="G37" s="56">
        <v>45090</v>
      </c>
    </row>
    <row r="38" spans="1:7" x14ac:dyDescent="0.25">
      <c r="A38" s="61">
        <f t="shared" si="0"/>
        <v>37</v>
      </c>
      <c r="B38" s="32" t="s">
        <v>10</v>
      </c>
      <c r="C38" s="54">
        <v>15000000</v>
      </c>
      <c r="D38" s="54">
        <v>10200000</v>
      </c>
      <c r="E38" s="56">
        <v>45090</v>
      </c>
      <c r="F38" s="54">
        <v>4800000</v>
      </c>
      <c r="G38" s="56">
        <v>45090</v>
      </c>
    </row>
    <row r="39" spans="1:7" x14ac:dyDescent="0.25">
      <c r="A39" s="61">
        <f t="shared" si="0"/>
        <v>38</v>
      </c>
      <c r="B39" s="32" t="s">
        <v>10</v>
      </c>
      <c r="C39" s="54">
        <v>5000000</v>
      </c>
      <c r="D39" s="54">
        <v>3400000</v>
      </c>
      <c r="E39" s="56">
        <v>45094</v>
      </c>
      <c r="F39" s="54">
        <v>1600000</v>
      </c>
      <c r="G39" s="56">
        <v>45094</v>
      </c>
    </row>
    <row r="40" spans="1:7" x14ac:dyDescent="0.25">
      <c r="A40" s="61">
        <f t="shared" si="0"/>
        <v>39</v>
      </c>
      <c r="B40" s="32" t="s">
        <v>10</v>
      </c>
      <c r="C40" s="54">
        <v>5000000</v>
      </c>
      <c r="D40" s="54"/>
      <c r="E40" s="56"/>
      <c r="F40" s="54">
        <v>5000000</v>
      </c>
      <c r="G40" s="56">
        <v>45272</v>
      </c>
    </row>
    <row r="41" spans="1:7" x14ac:dyDescent="0.25">
      <c r="A41" s="61">
        <f t="shared" si="0"/>
        <v>40</v>
      </c>
      <c r="B41" s="62" t="s">
        <v>13</v>
      </c>
      <c r="C41" s="54">
        <v>750000</v>
      </c>
      <c r="D41" s="54"/>
      <c r="E41" s="56"/>
      <c r="F41" s="54">
        <v>750000</v>
      </c>
      <c r="G41" s="56">
        <v>45272</v>
      </c>
    </row>
    <row r="42" spans="1:7" x14ac:dyDescent="0.25">
      <c r="A42" s="61">
        <f t="shared" si="0"/>
        <v>41</v>
      </c>
      <c r="B42" s="32" t="s">
        <v>9</v>
      </c>
      <c r="C42" s="54">
        <v>11980000</v>
      </c>
      <c r="D42" s="54"/>
      <c r="E42" s="56" t="s">
        <v>14</v>
      </c>
      <c r="F42" s="54">
        <v>11980000</v>
      </c>
      <c r="G42" s="56" t="s">
        <v>14</v>
      </c>
    </row>
    <row r="43" spans="1:7" x14ac:dyDescent="0.25">
      <c r="A43" s="61">
        <f t="shared" si="0"/>
        <v>42</v>
      </c>
      <c r="B43" s="32" t="s">
        <v>15</v>
      </c>
      <c r="C43" s="66">
        <v>2100000</v>
      </c>
      <c r="D43" s="54"/>
      <c r="E43" s="56" t="s">
        <v>252</v>
      </c>
      <c r="F43" s="54">
        <f>+C43</f>
        <v>2100000</v>
      </c>
      <c r="G43" s="56"/>
    </row>
    <row r="44" spans="1:7" x14ac:dyDescent="0.25">
      <c r="A44" s="61">
        <f t="shared" si="0"/>
        <v>43</v>
      </c>
      <c r="B44" s="32" t="s">
        <v>15</v>
      </c>
      <c r="C44" s="54">
        <f>29000000-5000000</f>
        <v>24000000</v>
      </c>
      <c r="D44" s="54"/>
      <c r="E44" s="56" t="s">
        <v>16</v>
      </c>
      <c r="F44" s="54">
        <f>+C44</f>
        <v>24000000</v>
      </c>
      <c r="G44" s="56"/>
    </row>
    <row r="45" spans="1:7" x14ac:dyDescent="0.25">
      <c r="A45" s="61">
        <f t="shared" si="0"/>
        <v>44</v>
      </c>
      <c r="B45" s="53" t="s">
        <v>8</v>
      </c>
      <c r="C45" s="54">
        <v>11604000</v>
      </c>
      <c r="D45" s="63">
        <f>+C45</f>
        <v>11604000</v>
      </c>
      <c r="E45" s="61" t="s">
        <v>17</v>
      </c>
      <c r="F45" s="54"/>
      <c r="G45" s="56">
        <v>45338</v>
      </c>
    </row>
    <row r="46" spans="1:7" x14ac:dyDescent="0.25">
      <c r="A46" s="61">
        <f t="shared" si="0"/>
        <v>45</v>
      </c>
      <c r="B46" s="47" t="s">
        <v>15</v>
      </c>
      <c r="C46" s="54">
        <v>5000000</v>
      </c>
      <c r="D46" s="32"/>
      <c r="E46" s="61" t="s">
        <v>253</v>
      </c>
      <c r="F46" s="54">
        <f>+C46</f>
        <v>5000000</v>
      </c>
      <c r="G46" s="56">
        <v>45394</v>
      </c>
    </row>
    <row r="47" spans="1:7" x14ac:dyDescent="0.25">
      <c r="A47" s="61">
        <f t="shared" si="0"/>
        <v>46</v>
      </c>
      <c r="B47" s="62" t="s">
        <v>13</v>
      </c>
      <c r="C47" s="67">
        <v>3144000</v>
      </c>
      <c r="D47" s="32"/>
      <c r="E47" s="61"/>
      <c r="F47" s="54">
        <f>+C47</f>
        <v>3144000</v>
      </c>
      <c r="G47" s="56">
        <v>45432</v>
      </c>
    </row>
    <row r="48" spans="1:7" x14ac:dyDescent="0.25">
      <c r="A48" s="64"/>
      <c r="B48" s="18" t="s">
        <v>18</v>
      </c>
      <c r="C48" s="65">
        <f>SUM(C2:C47)</f>
        <v>655837700</v>
      </c>
      <c r="D48" s="65">
        <f>SUM(D2:D47)</f>
        <v>438597000</v>
      </c>
      <c r="E48" s="51"/>
      <c r="F48" s="65">
        <f>SUM(F2:F47)</f>
        <v>217240700</v>
      </c>
      <c r="G48" s="51"/>
    </row>
  </sheetData>
  <autoFilter ref="A1:G48" xr:uid="{00000000-0009-0000-0000-000000000000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89F9-779E-4C7C-835D-8A1B9C3C9D48}">
  <sheetPr filterMode="1"/>
  <dimension ref="B1:M135"/>
  <sheetViews>
    <sheetView topLeftCell="A77" workbookViewId="0">
      <selection activeCell="G120" sqref="G120"/>
    </sheetView>
  </sheetViews>
  <sheetFormatPr defaultRowHeight="15" x14ac:dyDescent="0.25"/>
  <cols>
    <col min="1" max="1" width="8.140625" customWidth="1"/>
    <col min="2" max="2" width="10.42578125" bestFit="1" customWidth="1"/>
    <col min="3" max="3" width="33" bestFit="1" customWidth="1"/>
    <col min="4" max="4" width="9" bestFit="1" customWidth="1"/>
    <col min="5" max="5" width="32.28515625" style="83" bestFit="1" customWidth="1"/>
    <col min="6" max="6" width="22.28515625" customWidth="1"/>
    <col min="8" max="8" width="16.85546875" bestFit="1" customWidth="1"/>
    <col min="9" max="9" width="15.28515625" bestFit="1" customWidth="1"/>
    <col min="11" max="11" width="10" bestFit="1" customWidth="1"/>
  </cols>
  <sheetData>
    <row r="1" spans="2:13" x14ac:dyDescent="0.25">
      <c r="F1" s="36">
        <f>F2-F3</f>
        <v>-58493204</v>
      </c>
    </row>
    <row r="2" spans="2:13" x14ac:dyDescent="0.25">
      <c r="F2">
        <v>103070560</v>
      </c>
    </row>
    <row r="3" spans="2:13" x14ac:dyDescent="0.25">
      <c r="C3" t="s">
        <v>315</v>
      </c>
      <c r="F3" s="87">
        <f>SUBTOTAL(9,F6:F109)</f>
        <v>161563764</v>
      </c>
      <c r="H3" s="36">
        <f>F3-E122</f>
        <v>-246466236</v>
      </c>
      <c r="K3">
        <v>438164764</v>
      </c>
      <c r="M3">
        <v>30134764</v>
      </c>
    </row>
    <row r="5" spans="2:13" x14ac:dyDescent="0.25">
      <c r="B5" s="18" t="s">
        <v>4</v>
      </c>
      <c r="C5" s="18" t="s">
        <v>305</v>
      </c>
      <c r="D5" s="18" t="s">
        <v>306</v>
      </c>
      <c r="E5" s="64" t="s">
        <v>314</v>
      </c>
      <c r="F5" s="89" t="s">
        <v>307</v>
      </c>
      <c r="H5" s="87">
        <v>4868000</v>
      </c>
      <c r="M5">
        <v>4868000</v>
      </c>
    </row>
    <row r="6" spans="2:13" x14ac:dyDescent="0.25">
      <c r="B6" s="82">
        <v>44631</v>
      </c>
      <c r="C6" s="32" t="s">
        <v>308</v>
      </c>
      <c r="D6" s="32" t="s">
        <v>309</v>
      </c>
      <c r="E6" s="61" t="s">
        <v>310</v>
      </c>
      <c r="F6" s="40">
        <v>100000</v>
      </c>
    </row>
    <row r="7" spans="2:13" x14ac:dyDescent="0.25">
      <c r="B7" s="82">
        <v>44890</v>
      </c>
      <c r="C7" s="32" t="s">
        <v>308</v>
      </c>
      <c r="D7" s="32" t="s">
        <v>309</v>
      </c>
      <c r="E7" s="61" t="s">
        <v>310</v>
      </c>
      <c r="F7" s="40">
        <v>500000</v>
      </c>
    </row>
    <row r="8" spans="2:13" hidden="1" x14ac:dyDescent="0.25">
      <c r="B8" s="82">
        <v>45017</v>
      </c>
      <c r="C8" s="32" t="s">
        <v>308</v>
      </c>
      <c r="D8" s="32" t="s">
        <v>309</v>
      </c>
      <c r="E8" s="61" t="s">
        <v>310</v>
      </c>
      <c r="F8" s="40">
        <v>100000</v>
      </c>
      <c r="H8" s="36">
        <f>H3-H5</f>
        <v>-251334236</v>
      </c>
      <c r="M8">
        <v>25266764</v>
      </c>
    </row>
    <row r="9" spans="2:13" x14ac:dyDescent="0.25">
      <c r="B9" s="82">
        <v>44949</v>
      </c>
      <c r="C9" s="32" t="s">
        <v>308</v>
      </c>
      <c r="D9" s="32" t="s">
        <v>309</v>
      </c>
      <c r="E9" s="61" t="s">
        <v>310</v>
      </c>
      <c r="F9" s="40">
        <v>50000</v>
      </c>
    </row>
    <row r="10" spans="2:13" x14ac:dyDescent="0.25">
      <c r="B10" s="82">
        <v>44964</v>
      </c>
      <c r="C10" s="32" t="s">
        <v>308</v>
      </c>
      <c r="D10" s="32" t="s">
        <v>309</v>
      </c>
      <c r="E10" s="61" t="s">
        <v>310</v>
      </c>
      <c r="F10" s="40">
        <v>700000</v>
      </c>
      <c r="H10" s="36">
        <f>F3-E119</f>
        <v>-246465236</v>
      </c>
    </row>
    <row r="11" spans="2:13" hidden="1" x14ac:dyDescent="0.25">
      <c r="B11" s="82">
        <v>45002</v>
      </c>
      <c r="C11" s="32" t="s">
        <v>308</v>
      </c>
      <c r="D11" s="32" t="s">
        <v>309</v>
      </c>
      <c r="E11" s="61" t="s">
        <v>312</v>
      </c>
      <c r="F11" s="40">
        <v>300000</v>
      </c>
    </row>
    <row r="12" spans="2:13" x14ac:dyDescent="0.25">
      <c r="B12" s="82">
        <v>45014</v>
      </c>
      <c r="C12" s="32" t="s">
        <v>308</v>
      </c>
      <c r="D12" s="32" t="s">
        <v>309</v>
      </c>
      <c r="E12" s="61" t="s">
        <v>310</v>
      </c>
      <c r="F12" s="40">
        <v>5000000</v>
      </c>
    </row>
    <row r="13" spans="2:13" hidden="1" x14ac:dyDescent="0.25">
      <c r="B13" s="82">
        <v>45030</v>
      </c>
      <c r="C13" s="32" t="s">
        <v>308</v>
      </c>
      <c r="D13" s="32" t="s">
        <v>309</v>
      </c>
      <c r="E13" s="61" t="s">
        <v>310</v>
      </c>
      <c r="F13" s="40">
        <v>100000</v>
      </c>
    </row>
    <row r="14" spans="2:13" hidden="1" x14ac:dyDescent="0.25">
      <c r="B14" s="82">
        <v>45041</v>
      </c>
      <c r="C14" s="32" t="s">
        <v>308</v>
      </c>
      <c r="D14" s="32" t="s">
        <v>309</v>
      </c>
      <c r="E14" s="61" t="s">
        <v>310</v>
      </c>
      <c r="F14" s="40">
        <v>100000</v>
      </c>
    </row>
    <row r="15" spans="2:13" hidden="1" x14ac:dyDescent="0.25">
      <c r="B15" s="82">
        <v>45140</v>
      </c>
      <c r="C15" s="32" t="s">
        <v>308</v>
      </c>
      <c r="D15" s="32" t="s">
        <v>309</v>
      </c>
      <c r="E15" s="61" t="s">
        <v>310</v>
      </c>
      <c r="F15" s="40">
        <v>5000000</v>
      </c>
    </row>
    <row r="16" spans="2:13" x14ac:dyDescent="0.25">
      <c r="B16" s="82">
        <v>44903</v>
      </c>
      <c r="C16" s="32" t="s">
        <v>311</v>
      </c>
      <c r="D16" s="32" t="s">
        <v>309</v>
      </c>
      <c r="E16" s="61" t="s">
        <v>310</v>
      </c>
      <c r="F16" s="40">
        <v>19000000</v>
      </c>
    </row>
    <row r="17" spans="2:9" x14ac:dyDescent="0.25">
      <c r="B17" s="82">
        <v>44945</v>
      </c>
      <c r="C17" s="32" t="s">
        <v>311</v>
      </c>
      <c r="D17" s="32" t="s">
        <v>309</v>
      </c>
      <c r="E17" s="61" t="s">
        <v>310</v>
      </c>
      <c r="F17" s="40">
        <v>16000000</v>
      </c>
      <c r="H17" s="87">
        <v>139699000</v>
      </c>
      <c r="I17" s="36">
        <f>H17-I18</f>
        <v>125049000</v>
      </c>
    </row>
    <row r="18" spans="2:9" x14ac:dyDescent="0.25">
      <c r="B18" s="82">
        <v>44947</v>
      </c>
      <c r="C18" s="32" t="s">
        <v>311</v>
      </c>
      <c r="D18" s="32" t="s">
        <v>309</v>
      </c>
      <c r="E18" s="61" t="s">
        <v>310</v>
      </c>
      <c r="F18" s="40">
        <v>1000000</v>
      </c>
      <c r="H18">
        <v>17150000</v>
      </c>
      <c r="I18">
        <v>14650000</v>
      </c>
    </row>
    <row r="19" spans="2:9" x14ac:dyDescent="0.25">
      <c r="B19" s="82">
        <v>44953</v>
      </c>
      <c r="C19" s="32" t="s">
        <v>311</v>
      </c>
      <c r="D19" s="32" t="s">
        <v>309</v>
      </c>
      <c r="E19" s="61" t="s">
        <v>310</v>
      </c>
      <c r="F19" s="40">
        <v>17600000</v>
      </c>
      <c r="I19">
        <f>H18-I18</f>
        <v>2500000</v>
      </c>
    </row>
    <row r="20" spans="2:9" x14ac:dyDescent="0.25">
      <c r="B20" s="82">
        <v>44957</v>
      </c>
      <c r="C20" s="32" t="s">
        <v>311</v>
      </c>
      <c r="D20" s="32" t="s">
        <v>309</v>
      </c>
      <c r="E20" s="61" t="s">
        <v>310</v>
      </c>
      <c r="F20" s="40">
        <v>1500000</v>
      </c>
    </row>
    <row r="21" spans="2:9" x14ac:dyDescent="0.25">
      <c r="B21" s="82">
        <v>44973</v>
      </c>
      <c r="C21" s="32" t="s">
        <v>311</v>
      </c>
      <c r="D21" s="32" t="s">
        <v>309</v>
      </c>
      <c r="E21" s="61" t="s">
        <v>310</v>
      </c>
      <c r="F21" s="40">
        <v>15000000</v>
      </c>
    </row>
    <row r="22" spans="2:9" x14ac:dyDescent="0.25">
      <c r="B22" s="82">
        <v>44977</v>
      </c>
      <c r="C22" s="32" t="s">
        <v>311</v>
      </c>
      <c r="D22" s="32" t="s">
        <v>309</v>
      </c>
      <c r="E22" s="61" t="s">
        <v>310</v>
      </c>
      <c r="F22" s="40">
        <v>3000000</v>
      </c>
    </row>
    <row r="23" spans="2:9" x14ac:dyDescent="0.25">
      <c r="B23" s="82">
        <v>44985</v>
      </c>
      <c r="C23" s="32" t="s">
        <v>311</v>
      </c>
      <c r="D23" s="32" t="s">
        <v>309</v>
      </c>
      <c r="E23" s="61" t="s">
        <v>310</v>
      </c>
      <c r="F23" s="40">
        <v>10000000</v>
      </c>
    </row>
    <row r="24" spans="2:9" x14ac:dyDescent="0.25">
      <c r="B24" s="82">
        <v>44960</v>
      </c>
      <c r="C24" s="32" t="s">
        <v>311</v>
      </c>
      <c r="D24" s="32" t="s">
        <v>309</v>
      </c>
      <c r="E24" s="61" t="s">
        <v>310</v>
      </c>
      <c r="F24" s="40">
        <v>10000000</v>
      </c>
    </row>
    <row r="25" spans="2:9" x14ac:dyDescent="0.25">
      <c r="B25" s="82">
        <v>44988</v>
      </c>
      <c r="C25" s="32" t="s">
        <v>311</v>
      </c>
      <c r="D25" s="32" t="s">
        <v>309</v>
      </c>
      <c r="E25" s="61" t="s">
        <v>310</v>
      </c>
      <c r="F25" s="40">
        <v>6000000</v>
      </c>
    </row>
    <row r="26" spans="2:9" hidden="1" x14ac:dyDescent="0.25">
      <c r="B26" s="82">
        <v>45019</v>
      </c>
      <c r="C26" s="32" t="s">
        <v>311</v>
      </c>
      <c r="D26" s="32" t="s">
        <v>309</v>
      </c>
      <c r="E26" s="61" t="s">
        <v>310</v>
      </c>
      <c r="F26" s="40">
        <v>4200000</v>
      </c>
    </row>
    <row r="27" spans="2:9" x14ac:dyDescent="0.25">
      <c r="B27" s="82">
        <v>45013</v>
      </c>
      <c r="C27" s="32" t="s">
        <v>311</v>
      </c>
      <c r="D27" s="32" t="s">
        <v>309</v>
      </c>
      <c r="E27" s="61" t="s">
        <v>310</v>
      </c>
      <c r="F27" s="40">
        <v>3000000</v>
      </c>
    </row>
    <row r="28" spans="2:9" x14ac:dyDescent="0.25">
      <c r="B28" s="82">
        <v>45014</v>
      </c>
      <c r="C28" s="32" t="s">
        <v>311</v>
      </c>
      <c r="D28" s="32" t="s">
        <v>309</v>
      </c>
      <c r="E28" s="61" t="s">
        <v>310</v>
      </c>
      <c r="F28" s="40">
        <v>11999000</v>
      </c>
    </row>
    <row r="29" spans="2:9" hidden="1" x14ac:dyDescent="0.25">
      <c r="B29" s="82">
        <v>45034</v>
      </c>
      <c r="C29" s="32" t="s">
        <v>311</v>
      </c>
      <c r="D29" s="32" t="s">
        <v>309</v>
      </c>
      <c r="E29" s="61" t="s">
        <v>310</v>
      </c>
      <c r="F29" s="40">
        <v>5000000</v>
      </c>
    </row>
    <row r="30" spans="2:9" hidden="1" x14ac:dyDescent="0.25">
      <c r="B30" s="82">
        <v>45035</v>
      </c>
      <c r="C30" s="32" t="s">
        <v>311</v>
      </c>
      <c r="D30" s="32" t="s">
        <v>309</v>
      </c>
      <c r="E30" s="61" t="s">
        <v>310</v>
      </c>
      <c r="F30" s="40">
        <v>20000000</v>
      </c>
    </row>
    <row r="31" spans="2:9" hidden="1" x14ac:dyDescent="0.25">
      <c r="B31" s="82">
        <v>45035</v>
      </c>
      <c r="C31" s="32" t="s">
        <v>311</v>
      </c>
      <c r="D31" s="32" t="s">
        <v>309</v>
      </c>
      <c r="E31" s="61" t="s">
        <v>310</v>
      </c>
      <c r="F31" s="40">
        <v>15000000</v>
      </c>
    </row>
    <row r="32" spans="2:9" hidden="1" x14ac:dyDescent="0.25">
      <c r="B32" s="82">
        <v>45021</v>
      </c>
      <c r="C32" s="32" t="s">
        <v>311</v>
      </c>
      <c r="D32" s="32" t="s">
        <v>309</v>
      </c>
      <c r="E32" s="61" t="s">
        <v>310</v>
      </c>
      <c r="F32" s="40">
        <v>1000000</v>
      </c>
    </row>
    <row r="33" spans="2:6" hidden="1" x14ac:dyDescent="0.25">
      <c r="B33" s="82">
        <v>45143</v>
      </c>
      <c r="C33" s="32" t="s">
        <v>311</v>
      </c>
      <c r="D33" s="32" t="s">
        <v>309</v>
      </c>
      <c r="E33" s="61" t="s">
        <v>310</v>
      </c>
      <c r="F33" s="40">
        <v>500000</v>
      </c>
    </row>
    <row r="34" spans="2:6" hidden="1" x14ac:dyDescent="0.25">
      <c r="B34" s="82">
        <v>45174</v>
      </c>
      <c r="C34" s="32" t="s">
        <v>311</v>
      </c>
      <c r="D34" s="32" t="s">
        <v>309</v>
      </c>
      <c r="E34" s="61" t="s">
        <v>310</v>
      </c>
      <c r="F34" s="40">
        <v>1500000</v>
      </c>
    </row>
    <row r="35" spans="2:6" hidden="1" x14ac:dyDescent="0.25">
      <c r="B35" s="82">
        <v>45174</v>
      </c>
      <c r="C35" s="32" t="s">
        <v>311</v>
      </c>
      <c r="D35" s="32" t="s">
        <v>309</v>
      </c>
      <c r="E35" s="61" t="s">
        <v>310</v>
      </c>
      <c r="F35" s="40">
        <v>4500000</v>
      </c>
    </row>
    <row r="36" spans="2:6" hidden="1" x14ac:dyDescent="0.25">
      <c r="B36" s="82">
        <v>45063</v>
      </c>
      <c r="C36" s="32" t="s">
        <v>311</v>
      </c>
      <c r="D36" s="32" t="s">
        <v>309</v>
      </c>
      <c r="E36" s="61" t="s">
        <v>310</v>
      </c>
      <c r="F36" s="40">
        <v>5000000</v>
      </c>
    </row>
    <row r="37" spans="2:6" hidden="1" x14ac:dyDescent="0.25">
      <c r="B37" s="82">
        <v>45068</v>
      </c>
      <c r="C37" s="32" t="s">
        <v>311</v>
      </c>
      <c r="D37" s="32" t="s">
        <v>309</v>
      </c>
      <c r="E37" s="61" t="s">
        <v>310</v>
      </c>
      <c r="F37" s="40">
        <v>2000000</v>
      </c>
    </row>
    <row r="38" spans="2:6" hidden="1" x14ac:dyDescent="0.25">
      <c r="B38" s="82">
        <v>45076</v>
      </c>
      <c r="C38" s="32" t="s">
        <v>311</v>
      </c>
      <c r="D38" s="32" t="s">
        <v>309</v>
      </c>
      <c r="E38" s="61" t="s">
        <v>310</v>
      </c>
      <c r="F38" s="40">
        <v>10000000</v>
      </c>
    </row>
    <row r="39" spans="2:6" x14ac:dyDescent="0.25">
      <c r="B39" s="82">
        <v>44991</v>
      </c>
      <c r="C39" s="32" t="s">
        <v>311</v>
      </c>
      <c r="D39" s="32" t="s">
        <v>309</v>
      </c>
      <c r="E39" s="61" t="s">
        <v>310</v>
      </c>
      <c r="F39" s="40">
        <v>9000000</v>
      </c>
    </row>
    <row r="40" spans="2:6" hidden="1" x14ac:dyDescent="0.25">
      <c r="B40" s="82">
        <v>45083</v>
      </c>
      <c r="C40" s="32" t="s">
        <v>311</v>
      </c>
      <c r="D40" s="32" t="s">
        <v>309</v>
      </c>
      <c r="E40" s="61" t="s">
        <v>310</v>
      </c>
      <c r="F40" s="40">
        <v>5000000</v>
      </c>
    </row>
    <row r="41" spans="2:6" hidden="1" x14ac:dyDescent="0.25">
      <c r="B41" s="82">
        <v>45144</v>
      </c>
      <c r="C41" s="32" t="s">
        <v>311</v>
      </c>
      <c r="D41" s="32" t="s">
        <v>309</v>
      </c>
      <c r="E41" s="61" t="s">
        <v>310</v>
      </c>
      <c r="F41" s="40">
        <v>8100000</v>
      </c>
    </row>
    <row r="42" spans="2:6" hidden="1" x14ac:dyDescent="0.25">
      <c r="B42" s="82">
        <v>45091</v>
      </c>
      <c r="C42" s="32" t="s">
        <v>311</v>
      </c>
      <c r="D42" s="32" t="s">
        <v>309</v>
      </c>
      <c r="E42" s="61" t="s">
        <v>310</v>
      </c>
      <c r="F42" s="40">
        <v>5000000</v>
      </c>
    </row>
    <row r="43" spans="2:6" hidden="1" x14ac:dyDescent="0.25">
      <c r="B43" s="82">
        <v>45091</v>
      </c>
      <c r="C43" s="32" t="s">
        <v>311</v>
      </c>
      <c r="D43" s="32" t="s">
        <v>309</v>
      </c>
      <c r="E43" s="61" t="s">
        <v>310</v>
      </c>
      <c r="F43" s="40">
        <v>5000000</v>
      </c>
    </row>
    <row r="44" spans="2:6" hidden="1" x14ac:dyDescent="0.25">
      <c r="B44" s="82">
        <v>45092</v>
      </c>
      <c r="C44" s="32" t="s">
        <v>311</v>
      </c>
      <c r="D44" s="32" t="s">
        <v>309</v>
      </c>
      <c r="E44" s="61" t="s">
        <v>310</v>
      </c>
      <c r="F44" s="40">
        <v>5000000</v>
      </c>
    </row>
    <row r="45" spans="2:6" hidden="1" x14ac:dyDescent="0.25">
      <c r="B45" s="82">
        <v>45094</v>
      </c>
      <c r="C45" s="32" t="s">
        <v>311</v>
      </c>
      <c r="D45" s="32" t="s">
        <v>309</v>
      </c>
      <c r="E45" s="61" t="s">
        <v>310</v>
      </c>
      <c r="F45" s="40">
        <v>5000000</v>
      </c>
    </row>
    <row r="46" spans="2:6" hidden="1" x14ac:dyDescent="0.25">
      <c r="B46" s="82">
        <v>45094</v>
      </c>
      <c r="C46" s="32" t="s">
        <v>311</v>
      </c>
      <c r="D46" s="32" t="s">
        <v>309</v>
      </c>
      <c r="E46" s="61" t="s">
        <v>310</v>
      </c>
      <c r="F46" s="40">
        <v>80000</v>
      </c>
    </row>
    <row r="47" spans="2:6" hidden="1" x14ac:dyDescent="0.25">
      <c r="B47" s="82">
        <v>45094</v>
      </c>
      <c r="C47" s="32" t="s">
        <v>311</v>
      </c>
      <c r="D47" s="32" t="s">
        <v>309</v>
      </c>
      <c r="E47" s="61" t="s">
        <v>310</v>
      </c>
      <c r="F47" s="40">
        <v>420000</v>
      </c>
    </row>
    <row r="48" spans="2:6" hidden="1" x14ac:dyDescent="0.25">
      <c r="B48" s="82">
        <v>45096</v>
      </c>
      <c r="C48" s="32" t="s">
        <v>311</v>
      </c>
      <c r="D48" s="32" t="s">
        <v>309</v>
      </c>
      <c r="E48" s="61" t="s">
        <v>310</v>
      </c>
      <c r="F48" s="40">
        <v>200000</v>
      </c>
    </row>
    <row r="49" spans="2:6" hidden="1" x14ac:dyDescent="0.25">
      <c r="B49" s="82">
        <v>45127</v>
      </c>
      <c r="C49" s="32" t="s">
        <v>311</v>
      </c>
      <c r="D49" s="32" t="s">
        <v>309</v>
      </c>
      <c r="E49" s="61" t="s">
        <v>310</v>
      </c>
      <c r="F49" s="40">
        <v>10000000</v>
      </c>
    </row>
    <row r="50" spans="2:6" hidden="1" x14ac:dyDescent="0.25">
      <c r="B50" s="82">
        <v>45134</v>
      </c>
      <c r="C50" s="32" t="s">
        <v>311</v>
      </c>
      <c r="D50" s="32" t="s">
        <v>309</v>
      </c>
      <c r="E50" s="61" t="s">
        <v>310</v>
      </c>
      <c r="F50" s="40">
        <v>6000000</v>
      </c>
    </row>
    <row r="51" spans="2:6" x14ac:dyDescent="0.25">
      <c r="B51" s="82">
        <v>44965</v>
      </c>
      <c r="C51" s="32" t="s">
        <v>311</v>
      </c>
      <c r="D51" s="32" t="s">
        <v>309</v>
      </c>
      <c r="E51" s="61" t="s">
        <v>310</v>
      </c>
      <c r="F51" s="40">
        <v>5000000</v>
      </c>
    </row>
    <row r="52" spans="2:6" hidden="1" x14ac:dyDescent="0.25">
      <c r="B52" s="82">
        <v>45024</v>
      </c>
      <c r="C52" s="32" t="s">
        <v>311</v>
      </c>
      <c r="D52" s="32" t="s">
        <v>309</v>
      </c>
      <c r="E52" s="61" t="s">
        <v>310</v>
      </c>
      <c r="F52" s="40">
        <v>15000000</v>
      </c>
    </row>
    <row r="53" spans="2:6" hidden="1" x14ac:dyDescent="0.25">
      <c r="B53" s="82">
        <v>45146</v>
      </c>
      <c r="C53" s="32" t="s">
        <v>311</v>
      </c>
      <c r="D53" s="32" t="s">
        <v>309</v>
      </c>
      <c r="E53" s="61" t="s">
        <v>310</v>
      </c>
      <c r="F53" s="40">
        <v>900000</v>
      </c>
    </row>
    <row r="54" spans="2:6" hidden="1" x14ac:dyDescent="0.25">
      <c r="B54" s="82">
        <v>45146</v>
      </c>
      <c r="C54" s="32" t="s">
        <v>311</v>
      </c>
      <c r="D54" s="32" t="s">
        <v>309</v>
      </c>
      <c r="E54" s="61" t="s">
        <v>310</v>
      </c>
      <c r="F54" s="40">
        <v>8100000</v>
      </c>
    </row>
    <row r="55" spans="2:6" hidden="1" x14ac:dyDescent="0.25">
      <c r="B55" s="82">
        <v>45207</v>
      </c>
      <c r="C55" s="32" t="s">
        <v>311</v>
      </c>
      <c r="D55" s="32" t="s">
        <v>309</v>
      </c>
      <c r="E55" s="61" t="s">
        <v>310</v>
      </c>
      <c r="F55" s="40">
        <v>11000000</v>
      </c>
    </row>
    <row r="56" spans="2:6" hidden="1" x14ac:dyDescent="0.25">
      <c r="B56" s="82">
        <v>45156</v>
      </c>
      <c r="C56" s="32" t="s">
        <v>311</v>
      </c>
      <c r="D56" s="32" t="s">
        <v>309</v>
      </c>
      <c r="E56" s="61" t="s">
        <v>310</v>
      </c>
      <c r="F56" s="40">
        <v>5000000</v>
      </c>
    </row>
    <row r="57" spans="2:6" hidden="1" x14ac:dyDescent="0.25">
      <c r="B57" s="82">
        <v>45209</v>
      </c>
      <c r="C57" s="32" t="s">
        <v>311</v>
      </c>
      <c r="D57" s="32" t="s">
        <v>309</v>
      </c>
      <c r="E57" s="61" t="s">
        <v>310</v>
      </c>
      <c r="F57" s="40">
        <v>200000</v>
      </c>
    </row>
    <row r="58" spans="2:6" hidden="1" x14ac:dyDescent="0.25">
      <c r="B58" s="82">
        <v>45230</v>
      </c>
      <c r="C58" s="32" t="s">
        <v>311</v>
      </c>
      <c r="D58" s="32" t="s">
        <v>309</v>
      </c>
      <c r="E58" s="61" t="s">
        <v>310</v>
      </c>
      <c r="F58" s="40">
        <v>100000</v>
      </c>
    </row>
    <row r="59" spans="2:6" x14ac:dyDescent="0.25">
      <c r="B59" s="82">
        <v>44996</v>
      </c>
      <c r="C59" s="32" t="s">
        <v>311</v>
      </c>
      <c r="D59" s="32" t="s">
        <v>309</v>
      </c>
      <c r="E59" s="61" t="s">
        <v>310</v>
      </c>
      <c r="F59" s="40">
        <v>589764</v>
      </c>
    </row>
    <row r="60" spans="2:6" hidden="1" x14ac:dyDescent="0.25">
      <c r="B60" s="82">
        <v>45149</v>
      </c>
      <c r="C60" s="32" t="s">
        <v>311</v>
      </c>
      <c r="D60" s="32" t="s">
        <v>309</v>
      </c>
      <c r="E60" s="61" t="s">
        <v>310</v>
      </c>
      <c r="F60" s="40">
        <v>200000</v>
      </c>
    </row>
    <row r="61" spans="2:6" hidden="1" x14ac:dyDescent="0.25">
      <c r="B61" s="82">
        <v>45250</v>
      </c>
      <c r="C61" s="32" t="s">
        <v>311</v>
      </c>
      <c r="D61" s="32" t="s">
        <v>309</v>
      </c>
      <c r="E61" s="61" t="s">
        <v>310</v>
      </c>
      <c r="F61" s="40">
        <v>300000</v>
      </c>
    </row>
    <row r="62" spans="2:6" hidden="1" x14ac:dyDescent="0.25">
      <c r="B62" s="82">
        <v>45119</v>
      </c>
      <c r="C62" s="32" t="s">
        <v>311</v>
      </c>
      <c r="D62" s="32" t="s">
        <v>309</v>
      </c>
      <c r="E62" s="61" t="s">
        <v>310</v>
      </c>
      <c r="F62" s="40">
        <v>22500000</v>
      </c>
    </row>
    <row r="63" spans="2:6" hidden="1" x14ac:dyDescent="0.25">
      <c r="B63" s="82">
        <v>45272</v>
      </c>
      <c r="C63" s="32" t="s">
        <v>311</v>
      </c>
      <c r="D63" s="32" t="s">
        <v>309</v>
      </c>
      <c r="E63" s="61" t="s">
        <v>310</v>
      </c>
      <c r="F63" s="40">
        <v>30000000</v>
      </c>
    </row>
    <row r="64" spans="2:6" hidden="1" x14ac:dyDescent="0.25">
      <c r="B64" s="82">
        <v>45273</v>
      </c>
      <c r="C64" s="32" t="s">
        <v>311</v>
      </c>
      <c r="D64" s="32" t="s">
        <v>309</v>
      </c>
      <c r="E64" s="61" t="s">
        <v>310</v>
      </c>
      <c r="F64" s="40">
        <v>39000000</v>
      </c>
    </row>
    <row r="65" spans="2:13" hidden="1" x14ac:dyDescent="0.25">
      <c r="B65" s="82">
        <v>45274</v>
      </c>
      <c r="C65" s="32" t="s">
        <v>311</v>
      </c>
      <c r="D65" s="32" t="s">
        <v>309</v>
      </c>
      <c r="E65" s="61" t="s">
        <v>310</v>
      </c>
      <c r="F65" s="40">
        <v>12000000</v>
      </c>
    </row>
    <row r="66" spans="2:13" x14ac:dyDescent="0.25">
      <c r="B66" s="82">
        <v>45299</v>
      </c>
      <c r="C66" s="32" t="s">
        <v>311</v>
      </c>
      <c r="D66" s="32" t="s">
        <v>309</v>
      </c>
      <c r="E66" s="61" t="s">
        <v>310</v>
      </c>
      <c r="F66" s="40">
        <v>3500000</v>
      </c>
    </row>
    <row r="67" spans="2:13" x14ac:dyDescent="0.25">
      <c r="B67" s="82">
        <v>45303</v>
      </c>
      <c r="C67" s="32" t="s">
        <v>311</v>
      </c>
      <c r="D67" s="32" t="s">
        <v>309</v>
      </c>
      <c r="E67" s="61" t="s">
        <v>310</v>
      </c>
      <c r="F67" s="40">
        <v>65000</v>
      </c>
    </row>
    <row r="68" spans="2:13" x14ac:dyDescent="0.25">
      <c r="B68" s="82">
        <v>45309</v>
      </c>
      <c r="C68" s="32" t="s">
        <v>311</v>
      </c>
      <c r="D68" s="32" t="s">
        <v>309</v>
      </c>
      <c r="E68" s="61" t="s">
        <v>310</v>
      </c>
      <c r="F68" s="40">
        <v>200000</v>
      </c>
    </row>
    <row r="69" spans="2:13" x14ac:dyDescent="0.25">
      <c r="B69" s="82">
        <v>45320</v>
      </c>
      <c r="C69" s="32" t="s">
        <v>311</v>
      </c>
      <c r="D69" s="32" t="s">
        <v>309</v>
      </c>
      <c r="E69" s="61" t="s">
        <v>310</v>
      </c>
      <c r="F69" s="40">
        <v>400000</v>
      </c>
    </row>
    <row r="70" spans="2:13" x14ac:dyDescent="0.25">
      <c r="B70" s="82">
        <v>45322</v>
      </c>
      <c r="C70" s="32" t="s">
        <v>311</v>
      </c>
      <c r="D70" s="32" t="s">
        <v>309</v>
      </c>
      <c r="E70" s="61" t="s">
        <v>310</v>
      </c>
      <c r="F70" s="40">
        <v>800000</v>
      </c>
    </row>
    <row r="71" spans="2:13" hidden="1" x14ac:dyDescent="0.25">
      <c r="B71" s="82">
        <v>45323</v>
      </c>
      <c r="C71" s="32" t="s">
        <v>311</v>
      </c>
      <c r="D71" s="32" t="s">
        <v>309</v>
      </c>
      <c r="E71" s="61" t="s">
        <v>312</v>
      </c>
      <c r="F71" s="40">
        <v>5000000</v>
      </c>
      <c r="M71">
        <f>M3-M5</f>
        <v>25266764</v>
      </c>
    </row>
    <row r="72" spans="2:13" hidden="1" x14ac:dyDescent="0.25">
      <c r="B72" s="82">
        <v>45323</v>
      </c>
      <c r="C72" s="32" t="s">
        <v>311</v>
      </c>
      <c r="D72" s="32" t="s">
        <v>309</v>
      </c>
      <c r="E72" s="61" t="s">
        <v>312</v>
      </c>
      <c r="F72" s="40">
        <v>500000</v>
      </c>
    </row>
    <row r="73" spans="2:13" x14ac:dyDescent="0.25">
      <c r="B73" s="82">
        <v>45330</v>
      </c>
      <c r="C73" s="32" t="s">
        <v>311</v>
      </c>
      <c r="D73" s="32" t="s">
        <v>309</v>
      </c>
      <c r="E73" s="61" t="s">
        <v>310</v>
      </c>
      <c r="F73" s="40">
        <v>500000</v>
      </c>
    </row>
    <row r="74" spans="2:13" x14ac:dyDescent="0.25">
      <c r="B74" s="82">
        <v>45339</v>
      </c>
      <c r="C74" s="32" t="s">
        <v>311</v>
      </c>
      <c r="D74" s="32" t="s">
        <v>309</v>
      </c>
      <c r="E74" s="61" t="s">
        <v>310</v>
      </c>
      <c r="F74" s="40">
        <v>700000</v>
      </c>
    </row>
    <row r="75" spans="2:13" x14ac:dyDescent="0.25">
      <c r="B75" s="82">
        <v>45343</v>
      </c>
      <c r="C75" s="32" t="s">
        <v>311</v>
      </c>
      <c r="D75" s="32" t="s">
        <v>309</v>
      </c>
      <c r="E75" s="61" t="s">
        <v>310</v>
      </c>
      <c r="F75" s="40">
        <v>2500000</v>
      </c>
    </row>
    <row r="76" spans="2:13" x14ac:dyDescent="0.25">
      <c r="B76" s="82">
        <v>45358</v>
      </c>
      <c r="C76" s="32" t="s">
        <v>311</v>
      </c>
      <c r="D76" s="32" t="s">
        <v>309</v>
      </c>
      <c r="E76" s="61" t="s">
        <v>310</v>
      </c>
      <c r="F76" s="40">
        <v>200000</v>
      </c>
    </row>
    <row r="77" spans="2:13" x14ac:dyDescent="0.25">
      <c r="B77" s="82">
        <v>45364</v>
      </c>
      <c r="C77" s="32" t="s">
        <v>311</v>
      </c>
      <c r="D77" s="32" t="s">
        <v>309</v>
      </c>
      <c r="E77" s="61" t="s">
        <v>310</v>
      </c>
      <c r="F77" s="40">
        <v>3000000</v>
      </c>
    </row>
    <row r="78" spans="2:13" hidden="1" x14ac:dyDescent="0.25">
      <c r="B78" s="82">
        <v>45386</v>
      </c>
      <c r="C78" s="32" t="s">
        <v>311</v>
      </c>
      <c r="D78" s="32" t="s">
        <v>309</v>
      </c>
      <c r="E78" s="61" t="s">
        <v>310</v>
      </c>
      <c r="F78" s="40">
        <v>2200000</v>
      </c>
    </row>
    <row r="79" spans="2:13" hidden="1" x14ac:dyDescent="0.25">
      <c r="B79" s="82">
        <v>45390</v>
      </c>
      <c r="C79" s="32" t="s">
        <v>311</v>
      </c>
      <c r="D79" s="32" t="s">
        <v>309</v>
      </c>
      <c r="E79" s="61" t="s">
        <v>310</v>
      </c>
      <c r="F79" s="40">
        <v>250000</v>
      </c>
    </row>
    <row r="80" spans="2:13" hidden="1" x14ac:dyDescent="0.25">
      <c r="B80" s="82">
        <v>45415</v>
      </c>
      <c r="C80" s="32" t="s">
        <v>311</v>
      </c>
      <c r="D80" s="32" t="s">
        <v>309</v>
      </c>
      <c r="E80" s="61" t="s">
        <v>310</v>
      </c>
      <c r="F80" s="40">
        <v>1000000</v>
      </c>
      <c r="H80">
        <v>72050</v>
      </c>
    </row>
    <row r="81" spans="2:8" hidden="1" x14ac:dyDescent="0.25">
      <c r="B81" s="82">
        <v>45418</v>
      </c>
      <c r="C81" s="32" t="s">
        <v>311</v>
      </c>
      <c r="D81" s="32" t="s">
        <v>309</v>
      </c>
      <c r="E81" s="61" t="s">
        <v>312</v>
      </c>
      <c r="F81" s="40">
        <v>2000000</v>
      </c>
      <c r="H81">
        <v>63050</v>
      </c>
    </row>
    <row r="82" spans="2:8" hidden="1" x14ac:dyDescent="0.25">
      <c r="B82" s="82">
        <v>45429</v>
      </c>
      <c r="C82" s="32" t="s">
        <v>311</v>
      </c>
      <c r="D82" s="32" t="s">
        <v>309</v>
      </c>
      <c r="E82" s="61" t="s">
        <v>312</v>
      </c>
      <c r="F82" s="40">
        <v>500000</v>
      </c>
      <c r="H82">
        <f>H80-H81</f>
        <v>9000</v>
      </c>
    </row>
    <row r="83" spans="2:8" hidden="1" x14ac:dyDescent="0.25">
      <c r="B83" s="82">
        <v>45432</v>
      </c>
      <c r="C83" s="32" t="s">
        <v>311</v>
      </c>
      <c r="D83" s="32" t="s">
        <v>309</v>
      </c>
      <c r="E83" s="61" t="s">
        <v>312</v>
      </c>
      <c r="F83" s="40">
        <v>11000000</v>
      </c>
    </row>
    <row r="84" spans="2:8" hidden="1" x14ac:dyDescent="0.25">
      <c r="B84" s="82">
        <v>45443</v>
      </c>
      <c r="C84" s="32" t="s">
        <v>311</v>
      </c>
      <c r="D84" s="32" t="s">
        <v>309</v>
      </c>
      <c r="E84" s="61" t="s">
        <v>312</v>
      </c>
      <c r="F84" s="40">
        <v>22000000</v>
      </c>
    </row>
    <row r="85" spans="2:8" hidden="1" x14ac:dyDescent="0.25">
      <c r="B85" s="82">
        <v>45450</v>
      </c>
      <c r="C85" s="32" t="s">
        <v>311</v>
      </c>
      <c r="D85" s="32" t="s">
        <v>309</v>
      </c>
      <c r="E85" s="61" t="s">
        <v>312</v>
      </c>
      <c r="F85" s="40">
        <v>2000000</v>
      </c>
    </row>
    <row r="86" spans="2:8" hidden="1" x14ac:dyDescent="0.25">
      <c r="B86" s="82">
        <v>45454</v>
      </c>
      <c r="C86" s="32" t="s">
        <v>311</v>
      </c>
      <c r="D86" s="32" t="s">
        <v>309</v>
      </c>
      <c r="E86" s="61" t="s">
        <v>312</v>
      </c>
      <c r="F86" s="40">
        <v>500000</v>
      </c>
    </row>
    <row r="87" spans="2:8" hidden="1" x14ac:dyDescent="0.25">
      <c r="B87" s="82">
        <v>45482</v>
      </c>
      <c r="C87" s="32" t="s">
        <v>311</v>
      </c>
      <c r="D87" s="32" t="s">
        <v>309</v>
      </c>
      <c r="E87" s="61" t="s">
        <v>312</v>
      </c>
      <c r="F87" s="40">
        <v>600000</v>
      </c>
    </row>
    <row r="88" spans="2:8" hidden="1" x14ac:dyDescent="0.25">
      <c r="B88" s="82">
        <v>45495</v>
      </c>
      <c r="C88" s="32" t="s">
        <v>311</v>
      </c>
      <c r="D88" s="32" t="s">
        <v>309</v>
      </c>
      <c r="E88" s="61" t="s">
        <v>312</v>
      </c>
      <c r="F88" s="40">
        <v>700000</v>
      </c>
    </row>
    <row r="89" spans="2:8" hidden="1" x14ac:dyDescent="0.25">
      <c r="B89" s="82">
        <v>45499</v>
      </c>
      <c r="C89" s="32" t="s">
        <v>311</v>
      </c>
      <c r="D89" s="32" t="s">
        <v>309</v>
      </c>
      <c r="E89" s="61" t="s">
        <v>312</v>
      </c>
      <c r="F89" s="40">
        <v>200000</v>
      </c>
    </row>
    <row r="90" spans="2:8" hidden="1" x14ac:dyDescent="0.25">
      <c r="B90" s="82">
        <v>45490</v>
      </c>
      <c r="C90" s="32" t="s">
        <v>311</v>
      </c>
      <c r="D90" s="32" t="s">
        <v>309</v>
      </c>
      <c r="E90" s="61" t="s">
        <v>310</v>
      </c>
      <c r="F90" s="40">
        <v>1000000</v>
      </c>
    </row>
    <row r="91" spans="2:8" hidden="1" x14ac:dyDescent="0.25">
      <c r="B91" s="82">
        <v>45511</v>
      </c>
      <c r="C91" s="32" t="s">
        <v>311</v>
      </c>
      <c r="D91" s="32" t="s">
        <v>309</v>
      </c>
      <c r="E91" s="61" t="s">
        <v>312</v>
      </c>
      <c r="F91" s="40">
        <v>500000</v>
      </c>
    </row>
    <row r="92" spans="2:8" hidden="1" x14ac:dyDescent="0.25">
      <c r="B92" s="82">
        <v>45512</v>
      </c>
      <c r="C92" s="32" t="s">
        <v>311</v>
      </c>
      <c r="D92" s="32" t="s">
        <v>309</v>
      </c>
      <c r="E92" s="61" t="s">
        <v>312</v>
      </c>
      <c r="F92" s="40">
        <v>500000</v>
      </c>
    </row>
    <row r="93" spans="2:8" hidden="1" x14ac:dyDescent="0.25">
      <c r="B93" s="82">
        <v>45517</v>
      </c>
      <c r="C93" s="32" t="s">
        <v>311</v>
      </c>
      <c r="D93" s="32" t="s">
        <v>309</v>
      </c>
      <c r="E93" s="61" t="s">
        <v>312</v>
      </c>
      <c r="F93" s="40">
        <v>1000000</v>
      </c>
    </row>
    <row r="94" spans="2:8" hidden="1" x14ac:dyDescent="0.25">
      <c r="B94" s="82">
        <v>45521</v>
      </c>
      <c r="C94" s="32" t="s">
        <v>311</v>
      </c>
      <c r="D94" s="32" t="s">
        <v>309</v>
      </c>
      <c r="E94" s="61" t="s">
        <v>312</v>
      </c>
      <c r="F94" s="40">
        <v>5500000</v>
      </c>
    </row>
    <row r="95" spans="2:8" hidden="1" x14ac:dyDescent="0.25">
      <c r="B95" s="82">
        <v>45524</v>
      </c>
      <c r="C95" s="32" t="s">
        <v>311</v>
      </c>
      <c r="D95" s="32" t="s">
        <v>309</v>
      </c>
      <c r="E95" s="61" t="s">
        <v>312</v>
      </c>
      <c r="F95" s="40">
        <v>3000000</v>
      </c>
    </row>
    <row r="96" spans="2:8" hidden="1" x14ac:dyDescent="0.25">
      <c r="B96" s="82">
        <v>45524</v>
      </c>
      <c r="C96" s="32" t="s">
        <v>311</v>
      </c>
      <c r="D96" s="32" t="s">
        <v>309</v>
      </c>
      <c r="E96" s="61" t="s">
        <v>312</v>
      </c>
      <c r="F96" s="40">
        <v>600000</v>
      </c>
    </row>
    <row r="97" spans="2:6" hidden="1" x14ac:dyDescent="0.25">
      <c r="B97" s="82">
        <v>45534</v>
      </c>
      <c r="C97" s="32" t="s">
        <v>311</v>
      </c>
      <c r="D97" s="32" t="s">
        <v>309</v>
      </c>
      <c r="E97" s="61" t="s">
        <v>310</v>
      </c>
      <c r="F97" s="40">
        <v>500000</v>
      </c>
    </row>
    <row r="98" spans="2:6" hidden="1" x14ac:dyDescent="0.25">
      <c r="B98" s="82">
        <v>45545</v>
      </c>
      <c r="C98" s="32" t="s">
        <v>311</v>
      </c>
      <c r="D98" s="32" t="s">
        <v>309</v>
      </c>
      <c r="E98" s="61" t="s">
        <v>312</v>
      </c>
      <c r="F98" s="40">
        <v>3000000</v>
      </c>
    </row>
    <row r="99" spans="2:6" hidden="1" x14ac:dyDescent="0.25">
      <c r="B99" s="82">
        <v>45556</v>
      </c>
      <c r="C99" s="32" t="s">
        <v>311</v>
      </c>
      <c r="D99" s="32" t="s">
        <v>309</v>
      </c>
      <c r="E99" s="61" t="s">
        <v>312</v>
      </c>
      <c r="F99" s="40">
        <v>1300000</v>
      </c>
    </row>
    <row r="100" spans="2:6" x14ac:dyDescent="0.25">
      <c r="B100" s="82">
        <v>44183</v>
      </c>
      <c r="C100" s="32" t="s">
        <v>313</v>
      </c>
      <c r="D100" s="32" t="s">
        <v>309</v>
      </c>
      <c r="E100" s="61" t="s">
        <v>310</v>
      </c>
      <c r="F100" s="85">
        <v>13600000</v>
      </c>
    </row>
    <row r="101" spans="2:6" x14ac:dyDescent="0.25">
      <c r="B101" s="82">
        <v>44183</v>
      </c>
      <c r="C101" s="32" t="s">
        <v>313</v>
      </c>
      <c r="D101" s="32" t="s">
        <v>309</v>
      </c>
      <c r="E101" s="61" t="s">
        <v>310</v>
      </c>
      <c r="F101" s="85">
        <v>1000000</v>
      </c>
    </row>
    <row r="102" spans="2:6" x14ac:dyDescent="0.25">
      <c r="B102" s="82">
        <v>44184</v>
      </c>
      <c r="C102" s="32" t="s">
        <v>321</v>
      </c>
      <c r="D102" s="32" t="s">
        <v>309</v>
      </c>
      <c r="E102" s="61" t="s">
        <v>310</v>
      </c>
      <c r="F102" s="85">
        <v>10000</v>
      </c>
    </row>
    <row r="103" spans="2:6" hidden="1" x14ac:dyDescent="0.25">
      <c r="B103" s="82">
        <v>44186</v>
      </c>
      <c r="C103" s="32" t="s">
        <v>313</v>
      </c>
      <c r="D103" s="32" t="s">
        <v>309</v>
      </c>
      <c r="E103" s="61" t="s">
        <v>318</v>
      </c>
      <c r="F103" s="85">
        <v>1000</v>
      </c>
    </row>
    <row r="104" spans="2:6" x14ac:dyDescent="0.25">
      <c r="B104" s="82">
        <v>44499</v>
      </c>
      <c r="C104" s="32" t="s">
        <v>313</v>
      </c>
      <c r="D104" s="32" t="s">
        <v>309</v>
      </c>
      <c r="E104" s="61" t="s">
        <v>310</v>
      </c>
      <c r="F104" s="85">
        <v>50000</v>
      </c>
    </row>
    <row r="105" spans="2:6" hidden="1" x14ac:dyDescent="0.25">
      <c r="B105" s="82">
        <v>44624</v>
      </c>
      <c r="C105" s="32" t="s">
        <v>313</v>
      </c>
      <c r="D105" s="32" t="s">
        <v>309</v>
      </c>
      <c r="E105" s="61" t="s">
        <v>312</v>
      </c>
      <c r="F105" s="85">
        <v>10000000</v>
      </c>
    </row>
    <row r="106" spans="2:6" hidden="1" x14ac:dyDescent="0.25">
      <c r="B106" s="82">
        <v>44642</v>
      </c>
      <c r="C106" s="32" t="s">
        <v>313</v>
      </c>
      <c r="D106" s="32" t="s">
        <v>309</v>
      </c>
      <c r="E106" s="61" t="s">
        <v>312</v>
      </c>
      <c r="F106" s="85">
        <v>1500000</v>
      </c>
    </row>
    <row r="107" spans="2:6" hidden="1" x14ac:dyDescent="0.25">
      <c r="B107" s="82">
        <v>44645</v>
      </c>
      <c r="C107" s="32" t="s">
        <v>313</v>
      </c>
      <c r="D107" s="32" t="s">
        <v>309</v>
      </c>
      <c r="E107" s="61" t="s">
        <v>312</v>
      </c>
      <c r="F107" s="85">
        <v>1300000</v>
      </c>
    </row>
    <row r="108" spans="2:6" hidden="1" x14ac:dyDescent="0.25">
      <c r="B108" s="82">
        <v>44646</v>
      </c>
      <c r="C108" s="32" t="s">
        <v>313</v>
      </c>
      <c r="D108" s="32" t="s">
        <v>309</v>
      </c>
      <c r="E108" s="61" t="s">
        <v>312</v>
      </c>
      <c r="F108" s="85">
        <v>1000000</v>
      </c>
    </row>
    <row r="109" spans="2:6" hidden="1" x14ac:dyDescent="0.25">
      <c r="B109" s="82">
        <v>44691</v>
      </c>
      <c r="C109" s="32" t="s">
        <v>313</v>
      </c>
      <c r="D109" s="32" t="s">
        <v>309</v>
      </c>
      <c r="E109" s="61" t="s">
        <v>312</v>
      </c>
      <c r="F109" s="85">
        <v>2500000</v>
      </c>
    </row>
    <row r="110" spans="2:6" hidden="1" x14ac:dyDescent="0.25">
      <c r="B110" s="32"/>
      <c r="C110" s="18" t="s">
        <v>18</v>
      </c>
      <c r="D110" s="18"/>
      <c r="E110" s="61"/>
      <c r="F110" s="44">
        <f>SUM(F6:F109)</f>
        <v>511614764</v>
      </c>
    </row>
    <row r="112" spans="2:6" x14ac:dyDescent="0.25">
      <c r="C112" t="s">
        <v>320</v>
      </c>
    </row>
    <row r="113" spans="3:5" x14ac:dyDescent="0.25">
      <c r="C113" s="32" t="s">
        <v>317</v>
      </c>
      <c r="D113" s="32"/>
      <c r="E113" s="90">
        <f ca="1">SUMIF(E6:F109,"Anuj Ji",F6:F109)</f>
        <v>434613764</v>
      </c>
    </row>
    <row r="114" spans="3:5" x14ac:dyDescent="0.25">
      <c r="C114" s="32" t="s">
        <v>318</v>
      </c>
      <c r="D114" s="32"/>
      <c r="E114" s="90">
        <f ca="1">SUMIF(E6:F109,"Akshay Mittal",F6:F109)</f>
        <v>1000</v>
      </c>
    </row>
    <row r="115" spans="3:5" x14ac:dyDescent="0.25">
      <c r="C115" s="86" t="s">
        <v>312</v>
      </c>
      <c r="D115" s="32"/>
      <c r="E115" s="90">
        <f ca="1">SUMIF(E6:F109,"Hydrise Agro",F6:F109)</f>
        <v>77000000</v>
      </c>
    </row>
    <row r="116" spans="3:5" x14ac:dyDescent="0.25">
      <c r="C116" s="18" t="s">
        <v>18</v>
      </c>
      <c r="D116" s="32"/>
      <c r="E116" s="91">
        <f ca="1">SUM(E113:E115)</f>
        <v>511614764</v>
      </c>
    </row>
    <row r="118" spans="3:5" x14ac:dyDescent="0.25">
      <c r="C118" t="s">
        <v>316</v>
      </c>
    </row>
    <row r="119" spans="3:5" x14ac:dyDescent="0.25">
      <c r="C119" s="32" t="s">
        <v>317</v>
      </c>
      <c r="D119" s="32"/>
      <c r="E119" s="40">
        <v>408029000</v>
      </c>
    </row>
    <row r="120" spans="3:5" x14ac:dyDescent="0.25">
      <c r="C120" s="32" t="s">
        <v>318</v>
      </c>
      <c r="D120" s="32"/>
      <c r="E120" s="40">
        <v>1000</v>
      </c>
    </row>
    <row r="121" spans="3:5" x14ac:dyDescent="0.25">
      <c r="C121" s="32"/>
      <c r="D121" s="32"/>
      <c r="E121" s="40"/>
    </row>
    <row r="122" spans="3:5" x14ac:dyDescent="0.25">
      <c r="C122" s="18" t="s">
        <v>18</v>
      </c>
      <c r="D122" s="32"/>
      <c r="E122" s="84">
        <f>SUBTOTAL(9,E119:E121)</f>
        <v>408030000</v>
      </c>
    </row>
    <row r="123" spans="3:5" x14ac:dyDescent="0.25">
      <c r="E123"/>
    </row>
    <row r="124" spans="3:5" x14ac:dyDescent="0.25">
      <c r="C124" t="s">
        <v>319</v>
      </c>
      <c r="E124" s="87"/>
    </row>
    <row r="125" spans="3:5" x14ac:dyDescent="0.25">
      <c r="C125" s="32" t="s">
        <v>317</v>
      </c>
      <c r="D125" s="32"/>
      <c r="E125" s="88">
        <f ca="1">E113-E119</f>
        <v>26584764</v>
      </c>
    </row>
    <row r="126" spans="3:5" x14ac:dyDescent="0.25">
      <c r="C126" s="32" t="s">
        <v>318</v>
      </c>
      <c r="D126" s="32"/>
      <c r="E126" s="88">
        <f t="shared" ref="E126:E127" ca="1" si="0">E114-E120</f>
        <v>0</v>
      </c>
    </row>
    <row r="127" spans="3:5" x14ac:dyDescent="0.25">
      <c r="C127" s="86" t="s">
        <v>312</v>
      </c>
      <c r="D127" s="32"/>
      <c r="E127" s="88">
        <f t="shared" ca="1" si="0"/>
        <v>77000000</v>
      </c>
    </row>
    <row r="128" spans="3:5" x14ac:dyDescent="0.25">
      <c r="C128" s="18" t="s">
        <v>18</v>
      </c>
      <c r="D128" s="32"/>
      <c r="E128" s="89">
        <f ca="1">SUM(E125:E127)</f>
        <v>103584764</v>
      </c>
    </row>
    <row r="135" spans="5:5" x14ac:dyDescent="0.25">
      <c r="E135" s="92"/>
    </row>
  </sheetData>
  <autoFilter ref="B5:F110" xr:uid="{32F789F9-779E-4C7C-835D-8A1B9C3C9D48}">
    <filterColumn colId="0">
      <filters>
        <dateGroupItem year="2024" month="1" dateTimeGrouping="month"/>
        <dateGroupItem year="2024" month="2" dateTimeGrouping="month"/>
        <dateGroupItem year="2024" month="3" dateTimeGrouping="month"/>
        <dateGroupItem year="2023" month="1" dateTimeGrouping="month"/>
        <dateGroupItem year="2023" month="2" dateTimeGrouping="month"/>
        <dateGroupItem year="2023" month="3" dateTimeGrouping="month"/>
        <dateGroupItem year="2022" dateTimeGrouping="year"/>
        <dateGroupItem year="2021" dateTimeGrouping="year"/>
        <dateGroupItem year="2020" dateTimeGrouping="year"/>
      </filters>
    </filterColumn>
    <filterColumn colId="3">
      <filters>
        <filter val="Anuj Ji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4"/>
  <sheetViews>
    <sheetView workbookViewId="0">
      <selection activeCell="I17" sqref="I17"/>
    </sheetView>
  </sheetViews>
  <sheetFormatPr defaultRowHeight="15" x14ac:dyDescent="0.25"/>
  <cols>
    <col min="1" max="1" width="5.7109375" customWidth="1"/>
    <col min="2" max="2" width="28.85546875" customWidth="1"/>
    <col min="3" max="3" width="15.140625" bestFit="1" customWidth="1"/>
    <col min="4" max="4" width="6.140625" customWidth="1"/>
    <col min="5" max="5" width="14.42578125" bestFit="1" customWidth="1"/>
    <col min="6" max="6" width="19.140625" bestFit="1" customWidth="1"/>
  </cols>
  <sheetData>
    <row r="3" spans="2:6" ht="45" x14ac:dyDescent="0.25">
      <c r="B3" s="18" t="s">
        <v>1</v>
      </c>
      <c r="C3" s="64" t="s">
        <v>302</v>
      </c>
      <c r="E3" s="70" t="s">
        <v>303</v>
      </c>
      <c r="F3" s="52" t="s">
        <v>304</v>
      </c>
    </row>
    <row r="4" spans="2:6" x14ac:dyDescent="0.25">
      <c r="B4" s="32" t="s">
        <v>292</v>
      </c>
      <c r="C4" s="32">
        <f>ANNAPURNA!H32</f>
        <v>166055057.34999999</v>
      </c>
      <c r="E4" s="32">
        <f>GETPIVOTDATA("RTGS Request",'Payment summary'!$A$3,"Party Name","Annapurna Agronics Machinery Pvt Ltd")</f>
        <v>163196700</v>
      </c>
      <c r="F4" s="80">
        <f>C4-E4</f>
        <v>2858357.349999994</v>
      </c>
    </row>
    <row r="5" spans="2:6" x14ac:dyDescent="0.25">
      <c r="B5" s="32" t="s">
        <v>291</v>
      </c>
      <c r="C5" s="32">
        <f>APEC!F26</f>
        <v>80054629.090000004</v>
      </c>
      <c r="E5" s="32">
        <f>GETPIVOTDATA("RTGS Request",'Payment summary'!$A$3,"Party Name","A.P.Engineers &amp; Consulatants")</f>
        <v>148079000</v>
      </c>
      <c r="F5" s="80">
        <f t="shared" ref="F5:F12" si="0">C5-E5</f>
        <v>-68024370.909999996</v>
      </c>
    </row>
    <row r="6" spans="2:6" x14ac:dyDescent="0.25">
      <c r="B6" s="32" t="s">
        <v>296</v>
      </c>
      <c r="C6" s="37">
        <f>ATLAS!H7</f>
        <v>3669428.56</v>
      </c>
      <c r="E6" s="32">
        <f>GETPIVOTDATA("RTGS Request",'Payment summary'!$A$3,"Party Name","Atlas Copco (India) Ltd")</f>
        <v>3894000</v>
      </c>
      <c r="F6" s="80">
        <f t="shared" si="0"/>
        <v>-224571.43999999994</v>
      </c>
    </row>
    <row r="7" spans="2:6" x14ac:dyDescent="0.25">
      <c r="B7" s="32" t="s">
        <v>293</v>
      </c>
      <c r="C7" s="32">
        <f>IBL!G17</f>
        <v>18048000</v>
      </c>
      <c r="E7" s="32">
        <f>GETPIVOTDATA("RTGS Request",'Payment summary'!$A$3,"Party Name","Industrial Boilers Ltd")</f>
        <v>18038000</v>
      </c>
      <c r="F7" s="80">
        <f t="shared" si="0"/>
        <v>10000</v>
      </c>
    </row>
    <row r="8" spans="2:6" x14ac:dyDescent="0.25">
      <c r="B8" s="32" t="s">
        <v>290</v>
      </c>
      <c r="C8" s="32">
        <f>'MUEZ HEST'!E5</f>
        <v>2165300</v>
      </c>
      <c r="E8" s="32">
        <f>GETPIVOTDATA("RTGS Request",'Payment summary'!$A$3,"Party Name","Muez-Hest India Private Limited")</f>
        <v>123020000</v>
      </c>
      <c r="F8" s="80">
        <f t="shared" si="0"/>
        <v>-120854700</v>
      </c>
    </row>
    <row r="9" spans="2:6" x14ac:dyDescent="0.25">
      <c r="B9" s="32" t="s">
        <v>295</v>
      </c>
      <c r="C9" s="32">
        <f>'PUNJAB FABRICATORS'!G24</f>
        <v>113736794.52</v>
      </c>
      <c r="E9" s="32">
        <f>GETPIVOTDATA("RTGS Request",'Payment summary'!$A$3,"Party Name","Punjab Fabricator")</f>
        <v>106910000</v>
      </c>
      <c r="F9" s="80">
        <f t="shared" si="0"/>
        <v>6826794.5199999958</v>
      </c>
    </row>
    <row r="10" spans="2:6" x14ac:dyDescent="0.25">
      <c r="B10" s="32" t="s">
        <v>294</v>
      </c>
      <c r="C10" s="32">
        <f>ROSTFREI!F14</f>
        <v>36916599.869999997</v>
      </c>
      <c r="E10" s="32">
        <f>GETPIVOTDATA("RTGS Request",'Payment summary'!$A$3,"Party Name","Rostfrei Steels Pvt Ltd")</f>
        <v>61600000</v>
      </c>
      <c r="F10" s="80">
        <f t="shared" si="0"/>
        <v>-24683400.130000003</v>
      </c>
    </row>
    <row r="11" spans="2:6" x14ac:dyDescent="0.25">
      <c r="B11" s="32" t="s">
        <v>289</v>
      </c>
      <c r="C11" s="37">
        <f>SARATECH!H8</f>
        <v>25452600</v>
      </c>
      <c r="E11" s="32">
        <f>GETPIVOTDATA("RTGS Request",'Payment summary'!$A$3,"Party Name","Saratech Consultants &amp; Engineers")</f>
        <v>31100000</v>
      </c>
      <c r="F11" s="80">
        <f t="shared" si="0"/>
        <v>-5647400</v>
      </c>
    </row>
    <row r="12" spans="2:6" x14ac:dyDescent="0.25">
      <c r="B12" s="32" t="s">
        <v>297</v>
      </c>
      <c r="C12" s="37">
        <f>'TIKKA RAM JAIN &amp; SONS'!H6</f>
        <v>333121.88</v>
      </c>
      <c r="E12" s="32">
        <v>0</v>
      </c>
      <c r="F12" s="80">
        <f t="shared" si="0"/>
        <v>333121.88</v>
      </c>
    </row>
    <row r="13" spans="2:6" x14ac:dyDescent="0.25">
      <c r="B13" s="32"/>
      <c r="C13" s="32"/>
      <c r="E13" s="32"/>
      <c r="F13" s="32"/>
    </row>
    <row r="14" spans="2:6" x14ac:dyDescent="0.25">
      <c r="B14" s="18" t="s">
        <v>298</v>
      </c>
      <c r="C14" s="81">
        <f>SUM(C4:C13)</f>
        <v>446431531.26999998</v>
      </c>
      <c r="E14" s="18">
        <f>SUM(E4:E13)</f>
        <v>655837700</v>
      </c>
      <c r="F14" s="81">
        <f>SUM(F4:F13)</f>
        <v>-209406168.73000002</v>
      </c>
    </row>
    <row r="17" spans="2:2" x14ac:dyDescent="0.25">
      <c r="B17" s="79"/>
    </row>
    <row r="18" spans="2:2" x14ac:dyDescent="0.25">
      <c r="B18" s="79"/>
    </row>
    <row r="19" spans="2:2" x14ac:dyDescent="0.25">
      <c r="B19" s="79"/>
    </row>
    <row r="20" spans="2:2" x14ac:dyDescent="0.25">
      <c r="B20" s="79"/>
    </row>
    <row r="21" spans="2:2" x14ac:dyDescent="0.25">
      <c r="B21" s="79"/>
    </row>
    <row r="22" spans="2:2" x14ac:dyDescent="0.25">
      <c r="B22" s="79"/>
    </row>
    <row r="23" spans="2:2" x14ac:dyDescent="0.25">
      <c r="B23" s="79"/>
    </row>
    <row r="24" spans="2:2" x14ac:dyDescent="0.25">
      <c r="B24" s="79"/>
    </row>
  </sheetData>
  <sortState xmlns:xlrd2="http://schemas.microsoft.com/office/spreadsheetml/2017/richdata2" ref="B4:C12">
    <sortCondition ref="B3:B12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topLeftCell="A3" workbookViewId="0">
      <selection activeCell="H21" sqref="H21"/>
    </sheetView>
  </sheetViews>
  <sheetFormatPr defaultRowHeight="15" x14ac:dyDescent="0.25"/>
  <cols>
    <col min="1" max="1" width="6" bestFit="1" customWidth="1"/>
    <col min="2" max="2" width="14.140625" bestFit="1" customWidth="1"/>
    <col min="3" max="3" width="9.85546875" bestFit="1" customWidth="1"/>
    <col min="4" max="4" width="34.140625" bestFit="1" customWidth="1"/>
    <col min="5" max="5" width="11.140625" bestFit="1" customWidth="1"/>
    <col min="6" max="7" width="11.7109375" bestFit="1" customWidth="1"/>
    <col min="8" max="8" width="14.7109375" bestFit="1" customWidth="1"/>
    <col min="11" max="11" width="29" bestFit="1" customWidth="1"/>
    <col min="12" max="12" width="14.28515625" bestFit="1" customWidth="1"/>
    <col min="14" max="14" width="9.85546875" bestFit="1" customWidth="1"/>
    <col min="15" max="15" width="14.28515625" bestFit="1" customWidth="1"/>
    <col min="16" max="16" width="9.5703125" bestFit="1" customWidth="1"/>
  </cols>
  <sheetData>
    <row r="1" spans="1:16" x14ac:dyDescent="0.25">
      <c r="D1" s="19" t="s">
        <v>15</v>
      </c>
    </row>
    <row r="2" spans="1:16" x14ac:dyDescent="0.25">
      <c r="A2" s="26"/>
      <c r="B2" s="27"/>
      <c r="C2" s="27"/>
      <c r="D2" s="27"/>
      <c r="E2" s="27"/>
      <c r="F2" s="27"/>
      <c r="G2" s="27"/>
      <c r="H2" s="27"/>
    </row>
    <row r="3" spans="1:16" ht="90" x14ac:dyDescent="0.25">
      <c r="A3" s="18" t="s">
        <v>150</v>
      </c>
      <c r="B3" s="33" t="s">
        <v>31</v>
      </c>
      <c r="C3" s="33" t="s">
        <v>151</v>
      </c>
      <c r="D3" s="33" t="s">
        <v>27</v>
      </c>
      <c r="E3" s="33" t="s">
        <v>37</v>
      </c>
      <c r="F3" s="33" t="s">
        <v>29</v>
      </c>
      <c r="G3" s="33" t="s">
        <v>30</v>
      </c>
      <c r="H3" s="33" t="s">
        <v>18</v>
      </c>
      <c r="K3" s="2" t="s">
        <v>1</v>
      </c>
      <c r="L3" s="3" t="s">
        <v>2</v>
      </c>
      <c r="M3" s="1" t="s">
        <v>3</v>
      </c>
      <c r="N3" s="1" t="s">
        <v>4</v>
      </c>
      <c r="O3" s="1" t="s">
        <v>5</v>
      </c>
      <c r="P3" s="1" t="s">
        <v>4</v>
      </c>
    </row>
    <row r="4" spans="1:16" ht="30" x14ac:dyDescent="0.25">
      <c r="A4" s="32">
        <v>1</v>
      </c>
      <c r="B4" s="32" t="s">
        <v>234</v>
      </c>
      <c r="C4" s="32" t="s">
        <v>235</v>
      </c>
      <c r="D4" s="32" t="s">
        <v>236</v>
      </c>
      <c r="E4" s="32" t="s">
        <v>223</v>
      </c>
      <c r="F4" s="37">
        <f>8000000+100000</f>
        <v>8100000</v>
      </c>
      <c r="G4" s="37">
        <v>1458000</v>
      </c>
      <c r="H4" s="37">
        <f>F4+G4</f>
        <v>9558000</v>
      </c>
      <c r="K4" s="47" t="s">
        <v>15</v>
      </c>
      <c r="L4" s="47">
        <v>2100000</v>
      </c>
      <c r="M4" s="14"/>
      <c r="N4" s="12" t="s">
        <v>252</v>
      </c>
      <c r="O4" s="6">
        <v>2100000</v>
      </c>
      <c r="P4" s="12"/>
    </row>
    <row r="5" spans="1:16" ht="30" x14ac:dyDescent="0.25">
      <c r="A5" s="32">
        <v>2</v>
      </c>
      <c r="B5" s="32" t="s">
        <v>237</v>
      </c>
      <c r="C5" s="32" t="s">
        <v>101</v>
      </c>
      <c r="D5" s="32" t="s">
        <v>238</v>
      </c>
      <c r="E5" s="32" t="s">
        <v>223</v>
      </c>
      <c r="F5" s="37">
        <v>2550000</v>
      </c>
      <c r="G5" s="37">
        <v>459000</v>
      </c>
      <c r="H5" s="37">
        <f>F5+G5</f>
        <v>3009000</v>
      </c>
      <c r="K5" s="47" t="s">
        <v>15</v>
      </c>
      <c r="L5" s="47">
        <v>24000000</v>
      </c>
      <c r="M5" s="14"/>
      <c r="N5" s="12" t="s">
        <v>16</v>
      </c>
      <c r="O5" s="6">
        <v>24000000</v>
      </c>
      <c r="P5" s="12"/>
    </row>
    <row r="6" spans="1:16" ht="30" x14ac:dyDescent="0.25">
      <c r="A6" s="32">
        <v>3</v>
      </c>
      <c r="B6" s="32" t="s">
        <v>239</v>
      </c>
      <c r="C6" s="32" t="s">
        <v>240</v>
      </c>
      <c r="D6" s="32" t="s">
        <v>241</v>
      </c>
      <c r="E6" s="32" t="s">
        <v>223</v>
      </c>
      <c r="F6" s="37">
        <v>1850000</v>
      </c>
      <c r="G6" s="37">
        <v>333000</v>
      </c>
      <c r="H6" s="37">
        <f>F6+G6</f>
        <v>2183000</v>
      </c>
      <c r="K6" s="47" t="s">
        <v>15</v>
      </c>
      <c r="L6" s="47">
        <v>5000000</v>
      </c>
      <c r="M6" s="10"/>
      <c r="N6" s="4" t="s">
        <v>253</v>
      </c>
      <c r="O6" s="6">
        <v>5000000</v>
      </c>
      <c r="P6" s="17">
        <v>45394</v>
      </c>
    </row>
    <row r="7" spans="1:16" ht="45" x14ac:dyDescent="0.25">
      <c r="A7" s="32">
        <v>4</v>
      </c>
      <c r="B7" s="32" t="s">
        <v>242</v>
      </c>
      <c r="C7" s="32" t="s">
        <v>243</v>
      </c>
      <c r="D7" s="35" t="s">
        <v>244</v>
      </c>
      <c r="E7" s="32" t="s">
        <v>245</v>
      </c>
      <c r="F7" s="37">
        <v>9070000</v>
      </c>
      <c r="G7" s="37">
        <v>1632600</v>
      </c>
      <c r="H7" s="37">
        <f>F7+G7</f>
        <v>10702600</v>
      </c>
      <c r="K7" s="32"/>
      <c r="L7" s="44">
        <f>SUM(L4:L6)</f>
        <v>31100000</v>
      </c>
      <c r="M7" s="32"/>
      <c r="N7" s="32"/>
      <c r="O7" s="44">
        <f>SUM(O4:O6)</f>
        <v>31100000</v>
      </c>
      <c r="P7" s="32"/>
    </row>
    <row r="8" spans="1:16" x14ac:dyDescent="0.25">
      <c r="A8" s="18"/>
      <c r="B8" s="18"/>
      <c r="C8" s="18"/>
      <c r="D8" s="18"/>
      <c r="E8" s="18"/>
      <c r="F8" s="18"/>
      <c r="G8" s="18"/>
      <c r="H8" s="45">
        <f>SUM(H4:H7)</f>
        <v>25452600</v>
      </c>
    </row>
    <row r="11" spans="1:16" x14ac:dyDescent="0.25">
      <c r="H11" s="36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"/>
  <sheetViews>
    <sheetView workbookViewId="0">
      <selection activeCell="H16" sqref="H16"/>
    </sheetView>
  </sheetViews>
  <sheetFormatPr defaultRowHeight="15" x14ac:dyDescent="0.25"/>
  <cols>
    <col min="1" max="1" width="30" bestFit="1" customWidth="1"/>
    <col min="2" max="2" width="10.7109375" customWidth="1"/>
    <col min="3" max="3" width="12.5703125" bestFit="1" customWidth="1"/>
    <col min="4" max="4" width="11.5703125" bestFit="1" customWidth="1"/>
    <col min="5" max="5" width="12.5703125" bestFit="1" customWidth="1"/>
    <col min="6" max="6" width="15.140625" bestFit="1" customWidth="1"/>
    <col min="7" max="7" width="10.140625" bestFit="1" customWidth="1"/>
    <col min="11" max="11" width="30" bestFit="1" customWidth="1"/>
    <col min="12" max="12" width="15.28515625" bestFit="1" customWidth="1"/>
    <col min="13" max="13" width="14.28515625" bestFit="1" customWidth="1"/>
    <col min="14" max="14" width="10.140625" bestFit="1" customWidth="1"/>
    <col min="15" max="15" width="14.28515625" bestFit="1" customWidth="1"/>
    <col min="16" max="16" width="10.140625" bestFit="1" customWidth="1"/>
  </cols>
  <sheetData>
    <row r="1" spans="1:16" ht="36.75" customHeight="1" x14ac:dyDescent="0.25">
      <c r="A1" s="19" t="s">
        <v>6</v>
      </c>
      <c r="K1" s="20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1" t="s">
        <v>4</v>
      </c>
    </row>
    <row r="2" spans="1:16" s="19" customFormat="1" ht="30" x14ac:dyDescent="0.25">
      <c r="A2" s="18" t="s">
        <v>27</v>
      </c>
      <c r="B2" s="33" t="s">
        <v>28</v>
      </c>
      <c r="C2" s="18" t="s">
        <v>29</v>
      </c>
      <c r="D2" s="18" t="s">
        <v>30</v>
      </c>
      <c r="E2" s="18" t="s">
        <v>18</v>
      </c>
      <c r="F2" s="18" t="s">
        <v>31</v>
      </c>
      <c r="G2" s="18" t="s">
        <v>32</v>
      </c>
      <c r="K2" s="5" t="s">
        <v>6</v>
      </c>
      <c r="L2" s="6">
        <v>44900000</v>
      </c>
      <c r="M2" s="7">
        <v>44900000</v>
      </c>
      <c r="N2" s="8">
        <v>44895</v>
      </c>
      <c r="O2" s="7">
        <v>0</v>
      </c>
      <c r="P2" s="8" t="s">
        <v>7</v>
      </c>
    </row>
    <row r="3" spans="1:16" x14ac:dyDescent="0.25">
      <c r="A3" s="32" t="s">
        <v>19</v>
      </c>
      <c r="B3" s="32" t="s">
        <v>20</v>
      </c>
      <c r="C3" s="34">
        <v>70000</v>
      </c>
      <c r="D3" s="34">
        <v>12600</v>
      </c>
      <c r="E3" s="34">
        <v>82600</v>
      </c>
      <c r="F3" s="32" t="s">
        <v>24</v>
      </c>
      <c r="G3" s="32" t="s">
        <v>25</v>
      </c>
      <c r="K3" s="5" t="s">
        <v>6</v>
      </c>
      <c r="L3" s="6">
        <v>46020000</v>
      </c>
      <c r="M3" s="13">
        <v>28220000</v>
      </c>
      <c r="N3" s="12">
        <v>44953</v>
      </c>
      <c r="O3" s="6">
        <v>17800000</v>
      </c>
      <c r="P3" s="12">
        <v>44953</v>
      </c>
    </row>
    <row r="4" spans="1:16" ht="45" x14ac:dyDescent="0.25">
      <c r="A4" s="35" t="s">
        <v>21</v>
      </c>
      <c r="B4" s="35" t="s">
        <v>22</v>
      </c>
      <c r="C4" s="34">
        <v>1765000</v>
      </c>
      <c r="D4" s="34">
        <v>317700</v>
      </c>
      <c r="E4" s="34">
        <v>2082700</v>
      </c>
      <c r="F4" s="32" t="s">
        <v>26</v>
      </c>
      <c r="G4" s="32" t="s">
        <v>23</v>
      </c>
      <c r="K4" s="5" t="s">
        <v>6</v>
      </c>
      <c r="L4" s="6">
        <v>30000000</v>
      </c>
      <c r="M4" s="13">
        <v>22500000</v>
      </c>
      <c r="N4" s="12">
        <v>45076</v>
      </c>
      <c r="O4" s="6">
        <v>7500000</v>
      </c>
      <c r="P4" s="12">
        <v>45076</v>
      </c>
    </row>
    <row r="5" spans="1:16" x14ac:dyDescent="0.25">
      <c r="A5" s="32"/>
      <c r="B5" s="32"/>
      <c r="C5" s="34"/>
      <c r="D5" s="34"/>
      <c r="E5" s="39">
        <f>SUM(E3:E4)</f>
        <v>2165300</v>
      </c>
      <c r="F5" s="32"/>
      <c r="G5" s="32"/>
      <c r="K5" s="5" t="s">
        <v>6</v>
      </c>
      <c r="L5" s="6">
        <v>2100000</v>
      </c>
      <c r="M5" s="14">
        <v>1430000</v>
      </c>
      <c r="N5" s="12">
        <v>45084</v>
      </c>
      <c r="O5" s="6">
        <v>670000</v>
      </c>
      <c r="P5" s="12">
        <v>45084</v>
      </c>
    </row>
    <row r="6" spans="1:16" x14ac:dyDescent="0.25">
      <c r="C6" s="21"/>
      <c r="D6" s="21"/>
      <c r="E6" s="21"/>
      <c r="K6" s="32"/>
      <c r="L6" s="44">
        <f>SUM(L2:L5)</f>
        <v>123020000</v>
      </c>
      <c r="M6" s="44">
        <f>SUM(M2:M5)</f>
        <v>97050000</v>
      </c>
      <c r="N6" s="18"/>
      <c r="O6" s="44">
        <f>SUM(O2:O5)</f>
        <v>25970000</v>
      </c>
      <c r="P6" s="32"/>
    </row>
    <row r="7" spans="1:16" x14ac:dyDescent="0.25">
      <c r="C7" s="21"/>
      <c r="D7" s="21"/>
      <c r="E7" s="21"/>
    </row>
    <row r="8" spans="1:16" x14ac:dyDescent="0.25">
      <c r="C8" s="21"/>
      <c r="D8" s="21"/>
      <c r="E8" s="21"/>
      <c r="L8" s="31"/>
    </row>
    <row r="9" spans="1:16" x14ac:dyDescent="0.25">
      <c r="C9" s="21"/>
      <c r="D9" s="21"/>
      <c r="E9" s="22"/>
    </row>
    <row r="14" spans="1:16" x14ac:dyDescent="0.25">
      <c r="D14" s="36">
        <f>'MUEZ HEST'!E5</f>
        <v>2165300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"/>
  <sheetViews>
    <sheetView topLeftCell="A16" workbookViewId="0">
      <selection activeCell="E25" sqref="E25"/>
    </sheetView>
  </sheetViews>
  <sheetFormatPr defaultRowHeight="15" x14ac:dyDescent="0.25"/>
  <cols>
    <col min="2" max="2" width="29.5703125" bestFit="1" customWidth="1"/>
    <col min="4" max="4" width="13.42578125" bestFit="1" customWidth="1"/>
    <col min="5" max="5" width="12.5703125" bestFit="1" customWidth="1"/>
    <col min="6" max="6" width="14.28515625" bestFit="1" customWidth="1"/>
    <col min="7" max="7" width="14.140625" bestFit="1" customWidth="1"/>
    <col min="8" max="8" width="10.140625" bestFit="1" customWidth="1"/>
    <col min="11" max="11" width="28.140625" customWidth="1"/>
    <col min="12" max="12" width="27.5703125" bestFit="1" customWidth="1"/>
    <col min="13" max="13" width="21" customWidth="1"/>
    <col min="14" max="14" width="15.28515625" bestFit="1" customWidth="1"/>
    <col min="15" max="15" width="33.42578125" customWidth="1"/>
    <col min="16" max="16" width="14.28515625" bestFit="1" customWidth="1"/>
    <col min="17" max="17" width="10.140625" bestFit="1" customWidth="1"/>
  </cols>
  <sheetData>
    <row r="1" spans="1:17" ht="90" x14ac:dyDescent="0.25">
      <c r="B1" s="19" t="s">
        <v>11</v>
      </c>
      <c r="K1" s="1" t="s">
        <v>0</v>
      </c>
      <c r="L1" s="2" t="s">
        <v>1</v>
      </c>
      <c r="M1" s="3" t="s">
        <v>2</v>
      </c>
      <c r="N1" s="1" t="s">
        <v>3</v>
      </c>
      <c r="O1" s="1" t="s">
        <v>4</v>
      </c>
      <c r="P1" s="1" t="s">
        <v>5</v>
      </c>
      <c r="Q1" s="1" t="s">
        <v>4</v>
      </c>
    </row>
    <row r="2" spans="1:17" ht="45" x14ac:dyDescent="0.25">
      <c r="A2" s="32" t="s">
        <v>102</v>
      </c>
      <c r="B2" s="18" t="s">
        <v>27</v>
      </c>
      <c r="C2" s="33" t="s">
        <v>28</v>
      </c>
      <c r="D2" s="18" t="s">
        <v>29</v>
      </c>
      <c r="E2" s="18" t="s">
        <v>30</v>
      </c>
      <c r="F2" s="18" t="s">
        <v>18</v>
      </c>
      <c r="G2" s="18" t="s">
        <v>31</v>
      </c>
      <c r="H2" s="18" t="s">
        <v>32</v>
      </c>
      <c r="K2" s="9">
        <v>1</v>
      </c>
      <c r="L2" s="10" t="s">
        <v>11</v>
      </c>
      <c r="M2" s="6">
        <v>10000000</v>
      </c>
      <c r="N2" s="13">
        <v>10000000</v>
      </c>
      <c r="O2" s="12">
        <v>44925</v>
      </c>
      <c r="P2" s="7">
        <v>0</v>
      </c>
      <c r="Q2" s="12" t="s">
        <v>7</v>
      </c>
    </row>
    <row r="3" spans="1:17" x14ac:dyDescent="0.25">
      <c r="A3" s="32">
        <v>1</v>
      </c>
      <c r="B3" s="32" t="s">
        <v>178</v>
      </c>
      <c r="C3" s="32" t="s">
        <v>255</v>
      </c>
      <c r="D3" s="37">
        <v>598781</v>
      </c>
      <c r="E3" s="37">
        <v>107780.58</v>
      </c>
      <c r="F3" s="37">
        <f>D3+E3</f>
        <v>706561.58</v>
      </c>
      <c r="G3" s="32" t="s">
        <v>176</v>
      </c>
      <c r="H3" s="32" t="s">
        <v>177</v>
      </c>
      <c r="K3" s="9">
        <v>2</v>
      </c>
      <c r="L3" s="10" t="s">
        <v>11</v>
      </c>
      <c r="M3" s="6">
        <v>10000000</v>
      </c>
      <c r="N3" s="13">
        <v>10000000</v>
      </c>
      <c r="O3" s="12">
        <v>44928</v>
      </c>
      <c r="P3" s="7">
        <v>0</v>
      </c>
      <c r="Q3" s="12" t="s">
        <v>7</v>
      </c>
    </row>
    <row r="4" spans="1:17" x14ac:dyDescent="0.25">
      <c r="A4" s="32">
        <f t="shared" ref="A4:A14" si="0">A3+1</f>
        <v>2</v>
      </c>
      <c r="B4" s="32" t="s">
        <v>178</v>
      </c>
      <c r="C4" s="32" t="s">
        <v>256</v>
      </c>
      <c r="D4" s="37">
        <v>571910.9</v>
      </c>
      <c r="E4" s="37">
        <v>102943.96</v>
      </c>
      <c r="F4" s="37">
        <f t="shared" ref="F4:F14" si="1">D4+E4</f>
        <v>674854.86</v>
      </c>
      <c r="G4" s="32" t="s">
        <v>179</v>
      </c>
      <c r="H4" s="32" t="s">
        <v>177</v>
      </c>
      <c r="K4" s="9">
        <v>3</v>
      </c>
      <c r="L4" s="10" t="s">
        <v>11</v>
      </c>
      <c r="M4" s="6">
        <v>20000000</v>
      </c>
      <c r="N4" s="13">
        <v>20000000</v>
      </c>
      <c r="O4" s="12">
        <v>44931</v>
      </c>
      <c r="P4" s="7">
        <v>0</v>
      </c>
      <c r="Q4" s="12" t="s">
        <v>7</v>
      </c>
    </row>
    <row r="5" spans="1:17" x14ac:dyDescent="0.25">
      <c r="A5" s="32">
        <f t="shared" si="0"/>
        <v>3</v>
      </c>
      <c r="B5" s="32" t="s">
        <v>178</v>
      </c>
      <c r="C5" s="32" t="s">
        <v>257</v>
      </c>
      <c r="D5" s="37">
        <v>594577</v>
      </c>
      <c r="E5" s="37">
        <v>107023.86</v>
      </c>
      <c r="F5" s="37">
        <f t="shared" si="1"/>
        <v>701600.86</v>
      </c>
      <c r="G5" s="32" t="s">
        <v>180</v>
      </c>
      <c r="H5" s="32" t="s">
        <v>177</v>
      </c>
      <c r="K5" s="9">
        <f>K4+1</f>
        <v>4</v>
      </c>
      <c r="L5" s="5" t="s">
        <v>11</v>
      </c>
      <c r="M5" s="6">
        <v>15000000</v>
      </c>
      <c r="N5" s="13">
        <v>12000000</v>
      </c>
      <c r="O5" s="12">
        <v>45013</v>
      </c>
      <c r="P5" s="6">
        <v>3000000</v>
      </c>
      <c r="Q5" s="12">
        <v>45013</v>
      </c>
    </row>
    <row r="6" spans="1:17" x14ac:dyDescent="0.25">
      <c r="A6" s="32">
        <f t="shared" si="0"/>
        <v>4</v>
      </c>
      <c r="B6" s="32" t="s">
        <v>178</v>
      </c>
      <c r="C6" s="32" t="s">
        <v>258</v>
      </c>
      <c r="D6" s="37">
        <v>554972</v>
      </c>
      <c r="E6" s="37">
        <v>99894.96</v>
      </c>
      <c r="F6" s="37">
        <f t="shared" si="1"/>
        <v>654866.96</v>
      </c>
      <c r="G6" s="32" t="s">
        <v>181</v>
      </c>
      <c r="H6" s="32" t="s">
        <v>177</v>
      </c>
      <c r="K6" s="9">
        <f t="shared" ref="K6:K14" si="2">K5+1</f>
        <v>5</v>
      </c>
      <c r="L6" s="5" t="s">
        <v>11</v>
      </c>
      <c r="M6" s="6">
        <v>20000000</v>
      </c>
      <c r="N6" s="13">
        <v>15000000</v>
      </c>
      <c r="O6" s="12">
        <v>45034</v>
      </c>
      <c r="P6" s="6">
        <v>5000000</v>
      </c>
      <c r="Q6" s="12"/>
    </row>
    <row r="7" spans="1:17" x14ac:dyDescent="0.25">
      <c r="A7" s="32">
        <f t="shared" si="0"/>
        <v>5</v>
      </c>
      <c r="B7" s="32" t="s">
        <v>178</v>
      </c>
      <c r="C7" s="32" t="s">
        <v>259</v>
      </c>
      <c r="D7" s="37">
        <v>567803</v>
      </c>
      <c r="E7" s="37">
        <v>102204.54</v>
      </c>
      <c r="F7" s="37">
        <f t="shared" si="1"/>
        <v>670007.54</v>
      </c>
      <c r="G7" s="32" t="s">
        <v>183</v>
      </c>
      <c r="H7" s="32" t="s">
        <v>177</v>
      </c>
      <c r="K7" s="9">
        <f t="shared" si="2"/>
        <v>6</v>
      </c>
      <c r="L7" s="5" t="s">
        <v>11</v>
      </c>
      <c r="M7" s="6">
        <v>3000000</v>
      </c>
      <c r="N7" s="13">
        <v>2000000</v>
      </c>
      <c r="O7" s="12">
        <v>45050</v>
      </c>
      <c r="P7" s="6">
        <v>1000000</v>
      </c>
      <c r="Q7" s="12">
        <v>45050</v>
      </c>
    </row>
    <row r="8" spans="1:17" x14ac:dyDescent="0.25">
      <c r="A8" s="32">
        <f t="shared" si="0"/>
        <v>6</v>
      </c>
      <c r="B8" s="32" t="s">
        <v>178</v>
      </c>
      <c r="C8" s="32" t="s">
        <v>260</v>
      </c>
      <c r="D8" s="34">
        <v>585837.44999999995</v>
      </c>
      <c r="E8" s="34">
        <v>105450.74</v>
      </c>
      <c r="F8" s="37">
        <f t="shared" si="1"/>
        <v>691288.19</v>
      </c>
      <c r="G8" s="32" t="s">
        <v>182</v>
      </c>
      <c r="H8" s="32" t="s">
        <v>177</v>
      </c>
      <c r="K8" s="9">
        <f t="shared" si="2"/>
        <v>7</v>
      </c>
      <c r="L8" s="5" t="s">
        <v>11</v>
      </c>
      <c r="M8" s="6">
        <v>2500000</v>
      </c>
      <c r="N8" s="13">
        <v>2000000</v>
      </c>
      <c r="O8" s="12">
        <v>45054</v>
      </c>
      <c r="P8" s="6">
        <v>500000</v>
      </c>
      <c r="Q8" s="12">
        <v>45054</v>
      </c>
    </row>
    <row r="9" spans="1:17" x14ac:dyDescent="0.25">
      <c r="A9" s="32">
        <f t="shared" si="0"/>
        <v>7</v>
      </c>
      <c r="B9" s="32" t="s">
        <v>178</v>
      </c>
      <c r="C9" s="32" t="s">
        <v>257</v>
      </c>
      <c r="D9" s="34">
        <v>560034.56999999995</v>
      </c>
      <c r="E9" s="34">
        <v>100806.22</v>
      </c>
      <c r="F9" s="37">
        <f t="shared" si="1"/>
        <v>660840.78999999992</v>
      </c>
      <c r="G9" s="32" t="s">
        <v>184</v>
      </c>
      <c r="H9" s="32" t="s">
        <v>177</v>
      </c>
      <c r="K9" s="9">
        <f t="shared" si="2"/>
        <v>8</v>
      </c>
      <c r="L9" s="5" t="s">
        <v>11</v>
      </c>
      <c r="M9" s="6">
        <v>20000000</v>
      </c>
      <c r="N9" s="13">
        <v>15000000</v>
      </c>
      <c r="O9" s="12">
        <v>45063</v>
      </c>
      <c r="P9" s="6">
        <v>5000000</v>
      </c>
      <c r="Q9" s="12">
        <v>45063</v>
      </c>
    </row>
    <row r="10" spans="1:17" x14ac:dyDescent="0.25">
      <c r="A10" s="32">
        <f t="shared" si="0"/>
        <v>8</v>
      </c>
      <c r="B10" s="32" t="s">
        <v>178</v>
      </c>
      <c r="C10" s="32" t="s">
        <v>257</v>
      </c>
      <c r="D10" s="34">
        <v>576191.5</v>
      </c>
      <c r="E10" s="34">
        <v>103714.47</v>
      </c>
      <c r="F10" s="37">
        <f t="shared" si="1"/>
        <v>679905.97</v>
      </c>
      <c r="G10" s="32" t="s">
        <v>185</v>
      </c>
      <c r="H10" s="32" t="s">
        <v>186</v>
      </c>
      <c r="K10" s="9">
        <f t="shared" si="2"/>
        <v>9</v>
      </c>
      <c r="L10" s="5" t="s">
        <v>11</v>
      </c>
      <c r="M10" s="6">
        <v>6000000</v>
      </c>
      <c r="N10" s="13">
        <v>4000000</v>
      </c>
      <c r="O10" s="12">
        <v>45068</v>
      </c>
      <c r="P10" s="6">
        <v>2000000</v>
      </c>
      <c r="Q10" s="12">
        <v>45068</v>
      </c>
    </row>
    <row r="11" spans="1:17" x14ac:dyDescent="0.25">
      <c r="A11" s="32">
        <f t="shared" si="0"/>
        <v>9</v>
      </c>
      <c r="B11" s="32" t="s">
        <v>178</v>
      </c>
      <c r="C11" s="32" t="s">
        <v>257</v>
      </c>
      <c r="D11" s="34">
        <v>543986.12</v>
      </c>
      <c r="E11" s="34">
        <v>97917.5</v>
      </c>
      <c r="F11" s="37">
        <f t="shared" si="1"/>
        <v>641903.62</v>
      </c>
      <c r="G11" s="32" t="s">
        <v>187</v>
      </c>
      <c r="H11" s="32" t="s">
        <v>186</v>
      </c>
      <c r="K11" s="9">
        <f t="shared" si="2"/>
        <v>10</v>
      </c>
      <c r="L11" s="5" t="s">
        <v>11</v>
      </c>
      <c r="M11" s="6">
        <v>10000000</v>
      </c>
      <c r="N11" s="13">
        <v>7500000</v>
      </c>
      <c r="O11" s="12">
        <v>45076</v>
      </c>
      <c r="P11" s="7">
        <v>2500000</v>
      </c>
      <c r="Q11" s="12">
        <v>45076</v>
      </c>
    </row>
    <row r="12" spans="1:17" x14ac:dyDescent="0.25">
      <c r="A12" s="32">
        <f t="shared" si="0"/>
        <v>10</v>
      </c>
      <c r="B12" s="32" t="s">
        <v>178</v>
      </c>
      <c r="C12" s="32" t="s">
        <v>257</v>
      </c>
      <c r="D12" s="34">
        <v>548946.4</v>
      </c>
      <c r="E12" s="34">
        <v>98810.35</v>
      </c>
      <c r="F12" s="37">
        <f t="shared" si="1"/>
        <v>647756.75</v>
      </c>
      <c r="G12" s="32" t="s">
        <v>188</v>
      </c>
      <c r="H12" s="32" t="s">
        <v>186</v>
      </c>
      <c r="K12" s="9">
        <f t="shared" si="2"/>
        <v>11</v>
      </c>
      <c r="L12" s="5" t="s">
        <v>11</v>
      </c>
      <c r="M12" s="6">
        <v>10000000</v>
      </c>
      <c r="N12" s="14">
        <v>10000000</v>
      </c>
      <c r="O12" s="12">
        <v>45079</v>
      </c>
      <c r="P12" s="6">
        <v>0</v>
      </c>
      <c r="Q12" s="12"/>
    </row>
    <row r="13" spans="1:17" x14ac:dyDescent="0.25">
      <c r="A13" s="32">
        <f t="shared" si="0"/>
        <v>11</v>
      </c>
      <c r="B13" s="32" t="s">
        <v>178</v>
      </c>
      <c r="C13" s="32" t="s">
        <v>255</v>
      </c>
      <c r="D13" s="34">
        <v>560912.18000000005</v>
      </c>
      <c r="E13" s="34">
        <v>100964.19</v>
      </c>
      <c r="F13" s="37">
        <f t="shared" si="1"/>
        <v>661876.37000000011</v>
      </c>
      <c r="G13" s="32" t="s">
        <v>189</v>
      </c>
      <c r="H13" s="32" t="s">
        <v>190</v>
      </c>
      <c r="K13" s="9">
        <f t="shared" si="2"/>
        <v>12</v>
      </c>
      <c r="L13" s="5" t="s">
        <v>11</v>
      </c>
      <c r="M13" s="6">
        <v>9000000</v>
      </c>
      <c r="N13" s="14"/>
      <c r="O13" s="12"/>
      <c r="P13" s="6">
        <v>9000000</v>
      </c>
      <c r="Q13" s="12">
        <v>45080</v>
      </c>
    </row>
    <row r="14" spans="1:17" x14ac:dyDescent="0.25">
      <c r="A14" s="32">
        <f t="shared" si="0"/>
        <v>12</v>
      </c>
      <c r="B14" s="32" t="s">
        <v>178</v>
      </c>
      <c r="C14" s="32" t="s">
        <v>257</v>
      </c>
      <c r="D14" s="34">
        <v>551225.09</v>
      </c>
      <c r="E14" s="34">
        <v>99220.51</v>
      </c>
      <c r="F14" s="37">
        <f t="shared" si="1"/>
        <v>650445.6</v>
      </c>
      <c r="G14" s="32" t="s">
        <v>191</v>
      </c>
      <c r="H14" s="32" t="s">
        <v>190</v>
      </c>
      <c r="K14" s="9">
        <f t="shared" si="2"/>
        <v>13</v>
      </c>
      <c r="L14" s="5" t="s">
        <v>11</v>
      </c>
      <c r="M14" s="6">
        <v>12579000</v>
      </c>
      <c r="N14" s="14">
        <v>7600000</v>
      </c>
      <c r="O14" s="12">
        <v>45083</v>
      </c>
      <c r="P14" s="6">
        <v>4979000</v>
      </c>
      <c r="Q14" s="12">
        <v>45083</v>
      </c>
    </row>
    <row r="15" spans="1:17" x14ac:dyDescent="0.25">
      <c r="A15" s="32">
        <f t="shared" ref="A15:A22" si="3">A14+1</f>
        <v>13</v>
      </c>
      <c r="B15" s="32" t="s">
        <v>172</v>
      </c>
      <c r="C15" s="32" t="s">
        <v>261</v>
      </c>
      <c r="D15" s="37">
        <v>18000000</v>
      </c>
      <c r="E15" s="37">
        <v>3240000</v>
      </c>
      <c r="F15" s="37">
        <f>D15+E15</f>
        <v>21240000</v>
      </c>
      <c r="G15" s="32" t="s">
        <v>171</v>
      </c>
      <c r="H15" s="32" t="s">
        <v>152</v>
      </c>
      <c r="K15" s="32"/>
      <c r="L15" s="32"/>
      <c r="M15" s="44">
        <f>SUM(M2:M14)</f>
        <v>148079000</v>
      </c>
      <c r="N15" s="44">
        <f>SUM(N2:N14)</f>
        <v>115100000</v>
      </c>
      <c r="O15" s="18"/>
      <c r="P15" s="44">
        <f>SUM(P2:P14)</f>
        <v>32979000</v>
      </c>
      <c r="Q15" s="32"/>
    </row>
    <row r="16" spans="1:17" x14ac:dyDescent="0.25">
      <c r="A16" s="32">
        <f t="shared" si="3"/>
        <v>14</v>
      </c>
      <c r="B16" s="32" t="s">
        <v>174</v>
      </c>
      <c r="C16" s="32" t="s">
        <v>262</v>
      </c>
      <c r="D16" s="37">
        <v>7700000</v>
      </c>
      <c r="E16" s="37">
        <v>1386000</v>
      </c>
      <c r="F16" s="37">
        <f>D16+E16</f>
        <v>9086000</v>
      </c>
      <c r="G16" s="32" t="s">
        <v>173</v>
      </c>
      <c r="H16" s="32" t="s">
        <v>17</v>
      </c>
    </row>
    <row r="17" spans="1:16" x14ac:dyDescent="0.25">
      <c r="A17" s="32">
        <f t="shared" si="3"/>
        <v>15</v>
      </c>
      <c r="B17" s="32" t="s">
        <v>174</v>
      </c>
      <c r="C17" s="32" t="s">
        <v>262</v>
      </c>
      <c r="D17" s="37">
        <v>9860000</v>
      </c>
      <c r="E17" s="37">
        <v>1774800</v>
      </c>
      <c r="F17" s="37">
        <f>D17+E17</f>
        <v>11634800</v>
      </c>
      <c r="G17" s="32" t="s">
        <v>175</v>
      </c>
      <c r="H17" s="32" t="s">
        <v>17</v>
      </c>
    </row>
    <row r="18" spans="1:16" ht="26.45" customHeight="1" x14ac:dyDescent="0.25">
      <c r="A18" s="32">
        <f t="shared" si="3"/>
        <v>16</v>
      </c>
      <c r="B18" s="35" t="s">
        <v>106</v>
      </c>
      <c r="C18" s="32" t="s">
        <v>263</v>
      </c>
      <c r="D18" s="34">
        <v>6000000</v>
      </c>
      <c r="E18" s="34">
        <v>1080000</v>
      </c>
      <c r="F18" s="34">
        <f>SUM(D18+E18)</f>
        <v>7080000</v>
      </c>
      <c r="G18" s="32" t="s">
        <v>103</v>
      </c>
      <c r="H18" s="32" t="s">
        <v>104</v>
      </c>
    </row>
    <row r="19" spans="1:16" ht="30.95" customHeight="1" x14ac:dyDescent="0.25">
      <c r="A19" s="32">
        <f t="shared" si="3"/>
        <v>17</v>
      </c>
      <c r="B19" s="35" t="s">
        <v>105</v>
      </c>
      <c r="C19" s="32" t="s">
        <v>263</v>
      </c>
      <c r="D19" s="34">
        <v>6423729</v>
      </c>
      <c r="E19" s="34">
        <v>1156271</v>
      </c>
      <c r="F19" s="34">
        <f>SUM(D19+E19)</f>
        <v>7580000</v>
      </c>
      <c r="G19" s="32" t="s">
        <v>107</v>
      </c>
      <c r="H19" s="32" t="s">
        <v>108</v>
      </c>
    </row>
    <row r="20" spans="1:16" x14ac:dyDescent="0.25">
      <c r="A20" s="32">
        <f t="shared" si="3"/>
        <v>18</v>
      </c>
      <c r="B20" s="32" t="s">
        <v>112</v>
      </c>
      <c r="C20" s="32" t="s">
        <v>262</v>
      </c>
      <c r="D20" s="34">
        <v>822000</v>
      </c>
      <c r="E20" s="34">
        <v>147960</v>
      </c>
      <c r="F20" s="34">
        <f t="shared" ref="F20:F22" si="4">SUM(D20+E20)</f>
        <v>969960</v>
      </c>
      <c r="G20" s="32" t="s">
        <v>113</v>
      </c>
      <c r="H20" s="32" t="s">
        <v>111</v>
      </c>
      <c r="L20" s="19"/>
      <c r="M20" s="31"/>
      <c r="N20" s="19"/>
      <c r="O20" s="31"/>
      <c r="P20" s="19"/>
    </row>
    <row r="21" spans="1:16" x14ac:dyDescent="0.25">
      <c r="A21" s="32">
        <f t="shared" si="3"/>
        <v>19</v>
      </c>
      <c r="B21" s="32" t="s">
        <v>114</v>
      </c>
      <c r="C21" s="32" t="s">
        <v>262</v>
      </c>
      <c r="D21" s="34">
        <v>822000</v>
      </c>
      <c r="E21" s="34">
        <v>147960</v>
      </c>
      <c r="F21" s="34">
        <f t="shared" si="4"/>
        <v>969960</v>
      </c>
      <c r="G21" s="32" t="s">
        <v>110</v>
      </c>
      <c r="H21" s="32" t="s">
        <v>111</v>
      </c>
    </row>
    <row r="22" spans="1:16" x14ac:dyDescent="0.25">
      <c r="A22" s="32">
        <f t="shared" si="3"/>
        <v>20</v>
      </c>
      <c r="B22" s="32" t="s">
        <v>192</v>
      </c>
      <c r="C22" s="32" t="s">
        <v>262</v>
      </c>
      <c r="D22" s="34">
        <v>700000</v>
      </c>
      <c r="E22" s="34">
        <v>126000</v>
      </c>
      <c r="F22" s="34">
        <f t="shared" si="4"/>
        <v>826000</v>
      </c>
      <c r="G22" s="32" t="s">
        <v>193</v>
      </c>
      <c r="H22" s="32" t="s">
        <v>194</v>
      </c>
    </row>
    <row r="23" spans="1:16" x14ac:dyDescent="0.25">
      <c r="A23" s="32">
        <f>A22+1</f>
        <v>21</v>
      </c>
      <c r="B23" s="32" t="s">
        <v>142</v>
      </c>
      <c r="C23" s="32" t="s">
        <v>262</v>
      </c>
      <c r="D23" s="34">
        <v>5000000</v>
      </c>
      <c r="E23" s="34">
        <v>900000</v>
      </c>
      <c r="F23" s="34">
        <f>SUM(D23+E23)</f>
        <v>5900000</v>
      </c>
      <c r="G23" s="32" t="s">
        <v>143</v>
      </c>
      <c r="H23" s="32" t="s">
        <v>144</v>
      </c>
    </row>
    <row r="24" spans="1:16" ht="30" x14ac:dyDescent="0.25">
      <c r="A24" s="32">
        <f>A23+1</f>
        <v>22</v>
      </c>
      <c r="B24" s="35" t="s">
        <v>197</v>
      </c>
      <c r="C24" s="32"/>
      <c r="D24" s="37">
        <v>2700000</v>
      </c>
      <c r="E24" s="37">
        <v>486000</v>
      </c>
      <c r="F24" s="34">
        <f>SUM(D24+E24)</f>
        <v>3186000</v>
      </c>
      <c r="G24" s="32" t="s">
        <v>195</v>
      </c>
      <c r="H24" s="32" t="s">
        <v>196</v>
      </c>
    </row>
    <row r="25" spans="1:16" ht="30" x14ac:dyDescent="0.25">
      <c r="A25" s="32">
        <f>A24+1</f>
        <v>23</v>
      </c>
      <c r="B25" s="35" t="s">
        <v>277</v>
      </c>
      <c r="C25" s="32" t="s">
        <v>249</v>
      </c>
      <c r="D25" s="37">
        <v>3000000</v>
      </c>
      <c r="E25" s="37">
        <v>540000</v>
      </c>
      <c r="F25" s="34">
        <f>D25+E25</f>
        <v>3540000</v>
      </c>
      <c r="G25" s="32" t="s">
        <v>272</v>
      </c>
      <c r="H25" s="32" t="s">
        <v>273</v>
      </c>
    </row>
    <row r="26" spans="1:16" x14ac:dyDescent="0.25">
      <c r="A26" s="32"/>
      <c r="B26" s="32"/>
      <c r="C26" s="32"/>
      <c r="D26" s="34"/>
      <c r="E26" s="38"/>
      <c r="F26" s="39">
        <f>SUM(F3:F25)</f>
        <v>80054629.090000004</v>
      </c>
      <c r="G26" s="18"/>
      <c r="H26" s="18"/>
      <c r="I26" s="19"/>
      <c r="J26" s="19"/>
      <c r="K26" s="31">
        <f>SUM(L2:L14)</f>
        <v>0</v>
      </c>
      <c r="L26" s="19"/>
      <c r="M26" s="19"/>
    </row>
    <row r="27" spans="1:16" x14ac:dyDescent="0.25">
      <c r="D27" s="21"/>
      <c r="E27" s="21"/>
      <c r="F27" s="21"/>
    </row>
    <row r="28" spans="1:16" x14ac:dyDescent="0.25">
      <c r="D28" s="21"/>
      <c r="E28" s="21"/>
      <c r="F28" s="21"/>
    </row>
    <row r="29" spans="1:16" x14ac:dyDescent="0.25">
      <c r="D29" s="21"/>
      <c r="E29" s="21"/>
      <c r="F29" s="21"/>
    </row>
    <row r="30" spans="1:16" x14ac:dyDescent="0.25">
      <c r="D30" s="21"/>
      <c r="E30" s="21"/>
      <c r="F30" s="2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topLeftCell="A18" workbookViewId="0">
      <selection activeCell="J31" sqref="J31"/>
    </sheetView>
  </sheetViews>
  <sheetFormatPr defaultRowHeight="15" x14ac:dyDescent="0.25"/>
  <cols>
    <col min="2" max="2" width="10.5703125" customWidth="1"/>
    <col min="3" max="3" width="12.85546875" customWidth="1"/>
    <col min="4" max="4" width="38.85546875" customWidth="1"/>
    <col min="5" max="5" width="12.5703125" bestFit="1" customWidth="1"/>
    <col min="6" max="6" width="15.28515625" bestFit="1" customWidth="1"/>
    <col min="7" max="7" width="12.5703125" bestFit="1" customWidth="1"/>
    <col min="8" max="8" width="15.28515625" bestFit="1" customWidth="1"/>
    <col min="10" max="10" width="35.7109375" bestFit="1" customWidth="1"/>
    <col min="11" max="11" width="15.28515625" bestFit="1" customWidth="1"/>
    <col min="12" max="12" width="25.5703125" customWidth="1"/>
    <col min="13" max="13" width="10.140625" bestFit="1" customWidth="1"/>
    <col min="14" max="14" width="37.42578125" customWidth="1"/>
    <col min="15" max="15" width="10.140625" bestFit="1" customWidth="1"/>
  </cols>
  <sheetData>
    <row r="1" spans="1:15" ht="30" x14ac:dyDescent="0.25">
      <c r="A1" s="23"/>
      <c r="C1" s="24"/>
      <c r="D1" s="24" t="s">
        <v>33</v>
      </c>
      <c r="E1" s="24"/>
      <c r="F1" s="24"/>
      <c r="G1" s="24"/>
      <c r="H1" s="24"/>
      <c r="I1" s="25"/>
      <c r="J1" s="2" t="s">
        <v>1</v>
      </c>
      <c r="K1" s="3" t="s">
        <v>2</v>
      </c>
      <c r="L1" s="1" t="s">
        <v>3</v>
      </c>
      <c r="M1" s="1" t="s">
        <v>4</v>
      </c>
      <c r="N1" s="1" t="s">
        <v>5</v>
      </c>
      <c r="O1" s="1" t="s">
        <v>4</v>
      </c>
    </row>
    <row r="2" spans="1:15" x14ac:dyDescent="0.25">
      <c r="A2" s="26"/>
      <c r="B2" s="27"/>
      <c r="C2" s="27"/>
      <c r="D2" s="27"/>
      <c r="E2" s="27"/>
      <c r="F2" s="27"/>
      <c r="G2" s="27"/>
      <c r="H2" s="27"/>
      <c r="J2" s="10" t="s">
        <v>8</v>
      </c>
      <c r="K2" s="6">
        <v>12160000</v>
      </c>
      <c r="L2" s="11">
        <v>7904000</v>
      </c>
      <c r="M2" s="12">
        <v>44916</v>
      </c>
      <c r="N2" s="7">
        <v>4256000</v>
      </c>
      <c r="O2" s="12">
        <v>44916</v>
      </c>
    </row>
    <row r="3" spans="1:15" ht="30" x14ac:dyDescent="0.25">
      <c r="A3" s="18" t="s">
        <v>150</v>
      </c>
      <c r="B3" s="33" t="s">
        <v>31</v>
      </c>
      <c r="C3" s="33" t="s">
        <v>151</v>
      </c>
      <c r="D3" s="33" t="s">
        <v>27</v>
      </c>
      <c r="E3" s="33" t="s">
        <v>37</v>
      </c>
      <c r="F3" s="33" t="s">
        <v>29</v>
      </c>
      <c r="G3" s="33" t="s">
        <v>30</v>
      </c>
      <c r="H3" s="33" t="s">
        <v>18</v>
      </c>
      <c r="J3" s="10" t="s">
        <v>8</v>
      </c>
      <c r="K3" s="6">
        <v>5000000</v>
      </c>
      <c r="L3" s="4"/>
      <c r="M3" s="4"/>
      <c r="N3" s="6">
        <v>5000000</v>
      </c>
      <c r="O3" s="12">
        <v>44944</v>
      </c>
    </row>
    <row r="4" spans="1:15" x14ac:dyDescent="0.25">
      <c r="A4" s="32">
        <v>1</v>
      </c>
      <c r="B4" s="32">
        <v>26</v>
      </c>
      <c r="C4" s="32" t="s">
        <v>36</v>
      </c>
      <c r="D4" s="32" t="s">
        <v>34</v>
      </c>
      <c r="E4" s="32" t="s">
        <v>35</v>
      </c>
      <c r="F4" s="34">
        <v>67532000</v>
      </c>
      <c r="G4" s="34">
        <v>0</v>
      </c>
      <c r="H4" s="40">
        <f>SUM(F4+G4)</f>
        <v>67532000</v>
      </c>
      <c r="J4" s="10" t="s">
        <v>8</v>
      </c>
      <c r="K4" s="6">
        <v>35000000</v>
      </c>
      <c r="L4" s="13">
        <v>20000000</v>
      </c>
      <c r="M4" s="12">
        <v>44973</v>
      </c>
      <c r="N4" s="6">
        <v>15000000</v>
      </c>
      <c r="O4" s="12">
        <v>44973</v>
      </c>
    </row>
    <row r="5" spans="1:15" x14ac:dyDescent="0.25">
      <c r="A5" s="32">
        <v>2</v>
      </c>
      <c r="B5" s="42">
        <v>25</v>
      </c>
      <c r="C5" s="32" t="s">
        <v>36</v>
      </c>
      <c r="D5" s="35" t="s">
        <v>38</v>
      </c>
      <c r="E5" s="32" t="s">
        <v>39</v>
      </c>
      <c r="F5" s="34">
        <v>5668000</v>
      </c>
      <c r="G5" s="34">
        <v>0</v>
      </c>
      <c r="H5" s="40">
        <f t="shared" ref="H5:H8" si="0">SUM(F5+G5)</f>
        <v>5668000</v>
      </c>
      <c r="J5" s="10" t="s">
        <v>8</v>
      </c>
      <c r="K5" s="6">
        <v>30000000</v>
      </c>
      <c r="L5" s="13">
        <v>20000000</v>
      </c>
      <c r="M5" s="12">
        <v>44984</v>
      </c>
      <c r="N5" s="6">
        <v>10000000</v>
      </c>
      <c r="O5" s="12">
        <v>44984</v>
      </c>
    </row>
    <row r="6" spans="1:15" x14ac:dyDescent="0.25">
      <c r="A6" s="32">
        <f>A5+1</f>
        <v>3</v>
      </c>
      <c r="B6" s="42">
        <v>181</v>
      </c>
      <c r="C6" s="32" t="s">
        <v>152</v>
      </c>
      <c r="D6" s="35" t="s">
        <v>153</v>
      </c>
      <c r="E6" s="32" t="s">
        <v>169</v>
      </c>
      <c r="F6" s="34">
        <v>2579000</v>
      </c>
      <c r="G6" s="34">
        <v>464220</v>
      </c>
      <c r="H6" s="40">
        <f t="shared" si="0"/>
        <v>3043220</v>
      </c>
      <c r="J6" s="5" t="s">
        <v>8</v>
      </c>
      <c r="K6" s="6">
        <v>30000000</v>
      </c>
      <c r="L6" s="13">
        <v>20000000</v>
      </c>
      <c r="M6" s="12">
        <v>44987</v>
      </c>
      <c r="N6" s="6">
        <v>10000000</v>
      </c>
      <c r="O6" s="12">
        <v>44987</v>
      </c>
    </row>
    <row r="7" spans="1:15" ht="30" x14ac:dyDescent="0.25">
      <c r="A7" s="32">
        <f>A6+1</f>
        <v>4</v>
      </c>
      <c r="B7" s="42">
        <v>185</v>
      </c>
      <c r="C7" s="32" t="s">
        <v>154</v>
      </c>
      <c r="D7" s="35" t="s">
        <v>155</v>
      </c>
      <c r="E7" s="32" t="s">
        <v>170</v>
      </c>
      <c r="F7" s="34">
        <v>2556000</v>
      </c>
      <c r="G7" s="34">
        <v>460080</v>
      </c>
      <c r="H7" s="40">
        <f t="shared" si="0"/>
        <v>3016080</v>
      </c>
      <c r="J7" s="5" t="s">
        <v>8</v>
      </c>
      <c r="K7" s="6">
        <v>11269000</v>
      </c>
      <c r="L7" s="13">
        <v>11269000</v>
      </c>
      <c r="M7" s="12">
        <v>45035</v>
      </c>
      <c r="N7" s="6"/>
      <c r="O7" s="12"/>
    </row>
    <row r="8" spans="1:15" x14ac:dyDescent="0.25">
      <c r="A8" s="32">
        <f t="shared" ref="A8:A30" si="1">A7+1</f>
        <v>5</v>
      </c>
      <c r="B8" s="42">
        <v>192</v>
      </c>
      <c r="C8" s="41" t="s">
        <v>101</v>
      </c>
      <c r="D8" s="35" t="s">
        <v>99</v>
      </c>
      <c r="E8" s="35" t="s">
        <v>100</v>
      </c>
      <c r="F8" s="41">
        <v>9400000</v>
      </c>
      <c r="G8" s="41">
        <v>1692000</v>
      </c>
      <c r="H8" s="40">
        <f t="shared" si="0"/>
        <v>11092000</v>
      </c>
      <c r="J8" s="5" t="s">
        <v>8</v>
      </c>
      <c r="K8" s="6">
        <v>15520000</v>
      </c>
      <c r="L8" s="13">
        <v>15520000</v>
      </c>
      <c r="M8" s="12">
        <v>45035</v>
      </c>
      <c r="N8" s="6"/>
      <c r="O8" s="12"/>
    </row>
    <row r="9" spans="1:15" x14ac:dyDescent="0.25">
      <c r="A9" s="32">
        <f t="shared" si="1"/>
        <v>6</v>
      </c>
      <c r="B9" s="42">
        <v>193</v>
      </c>
      <c r="C9" s="35" t="s">
        <v>53</v>
      </c>
      <c r="D9" s="35" t="s">
        <v>51</v>
      </c>
      <c r="E9" s="35" t="s">
        <v>52</v>
      </c>
      <c r="F9" s="38">
        <v>4364583.3499999996</v>
      </c>
      <c r="G9" s="38">
        <v>785625</v>
      </c>
      <c r="H9" s="40">
        <f t="shared" ref="H9:H15" si="2">SUM(F9+G9)</f>
        <v>5150208.3499999996</v>
      </c>
      <c r="J9" s="5" t="s">
        <v>8</v>
      </c>
      <c r="K9" s="6">
        <v>4500000</v>
      </c>
      <c r="L9" s="13">
        <v>3000000</v>
      </c>
      <c r="M9" s="12">
        <v>45055</v>
      </c>
      <c r="N9" s="6">
        <v>1500000</v>
      </c>
      <c r="O9" s="12">
        <v>45055</v>
      </c>
    </row>
    <row r="10" spans="1:15" x14ac:dyDescent="0.25">
      <c r="A10" s="32">
        <f t="shared" si="1"/>
        <v>7</v>
      </c>
      <c r="B10" s="42">
        <v>187</v>
      </c>
      <c r="C10" s="35" t="s">
        <v>122</v>
      </c>
      <c r="D10" s="35" t="s">
        <v>51</v>
      </c>
      <c r="E10" s="35" t="s">
        <v>264</v>
      </c>
      <c r="F10" s="38">
        <v>2894500</v>
      </c>
      <c r="G10" s="38">
        <v>521010</v>
      </c>
      <c r="H10" s="40">
        <f t="shared" si="2"/>
        <v>3415510</v>
      </c>
      <c r="J10" s="5" t="s">
        <v>8</v>
      </c>
      <c r="K10" s="6">
        <v>8143700</v>
      </c>
      <c r="L10" s="13">
        <v>5500000</v>
      </c>
      <c r="M10" s="12">
        <v>45084</v>
      </c>
      <c r="N10" s="6">
        <v>2643700</v>
      </c>
      <c r="O10" s="12">
        <v>45084</v>
      </c>
    </row>
    <row r="11" spans="1:15" ht="30" x14ac:dyDescent="0.25">
      <c r="A11" s="32">
        <f t="shared" si="1"/>
        <v>8</v>
      </c>
      <c r="B11" s="42">
        <v>196</v>
      </c>
      <c r="C11" s="35" t="s">
        <v>54</v>
      </c>
      <c r="D11" s="35" t="s">
        <v>55</v>
      </c>
      <c r="E11" s="35" t="s">
        <v>56</v>
      </c>
      <c r="F11" s="38">
        <v>3104550</v>
      </c>
      <c r="G11" s="38">
        <v>558819</v>
      </c>
      <c r="H11" s="40">
        <f t="shared" si="2"/>
        <v>3663369</v>
      </c>
      <c r="J11" s="5" t="s">
        <v>8</v>
      </c>
      <c r="K11" s="46">
        <v>11604000</v>
      </c>
      <c r="L11" s="16">
        <v>11604000</v>
      </c>
      <c r="M11" s="9" t="s">
        <v>17</v>
      </c>
      <c r="N11" s="6"/>
      <c r="O11" s="17">
        <v>45338</v>
      </c>
    </row>
    <row r="12" spans="1:15" ht="30" x14ac:dyDescent="0.25">
      <c r="A12" s="32">
        <f t="shared" si="1"/>
        <v>9</v>
      </c>
      <c r="B12" s="42">
        <v>199</v>
      </c>
      <c r="C12" s="35" t="s">
        <v>58</v>
      </c>
      <c r="D12" s="35" t="s">
        <v>55</v>
      </c>
      <c r="E12" s="32" t="s">
        <v>57</v>
      </c>
      <c r="F12" s="34">
        <v>3317550</v>
      </c>
      <c r="G12" s="34">
        <v>597159</v>
      </c>
      <c r="H12" s="40">
        <f t="shared" si="2"/>
        <v>3914709</v>
      </c>
      <c r="J12" s="32"/>
      <c r="K12" s="44">
        <f>SUM(K2:K11)</f>
        <v>163196700</v>
      </c>
      <c r="L12" s="44">
        <f>SUM(L2:L11)</f>
        <v>114797000</v>
      </c>
      <c r="M12" s="18"/>
      <c r="N12" s="44">
        <f>SUM(N2:N11)</f>
        <v>48399700</v>
      </c>
      <c r="O12" s="32"/>
    </row>
    <row r="13" spans="1:15" ht="30" x14ac:dyDescent="0.25">
      <c r="A13" s="32">
        <f t="shared" si="1"/>
        <v>10</v>
      </c>
      <c r="B13" s="42">
        <v>206</v>
      </c>
      <c r="C13" s="35" t="s">
        <v>61</v>
      </c>
      <c r="D13" s="35" t="s">
        <v>59</v>
      </c>
      <c r="E13" s="32" t="s">
        <v>60</v>
      </c>
      <c r="F13" s="34">
        <v>3082800</v>
      </c>
      <c r="G13" s="34">
        <v>554904</v>
      </c>
      <c r="H13" s="40">
        <f t="shared" si="2"/>
        <v>3637704</v>
      </c>
      <c r="O13" s="28"/>
    </row>
    <row r="14" spans="1:15" ht="30" x14ac:dyDescent="0.25">
      <c r="A14" s="32">
        <f t="shared" si="1"/>
        <v>11</v>
      </c>
      <c r="B14" s="42">
        <v>209</v>
      </c>
      <c r="C14" s="35" t="s">
        <v>156</v>
      </c>
      <c r="D14" s="35" t="s">
        <v>157</v>
      </c>
      <c r="E14" s="32" t="s">
        <v>56</v>
      </c>
      <c r="F14" s="34">
        <v>3104550</v>
      </c>
      <c r="G14" s="34">
        <v>558819</v>
      </c>
      <c r="H14" s="40">
        <f t="shared" si="2"/>
        <v>3663369</v>
      </c>
      <c r="L14" s="31"/>
      <c r="M14" s="19"/>
      <c r="N14" s="31"/>
      <c r="O14" s="28"/>
    </row>
    <row r="15" spans="1:15" ht="30" x14ac:dyDescent="0.25">
      <c r="A15" s="32">
        <f t="shared" si="1"/>
        <v>12</v>
      </c>
      <c r="B15" s="42">
        <v>212</v>
      </c>
      <c r="C15" s="35" t="s">
        <v>63</v>
      </c>
      <c r="D15" s="35" t="s">
        <v>59</v>
      </c>
      <c r="E15" s="32" t="s">
        <v>62</v>
      </c>
      <c r="F15" s="34">
        <v>2656800</v>
      </c>
      <c r="G15" s="34">
        <v>478224</v>
      </c>
      <c r="H15" s="40">
        <f t="shared" si="2"/>
        <v>3135024</v>
      </c>
      <c r="O15" s="28"/>
    </row>
    <row r="16" spans="1:15" x14ac:dyDescent="0.25">
      <c r="A16" s="32">
        <f t="shared" si="1"/>
        <v>13</v>
      </c>
      <c r="B16" s="42">
        <v>213</v>
      </c>
      <c r="C16" s="35" t="s">
        <v>66</v>
      </c>
      <c r="D16" s="35" t="s">
        <v>64</v>
      </c>
      <c r="E16" s="32" t="s">
        <v>65</v>
      </c>
      <c r="F16" s="34">
        <v>1115400</v>
      </c>
      <c r="G16" s="34">
        <v>200772</v>
      </c>
      <c r="H16" s="40">
        <v>1316172</v>
      </c>
      <c r="O16" s="28"/>
    </row>
    <row r="17" spans="1:15" ht="30" x14ac:dyDescent="0.25">
      <c r="A17" s="32">
        <f t="shared" si="1"/>
        <v>14</v>
      </c>
      <c r="B17" s="42">
        <v>1</v>
      </c>
      <c r="C17" s="35" t="s">
        <v>69</v>
      </c>
      <c r="D17" s="35" t="s">
        <v>67</v>
      </c>
      <c r="E17" s="32" t="s">
        <v>68</v>
      </c>
      <c r="F17" s="34">
        <v>3418350</v>
      </c>
      <c r="G17" s="34">
        <v>615303</v>
      </c>
      <c r="H17" s="40">
        <f t="shared" ref="H17:H31" si="3">SUM(F17+G17)</f>
        <v>4033653</v>
      </c>
      <c r="O17" s="28"/>
    </row>
    <row r="18" spans="1:15" x14ac:dyDescent="0.25">
      <c r="A18" s="32">
        <f t="shared" si="1"/>
        <v>15</v>
      </c>
      <c r="B18" s="42">
        <v>2</v>
      </c>
      <c r="C18" s="35" t="s">
        <v>72</v>
      </c>
      <c r="D18" s="35" t="s">
        <v>70</v>
      </c>
      <c r="E18" s="32" t="s">
        <v>71</v>
      </c>
      <c r="F18" s="34">
        <v>3687000</v>
      </c>
      <c r="G18" s="34">
        <v>663660</v>
      </c>
      <c r="H18" s="40">
        <f t="shared" si="3"/>
        <v>4350660</v>
      </c>
      <c r="O18" s="28"/>
    </row>
    <row r="19" spans="1:15" x14ac:dyDescent="0.25">
      <c r="A19" s="32">
        <f t="shared" si="1"/>
        <v>16</v>
      </c>
      <c r="B19" s="42">
        <v>3</v>
      </c>
      <c r="C19" s="35" t="s">
        <v>72</v>
      </c>
      <c r="D19" s="35" t="s">
        <v>70</v>
      </c>
      <c r="E19" s="32" t="s">
        <v>71</v>
      </c>
      <c r="F19" s="34">
        <v>3687000</v>
      </c>
      <c r="G19" s="34">
        <v>663660</v>
      </c>
      <c r="H19" s="40">
        <f t="shared" si="3"/>
        <v>4350660</v>
      </c>
      <c r="O19" s="28"/>
    </row>
    <row r="20" spans="1:15" x14ac:dyDescent="0.25">
      <c r="A20" s="32">
        <f t="shared" si="1"/>
        <v>17</v>
      </c>
      <c r="B20" s="42">
        <v>4</v>
      </c>
      <c r="C20" s="35" t="s">
        <v>74</v>
      </c>
      <c r="D20" s="35" t="s">
        <v>64</v>
      </c>
      <c r="E20" s="32" t="s">
        <v>73</v>
      </c>
      <c r="F20" s="34">
        <v>3346200</v>
      </c>
      <c r="G20" s="34">
        <v>602316</v>
      </c>
      <c r="H20" s="40">
        <f t="shared" si="3"/>
        <v>3948516</v>
      </c>
      <c r="O20" s="28"/>
    </row>
    <row r="21" spans="1:15" x14ac:dyDescent="0.25">
      <c r="A21" s="32">
        <f t="shared" si="1"/>
        <v>18</v>
      </c>
      <c r="B21" s="42">
        <v>8</v>
      </c>
      <c r="C21" s="35" t="s">
        <v>77</v>
      </c>
      <c r="D21" s="35" t="s">
        <v>75</v>
      </c>
      <c r="E21" s="32" t="s">
        <v>76</v>
      </c>
      <c r="F21" s="34">
        <v>2130000</v>
      </c>
      <c r="G21" s="34">
        <v>383400</v>
      </c>
      <c r="H21" s="40">
        <f t="shared" si="3"/>
        <v>2513400</v>
      </c>
      <c r="K21" s="31"/>
      <c r="O21" s="28"/>
    </row>
    <row r="22" spans="1:15" ht="30" x14ac:dyDescent="0.25">
      <c r="A22" s="32">
        <f t="shared" si="1"/>
        <v>19</v>
      </c>
      <c r="B22" s="42">
        <v>10</v>
      </c>
      <c r="C22" s="35" t="s">
        <v>79</v>
      </c>
      <c r="D22" s="35" t="s">
        <v>55</v>
      </c>
      <c r="E22" s="32" t="s">
        <v>78</v>
      </c>
      <c r="F22" s="34">
        <v>1613550</v>
      </c>
      <c r="G22" s="34">
        <v>290439</v>
      </c>
      <c r="H22" s="40">
        <f t="shared" si="3"/>
        <v>1903989</v>
      </c>
      <c r="O22" s="28"/>
    </row>
    <row r="23" spans="1:15" x14ac:dyDescent="0.25">
      <c r="A23" s="32">
        <f t="shared" si="1"/>
        <v>20</v>
      </c>
      <c r="B23" s="42">
        <v>12</v>
      </c>
      <c r="C23" s="35" t="s">
        <v>158</v>
      </c>
      <c r="D23" s="35" t="s">
        <v>159</v>
      </c>
      <c r="E23" s="32" t="s">
        <v>71</v>
      </c>
      <c r="F23" s="34">
        <v>1624576.27</v>
      </c>
      <c r="G23" s="34">
        <v>292423.73</v>
      </c>
      <c r="H23" s="40">
        <v>1917000</v>
      </c>
      <c r="I23" s="29"/>
      <c r="J23" s="29"/>
      <c r="K23" s="29"/>
      <c r="L23" s="29"/>
      <c r="M23" s="29"/>
      <c r="N23" s="29"/>
      <c r="O23" s="30"/>
    </row>
    <row r="24" spans="1:15" x14ac:dyDescent="0.25">
      <c r="A24" s="32">
        <f t="shared" si="1"/>
        <v>21</v>
      </c>
      <c r="B24" s="42">
        <v>13</v>
      </c>
      <c r="C24" s="35" t="s">
        <v>158</v>
      </c>
      <c r="D24" s="35" t="s">
        <v>159</v>
      </c>
      <c r="E24" s="32" t="s">
        <v>71</v>
      </c>
      <c r="F24" s="34">
        <v>1960169.5</v>
      </c>
      <c r="G24" s="34">
        <v>352830.51</v>
      </c>
      <c r="H24" s="40">
        <v>2313000</v>
      </c>
    </row>
    <row r="25" spans="1:15" x14ac:dyDescent="0.25">
      <c r="A25" s="32">
        <f t="shared" si="1"/>
        <v>22</v>
      </c>
      <c r="B25" s="42">
        <v>17</v>
      </c>
      <c r="C25" s="35" t="s">
        <v>160</v>
      </c>
      <c r="D25" s="35" t="s">
        <v>168</v>
      </c>
      <c r="E25" s="32" t="s">
        <v>60</v>
      </c>
      <c r="F25" s="34">
        <v>1421466.67</v>
      </c>
      <c r="G25" s="34">
        <v>255864</v>
      </c>
      <c r="H25" s="40">
        <v>1677331</v>
      </c>
    </row>
    <row r="26" spans="1:15" x14ac:dyDescent="0.25">
      <c r="A26" s="32">
        <f t="shared" si="1"/>
        <v>23</v>
      </c>
      <c r="B26" s="42">
        <v>33</v>
      </c>
      <c r="C26" s="35" t="s">
        <v>162</v>
      </c>
      <c r="D26" s="35" t="s">
        <v>161</v>
      </c>
      <c r="E26" s="32" t="s">
        <v>73</v>
      </c>
      <c r="F26" s="34">
        <v>1187550</v>
      </c>
      <c r="G26" s="34">
        <v>213759</v>
      </c>
      <c r="H26" s="40">
        <f>F26+G26</f>
        <v>1401309</v>
      </c>
    </row>
    <row r="27" spans="1:15" ht="30" x14ac:dyDescent="0.25">
      <c r="A27" s="32">
        <f t="shared" si="1"/>
        <v>24</v>
      </c>
      <c r="B27" s="43">
        <v>37</v>
      </c>
      <c r="C27" s="35" t="s">
        <v>141</v>
      </c>
      <c r="D27" s="35" t="s">
        <v>139</v>
      </c>
      <c r="E27" s="32" t="s">
        <v>140</v>
      </c>
      <c r="F27" s="34">
        <v>5577150</v>
      </c>
      <c r="G27" s="34">
        <v>1003887</v>
      </c>
      <c r="H27" s="40">
        <f t="shared" si="3"/>
        <v>6581037</v>
      </c>
    </row>
    <row r="28" spans="1:15" x14ac:dyDescent="0.25">
      <c r="A28" s="32">
        <f t="shared" si="1"/>
        <v>25</v>
      </c>
      <c r="B28" s="43">
        <v>41</v>
      </c>
      <c r="C28" s="35" t="s">
        <v>163</v>
      </c>
      <c r="D28" s="35" t="s">
        <v>165</v>
      </c>
      <c r="E28" s="32" t="s">
        <v>166</v>
      </c>
      <c r="F28" s="34">
        <v>445510</v>
      </c>
      <c r="G28" s="34">
        <v>80192</v>
      </c>
      <c r="H28" s="40">
        <f>F28+G28</f>
        <v>525702</v>
      </c>
    </row>
    <row r="29" spans="1:15" x14ac:dyDescent="0.25">
      <c r="A29" s="32">
        <f t="shared" si="1"/>
        <v>26</v>
      </c>
      <c r="B29" s="43">
        <v>43</v>
      </c>
      <c r="C29" s="35" t="s">
        <v>164</v>
      </c>
      <c r="D29" s="35" t="s">
        <v>167</v>
      </c>
      <c r="E29" s="32" t="s">
        <v>71</v>
      </c>
      <c r="F29" s="34">
        <v>2266470</v>
      </c>
      <c r="G29" s="34">
        <v>407965</v>
      </c>
      <c r="H29" s="40">
        <f>F29+G29</f>
        <v>2674435</v>
      </c>
    </row>
    <row r="30" spans="1:15" x14ac:dyDescent="0.25">
      <c r="A30" s="32">
        <f t="shared" si="1"/>
        <v>27</v>
      </c>
      <c r="B30" s="43">
        <v>60</v>
      </c>
      <c r="C30" s="35" t="s">
        <v>149</v>
      </c>
      <c r="D30" s="35" t="s">
        <v>147</v>
      </c>
      <c r="E30" s="32" t="s">
        <v>148</v>
      </c>
      <c r="F30" s="40">
        <v>3170800</v>
      </c>
      <c r="G30" s="40">
        <v>570744</v>
      </c>
      <c r="H30" s="40">
        <f t="shared" si="3"/>
        <v>3741544</v>
      </c>
    </row>
    <row r="31" spans="1:15" ht="30" x14ac:dyDescent="0.25">
      <c r="A31" s="32">
        <v>28</v>
      </c>
      <c r="B31" s="43">
        <v>73</v>
      </c>
      <c r="C31" s="35" t="s">
        <v>274</v>
      </c>
      <c r="D31" s="35" t="s">
        <v>275</v>
      </c>
      <c r="E31" s="32" t="s">
        <v>276</v>
      </c>
      <c r="F31" s="40">
        <v>4979200</v>
      </c>
      <c r="G31" s="40">
        <v>896256</v>
      </c>
      <c r="H31" s="40">
        <f t="shared" si="3"/>
        <v>5875456</v>
      </c>
    </row>
    <row r="32" spans="1:15" x14ac:dyDescent="0.25">
      <c r="A32" s="32"/>
      <c r="B32" s="32"/>
      <c r="C32" s="32"/>
      <c r="D32" s="32"/>
      <c r="E32" s="32"/>
      <c r="F32" s="32"/>
      <c r="G32" s="32"/>
      <c r="H32" s="44">
        <f>SUM(H4:H31)</f>
        <v>166055057.34999999</v>
      </c>
    </row>
  </sheetData>
  <pageMargins left="0.32" right="0.19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topLeftCell="A8" workbookViewId="0">
      <selection activeCell="K12" sqref="K12"/>
    </sheetView>
  </sheetViews>
  <sheetFormatPr defaultRowHeight="15" x14ac:dyDescent="0.25"/>
  <cols>
    <col min="2" max="2" width="40.28515625" customWidth="1"/>
    <col min="3" max="3" width="11.42578125" customWidth="1"/>
    <col min="4" max="4" width="12.5703125" bestFit="1" customWidth="1"/>
    <col min="5" max="5" width="11.5703125" bestFit="1" customWidth="1"/>
    <col min="6" max="6" width="11.5703125" customWidth="1"/>
    <col min="7" max="7" width="14.28515625" bestFit="1" customWidth="1"/>
    <col min="8" max="8" width="16" bestFit="1" customWidth="1"/>
    <col min="9" max="9" width="10.140625" bestFit="1" customWidth="1"/>
    <col min="12" max="12" width="19.42578125" bestFit="1" customWidth="1"/>
    <col min="13" max="13" width="14.28515625" bestFit="1" customWidth="1"/>
    <col min="14" max="14" width="20.7109375" customWidth="1"/>
    <col min="15" max="15" width="9.5703125" customWidth="1"/>
    <col min="16" max="16" width="22.85546875" customWidth="1"/>
    <col min="17" max="17" width="10.140625" bestFit="1" customWidth="1"/>
  </cols>
  <sheetData>
    <row r="1" spans="1:17" ht="45" x14ac:dyDescent="0.25">
      <c r="A1" s="32"/>
      <c r="B1" s="18" t="s">
        <v>40</v>
      </c>
      <c r="C1" s="32"/>
      <c r="D1" s="32"/>
      <c r="E1" s="32"/>
      <c r="F1" s="32"/>
      <c r="G1" s="32"/>
      <c r="H1" s="32"/>
      <c r="I1" s="32"/>
      <c r="L1" s="2" t="s">
        <v>1</v>
      </c>
      <c r="M1" s="3" t="s">
        <v>2</v>
      </c>
      <c r="N1" s="1" t="s">
        <v>3</v>
      </c>
      <c r="O1" s="1" t="s">
        <v>4</v>
      </c>
      <c r="P1" s="1" t="s">
        <v>5</v>
      </c>
      <c r="Q1" s="1" t="s">
        <v>4</v>
      </c>
    </row>
    <row r="2" spans="1:17" x14ac:dyDescent="0.25">
      <c r="A2" s="32"/>
      <c r="B2" s="32"/>
      <c r="C2" s="32"/>
      <c r="D2" s="32"/>
      <c r="E2" s="32"/>
      <c r="F2" s="32"/>
      <c r="G2" s="32"/>
      <c r="H2" s="32"/>
      <c r="I2" s="32"/>
      <c r="L2" s="10" t="s">
        <v>9</v>
      </c>
      <c r="M2" s="6">
        <v>2400000</v>
      </c>
      <c r="N2" s="11">
        <v>1560000</v>
      </c>
      <c r="O2" s="12">
        <v>44921</v>
      </c>
      <c r="P2" s="7">
        <v>840000</v>
      </c>
      <c r="Q2" s="12">
        <v>44917</v>
      </c>
    </row>
    <row r="3" spans="1:17" ht="30" x14ac:dyDescent="0.25">
      <c r="A3" s="32" t="s">
        <v>80</v>
      </c>
      <c r="B3" s="33" t="s">
        <v>27</v>
      </c>
      <c r="C3" s="33" t="s">
        <v>41</v>
      </c>
      <c r="D3" s="33" t="s">
        <v>29</v>
      </c>
      <c r="E3" s="33" t="s">
        <v>30</v>
      </c>
      <c r="F3" s="33" t="s">
        <v>254</v>
      </c>
      <c r="G3" s="33" t="s">
        <v>18</v>
      </c>
      <c r="H3" s="33" t="s">
        <v>31</v>
      </c>
      <c r="I3" s="33" t="s">
        <v>32</v>
      </c>
      <c r="L3" s="10" t="s">
        <v>9</v>
      </c>
      <c r="M3" s="6">
        <v>600000</v>
      </c>
      <c r="N3" s="11">
        <v>390000</v>
      </c>
      <c r="O3" s="12">
        <v>44921</v>
      </c>
      <c r="P3" s="7">
        <v>210000</v>
      </c>
      <c r="Q3" s="12">
        <v>44917</v>
      </c>
    </row>
    <row r="4" spans="1:17" x14ac:dyDescent="0.25">
      <c r="A4" s="32">
        <v>1</v>
      </c>
      <c r="B4" s="32" t="s">
        <v>50</v>
      </c>
      <c r="C4" s="32">
        <v>10</v>
      </c>
      <c r="D4" s="34">
        <v>1633640</v>
      </c>
      <c r="E4" s="34">
        <v>294055.2</v>
      </c>
      <c r="F4" s="34"/>
      <c r="G4" s="34">
        <f>SUM(D4+E4)</f>
        <v>1927695.2</v>
      </c>
      <c r="H4" s="10" t="s">
        <v>48</v>
      </c>
      <c r="I4" s="32" t="s">
        <v>49</v>
      </c>
      <c r="L4" s="10" t="s">
        <v>9</v>
      </c>
      <c r="M4" s="6">
        <v>3058000</v>
      </c>
      <c r="N4" s="11">
        <v>2000000</v>
      </c>
      <c r="O4" s="12">
        <v>45084</v>
      </c>
      <c r="P4" s="6">
        <v>1058000</v>
      </c>
      <c r="Q4" s="12">
        <v>45084</v>
      </c>
    </row>
    <row r="5" spans="1:17" x14ac:dyDescent="0.25">
      <c r="A5" s="32">
        <v>2</v>
      </c>
      <c r="B5" s="32" t="s">
        <v>47</v>
      </c>
      <c r="C5" s="32">
        <v>23</v>
      </c>
      <c r="D5" s="34">
        <v>772260</v>
      </c>
      <c r="E5" s="34">
        <v>139006.79999999999</v>
      </c>
      <c r="F5" s="34"/>
      <c r="G5" s="34">
        <f>SUM(D5+E5)</f>
        <v>911266.8</v>
      </c>
      <c r="H5" s="10" t="s">
        <v>45</v>
      </c>
      <c r="I5" s="32" t="s">
        <v>46</v>
      </c>
      <c r="L5" s="10" t="s">
        <v>9</v>
      </c>
      <c r="M5" s="6">
        <v>11980000</v>
      </c>
      <c r="N5" s="14"/>
      <c r="O5" s="12" t="s">
        <v>14</v>
      </c>
      <c r="P5" s="6">
        <v>11980000</v>
      </c>
      <c r="Q5" s="12" t="s">
        <v>14</v>
      </c>
    </row>
    <row r="6" spans="1:17" x14ac:dyDescent="0.25">
      <c r="A6" s="32">
        <v>3</v>
      </c>
      <c r="B6" s="32" t="s">
        <v>44</v>
      </c>
      <c r="C6" s="32">
        <v>24</v>
      </c>
      <c r="D6" s="34">
        <v>594100</v>
      </c>
      <c r="E6" s="34">
        <v>106938</v>
      </c>
      <c r="F6" s="34"/>
      <c r="G6" s="34">
        <f>SUM(D6+E6)</f>
        <v>701038</v>
      </c>
      <c r="H6" s="10" t="s">
        <v>42</v>
      </c>
      <c r="I6" s="32" t="s">
        <v>43</v>
      </c>
      <c r="L6" s="32"/>
      <c r="M6" s="44">
        <f>SUM(M2:M5)</f>
        <v>18038000</v>
      </c>
      <c r="N6" s="44">
        <f>SUM(N2:N5)</f>
        <v>3950000</v>
      </c>
      <c r="O6" s="18"/>
      <c r="P6" s="44">
        <f>SUM(P2:P5)</f>
        <v>14088000</v>
      </c>
    </row>
    <row r="7" spans="1:17" x14ac:dyDescent="0.25">
      <c r="A7" s="32">
        <v>4</v>
      </c>
      <c r="B7" s="32" t="s">
        <v>81</v>
      </c>
      <c r="C7" s="32"/>
      <c r="D7" s="34">
        <v>100000</v>
      </c>
      <c r="E7" s="34">
        <v>18000</v>
      </c>
      <c r="F7" s="34">
        <v>2000</v>
      </c>
      <c r="G7" s="34">
        <f>SUM(D7+E7)-F7</f>
        <v>116000</v>
      </c>
      <c r="H7" s="10" t="s">
        <v>82</v>
      </c>
      <c r="I7" s="32" t="s">
        <v>83</v>
      </c>
    </row>
    <row r="8" spans="1:17" ht="30" x14ac:dyDescent="0.25">
      <c r="A8" s="32">
        <v>5</v>
      </c>
      <c r="B8" s="35" t="s">
        <v>86</v>
      </c>
      <c r="C8" s="32">
        <v>7</v>
      </c>
      <c r="D8" s="34">
        <v>885000</v>
      </c>
      <c r="E8" s="34">
        <v>159300</v>
      </c>
      <c r="F8" s="34"/>
      <c r="G8" s="34">
        <f t="shared" ref="G8:G14" si="0">SUM(D8+E8)</f>
        <v>1044300</v>
      </c>
      <c r="H8" s="10" t="s">
        <v>84</v>
      </c>
      <c r="I8" s="32" t="s">
        <v>85</v>
      </c>
    </row>
    <row r="9" spans="1:17" ht="30" x14ac:dyDescent="0.25">
      <c r="A9" s="32">
        <v>6</v>
      </c>
      <c r="B9" s="35" t="s">
        <v>87</v>
      </c>
      <c r="C9" s="32">
        <v>5</v>
      </c>
      <c r="D9" s="34">
        <v>844860</v>
      </c>
      <c r="E9" s="34">
        <v>152074.79999999999</v>
      </c>
      <c r="F9" s="34"/>
      <c r="G9" s="34">
        <f t="shared" si="0"/>
        <v>996934.8</v>
      </c>
      <c r="H9" s="10" t="s">
        <v>88</v>
      </c>
      <c r="I9" s="32" t="s">
        <v>85</v>
      </c>
    </row>
    <row r="10" spans="1:17" ht="60" x14ac:dyDescent="0.25">
      <c r="A10" s="32">
        <v>7</v>
      </c>
      <c r="B10" s="35" t="s">
        <v>89</v>
      </c>
      <c r="C10" s="32">
        <v>510</v>
      </c>
      <c r="D10" s="34">
        <v>4703280</v>
      </c>
      <c r="E10" s="34">
        <v>846590.4</v>
      </c>
      <c r="F10" s="34"/>
      <c r="G10" s="34">
        <f t="shared" si="0"/>
        <v>5549870.4000000004</v>
      </c>
      <c r="H10" s="10" t="s">
        <v>90</v>
      </c>
      <c r="I10" s="32" t="s">
        <v>91</v>
      </c>
    </row>
    <row r="11" spans="1:17" ht="60" x14ac:dyDescent="0.25">
      <c r="A11" s="32">
        <v>8</v>
      </c>
      <c r="B11" s="35" t="s">
        <v>92</v>
      </c>
      <c r="C11" s="32">
        <v>26</v>
      </c>
      <c r="D11" s="34">
        <v>1912400</v>
      </c>
      <c r="E11" s="34">
        <v>344232</v>
      </c>
      <c r="F11" s="34"/>
      <c r="G11" s="34">
        <f t="shared" si="0"/>
        <v>2256632</v>
      </c>
      <c r="H11" s="10" t="s">
        <v>93</v>
      </c>
      <c r="I11" s="32" t="s">
        <v>91</v>
      </c>
    </row>
    <row r="12" spans="1:17" x14ac:dyDescent="0.25">
      <c r="A12" s="32">
        <v>9</v>
      </c>
      <c r="B12" s="32" t="s">
        <v>94</v>
      </c>
      <c r="C12" s="32">
        <v>78</v>
      </c>
      <c r="D12" s="34">
        <v>1456395</v>
      </c>
      <c r="E12" s="34">
        <v>262151.09999999998</v>
      </c>
      <c r="F12" s="34"/>
      <c r="G12" s="34">
        <f t="shared" si="0"/>
        <v>1718546.1</v>
      </c>
      <c r="H12" s="10" t="s">
        <v>95</v>
      </c>
      <c r="I12" s="32" t="s">
        <v>96</v>
      </c>
    </row>
    <row r="13" spans="1:17" x14ac:dyDescent="0.25">
      <c r="A13" s="32">
        <v>10</v>
      </c>
      <c r="B13" s="32" t="s">
        <v>200</v>
      </c>
      <c r="C13" s="32">
        <v>3</v>
      </c>
      <c r="D13" s="34">
        <v>387000</v>
      </c>
      <c r="E13" s="34">
        <v>69660</v>
      </c>
      <c r="F13" s="34"/>
      <c r="G13" s="34">
        <f t="shared" si="0"/>
        <v>456660</v>
      </c>
      <c r="H13" s="10" t="s">
        <v>198</v>
      </c>
      <c r="I13" s="32" t="s">
        <v>199</v>
      </c>
    </row>
    <row r="14" spans="1:17" x14ac:dyDescent="0.25">
      <c r="A14" s="32">
        <v>11</v>
      </c>
      <c r="B14" s="35" t="s">
        <v>98</v>
      </c>
      <c r="C14" s="32">
        <v>2</v>
      </c>
      <c r="D14" s="34">
        <v>1259240</v>
      </c>
      <c r="E14" s="34">
        <v>226663.2</v>
      </c>
      <c r="F14" s="34"/>
      <c r="G14" s="34">
        <f t="shared" si="0"/>
        <v>1485903.2</v>
      </c>
      <c r="H14" s="10" t="s">
        <v>201</v>
      </c>
      <c r="I14" s="32" t="s">
        <v>97</v>
      </c>
    </row>
    <row r="15" spans="1:17" x14ac:dyDescent="0.25">
      <c r="A15" s="32">
        <v>12</v>
      </c>
      <c r="B15" s="32" t="s">
        <v>81</v>
      </c>
      <c r="C15" s="32"/>
      <c r="D15" s="37">
        <v>200000</v>
      </c>
      <c r="E15" s="37">
        <v>36000</v>
      </c>
      <c r="F15" s="37">
        <v>4000</v>
      </c>
      <c r="G15" s="34">
        <f>SUM(D15+E15)-F15</f>
        <v>232000</v>
      </c>
      <c r="H15" s="10" t="s">
        <v>202</v>
      </c>
      <c r="I15" s="32" t="s">
        <v>203</v>
      </c>
    </row>
    <row r="16" spans="1:17" x14ac:dyDescent="0.25">
      <c r="A16" s="32">
        <v>13</v>
      </c>
      <c r="B16" s="32" t="s">
        <v>200</v>
      </c>
      <c r="C16" s="32">
        <v>20</v>
      </c>
      <c r="D16" s="37">
        <v>551825</v>
      </c>
      <c r="E16" s="37">
        <v>99328.5</v>
      </c>
      <c r="F16" s="37"/>
      <c r="G16" s="34">
        <f>SUM(D16+E16)</f>
        <v>651153.5</v>
      </c>
      <c r="H16" s="10" t="s">
        <v>204</v>
      </c>
      <c r="I16" s="32" t="s">
        <v>203</v>
      </c>
    </row>
    <row r="17" spans="4:17" x14ac:dyDescent="0.25">
      <c r="D17" s="19"/>
      <c r="E17" s="19"/>
      <c r="F17" s="19"/>
      <c r="G17" s="22">
        <f>SUM(G4:G16)</f>
        <v>18048000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4:17" x14ac:dyDescent="0.25">
      <c r="D18" s="19"/>
      <c r="E18" s="19"/>
      <c r="F18" s="19"/>
      <c r="G18" s="22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4:17" x14ac:dyDescent="0.25">
      <c r="D19" s="19"/>
      <c r="E19" s="19"/>
      <c r="F19" s="19"/>
      <c r="G19" s="22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4:17" x14ac:dyDescent="0.25">
      <c r="D20" s="19"/>
      <c r="E20" s="19"/>
      <c r="F20" s="19"/>
      <c r="G20" s="22"/>
      <c r="H20" s="19"/>
      <c r="I20" s="19"/>
      <c r="J20" s="19"/>
      <c r="K20" s="19"/>
      <c r="L20" s="31"/>
      <c r="M20" s="31"/>
      <c r="N20" s="19"/>
      <c r="O20" s="19"/>
      <c r="P20" s="19"/>
      <c r="Q20" s="19"/>
    </row>
    <row r="21" spans="4:17" x14ac:dyDescent="0.25">
      <c r="D21" s="19"/>
      <c r="E21" s="19"/>
      <c r="F21" s="19"/>
      <c r="G21" s="22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4:17" x14ac:dyDescent="0.25">
      <c r="D22" s="19"/>
      <c r="E22" s="19"/>
      <c r="F22" s="19"/>
      <c r="G22" s="22"/>
      <c r="H22" s="19"/>
      <c r="I22" s="19"/>
      <c r="J22" s="19"/>
      <c r="K22" s="19"/>
      <c r="L22" s="19"/>
      <c r="M22" s="31"/>
      <c r="N22" s="19"/>
      <c r="O22" s="19"/>
      <c r="P22" s="19"/>
      <c r="Q22" s="19"/>
    </row>
    <row r="23" spans="4:17" x14ac:dyDescent="0.25">
      <c r="G23" s="21"/>
    </row>
    <row r="26" spans="4:17" ht="8.25" customHeight="1" x14ac:dyDescent="0.25"/>
  </sheetData>
  <pageMargins left="0.4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"/>
  <sheetViews>
    <sheetView workbookViewId="0">
      <selection activeCell="I16" sqref="I16"/>
    </sheetView>
  </sheetViews>
  <sheetFormatPr defaultRowHeight="21.6" customHeight="1" x14ac:dyDescent="0.25"/>
  <cols>
    <col min="2" max="2" width="34.85546875" customWidth="1"/>
    <col min="3" max="3" width="11.140625" customWidth="1"/>
    <col min="4" max="4" width="12.5703125" bestFit="1" customWidth="1"/>
    <col min="5" max="5" width="11.5703125" bestFit="1" customWidth="1"/>
    <col min="6" max="6" width="14.28515625" bestFit="1" customWidth="1"/>
    <col min="7" max="7" width="17.85546875" bestFit="1" customWidth="1"/>
    <col min="8" max="8" width="10.140625" bestFit="1" customWidth="1"/>
    <col min="10" max="10" width="20.5703125" bestFit="1" customWidth="1"/>
    <col min="11" max="11" width="14.28515625" bestFit="1" customWidth="1"/>
    <col min="12" max="12" width="16.5703125" bestFit="1" customWidth="1"/>
    <col min="13" max="13" width="20.5703125" bestFit="1" customWidth="1"/>
    <col min="14" max="14" width="25.5703125" bestFit="1" customWidth="1"/>
    <col min="15" max="15" width="14.28515625" bestFit="1" customWidth="1"/>
    <col min="16" max="16" width="9.42578125" customWidth="1"/>
    <col min="17" max="17" width="14.28515625" bestFit="1" customWidth="1"/>
    <col min="18" max="18" width="9.5703125" bestFit="1" customWidth="1"/>
  </cols>
  <sheetData>
    <row r="1" spans="1:15" ht="24.95" customHeight="1" x14ac:dyDescent="0.25">
      <c r="A1" s="23"/>
      <c r="B1" s="24" t="s">
        <v>115</v>
      </c>
      <c r="C1" s="24"/>
      <c r="D1" s="24"/>
      <c r="E1" s="24"/>
      <c r="F1" s="24"/>
      <c r="G1" s="24"/>
      <c r="H1" s="24"/>
    </row>
    <row r="2" spans="1:15" ht="29.45" customHeight="1" x14ac:dyDescent="0.25">
      <c r="A2" s="18" t="s">
        <v>80</v>
      </c>
      <c r="B2" s="33" t="s">
        <v>27</v>
      </c>
      <c r="C2" s="33" t="s">
        <v>37</v>
      </c>
      <c r="D2" s="33" t="s">
        <v>29</v>
      </c>
      <c r="E2" s="33" t="s">
        <v>30</v>
      </c>
      <c r="F2" s="33" t="s">
        <v>18</v>
      </c>
      <c r="G2" s="33" t="s">
        <v>31</v>
      </c>
      <c r="H2" s="33" t="s">
        <v>32</v>
      </c>
      <c r="J2" s="2" t="s">
        <v>1</v>
      </c>
      <c r="K2" s="3" t="s">
        <v>2</v>
      </c>
      <c r="L2" s="1" t="s">
        <v>3</v>
      </c>
      <c r="M2" s="1" t="s">
        <v>4</v>
      </c>
      <c r="N2" s="1" t="s">
        <v>5</v>
      </c>
      <c r="O2" s="1" t="s">
        <v>4</v>
      </c>
    </row>
    <row r="3" spans="1:15" ht="21.6" customHeight="1" x14ac:dyDescent="0.25">
      <c r="A3" s="32">
        <v>1</v>
      </c>
      <c r="B3" s="32" t="s">
        <v>116</v>
      </c>
      <c r="C3" s="32" t="s">
        <v>123</v>
      </c>
      <c r="D3" s="34">
        <v>2510169.4900000002</v>
      </c>
      <c r="E3" s="34">
        <f>469830.51+56600</f>
        <v>526430.51</v>
      </c>
      <c r="F3" s="34">
        <f t="shared" ref="F3:F13" si="0">SUM(D3+E3)</f>
        <v>3036600</v>
      </c>
      <c r="G3" s="32" t="s">
        <v>265</v>
      </c>
      <c r="H3" s="32" t="s">
        <v>124</v>
      </c>
      <c r="J3" s="10" t="s">
        <v>12</v>
      </c>
      <c r="K3" s="6">
        <v>61600000</v>
      </c>
      <c r="L3" s="13">
        <v>41600000</v>
      </c>
      <c r="M3" s="12">
        <v>45035</v>
      </c>
      <c r="N3" s="6">
        <v>20000000</v>
      </c>
      <c r="O3" s="12">
        <v>45035</v>
      </c>
    </row>
    <row r="4" spans="1:15" ht="21.6" customHeight="1" x14ac:dyDescent="0.25">
      <c r="A4" s="32">
        <v>2</v>
      </c>
      <c r="B4" s="35" t="s">
        <v>116</v>
      </c>
      <c r="C4" s="32" t="s">
        <v>121</v>
      </c>
      <c r="D4" s="34">
        <v>1218079.1000000001</v>
      </c>
      <c r="E4" s="34">
        <v>219254.24</v>
      </c>
      <c r="F4" s="34">
        <f t="shared" si="0"/>
        <v>1437333.34</v>
      </c>
      <c r="G4" s="32" t="s">
        <v>125</v>
      </c>
      <c r="H4" s="32" t="s">
        <v>122</v>
      </c>
      <c r="J4" s="32"/>
      <c r="K4" s="44">
        <f>SUM(K3)</f>
        <v>61600000</v>
      </c>
      <c r="L4" s="44">
        <f>SUM(L3)</f>
        <v>41600000</v>
      </c>
      <c r="M4" s="32"/>
      <c r="N4" s="44">
        <f>SUM(N3)</f>
        <v>20000000</v>
      </c>
      <c r="O4" s="32"/>
    </row>
    <row r="5" spans="1:15" ht="21.6" customHeight="1" x14ac:dyDescent="0.25">
      <c r="A5" s="32">
        <v>3</v>
      </c>
      <c r="B5" s="35" t="s">
        <v>116</v>
      </c>
      <c r="C5" s="35" t="s">
        <v>126</v>
      </c>
      <c r="D5" s="34">
        <v>3132203.39</v>
      </c>
      <c r="E5" s="34">
        <v>563796.61</v>
      </c>
      <c r="F5" s="34">
        <f t="shared" si="0"/>
        <v>3696000</v>
      </c>
      <c r="G5" s="35" t="s">
        <v>127</v>
      </c>
      <c r="H5" s="35" t="s">
        <v>122</v>
      </c>
    </row>
    <row r="6" spans="1:15" ht="21.6" customHeight="1" x14ac:dyDescent="0.25">
      <c r="A6" s="32">
        <v>4</v>
      </c>
      <c r="B6" s="35" t="s">
        <v>116</v>
      </c>
      <c r="C6" s="35" t="s">
        <v>123</v>
      </c>
      <c r="D6" s="34">
        <v>2610169.4900000002</v>
      </c>
      <c r="E6" s="34">
        <v>469830.51</v>
      </c>
      <c r="F6" s="34">
        <f t="shared" si="0"/>
        <v>3080000</v>
      </c>
      <c r="G6" s="35" t="s">
        <v>128</v>
      </c>
      <c r="H6" s="35" t="s">
        <v>129</v>
      </c>
    </row>
    <row r="7" spans="1:15" ht="21.6" customHeight="1" x14ac:dyDescent="0.25">
      <c r="A7" s="32">
        <v>5</v>
      </c>
      <c r="B7" s="35" t="s">
        <v>116</v>
      </c>
      <c r="C7" s="32" t="s">
        <v>120</v>
      </c>
      <c r="D7" s="34">
        <v>3480225.99</v>
      </c>
      <c r="E7" s="34">
        <v>626440.68000000005</v>
      </c>
      <c r="F7" s="34">
        <f t="shared" si="0"/>
        <v>4106666.6700000004</v>
      </c>
      <c r="G7" s="32" t="s">
        <v>266</v>
      </c>
      <c r="H7" s="32" t="s">
        <v>66</v>
      </c>
    </row>
    <row r="8" spans="1:15" ht="21.6" customHeight="1" x14ac:dyDescent="0.25">
      <c r="A8" s="32">
        <v>6</v>
      </c>
      <c r="B8" s="35" t="s">
        <v>116</v>
      </c>
      <c r="C8" s="32" t="s">
        <v>117</v>
      </c>
      <c r="D8" s="34">
        <v>2958192.09</v>
      </c>
      <c r="E8" s="34">
        <v>532474.57999999996</v>
      </c>
      <c r="F8" s="34">
        <f t="shared" si="0"/>
        <v>3490666.67</v>
      </c>
      <c r="G8" s="32" t="s">
        <v>118</v>
      </c>
      <c r="H8" s="32" t="s">
        <v>119</v>
      </c>
    </row>
    <row r="9" spans="1:15" ht="21.6" customHeight="1" x14ac:dyDescent="0.25">
      <c r="A9" s="32">
        <v>7</v>
      </c>
      <c r="B9" s="35" t="s">
        <v>116</v>
      </c>
      <c r="C9" s="32" t="s">
        <v>130</v>
      </c>
      <c r="D9" s="34">
        <v>4524293.78</v>
      </c>
      <c r="E9" s="34">
        <v>814372.88</v>
      </c>
      <c r="F9" s="34">
        <f t="shared" si="0"/>
        <v>5338666.66</v>
      </c>
      <c r="G9" s="32" t="s">
        <v>131</v>
      </c>
      <c r="H9" s="32" t="s">
        <v>132</v>
      </c>
    </row>
    <row r="10" spans="1:15" ht="21.6" customHeight="1" x14ac:dyDescent="0.25">
      <c r="A10" s="32">
        <v>8</v>
      </c>
      <c r="B10" s="35" t="s">
        <v>116</v>
      </c>
      <c r="C10" s="32" t="s">
        <v>209</v>
      </c>
      <c r="D10" s="34">
        <v>5220338.9800000004</v>
      </c>
      <c r="E10" s="34">
        <v>939661.02</v>
      </c>
      <c r="F10" s="34">
        <f t="shared" si="0"/>
        <v>6160000</v>
      </c>
      <c r="G10" s="32" t="s">
        <v>205</v>
      </c>
      <c r="H10" s="32" t="s">
        <v>206</v>
      </c>
    </row>
    <row r="11" spans="1:15" ht="21.6" customHeight="1" x14ac:dyDescent="0.25">
      <c r="A11" s="32">
        <v>9</v>
      </c>
      <c r="B11" s="35" t="s">
        <v>116</v>
      </c>
      <c r="C11" s="32" t="s">
        <v>208</v>
      </c>
      <c r="D11" s="34">
        <v>696045.2</v>
      </c>
      <c r="E11" s="34">
        <v>125288</v>
      </c>
      <c r="F11" s="34">
        <f t="shared" si="0"/>
        <v>821333.2</v>
      </c>
      <c r="G11" s="32" t="s">
        <v>207</v>
      </c>
      <c r="H11" s="32" t="s">
        <v>206</v>
      </c>
    </row>
    <row r="12" spans="1:15" ht="21.6" customHeight="1" x14ac:dyDescent="0.25">
      <c r="A12" s="32">
        <v>10</v>
      </c>
      <c r="B12" s="35" t="s">
        <v>116</v>
      </c>
      <c r="C12" s="32" t="s">
        <v>278</v>
      </c>
      <c r="D12" s="34">
        <v>2784180.79</v>
      </c>
      <c r="E12" s="34">
        <v>501152.54</v>
      </c>
      <c r="F12" s="34">
        <f t="shared" si="0"/>
        <v>3285333.33</v>
      </c>
      <c r="G12" s="32" t="s">
        <v>279</v>
      </c>
      <c r="H12" s="32" t="s">
        <v>280</v>
      </c>
    </row>
    <row r="13" spans="1:15" ht="21.6" customHeight="1" x14ac:dyDescent="0.25">
      <c r="A13" s="32">
        <v>11</v>
      </c>
      <c r="B13" s="35" t="s">
        <v>116</v>
      </c>
      <c r="C13" s="32" t="s">
        <v>281</v>
      </c>
      <c r="D13" s="34">
        <v>2088135.59</v>
      </c>
      <c r="E13" s="34">
        <v>375864.41</v>
      </c>
      <c r="F13" s="34">
        <f t="shared" si="0"/>
        <v>2464000</v>
      </c>
      <c r="G13" s="32" t="s">
        <v>282</v>
      </c>
      <c r="H13" s="32" t="s">
        <v>280</v>
      </c>
    </row>
    <row r="14" spans="1:15" ht="21.6" customHeight="1" x14ac:dyDescent="0.25">
      <c r="A14" s="32"/>
      <c r="B14" s="32"/>
      <c r="C14" s="32"/>
      <c r="D14" s="32"/>
      <c r="E14" s="32"/>
      <c r="F14" s="44">
        <f>SUM(F3:F13)</f>
        <v>36916599.869999997</v>
      </c>
      <c r="G14" s="32"/>
      <c r="H14" s="3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4"/>
  <sheetViews>
    <sheetView topLeftCell="A10" workbookViewId="0">
      <selection activeCell="K20" sqref="K20"/>
    </sheetView>
  </sheetViews>
  <sheetFormatPr defaultColWidth="8.7109375" defaultRowHeight="15" x14ac:dyDescent="0.25"/>
  <cols>
    <col min="1" max="1" width="5.85546875" bestFit="1" customWidth="1"/>
    <col min="2" max="2" width="23.7109375" bestFit="1" customWidth="1"/>
    <col min="3" max="3" width="13.42578125" bestFit="1" customWidth="1"/>
    <col min="4" max="5" width="12.5703125" bestFit="1" customWidth="1"/>
    <col min="6" max="6" width="9" bestFit="1" customWidth="1"/>
    <col min="7" max="7" width="15.28515625" bestFit="1" customWidth="1"/>
    <col min="8" max="8" width="15.7109375" bestFit="1" customWidth="1"/>
    <col min="9" max="9" width="10.140625" bestFit="1" customWidth="1"/>
    <col min="12" max="12" width="16.5703125" bestFit="1" customWidth="1"/>
    <col min="13" max="13" width="15.28515625" bestFit="1" customWidth="1"/>
    <col min="14" max="14" width="14.28515625" bestFit="1" customWidth="1"/>
    <col min="15" max="15" width="10.140625" bestFit="1" customWidth="1"/>
    <col min="16" max="16" width="19.28515625" bestFit="1" customWidth="1"/>
    <col min="17" max="17" width="10.140625" bestFit="1" customWidth="1"/>
  </cols>
  <sheetData>
    <row r="1" spans="1:17" ht="60" x14ac:dyDescent="0.25">
      <c r="A1" s="18" t="s">
        <v>80</v>
      </c>
      <c r="B1" s="33" t="s">
        <v>27</v>
      </c>
      <c r="C1" s="33" t="s">
        <v>37</v>
      </c>
      <c r="D1" s="33" t="s">
        <v>29</v>
      </c>
      <c r="E1" s="33" t="s">
        <v>30</v>
      </c>
      <c r="F1" s="33" t="s">
        <v>231</v>
      </c>
      <c r="G1" s="33" t="s">
        <v>18</v>
      </c>
      <c r="H1" s="33" t="s">
        <v>31</v>
      </c>
      <c r="I1" s="33" t="s">
        <v>32</v>
      </c>
      <c r="L1" s="50" t="s">
        <v>1</v>
      </c>
      <c r="M1" s="51" t="s">
        <v>2</v>
      </c>
      <c r="N1" s="52" t="s">
        <v>3</v>
      </c>
      <c r="O1" s="52" t="s">
        <v>4</v>
      </c>
      <c r="P1" s="52" t="s">
        <v>5</v>
      </c>
      <c r="Q1" s="52" t="s">
        <v>4</v>
      </c>
    </row>
    <row r="2" spans="1:17" x14ac:dyDescent="0.25">
      <c r="A2" s="32">
        <v>1</v>
      </c>
      <c r="B2" s="32" t="s">
        <v>133</v>
      </c>
      <c r="C2" s="32" t="s">
        <v>223</v>
      </c>
      <c r="D2" s="40">
        <v>206550</v>
      </c>
      <c r="E2" s="40">
        <v>37179</v>
      </c>
      <c r="F2" s="40"/>
      <c r="G2" s="40">
        <f>D2+E2+F2</f>
        <v>243729</v>
      </c>
      <c r="H2" s="32" t="s">
        <v>210</v>
      </c>
      <c r="I2" s="32" t="s">
        <v>211</v>
      </c>
      <c r="L2" s="53" t="s">
        <v>10</v>
      </c>
      <c r="M2" s="54">
        <v>20000000</v>
      </c>
      <c r="N2" s="55">
        <v>20000000</v>
      </c>
      <c r="O2" s="56">
        <v>44924</v>
      </c>
      <c r="P2" s="57">
        <v>0</v>
      </c>
      <c r="Q2" s="56" t="s">
        <v>7</v>
      </c>
    </row>
    <row r="3" spans="1:17" x14ac:dyDescent="0.25">
      <c r="A3" s="32">
        <v>2</v>
      </c>
      <c r="B3" s="32" t="s">
        <v>133</v>
      </c>
      <c r="C3" s="32" t="s">
        <v>223</v>
      </c>
      <c r="D3" s="40">
        <v>2078867</v>
      </c>
      <c r="E3" s="40">
        <v>374196.06</v>
      </c>
      <c r="F3" s="40"/>
      <c r="G3" s="40">
        <f t="shared" ref="G3:G23" si="0">D3+E3+F3</f>
        <v>2453063.06</v>
      </c>
      <c r="H3" s="32" t="s">
        <v>212</v>
      </c>
      <c r="I3" s="32" t="s">
        <v>213</v>
      </c>
      <c r="L3" s="32" t="s">
        <v>10</v>
      </c>
      <c r="M3" s="54">
        <v>7500000</v>
      </c>
      <c r="N3" s="55"/>
      <c r="O3" s="56"/>
      <c r="P3" s="54">
        <v>7500000</v>
      </c>
      <c r="Q3" s="56">
        <v>44938</v>
      </c>
    </row>
    <row r="4" spans="1:17" x14ac:dyDescent="0.25">
      <c r="A4" s="32">
        <v>3</v>
      </c>
      <c r="B4" s="32" t="s">
        <v>133</v>
      </c>
      <c r="C4" s="32" t="s">
        <v>223</v>
      </c>
      <c r="D4" s="40">
        <v>2009697</v>
      </c>
      <c r="E4" s="40">
        <v>361745.46</v>
      </c>
      <c r="F4" s="40"/>
      <c r="G4" s="40">
        <f t="shared" si="0"/>
        <v>2371442.46</v>
      </c>
      <c r="H4" s="32" t="s">
        <v>214</v>
      </c>
      <c r="I4" s="32" t="s">
        <v>213</v>
      </c>
      <c r="L4" s="32" t="s">
        <v>10</v>
      </c>
      <c r="M4" s="54">
        <v>9610000</v>
      </c>
      <c r="N4" s="57"/>
      <c r="O4" s="56"/>
      <c r="P4" s="54">
        <v>9610000</v>
      </c>
      <c r="Q4" s="56">
        <v>44944</v>
      </c>
    </row>
    <row r="5" spans="1:17" x14ac:dyDescent="0.25">
      <c r="A5" s="32">
        <v>4</v>
      </c>
      <c r="B5" s="32" t="s">
        <v>133</v>
      </c>
      <c r="C5" s="32" t="s">
        <v>223</v>
      </c>
      <c r="D5" s="40">
        <v>3820000</v>
      </c>
      <c r="E5" s="40">
        <v>687600</v>
      </c>
      <c r="F5" s="40">
        <v>4508</v>
      </c>
      <c r="G5" s="40">
        <f t="shared" si="0"/>
        <v>4512108</v>
      </c>
      <c r="H5" s="32" t="s">
        <v>227</v>
      </c>
      <c r="I5" s="32" t="s">
        <v>96</v>
      </c>
      <c r="L5" s="32" t="s">
        <v>10</v>
      </c>
      <c r="M5" s="54">
        <v>20000000</v>
      </c>
      <c r="N5" s="55">
        <v>15500000</v>
      </c>
      <c r="O5" s="56">
        <v>45055</v>
      </c>
      <c r="P5" s="54">
        <v>4500000</v>
      </c>
      <c r="Q5" s="56">
        <v>45055</v>
      </c>
    </row>
    <row r="6" spans="1:17" x14ac:dyDescent="0.25">
      <c r="A6" s="32">
        <f>A5+1</f>
        <v>5</v>
      </c>
      <c r="B6" s="32" t="s">
        <v>133</v>
      </c>
      <c r="C6" s="32" t="s">
        <v>223</v>
      </c>
      <c r="D6" s="40">
        <v>7300000</v>
      </c>
      <c r="E6" s="40">
        <v>1314000</v>
      </c>
      <c r="F6" s="40">
        <v>8614</v>
      </c>
      <c r="G6" s="40">
        <f t="shared" si="0"/>
        <v>8622614</v>
      </c>
      <c r="H6" s="32" t="s">
        <v>267</v>
      </c>
      <c r="I6" s="32" t="s">
        <v>215</v>
      </c>
      <c r="L6" s="32" t="s">
        <v>10</v>
      </c>
      <c r="M6" s="54">
        <v>10000000</v>
      </c>
      <c r="N6" s="58">
        <v>6800000</v>
      </c>
      <c r="O6" s="56">
        <v>45084</v>
      </c>
      <c r="P6" s="54">
        <v>3200000</v>
      </c>
      <c r="Q6" s="56">
        <v>45084</v>
      </c>
    </row>
    <row r="7" spans="1:17" x14ac:dyDescent="0.25">
      <c r="A7" s="32">
        <f t="shared" ref="A7:A23" si="1">A6+1</f>
        <v>6</v>
      </c>
      <c r="B7" s="32" t="s">
        <v>133</v>
      </c>
      <c r="C7" s="32" t="s">
        <v>223</v>
      </c>
      <c r="D7" s="40">
        <v>4500000</v>
      </c>
      <c r="E7" s="40">
        <v>810000</v>
      </c>
      <c r="F7" s="40">
        <v>5310</v>
      </c>
      <c r="G7" s="40">
        <f t="shared" si="0"/>
        <v>5315310</v>
      </c>
      <c r="H7" s="32" t="s">
        <v>268</v>
      </c>
      <c r="I7" s="32" t="s">
        <v>215</v>
      </c>
      <c r="L7" s="32" t="s">
        <v>10</v>
      </c>
      <c r="M7" s="54">
        <v>14800000</v>
      </c>
      <c r="N7" s="58">
        <v>10200000</v>
      </c>
      <c r="O7" s="56">
        <v>45090</v>
      </c>
      <c r="P7" s="54">
        <v>4600000</v>
      </c>
      <c r="Q7" s="56">
        <v>45090</v>
      </c>
    </row>
    <row r="8" spans="1:17" x14ac:dyDescent="0.25">
      <c r="A8" s="32">
        <f t="shared" si="1"/>
        <v>7</v>
      </c>
      <c r="B8" s="32" t="s">
        <v>133</v>
      </c>
      <c r="C8" s="32" t="s">
        <v>223</v>
      </c>
      <c r="D8" s="40">
        <v>6500000</v>
      </c>
      <c r="E8" s="40">
        <v>1170000</v>
      </c>
      <c r="F8" s="40">
        <v>7670</v>
      </c>
      <c r="G8" s="40">
        <f t="shared" si="0"/>
        <v>7677670</v>
      </c>
      <c r="H8" s="32" t="s">
        <v>269</v>
      </c>
      <c r="I8" s="32" t="s">
        <v>215</v>
      </c>
      <c r="L8" s="32" t="s">
        <v>10</v>
      </c>
      <c r="M8" s="54">
        <v>15000000</v>
      </c>
      <c r="N8" s="58">
        <v>10200000</v>
      </c>
      <c r="O8" s="56">
        <v>45090</v>
      </c>
      <c r="P8" s="54">
        <v>4800000</v>
      </c>
      <c r="Q8" s="56">
        <v>45090</v>
      </c>
    </row>
    <row r="9" spans="1:17" x14ac:dyDescent="0.25">
      <c r="A9" s="32">
        <f t="shared" si="1"/>
        <v>8</v>
      </c>
      <c r="B9" s="32" t="s">
        <v>133</v>
      </c>
      <c r="C9" s="32" t="s">
        <v>223</v>
      </c>
      <c r="D9" s="40">
        <v>6750000</v>
      </c>
      <c r="E9" s="40">
        <v>1215000</v>
      </c>
      <c r="F9" s="40">
        <v>7965</v>
      </c>
      <c r="G9" s="40">
        <f t="shared" si="0"/>
        <v>7972965</v>
      </c>
      <c r="H9" s="32" t="s">
        <v>270</v>
      </c>
      <c r="I9" s="32" t="s">
        <v>215</v>
      </c>
      <c r="L9" s="32" t="s">
        <v>10</v>
      </c>
      <c r="M9" s="54">
        <v>5000000</v>
      </c>
      <c r="N9" s="58">
        <v>3400000</v>
      </c>
      <c r="O9" s="56">
        <v>45094</v>
      </c>
      <c r="P9" s="54">
        <v>1600000</v>
      </c>
      <c r="Q9" s="56">
        <v>45094</v>
      </c>
    </row>
    <row r="10" spans="1:17" x14ac:dyDescent="0.25">
      <c r="A10" s="32">
        <f t="shared" si="1"/>
        <v>9</v>
      </c>
      <c r="B10" s="32" t="s">
        <v>133</v>
      </c>
      <c r="C10" s="32" t="s">
        <v>223</v>
      </c>
      <c r="D10" s="40">
        <v>6850000</v>
      </c>
      <c r="E10" s="40">
        <v>1233000</v>
      </c>
      <c r="F10" s="40">
        <v>8083</v>
      </c>
      <c r="G10" s="40">
        <f t="shared" si="0"/>
        <v>8091083</v>
      </c>
      <c r="H10" s="32" t="s">
        <v>271</v>
      </c>
      <c r="I10" s="32" t="s">
        <v>215</v>
      </c>
      <c r="L10" s="32" t="s">
        <v>10</v>
      </c>
      <c r="M10" s="54">
        <v>5000000</v>
      </c>
      <c r="N10" s="58"/>
      <c r="O10" s="56"/>
      <c r="P10" s="54">
        <v>5000000</v>
      </c>
      <c r="Q10" s="56">
        <v>45272</v>
      </c>
    </row>
    <row r="11" spans="1:17" x14ac:dyDescent="0.25">
      <c r="A11" s="32">
        <f t="shared" si="1"/>
        <v>10</v>
      </c>
      <c r="B11" s="32" t="s">
        <v>133</v>
      </c>
      <c r="C11" s="32" t="s">
        <v>223</v>
      </c>
      <c r="D11" s="37">
        <v>5150000</v>
      </c>
      <c r="E11" s="37">
        <v>927000</v>
      </c>
      <c r="F11" s="37">
        <v>6077</v>
      </c>
      <c r="G11" s="40">
        <f t="shared" si="0"/>
        <v>6083077</v>
      </c>
      <c r="H11" s="32" t="s">
        <v>226</v>
      </c>
      <c r="I11" s="32" t="s">
        <v>216</v>
      </c>
      <c r="L11" s="32"/>
      <c r="M11" s="44">
        <f>SUM(M2:M10)</f>
        <v>106910000</v>
      </c>
      <c r="N11" s="44">
        <f>SUM(N2:N10)</f>
        <v>66100000</v>
      </c>
      <c r="O11" s="32"/>
      <c r="P11" s="44">
        <f>SUM(P2:P10)</f>
        <v>40810000</v>
      </c>
      <c r="Q11" s="32"/>
    </row>
    <row r="12" spans="1:17" x14ac:dyDescent="0.25">
      <c r="A12" s="32">
        <f t="shared" si="1"/>
        <v>11</v>
      </c>
      <c r="B12" s="32" t="s">
        <v>133</v>
      </c>
      <c r="C12" s="32" t="s">
        <v>223</v>
      </c>
      <c r="D12" s="37">
        <v>5240000</v>
      </c>
      <c r="E12" s="37">
        <v>943200</v>
      </c>
      <c r="F12" s="37">
        <v>6183</v>
      </c>
      <c r="G12" s="40">
        <f t="shared" si="0"/>
        <v>6189383</v>
      </c>
      <c r="H12" s="32" t="s">
        <v>217</v>
      </c>
      <c r="I12" s="32" t="s">
        <v>218</v>
      </c>
      <c r="L12" s="31"/>
    </row>
    <row r="13" spans="1:17" x14ac:dyDescent="0.25">
      <c r="A13" s="32">
        <f t="shared" si="1"/>
        <v>12</v>
      </c>
      <c r="B13" s="32" t="s">
        <v>133</v>
      </c>
      <c r="C13" s="32" t="s">
        <v>223</v>
      </c>
      <c r="D13" s="37">
        <v>3350000</v>
      </c>
      <c r="E13" s="37">
        <v>603000</v>
      </c>
      <c r="F13" s="37">
        <v>3953</v>
      </c>
      <c r="G13" s="40">
        <f t="shared" si="0"/>
        <v>3956953</v>
      </c>
      <c r="H13" s="32" t="s">
        <v>225</v>
      </c>
      <c r="I13" s="32" t="s">
        <v>219</v>
      </c>
    </row>
    <row r="14" spans="1:17" x14ac:dyDescent="0.25">
      <c r="A14" s="32">
        <f t="shared" si="1"/>
        <v>13</v>
      </c>
      <c r="B14" s="32" t="s">
        <v>133</v>
      </c>
      <c r="C14" s="32" t="s">
        <v>223</v>
      </c>
      <c r="D14" s="37">
        <v>3540000</v>
      </c>
      <c r="E14" s="37">
        <v>637200</v>
      </c>
      <c r="F14" s="37">
        <v>4177</v>
      </c>
      <c r="G14" s="40">
        <f t="shared" si="0"/>
        <v>4181377</v>
      </c>
      <c r="H14" s="32" t="s">
        <v>221</v>
      </c>
      <c r="I14" s="32" t="s">
        <v>224</v>
      </c>
    </row>
    <row r="15" spans="1:17" x14ac:dyDescent="0.25">
      <c r="A15" s="32">
        <f t="shared" si="1"/>
        <v>14</v>
      </c>
      <c r="B15" s="32" t="s">
        <v>133</v>
      </c>
      <c r="C15" s="32" t="s">
        <v>223</v>
      </c>
      <c r="D15" s="37">
        <v>4780000</v>
      </c>
      <c r="E15" s="37">
        <v>860400</v>
      </c>
      <c r="F15" s="37">
        <v>5640</v>
      </c>
      <c r="G15" s="40">
        <f t="shared" si="0"/>
        <v>5646040</v>
      </c>
      <c r="H15" s="32" t="s">
        <v>220</v>
      </c>
      <c r="I15" s="32" t="s">
        <v>222</v>
      </c>
    </row>
    <row r="16" spans="1:17" x14ac:dyDescent="0.25">
      <c r="A16" s="32">
        <f t="shared" si="1"/>
        <v>15</v>
      </c>
      <c r="B16" s="32" t="s">
        <v>133</v>
      </c>
      <c r="C16" s="32" t="s">
        <v>223</v>
      </c>
      <c r="D16" s="37">
        <v>7220000</v>
      </c>
      <c r="E16" s="37">
        <v>1299600</v>
      </c>
      <c r="F16" s="37">
        <v>8520</v>
      </c>
      <c r="G16" s="40">
        <f t="shared" si="0"/>
        <v>8528120</v>
      </c>
      <c r="H16" s="32" t="s">
        <v>228</v>
      </c>
      <c r="I16" s="32" t="s">
        <v>53</v>
      </c>
    </row>
    <row r="17" spans="1:12" x14ac:dyDescent="0.25">
      <c r="A17" s="32">
        <f t="shared" si="1"/>
        <v>16</v>
      </c>
      <c r="B17" s="35" t="s">
        <v>133</v>
      </c>
      <c r="C17" s="32" t="s">
        <v>109</v>
      </c>
      <c r="D17" s="40">
        <v>4550000</v>
      </c>
      <c r="E17" s="40">
        <v>819000</v>
      </c>
      <c r="F17" s="40">
        <v>5369</v>
      </c>
      <c r="G17" s="40">
        <f t="shared" si="0"/>
        <v>5374369</v>
      </c>
      <c r="H17" s="32" t="s">
        <v>134</v>
      </c>
      <c r="I17" s="32" t="s">
        <v>135</v>
      </c>
    </row>
    <row r="18" spans="1:12" x14ac:dyDescent="0.25">
      <c r="A18" s="32">
        <f t="shared" si="1"/>
        <v>17</v>
      </c>
      <c r="B18" s="35" t="s">
        <v>133</v>
      </c>
      <c r="C18" s="32" t="s">
        <v>109</v>
      </c>
      <c r="D18" s="40">
        <v>6450000</v>
      </c>
      <c r="E18" s="40">
        <v>1161000</v>
      </c>
      <c r="F18" s="40">
        <v>7611</v>
      </c>
      <c r="G18" s="40">
        <f t="shared" si="0"/>
        <v>7618611</v>
      </c>
      <c r="H18" s="32" t="s">
        <v>136</v>
      </c>
      <c r="I18" s="32" t="s">
        <v>63</v>
      </c>
    </row>
    <row r="19" spans="1:12" x14ac:dyDescent="0.25">
      <c r="A19" s="32">
        <f t="shared" si="1"/>
        <v>18</v>
      </c>
      <c r="B19" s="35" t="s">
        <v>133</v>
      </c>
      <c r="C19" s="32" t="s">
        <v>109</v>
      </c>
      <c r="D19" s="40">
        <v>4000000</v>
      </c>
      <c r="E19" s="40">
        <v>720000</v>
      </c>
      <c r="F19" s="40">
        <v>4720</v>
      </c>
      <c r="G19" s="40">
        <f t="shared" si="0"/>
        <v>4724720</v>
      </c>
      <c r="H19" s="32" t="s">
        <v>137</v>
      </c>
      <c r="I19" s="32" t="s">
        <v>138</v>
      </c>
    </row>
    <row r="20" spans="1:12" x14ac:dyDescent="0.25">
      <c r="A20" s="32">
        <f t="shared" si="1"/>
        <v>19</v>
      </c>
      <c r="B20" s="32" t="s">
        <v>133</v>
      </c>
      <c r="C20" s="32" t="s">
        <v>223</v>
      </c>
      <c r="D20" s="37">
        <v>4250000</v>
      </c>
      <c r="E20" s="37">
        <v>765000</v>
      </c>
      <c r="F20" s="37">
        <v>5015</v>
      </c>
      <c r="G20" s="40">
        <f t="shared" si="0"/>
        <v>5020015</v>
      </c>
      <c r="H20" s="32" t="s">
        <v>229</v>
      </c>
      <c r="I20" s="32" t="s">
        <v>230</v>
      </c>
    </row>
    <row r="21" spans="1:12" x14ac:dyDescent="0.25">
      <c r="A21" s="32">
        <f t="shared" si="1"/>
        <v>20</v>
      </c>
      <c r="B21" s="32" t="s">
        <v>133</v>
      </c>
      <c r="C21" s="32" t="s">
        <v>223</v>
      </c>
      <c r="D21" s="37">
        <v>3850000</v>
      </c>
      <c r="E21" s="37">
        <v>693000</v>
      </c>
      <c r="F21" s="37">
        <v>4543</v>
      </c>
      <c r="G21" s="40">
        <f t="shared" si="0"/>
        <v>4547543</v>
      </c>
      <c r="H21" s="32" t="s">
        <v>232</v>
      </c>
      <c r="I21" s="32" t="s">
        <v>233</v>
      </c>
      <c r="L21" s="36"/>
    </row>
    <row r="22" spans="1:12" x14ac:dyDescent="0.25">
      <c r="A22" s="32">
        <f t="shared" si="1"/>
        <v>21</v>
      </c>
      <c r="B22" s="35" t="s">
        <v>133</v>
      </c>
      <c r="C22" s="32" t="s">
        <v>109</v>
      </c>
      <c r="D22" s="40">
        <v>3700000</v>
      </c>
      <c r="E22" s="40">
        <v>666000</v>
      </c>
      <c r="F22" s="40">
        <v>4366</v>
      </c>
      <c r="G22" s="40">
        <f t="shared" si="0"/>
        <v>4370366</v>
      </c>
      <c r="H22" s="32" t="s">
        <v>145</v>
      </c>
      <c r="I22" s="32" t="s">
        <v>146</v>
      </c>
    </row>
    <row r="23" spans="1:12" x14ac:dyDescent="0.25">
      <c r="A23" s="32">
        <f t="shared" si="1"/>
        <v>22</v>
      </c>
      <c r="B23" s="35" t="s">
        <v>283</v>
      </c>
      <c r="C23" s="32" t="s">
        <v>109</v>
      </c>
      <c r="D23" s="40">
        <v>200000</v>
      </c>
      <c r="E23" s="40">
        <v>36000</v>
      </c>
      <c r="F23" s="40">
        <v>236</v>
      </c>
      <c r="G23" s="40">
        <f t="shared" si="0"/>
        <v>236236</v>
      </c>
      <c r="H23" s="32" t="s">
        <v>284</v>
      </c>
      <c r="I23" s="32" t="s">
        <v>285</v>
      </c>
    </row>
    <row r="24" spans="1:12" x14ac:dyDescent="0.25">
      <c r="A24" s="32"/>
      <c r="B24" s="32"/>
      <c r="C24" s="32"/>
      <c r="D24" s="32"/>
      <c r="E24" s="32"/>
      <c r="F24" s="32"/>
      <c r="G24" s="44">
        <f>SUM(G2:G23)</f>
        <v>113736794.52</v>
      </c>
      <c r="H24" s="32"/>
      <c r="I24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9"/>
  <sheetViews>
    <sheetView workbookViewId="0">
      <selection activeCell="A2" sqref="A2"/>
    </sheetView>
  </sheetViews>
  <sheetFormatPr defaultRowHeight="15" x14ac:dyDescent="0.25"/>
  <cols>
    <col min="1" max="1" width="6" bestFit="1" customWidth="1"/>
    <col min="2" max="2" width="14.140625" bestFit="1" customWidth="1"/>
    <col min="3" max="3" width="9.85546875" bestFit="1" customWidth="1"/>
    <col min="4" max="4" width="34.140625" bestFit="1" customWidth="1"/>
    <col min="5" max="5" width="8.5703125" bestFit="1" customWidth="1"/>
    <col min="6" max="6" width="11.7109375" bestFit="1" customWidth="1"/>
    <col min="7" max="7" width="11.28515625" bestFit="1" customWidth="1"/>
    <col min="8" max="8" width="13.140625" bestFit="1" customWidth="1"/>
    <col min="11" max="11" width="21.42578125" bestFit="1" customWidth="1"/>
    <col min="12" max="12" width="14.7109375" bestFit="1" customWidth="1"/>
    <col min="15" max="15" width="19.42578125" customWidth="1"/>
    <col min="16" max="16" width="10.140625" bestFit="1" customWidth="1"/>
  </cols>
  <sheetData>
    <row r="2" spans="1:16" x14ac:dyDescent="0.25">
      <c r="D2" s="19" t="s">
        <v>246</v>
      </c>
    </row>
    <row r="3" spans="1:16" ht="60" x14ac:dyDescent="0.25">
      <c r="K3" s="2" t="s">
        <v>1</v>
      </c>
      <c r="L3" s="3" t="s">
        <v>2</v>
      </c>
      <c r="M3" s="1" t="s">
        <v>3</v>
      </c>
      <c r="N3" s="1" t="s">
        <v>4</v>
      </c>
      <c r="O3" s="1" t="s">
        <v>5</v>
      </c>
      <c r="P3" s="1" t="s">
        <v>4</v>
      </c>
    </row>
    <row r="4" spans="1:16" ht="45" x14ac:dyDescent="0.25">
      <c r="A4" s="18" t="s">
        <v>150</v>
      </c>
      <c r="B4" s="33" t="s">
        <v>31</v>
      </c>
      <c r="C4" s="33" t="s">
        <v>151</v>
      </c>
      <c r="D4" s="33" t="s">
        <v>27</v>
      </c>
      <c r="E4" s="33" t="s">
        <v>37</v>
      </c>
      <c r="F4" s="33" t="s">
        <v>29</v>
      </c>
      <c r="G4" s="33" t="s">
        <v>30</v>
      </c>
      <c r="H4" s="33" t="s">
        <v>18</v>
      </c>
      <c r="K4" s="15" t="s">
        <v>13</v>
      </c>
      <c r="L4" s="6">
        <v>750000</v>
      </c>
      <c r="M4" s="14"/>
      <c r="N4" s="12"/>
      <c r="O4" s="6">
        <v>750000</v>
      </c>
      <c r="P4" s="12">
        <v>45272</v>
      </c>
    </row>
    <row r="5" spans="1:16" x14ac:dyDescent="0.25">
      <c r="A5" s="32">
        <v>1</v>
      </c>
      <c r="B5" s="32" t="s">
        <v>247</v>
      </c>
      <c r="C5" s="32" t="s">
        <v>63</v>
      </c>
      <c r="D5" s="32" t="s">
        <v>248</v>
      </c>
      <c r="E5" s="32" t="s">
        <v>249</v>
      </c>
      <c r="F5" s="37">
        <v>1554842.61</v>
      </c>
      <c r="G5" s="37">
        <v>279871.67</v>
      </c>
      <c r="H5" s="37">
        <f>F5+G5</f>
        <v>1834714.28</v>
      </c>
      <c r="K5" s="48" t="s">
        <v>13</v>
      </c>
      <c r="L5" s="6">
        <v>3144000</v>
      </c>
      <c r="M5" s="10"/>
      <c r="N5" s="9"/>
      <c r="O5" s="6">
        <v>3144000</v>
      </c>
      <c r="P5" s="49">
        <v>45432</v>
      </c>
    </row>
    <row r="6" spans="1:16" x14ac:dyDescent="0.25">
      <c r="A6" s="32">
        <v>2</v>
      </c>
      <c r="B6" s="32" t="s">
        <v>250</v>
      </c>
      <c r="C6" s="32" t="s">
        <v>251</v>
      </c>
      <c r="D6" s="32" t="s">
        <v>248</v>
      </c>
      <c r="E6" s="32" t="s">
        <v>249</v>
      </c>
      <c r="F6" s="37">
        <v>1554842.61</v>
      </c>
      <c r="G6" s="37">
        <v>279871.67</v>
      </c>
      <c r="H6" s="37">
        <f>F6+G6</f>
        <v>1834714.28</v>
      </c>
      <c r="K6" s="32"/>
      <c r="L6" s="44">
        <f>SUM(L4:L5)</f>
        <v>3894000</v>
      </c>
      <c r="M6" s="32"/>
      <c r="N6" s="32"/>
      <c r="O6" s="44">
        <f>SUM(O4:O5)</f>
        <v>3894000</v>
      </c>
      <c r="P6" s="32"/>
    </row>
    <row r="7" spans="1:16" x14ac:dyDescent="0.25">
      <c r="A7" s="18"/>
      <c r="B7" s="18"/>
      <c r="C7" s="18"/>
      <c r="D7" s="18"/>
      <c r="E7" s="18"/>
      <c r="F7" s="18"/>
      <c r="G7" s="18"/>
      <c r="H7" s="45">
        <f>SUM(H5:H6)</f>
        <v>3669428.56</v>
      </c>
    </row>
    <row r="9" spans="1:16" x14ac:dyDescent="0.25">
      <c r="L9" s="3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9"/>
  <sheetViews>
    <sheetView workbookViewId="0">
      <selection activeCell="G14" sqref="G14"/>
    </sheetView>
  </sheetViews>
  <sheetFormatPr defaultRowHeight="15" x14ac:dyDescent="0.25"/>
  <cols>
    <col min="1" max="1" width="6.5703125" style="68" bestFit="1" customWidth="1"/>
    <col min="2" max="2" width="12.5703125" style="68" bestFit="1" customWidth="1"/>
    <col min="3" max="3" width="10.140625" style="68" bestFit="1" customWidth="1"/>
    <col min="4" max="4" width="19.5703125" style="68" bestFit="1" customWidth="1"/>
    <col min="5" max="5" width="8.42578125" style="68" bestFit="1" customWidth="1"/>
    <col min="6" max="6" width="9.42578125" style="68" bestFit="1" customWidth="1"/>
    <col min="7" max="7" width="6.5703125" style="68" bestFit="1" customWidth="1"/>
    <col min="8" max="8" width="10.7109375" style="68" bestFit="1" customWidth="1"/>
    <col min="9" max="10" width="9.140625" style="68"/>
    <col min="11" max="11" width="21.42578125" style="68" bestFit="1" customWidth="1"/>
    <col min="12" max="12" width="13.42578125" style="68" bestFit="1" customWidth="1"/>
    <col min="13" max="13" width="9.140625" style="68"/>
    <col min="14" max="14" width="5.140625" style="68" bestFit="1" customWidth="1"/>
    <col min="15" max="15" width="19.28515625" style="68" bestFit="1" customWidth="1"/>
    <col min="16" max="16" width="10.140625" style="68" bestFit="1" customWidth="1"/>
    <col min="17" max="16384" width="9.140625" style="68"/>
  </cols>
  <sheetData>
    <row r="2" spans="1:16" x14ac:dyDescent="0.25">
      <c r="D2" s="69" t="s">
        <v>288</v>
      </c>
    </row>
    <row r="3" spans="1:16" ht="60" x14ac:dyDescent="0.25">
      <c r="A3" s="50" t="s">
        <v>150</v>
      </c>
      <c r="B3" s="70" t="s">
        <v>31</v>
      </c>
      <c r="C3" s="70" t="s">
        <v>151</v>
      </c>
      <c r="D3" s="70" t="s">
        <v>27</v>
      </c>
      <c r="E3" s="70" t="s">
        <v>37</v>
      </c>
      <c r="F3" s="70" t="s">
        <v>29</v>
      </c>
      <c r="G3" s="70" t="s">
        <v>30</v>
      </c>
      <c r="H3" s="70" t="s">
        <v>18</v>
      </c>
      <c r="K3" s="2" t="s">
        <v>1</v>
      </c>
      <c r="L3" s="3" t="s">
        <v>2</v>
      </c>
      <c r="M3" s="1" t="s">
        <v>3</v>
      </c>
      <c r="N3" s="1" t="s">
        <v>4</v>
      </c>
      <c r="O3" s="1" t="s">
        <v>5</v>
      </c>
      <c r="P3" s="1" t="s">
        <v>4</v>
      </c>
    </row>
    <row r="4" spans="1:16" x14ac:dyDescent="0.25">
      <c r="A4" s="53">
        <v>1</v>
      </c>
      <c r="B4" s="53" t="s">
        <v>286</v>
      </c>
      <c r="C4" s="53" t="s">
        <v>285</v>
      </c>
      <c r="D4" s="53" t="s">
        <v>287</v>
      </c>
      <c r="E4" s="53"/>
      <c r="F4" s="77">
        <v>282306.68</v>
      </c>
      <c r="G4" s="77">
        <v>50815.199999999997</v>
      </c>
      <c r="H4" s="77">
        <f>F4+G4</f>
        <v>333121.88</v>
      </c>
      <c r="K4" s="72"/>
      <c r="L4" s="6"/>
      <c r="M4" s="14"/>
      <c r="N4" s="12"/>
      <c r="O4" s="6"/>
      <c r="P4" s="12"/>
    </row>
    <row r="5" spans="1:16" x14ac:dyDescent="0.25">
      <c r="A5" s="53"/>
      <c r="B5" s="53"/>
      <c r="C5" s="53"/>
      <c r="D5" s="53"/>
      <c r="E5" s="53"/>
      <c r="F5" s="71"/>
      <c r="G5" s="71"/>
      <c r="H5" s="71"/>
      <c r="K5" s="73"/>
      <c r="L5" s="6"/>
      <c r="M5" s="5"/>
      <c r="N5" s="4"/>
      <c r="O5" s="6"/>
      <c r="P5" s="49"/>
    </row>
    <row r="6" spans="1:16" x14ac:dyDescent="0.25">
      <c r="A6" s="50"/>
      <c r="B6" s="50"/>
      <c r="C6" s="50"/>
      <c r="D6" s="50"/>
      <c r="E6" s="50"/>
      <c r="F6" s="50"/>
      <c r="G6" s="50"/>
      <c r="H6" s="74">
        <f>SUM(H4:H5)</f>
        <v>333121.88</v>
      </c>
      <c r="K6" s="53"/>
      <c r="L6" s="75">
        <f>SUM(L4:L5)</f>
        <v>0</v>
      </c>
      <c r="M6" s="53"/>
      <c r="N6" s="53"/>
      <c r="O6" s="75">
        <f>SUM(O4:O5)</f>
        <v>0</v>
      </c>
      <c r="P6" s="53"/>
    </row>
    <row r="9" spans="1:16" x14ac:dyDescent="0.25">
      <c r="L9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Payment summary</vt:lpstr>
      <vt:lpstr>Payment Details</vt:lpstr>
      <vt:lpstr>Contribution received</vt:lpstr>
      <vt:lpstr>INVOICE SUMMARY</vt:lpstr>
      <vt:lpstr>SARATECH</vt:lpstr>
      <vt:lpstr>MUEZ HEST</vt:lpstr>
      <vt:lpstr>APEC</vt:lpstr>
      <vt:lpstr>ANNAPURNA</vt:lpstr>
      <vt:lpstr>IBL</vt:lpstr>
      <vt:lpstr>ROSTFREI</vt:lpstr>
      <vt:lpstr>PUNJAB FABRICATORS</vt:lpstr>
      <vt:lpstr>ATLAS</vt:lpstr>
      <vt:lpstr>TIKKA RAM JAIN &amp; SONS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7694881</dc:creator>
  <cp:lastModifiedBy>Pooja Chaudhary</cp:lastModifiedBy>
  <cp:lastPrinted>2024-05-10T06:12:54Z</cp:lastPrinted>
  <dcterms:created xsi:type="dcterms:W3CDTF">2024-05-09T11:37:21Z</dcterms:created>
  <dcterms:modified xsi:type="dcterms:W3CDTF">2024-11-28T11:45:20Z</dcterms:modified>
</cp:coreProperties>
</file>