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626-562-796_MVN Aero One\document\"/>
    </mc:Choice>
  </mc:AlternateContent>
  <xr:revisionPtr revIDLastSave="0" documentId="13_ncr:1_{BB0DAE96-2550-4978-8DCC-60A3BF7A4C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L3" i="1"/>
  <c r="L2" i="1"/>
  <c r="I22" i="3"/>
  <c r="I21" i="3"/>
  <c r="I20" i="3"/>
  <c r="I19" i="3"/>
  <c r="G18" i="3"/>
  <c r="K8" i="1"/>
  <c r="K7" i="1"/>
  <c r="K6" i="1"/>
  <c r="K5" i="1"/>
  <c r="K4" i="1"/>
  <c r="K3" i="1"/>
  <c r="K9" i="1" s="1"/>
  <c r="K2" i="1"/>
  <c r="J8" i="1"/>
  <c r="J7" i="1"/>
  <c r="J6" i="1"/>
  <c r="J5" i="1"/>
  <c r="J4" i="1"/>
  <c r="J9" i="1" s="1"/>
  <c r="J3" i="1"/>
  <c r="J2" i="1"/>
  <c r="E17" i="3"/>
  <c r="E16" i="3"/>
  <c r="I18" i="3"/>
  <c r="I17" i="3"/>
  <c r="I16" i="3"/>
  <c r="G17" i="3"/>
  <c r="G16" i="3"/>
  <c r="G7" i="4"/>
  <c r="G6" i="4"/>
  <c r="G5" i="4"/>
  <c r="D12" i="4"/>
  <c r="E8" i="4"/>
  <c r="E7" i="4"/>
  <c r="E6" i="4"/>
  <c r="E5" i="4"/>
  <c r="E4" i="4"/>
  <c r="D8" i="4"/>
  <c r="C13" i="3"/>
  <c r="N16" i="3"/>
  <c r="K20" i="1"/>
  <c r="K22" i="1"/>
  <c r="M6" i="3"/>
  <c r="K5" i="3"/>
  <c r="J5" i="3"/>
  <c r="I5" i="3"/>
  <c r="H5" i="3"/>
  <c r="G5" i="3"/>
  <c r="F5" i="3"/>
  <c r="E5" i="3"/>
  <c r="D5" i="3"/>
  <c r="C5" i="3"/>
  <c r="B5" i="3"/>
  <c r="A5" i="3"/>
  <c r="N18" i="3" l="1"/>
</calcChain>
</file>

<file path=xl/sharedStrings.xml><?xml version="1.0" encoding="utf-8"?>
<sst xmlns="http://schemas.openxmlformats.org/spreadsheetml/2006/main" count="142" uniqueCount="115">
  <si>
    <t>Type of Residential Unit</t>
  </si>
  <si>
    <t>No Of Units</t>
  </si>
  <si>
    <t>No of Units Sold</t>
  </si>
  <si>
    <t>Unit Categories</t>
  </si>
  <si>
    <t>Area in Sq Mtr/ Unit</t>
  </si>
  <si>
    <t>Area in Sq Ft / Unit</t>
  </si>
  <si>
    <t>Total Carpet Area ( Sq Mtr)</t>
  </si>
  <si>
    <t>Total Carpet Area ( Sq Ft)</t>
  </si>
  <si>
    <t>CATEGORY-1</t>
  </si>
  <si>
    <t>NIL</t>
  </si>
  <si>
    <t>3 BHK + SPR(TYPE-1)</t>
  </si>
  <si>
    <t>CATEGORY-2</t>
  </si>
  <si>
    <t>4 BHK + SPR(TYPE-1)</t>
  </si>
  <si>
    <t>CATEGORY-3</t>
  </si>
  <si>
    <t>4 BHK + SPR(TYPE-2)</t>
  </si>
  <si>
    <t>CATEGORY-4</t>
  </si>
  <si>
    <t>5 BHK + SPR(TYPE-1)</t>
  </si>
  <si>
    <t>CATEGORY-5</t>
  </si>
  <si>
    <t>5 BHK + SPR(TYPE-2)</t>
  </si>
  <si>
    <t>CATEGORY-6</t>
  </si>
  <si>
    <t>5 BHK + SPR(TYPE-3)</t>
  </si>
  <si>
    <t>CATEGORY-7</t>
  </si>
  <si>
    <t xml:space="preserve">DUPLEX </t>
  </si>
  <si>
    <t>Total</t>
  </si>
  <si>
    <t>Type of Commercial Units</t>
  </si>
  <si>
    <t>Carpet Area (in Sq Mtr.)</t>
  </si>
  <si>
    <t>Carpet Area (in sq. ft.)</t>
  </si>
  <si>
    <t>Total Units in Category</t>
  </si>
  <si>
    <t>SHOP 1</t>
  </si>
  <si>
    <t>SHOP 2</t>
  </si>
  <si>
    <t>SHOP 3</t>
  </si>
  <si>
    <t>SHOP 4</t>
  </si>
  <si>
    <t>SHOP 5</t>
  </si>
  <si>
    <t>SHOP 6</t>
  </si>
  <si>
    <t>SHOP 7</t>
  </si>
  <si>
    <t>SHOP 8</t>
  </si>
  <si>
    <t>CATEGORY-8</t>
  </si>
  <si>
    <t>SHOP 9</t>
  </si>
  <si>
    <t>CATEGORY-9</t>
  </si>
  <si>
    <t>SHOP 10</t>
  </si>
  <si>
    <t>CATEGORY-10</t>
  </si>
  <si>
    <t>SHOP 11</t>
  </si>
  <si>
    <t>CATEGORY-11</t>
  </si>
  <si>
    <t>SHOP 12</t>
  </si>
  <si>
    <t>CATEGORY-12</t>
  </si>
  <si>
    <t>SHOP 13</t>
  </si>
  <si>
    <t>CATEGORY-13</t>
  </si>
  <si>
    <t>SHOP 14</t>
  </si>
  <si>
    <t>CATEGORY-14</t>
  </si>
  <si>
    <t>SHOP 15</t>
  </si>
  <si>
    <t>CATEGORY-15</t>
  </si>
  <si>
    <t>SHOP 16</t>
  </si>
  <si>
    <t>CATEGORY-16</t>
  </si>
  <si>
    <t>SHOP 17</t>
  </si>
  <si>
    <t>CATEGORY-17</t>
  </si>
  <si>
    <t>SHOP 18</t>
  </si>
  <si>
    <t>CATEGORY-18</t>
  </si>
  <si>
    <t>SHOP 19</t>
  </si>
  <si>
    <t>CATEGORY-19</t>
  </si>
  <si>
    <t>SHOP 20</t>
  </si>
  <si>
    <t>CATEGORY-20</t>
  </si>
  <si>
    <t>SHOP 21</t>
  </si>
  <si>
    <t>CATEGORY-21</t>
  </si>
  <si>
    <t>SHOP-22</t>
  </si>
  <si>
    <t>CATEGORY-22</t>
  </si>
  <si>
    <t>SHOP 23</t>
  </si>
  <si>
    <t>CATEGORY-23</t>
  </si>
  <si>
    <t>SHOP 24</t>
  </si>
  <si>
    <t>CATEGORY-24</t>
  </si>
  <si>
    <t>SHOP 25</t>
  </si>
  <si>
    <t>CATEGORY-25</t>
  </si>
  <si>
    <t>SHOP 26</t>
  </si>
  <si>
    <t>CATEGORY-26</t>
  </si>
  <si>
    <t>SHOP 27</t>
  </si>
  <si>
    <t>CATEGORY-27</t>
  </si>
  <si>
    <t>SHOP 28</t>
  </si>
  <si>
    <t>CATEGORY-28</t>
  </si>
  <si>
    <t>SHOP 29</t>
  </si>
  <si>
    <t>CATEGORY-29</t>
  </si>
  <si>
    <t>SHOP 30</t>
  </si>
  <si>
    <t>CATEGORY-30</t>
  </si>
  <si>
    <t>SHOP 31</t>
  </si>
  <si>
    <t>CATEGORY-31</t>
  </si>
  <si>
    <t>SHOP 32</t>
  </si>
  <si>
    <t>CATEGORY-32</t>
  </si>
  <si>
    <t>SHOP 33</t>
  </si>
  <si>
    <t>CATEGORY-33</t>
  </si>
  <si>
    <t>SHOP 34</t>
  </si>
  <si>
    <t>CATEGORY-34</t>
  </si>
  <si>
    <t>SHOP 35</t>
  </si>
  <si>
    <t>CATEGORY-35</t>
  </si>
  <si>
    <t>SHOP 36</t>
  </si>
  <si>
    <t>CATEGORY-36</t>
  </si>
  <si>
    <t>SHOP 37</t>
  </si>
  <si>
    <t>CATEGORY-37</t>
  </si>
  <si>
    <t>Commercial</t>
  </si>
  <si>
    <t>Residential</t>
  </si>
  <si>
    <t>FAR</t>
  </si>
  <si>
    <t>non-FAR</t>
  </si>
  <si>
    <t>Balcony</t>
  </si>
  <si>
    <t>EWS</t>
  </si>
  <si>
    <t>BUA</t>
  </si>
  <si>
    <t>Basement</t>
  </si>
  <si>
    <t>sqm</t>
  </si>
  <si>
    <t>sqft</t>
  </si>
  <si>
    <t>acre</t>
  </si>
  <si>
    <t>per acre</t>
  </si>
  <si>
    <t>Cost of the land</t>
  </si>
  <si>
    <t>Estimated cost of infrastructure and other structures</t>
  </si>
  <si>
    <t>Other Costs including EDC, Taxes, Levies etc.</t>
  </si>
  <si>
    <t>Estimated cost of construction of apartments</t>
  </si>
  <si>
    <t>Area</t>
  </si>
  <si>
    <t>Rate</t>
  </si>
  <si>
    <t>Land Value</t>
  </si>
  <si>
    <t>Construction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</si>
</sst>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2" xfId="1" applyNumberFormat="1" applyFont="1" applyBorder="1" applyAlignment="1">
      <alignment vertical="center" wrapText="1"/>
    </xf>
    <xf numFmtId="164" fontId="2" fillId="0" borderId="4" xfId="1" applyNumberFormat="1" applyFont="1" applyBorder="1" applyAlignment="1">
      <alignment vertical="center"/>
    </xf>
    <xf numFmtId="164" fontId="0" fillId="0" borderId="0" xfId="1" applyNumberFormat="1" applyFont="1"/>
    <xf numFmtId="164" fontId="1" fillId="0" borderId="2" xfId="1" applyNumberFormat="1" applyFont="1" applyBorder="1" applyAlignment="1">
      <alignment vertical="center"/>
    </xf>
    <xf numFmtId="43" fontId="0" fillId="0" borderId="0" xfId="1" applyFont="1"/>
    <xf numFmtId="9" fontId="0" fillId="0" borderId="0" xfId="0" applyNumberFormat="1"/>
    <xf numFmtId="10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164" fontId="3" fillId="0" borderId="2" xfId="1" applyNumberFormat="1" applyFont="1" applyBorder="1" applyAlignment="1">
      <alignment vertical="center" wrapText="1"/>
    </xf>
    <xf numFmtId="164" fontId="1" fillId="0" borderId="4" xfId="1" applyNumberFormat="1" applyFont="1" applyBorder="1" applyAlignment="1">
      <alignment vertical="center"/>
    </xf>
    <xf numFmtId="43" fontId="0" fillId="0" borderId="0" xfId="0" applyNumberFormat="1"/>
    <xf numFmtId="164" fontId="6" fillId="0" borderId="0" xfId="1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 vertical="center"/>
    </xf>
    <xf numFmtId="43" fontId="6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R9" sqref="R9"/>
    </sheetView>
  </sheetViews>
  <sheetFormatPr defaultRowHeight="15" x14ac:dyDescent="0.25"/>
  <cols>
    <col min="1" max="1" width="10.140625" bestFit="1" customWidth="1"/>
    <col min="2" max="2" width="9.140625" style="14"/>
    <col min="4" max="4" width="15.85546875" bestFit="1" customWidth="1"/>
    <col min="5" max="6" width="0" style="17" hidden="1" customWidth="1"/>
    <col min="7" max="7" width="9.28515625" style="17" bestFit="1" customWidth="1"/>
    <col min="8" max="8" width="10" style="17" bestFit="1" customWidth="1"/>
    <col min="10" max="10" width="13.140625" style="17" bestFit="1" customWidth="1"/>
    <col min="11" max="11" width="15.42578125" style="17" bestFit="1" customWidth="1"/>
  </cols>
  <sheetData>
    <row r="1" spans="1:12" ht="36.75" thickBot="1" x14ac:dyDescent="0.3">
      <c r="A1" s="1" t="s">
        <v>0</v>
      </c>
      <c r="B1" s="12" t="s">
        <v>1</v>
      </c>
      <c r="C1" s="3" t="s">
        <v>2</v>
      </c>
      <c r="D1" s="2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J1" s="33">
        <v>20000</v>
      </c>
      <c r="K1" s="33">
        <v>25000</v>
      </c>
    </row>
    <row r="2" spans="1:12" ht="15.75" thickBot="1" x14ac:dyDescent="0.3">
      <c r="A2" s="4" t="s">
        <v>8</v>
      </c>
      <c r="B2" s="13">
        <v>1</v>
      </c>
      <c r="C2" s="5" t="s">
        <v>9</v>
      </c>
      <c r="D2" s="5" t="s">
        <v>10</v>
      </c>
      <c r="E2" s="16">
        <v>472.65</v>
      </c>
      <c r="F2" s="16">
        <v>5087.58</v>
      </c>
      <c r="G2" s="16">
        <v>472.65</v>
      </c>
      <c r="H2" s="16">
        <v>5087.58</v>
      </c>
      <c r="J2" s="19">
        <f>$J$1*H2/10^7</f>
        <v>10.17516</v>
      </c>
      <c r="K2" s="19">
        <f>$K$1*H2/10^7</f>
        <v>12.71895</v>
      </c>
      <c r="L2" s="29">
        <f>J2/B2</f>
        <v>10.17516</v>
      </c>
    </row>
    <row r="3" spans="1:12" ht="15.75" thickBot="1" x14ac:dyDescent="0.3">
      <c r="A3" s="4" t="s">
        <v>11</v>
      </c>
      <c r="B3" s="13">
        <v>3</v>
      </c>
      <c r="C3" s="5" t="s">
        <v>9</v>
      </c>
      <c r="D3" s="5" t="s">
        <v>12</v>
      </c>
      <c r="E3" s="16">
        <v>282.37</v>
      </c>
      <c r="F3" s="16">
        <v>3039.41</v>
      </c>
      <c r="G3" s="16">
        <v>847.11</v>
      </c>
      <c r="H3" s="16">
        <v>9118.23</v>
      </c>
      <c r="J3" s="19">
        <f t="shared" ref="J3:J8" si="0">$J$1*H3/10^7</f>
        <v>18.236460000000001</v>
      </c>
      <c r="K3" s="19">
        <f t="shared" ref="K3:K8" si="1">$K$1*H3/10^7</f>
        <v>22.795574999999999</v>
      </c>
      <c r="L3" s="29">
        <f t="shared" ref="L3:L8" si="2">J3/B3</f>
        <v>6.0788200000000003</v>
      </c>
    </row>
    <row r="4" spans="1:12" ht="15.75" thickBot="1" x14ac:dyDescent="0.3">
      <c r="A4" s="4" t="s">
        <v>13</v>
      </c>
      <c r="B4" s="13">
        <v>1</v>
      </c>
      <c r="C4" s="5" t="s">
        <v>9</v>
      </c>
      <c r="D4" s="5" t="s">
        <v>14</v>
      </c>
      <c r="E4" s="16">
        <v>516.92999999999995</v>
      </c>
      <c r="F4" s="16">
        <v>5564.19</v>
      </c>
      <c r="G4" s="16">
        <v>516.92999999999995</v>
      </c>
      <c r="H4" s="16">
        <v>5564.19</v>
      </c>
      <c r="J4" s="19">
        <f t="shared" si="0"/>
        <v>11.128379999999998</v>
      </c>
      <c r="K4" s="19">
        <f t="shared" si="1"/>
        <v>13.910475</v>
      </c>
      <c r="L4" s="29">
        <f t="shared" si="2"/>
        <v>11.128379999999998</v>
      </c>
    </row>
    <row r="5" spans="1:12" ht="15.75" thickBot="1" x14ac:dyDescent="0.3">
      <c r="A5" s="4" t="s">
        <v>15</v>
      </c>
      <c r="B5" s="13">
        <v>25</v>
      </c>
      <c r="C5" s="5" t="s">
        <v>9</v>
      </c>
      <c r="D5" s="5" t="s">
        <v>16</v>
      </c>
      <c r="E5" s="16">
        <v>317.62</v>
      </c>
      <c r="F5" s="16">
        <v>3418.83</v>
      </c>
      <c r="G5" s="16">
        <v>7940.5</v>
      </c>
      <c r="H5" s="16">
        <v>85470.75</v>
      </c>
      <c r="J5" s="19">
        <f t="shared" si="0"/>
        <v>170.94149999999999</v>
      </c>
      <c r="K5" s="19">
        <f t="shared" si="1"/>
        <v>213.676875</v>
      </c>
      <c r="L5" s="29">
        <f t="shared" si="2"/>
        <v>6.8376599999999996</v>
      </c>
    </row>
    <row r="6" spans="1:12" ht="15.75" thickBot="1" x14ac:dyDescent="0.3">
      <c r="A6" s="4" t="s">
        <v>17</v>
      </c>
      <c r="B6" s="13">
        <v>28</v>
      </c>
      <c r="C6" s="5" t="s">
        <v>9</v>
      </c>
      <c r="D6" s="5" t="s">
        <v>18</v>
      </c>
      <c r="E6" s="16">
        <v>317.62</v>
      </c>
      <c r="F6" s="16">
        <v>3418.83</v>
      </c>
      <c r="G6" s="16">
        <v>8893.36</v>
      </c>
      <c r="H6" s="16">
        <v>95727.24</v>
      </c>
      <c r="J6" s="19">
        <f t="shared" si="0"/>
        <v>191.45447999999999</v>
      </c>
      <c r="K6" s="19">
        <f t="shared" si="1"/>
        <v>239.31809999999999</v>
      </c>
      <c r="L6" s="29">
        <f t="shared" si="2"/>
        <v>6.8376599999999996</v>
      </c>
    </row>
    <row r="7" spans="1:12" ht="15.75" thickBot="1" x14ac:dyDescent="0.3">
      <c r="A7" s="4" t="s">
        <v>19</v>
      </c>
      <c r="B7" s="13">
        <v>1</v>
      </c>
      <c r="C7" s="5" t="s">
        <v>9</v>
      </c>
      <c r="D7" s="5" t="s">
        <v>20</v>
      </c>
      <c r="E7" s="16">
        <v>587.52</v>
      </c>
      <c r="F7" s="16">
        <v>6324.01</v>
      </c>
      <c r="G7" s="16">
        <v>587.52</v>
      </c>
      <c r="H7" s="16">
        <v>6324.01</v>
      </c>
      <c r="J7" s="19">
        <f t="shared" si="0"/>
        <v>12.648020000000001</v>
      </c>
      <c r="K7" s="19">
        <f t="shared" si="1"/>
        <v>15.810025</v>
      </c>
      <c r="L7" s="29">
        <f t="shared" si="2"/>
        <v>12.648020000000001</v>
      </c>
    </row>
    <row r="8" spans="1:12" ht="15.75" thickBot="1" x14ac:dyDescent="0.3">
      <c r="A8" s="4" t="s">
        <v>21</v>
      </c>
      <c r="B8" s="13">
        <v>1</v>
      </c>
      <c r="C8" s="5" t="s">
        <v>9</v>
      </c>
      <c r="D8" s="5" t="s">
        <v>22</v>
      </c>
      <c r="E8" s="16">
        <v>614.23</v>
      </c>
      <c r="F8" s="16">
        <v>6611.52</v>
      </c>
      <c r="G8" s="16">
        <v>614.23</v>
      </c>
      <c r="H8" s="16">
        <v>6611.52</v>
      </c>
      <c r="J8" s="19">
        <f t="shared" si="0"/>
        <v>13.223040000000001</v>
      </c>
      <c r="K8" s="19">
        <f t="shared" si="1"/>
        <v>16.5288</v>
      </c>
      <c r="L8" s="29">
        <f t="shared" si="2"/>
        <v>13.223040000000001</v>
      </c>
    </row>
    <row r="9" spans="1:12" ht="15.75" thickBot="1" x14ac:dyDescent="0.3">
      <c r="A9" s="4" t="s">
        <v>23</v>
      </c>
      <c r="B9" s="13">
        <v>60</v>
      </c>
      <c r="C9" s="5"/>
      <c r="D9" s="5"/>
      <c r="E9" s="16"/>
      <c r="F9" s="16"/>
      <c r="G9" s="16">
        <v>19872.3</v>
      </c>
      <c r="H9" s="16">
        <v>213903.52</v>
      </c>
      <c r="J9" s="34">
        <f>SUM(J2:J8)</f>
        <v>427.80703999999997</v>
      </c>
      <c r="K9" s="34">
        <f>SUM(K2:K8)</f>
        <v>534.75880000000006</v>
      </c>
    </row>
    <row r="20" spans="11:11" x14ac:dyDescent="0.25">
      <c r="K20" s="17">
        <f>10*10^7</f>
        <v>100000000</v>
      </c>
    </row>
    <row r="21" spans="11:11" x14ac:dyDescent="0.25">
      <c r="K21" s="17">
        <v>5850</v>
      </c>
    </row>
    <row r="22" spans="11:11" x14ac:dyDescent="0.25">
      <c r="K22" s="17">
        <f>K20/K21</f>
        <v>17094.017094017094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topLeftCell="A16" workbookViewId="0">
      <selection activeCell="F16" sqref="F1:G1048576"/>
    </sheetView>
  </sheetViews>
  <sheetFormatPr defaultRowHeight="15" x14ac:dyDescent="0.25"/>
  <cols>
    <col min="1" max="1" width="8.5703125" bestFit="1" customWidth="1"/>
    <col min="2" max="2" width="8.28515625" bestFit="1" customWidth="1"/>
    <col min="3" max="3" width="8.5703125" bestFit="1" customWidth="1"/>
    <col min="4" max="4" width="14.5703125" customWidth="1"/>
    <col min="5" max="5" width="8.5703125" bestFit="1" customWidth="1"/>
    <col min="6" max="6" width="8.42578125" style="17" bestFit="1" customWidth="1"/>
    <col min="7" max="7" width="10" style="17" bestFit="1" customWidth="1"/>
  </cols>
  <sheetData>
    <row r="1" spans="1:7" ht="36.75" thickBot="1" x14ac:dyDescent="0.3">
      <c r="A1" s="6" t="s">
        <v>24</v>
      </c>
      <c r="B1" s="7" t="s">
        <v>25</v>
      </c>
      <c r="C1" s="7" t="s">
        <v>26</v>
      </c>
      <c r="D1" s="7" t="s">
        <v>3</v>
      </c>
      <c r="E1" s="3" t="s">
        <v>27</v>
      </c>
      <c r="F1" s="27" t="s">
        <v>25</v>
      </c>
      <c r="G1" s="27" t="s">
        <v>26</v>
      </c>
    </row>
    <row r="2" spans="1:7" ht="15.75" thickBot="1" x14ac:dyDescent="0.3">
      <c r="A2" s="8" t="s">
        <v>28</v>
      </c>
      <c r="B2" s="9">
        <v>217.05</v>
      </c>
      <c r="C2" s="9">
        <v>2336.3000000000002</v>
      </c>
      <c r="D2" s="9" t="s">
        <v>8</v>
      </c>
      <c r="E2" s="5">
        <v>1</v>
      </c>
      <c r="F2" s="16">
        <v>217.05</v>
      </c>
      <c r="G2" s="16">
        <v>2336.31</v>
      </c>
    </row>
    <row r="3" spans="1:7" ht="15.75" thickBot="1" x14ac:dyDescent="0.3">
      <c r="A3" s="8" t="s">
        <v>29</v>
      </c>
      <c r="B3" s="9">
        <v>161.33000000000001</v>
      </c>
      <c r="C3" s="9">
        <v>1736.5</v>
      </c>
      <c r="D3" s="9" t="s">
        <v>11</v>
      </c>
      <c r="E3" s="5">
        <v>1</v>
      </c>
      <c r="F3" s="16">
        <v>161.33000000000001</v>
      </c>
      <c r="G3" s="16">
        <v>1736.54</v>
      </c>
    </row>
    <row r="4" spans="1:7" ht="15.75" thickBot="1" x14ac:dyDescent="0.3">
      <c r="A4" s="8" t="s">
        <v>30</v>
      </c>
      <c r="B4" s="9">
        <v>146.91</v>
      </c>
      <c r="C4" s="9">
        <v>1581.3</v>
      </c>
      <c r="D4" s="9" t="s">
        <v>13</v>
      </c>
      <c r="E4" s="5">
        <v>1</v>
      </c>
      <c r="F4" s="16">
        <v>146.91</v>
      </c>
      <c r="G4" s="16">
        <v>1581.33</v>
      </c>
    </row>
    <row r="5" spans="1:7" ht="15.75" thickBot="1" x14ac:dyDescent="0.3">
      <c r="A5" s="8" t="s">
        <v>31</v>
      </c>
      <c r="B5" s="9">
        <v>146.91999999999999</v>
      </c>
      <c r="C5" s="9">
        <v>1581.4</v>
      </c>
      <c r="D5" s="9" t="s">
        <v>15</v>
      </c>
      <c r="E5" s="5">
        <v>1</v>
      </c>
      <c r="F5" s="16">
        <v>146.91999999999999</v>
      </c>
      <c r="G5" s="16">
        <v>1581.43</v>
      </c>
    </row>
    <row r="6" spans="1:7" ht="15.75" thickBot="1" x14ac:dyDescent="0.3">
      <c r="A6" s="8" t="s">
        <v>32</v>
      </c>
      <c r="B6" s="9">
        <v>275.24</v>
      </c>
      <c r="C6" s="9">
        <v>2962.7</v>
      </c>
      <c r="D6" s="9" t="s">
        <v>17</v>
      </c>
      <c r="E6" s="5">
        <v>1</v>
      </c>
      <c r="F6" s="16">
        <v>275.24</v>
      </c>
      <c r="G6" s="16">
        <v>2962.66</v>
      </c>
    </row>
    <row r="7" spans="1:7" ht="15.75" thickBot="1" x14ac:dyDescent="0.3">
      <c r="A7" s="8" t="s">
        <v>33</v>
      </c>
      <c r="B7" s="9">
        <v>140.77000000000001</v>
      </c>
      <c r="C7" s="9">
        <v>1515.2</v>
      </c>
      <c r="D7" s="9" t="s">
        <v>19</v>
      </c>
      <c r="E7" s="5">
        <v>1</v>
      </c>
      <c r="F7" s="16">
        <v>140.77000000000001</v>
      </c>
      <c r="G7" s="16">
        <v>1515.24</v>
      </c>
    </row>
    <row r="8" spans="1:7" ht="15.75" thickBot="1" x14ac:dyDescent="0.3">
      <c r="A8" s="8" t="s">
        <v>34</v>
      </c>
      <c r="B8" s="9">
        <v>143.11000000000001</v>
      </c>
      <c r="C8" s="9">
        <v>1540.4</v>
      </c>
      <c r="D8" s="9" t="s">
        <v>21</v>
      </c>
      <c r="E8" s="5">
        <v>1</v>
      </c>
      <c r="F8" s="16">
        <v>143.11000000000001</v>
      </c>
      <c r="G8" s="16">
        <v>1540.42</v>
      </c>
    </row>
    <row r="9" spans="1:7" ht="15.75" thickBot="1" x14ac:dyDescent="0.3">
      <c r="A9" s="8" t="s">
        <v>35</v>
      </c>
      <c r="B9" s="9">
        <v>110.54</v>
      </c>
      <c r="C9" s="9">
        <v>1189.8</v>
      </c>
      <c r="D9" s="9" t="s">
        <v>36</v>
      </c>
      <c r="E9" s="5">
        <v>1</v>
      </c>
      <c r="F9" s="16">
        <v>110.54</v>
      </c>
      <c r="G9" s="16">
        <v>1189.8399999999999</v>
      </c>
    </row>
    <row r="10" spans="1:7" ht="15.75" thickBot="1" x14ac:dyDescent="0.3">
      <c r="A10" s="8" t="s">
        <v>37</v>
      </c>
      <c r="B10" s="9">
        <v>297.36</v>
      </c>
      <c r="C10" s="9">
        <v>3200.8</v>
      </c>
      <c r="D10" s="9" t="s">
        <v>38</v>
      </c>
      <c r="E10" s="5">
        <v>1</v>
      </c>
      <c r="F10" s="16">
        <v>297.36</v>
      </c>
      <c r="G10" s="16">
        <v>3200.76</v>
      </c>
    </row>
    <row r="11" spans="1:7" ht="15.75" thickBot="1" x14ac:dyDescent="0.3">
      <c r="A11" s="8" t="s">
        <v>39</v>
      </c>
      <c r="B11" s="9">
        <v>129.22999999999999</v>
      </c>
      <c r="C11" s="9">
        <v>1391</v>
      </c>
      <c r="D11" s="9" t="s">
        <v>40</v>
      </c>
      <c r="E11" s="5">
        <v>1</v>
      </c>
      <c r="F11" s="16">
        <v>129.22999999999999</v>
      </c>
      <c r="G11" s="16">
        <v>1391.02</v>
      </c>
    </row>
    <row r="12" spans="1:7" ht="15.75" thickBot="1" x14ac:dyDescent="0.3">
      <c r="A12" s="8" t="s">
        <v>41</v>
      </c>
      <c r="B12" s="9">
        <v>29.41</v>
      </c>
      <c r="C12" s="9">
        <v>316.57</v>
      </c>
      <c r="D12" s="9" t="s">
        <v>42</v>
      </c>
      <c r="E12" s="5">
        <v>1</v>
      </c>
      <c r="F12" s="16">
        <v>29.41</v>
      </c>
      <c r="G12" s="16">
        <v>316.57</v>
      </c>
    </row>
    <row r="13" spans="1:7" ht="15.75" thickBot="1" x14ac:dyDescent="0.3">
      <c r="A13" s="8" t="s">
        <v>43</v>
      </c>
      <c r="B13" s="9">
        <v>78.599999999999994</v>
      </c>
      <c r="C13" s="9">
        <v>846.04</v>
      </c>
      <c r="D13" s="9" t="s">
        <v>44</v>
      </c>
      <c r="E13" s="5">
        <v>1</v>
      </c>
      <c r="F13" s="16">
        <v>78.599999999999994</v>
      </c>
      <c r="G13" s="16">
        <v>846.04</v>
      </c>
    </row>
    <row r="14" spans="1:7" ht="15.75" thickBot="1" x14ac:dyDescent="0.3">
      <c r="A14" s="8" t="s">
        <v>45</v>
      </c>
      <c r="B14" s="9">
        <v>141.19999999999999</v>
      </c>
      <c r="C14" s="9">
        <v>1519.9</v>
      </c>
      <c r="D14" s="9" t="s">
        <v>46</v>
      </c>
      <c r="E14" s="5">
        <v>1</v>
      </c>
      <c r="F14" s="16">
        <v>141.19999999999999</v>
      </c>
      <c r="G14" s="16">
        <v>1519.86</v>
      </c>
    </row>
    <row r="15" spans="1:7" ht="15.75" thickBot="1" x14ac:dyDescent="0.3">
      <c r="A15" s="8" t="s">
        <v>47</v>
      </c>
      <c r="B15" s="9">
        <v>72.14</v>
      </c>
      <c r="C15" s="9">
        <v>776.51</v>
      </c>
      <c r="D15" s="9" t="s">
        <v>48</v>
      </c>
      <c r="E15" s="5">
        <v>1</v>
      </c>
      <c r="F15" s="16">
        <v>72.14</v>
      </c>
      <c r="G15" s="16">
        <v>776.51</v>
      </c>
    </row>
    <row r="16" spans="1:7" ht="15.75" thickBot="1" x14ac:dyDescent="0.3">
      <c r="A16" s="8" t="s">
        <v>49</v>
      </c>
      <c r="B16" s="9">
        <v>72.13</v>
      </c>
      <c r="C16" s="9">
        <v>776.4</v>
      </c>
      <c r="D16" s="9" t="s">
        <v>50</v>
      </c>
      <c r="E16" s="5">
        <v>1</v>
      </c>
      <c r="F16" s="16">
        <v>72.13</v>
      </c>
      <c r="G16" s="16">
        <v>776.4</v>
      </c>
    </row>
    <row r="17" spans="1:7" ht="15.75" thickBot="1" x14ac:dyDescent="0.3">
      <c r="A17" s="8" t="s">
        <v>51</v>
      </c>
      <c r="B17" s="9">
        <v>57.15</v>
      </c>
      <c r="C17" s="9">
        <v>615.16</v>
      </c>
      <c r="D17" s="9" t="s">
        <v>52</v>
      </c>
      <c r="E17" s="5">
        <v>2</v>
      </c>
      <c r="F17" s="16">
        <v>114.3</v>
      </c>
      <c r="G17" s="16">
        <v>1230.32</v>
      </c>
    </row>
    <row r="18" spans="1:7" ht="15.75" thickBot="1" x14ac:dyDescent="0.3">
      <c r="A18" s="8" t="s">
        <v>53</v>
      </c>
      <c r="B18" s="9">
        <v>154.07</v>
      </c>
      <c r="C18" s="9">
        <v>1658.4</v>
      </c>
      <c r="D18" s="9" t="s">
        <v>54</v>
      </c>
      <c r="E18" s="5">
        <v>1</v>
      </c>
      <c r="F18" s="16">
        <v>154.07</v>
      </c>
      <c r="G18" s="16">
        <v>1658.4</v>
      </c>
    </row>
    <row r="19" spans="1:7" ht="15.75" thickBot="1" x14ac:dyDescent="0.3">
      <c r="A19" s="8" t="s">
        <v>55</v>
      </c>
      <c r="B19" s="9">
        <v>128.49</v>
      </c>
      <c r="C19" s="9">
        <v>1383.1</v>
      </c>
      <c r="D19" s="9" t="s">
        <v>56</v>
      </c>
      <c r="E19" s="5">
        <v>1</v>
      </c>
      <c r="F19" s="16">
        <v>128.49</v>
      </c>
      <c r="G19" s="16">
        <v>1383.05</v>
      </c>
    </row>
    <row r="20" spans="1:7" ht="15.75" thickBot="1" x14ac:dyDescent="0.3">
      <c r="A20" s="8" t="s">
        <v>57</v>
      </c>
      <c r="B20" s="9">
        <v>38.21</v>
      </c>
      <c r="C20" s="9">
        <v>411.29</v>
      </c>
      <c r="D20" s="9" t="s">
        <v>58</v>
      </c>
      <c r="E20" s="5">
        <v>1</v>
      </c>
      <c r="F20" s="16">
        <v>38.21</v>
      </c>
      <c r="G20" s="16">
        <v>411.29</v>
      </c>
    </row>
    <row r="21" spans="1:7" ht="15.75" thickBot="1" x14ac:dyDescent="0.3">
      <c r="A21" s="8" t="s">
        <v>59</v>
      </c>
      <c r="B21" s="9">
        <v>79.78</v>
      </c>
      <c r="C21" s="9">
        <v>858.74</v>
      </c>
      <c r="D21" s="9" t="s">
        <v>60</v>
      </c>
      <c r="E21" s="5">
        <v>1</v>
      </c>
      <c r="F21" s="16">
        <v>79.78</v>
      </c>
      <c r="G21" s="16">
        <v>858.74</v>
      </c>
    </row>
    <row r="22" spans="1:7" ht="15.75" thickBot="1" x14ac:dyDescent="0.3">
      <c r="A22" s="8" t="s">
        <v>61</v>
      </c>
      <c r="B22" s="9">
        <v>136.77000000000001</v>
      </c>
      <c r="C22" s="9">
        <v>1472.2</v>
      </c>
      <c r="D22" s="9" t="s">
        <v>62</v>
      </c>
      <c r="E22" s="5">
        <v>1</v>
      </c>
      <c r="F22" s="16">
        <v>136.77000000000001</v>
      </c>
      <c r="G22" s="16">
        <v>1472.18</v>
      </c>
    </row>
    <row r="23" spans="1:7" ht="15.75" thickBot="1" x14ac:dyDescent="0.3">
      <c r="A23" s="8" t="s">
        <v>63</v>
      </c>
      <c r="B23" s="9">
        <v>73.63</v>
      </c>
      <c r="C23" s="9">
        <v>792.55</v>
      </c>
      <c r="D23" s="9" t="s">
        <v>64</v>
      </c>
      <c r="E23" s="5">
        <v>1</v>
      </c>
      <c r="F23" s="16">
        <v>73.63</v>
      </c>
      <c r="G23" s="16">
        <v>792.55</v>
      </c>
    </row>
    <row r="24" spans="1:7" ht="15.75" thickBot="1" x14ac:dyDescent="0.3">
      <c r="A24" s="8" t="s">
        <v>65</v>
      </c>
      <c r="B24" s="9">
        <v>72.11</v>
      </c>
      <c r="C24" s="9">
        <v>776.19</v>
      </c>
      <c r="D24" s="9" t="s">
        <v>66</v>
      </c>
      <c r="E24" s="5">
        <v>1</v>
      </c>
      <c r="F24" s="16">
        <v>72.11</v>
      </c>
      <c r="G24" s="16">
        <v>776.19</v>
      </c>
    </row>
    <row r="25" spans="1:7" ht="15.75" thickBot="1" x14ac:dyDescent="0.3">
      <c r="A25" s="8" t="s">
        <v>67</v>
      </c>
      <c r="B25" s="9">
        <v>67.959999999999994</v>
      </c>
      <c r="C25" s="9">
        <v>731.52</v>
      </c>
      <c r="D25" s="9" t="s">
        <v>68</v>
      </c>
      <c r="E25" s="5">
        <v>2</v>
      </c>
      <c r="F25" s="16">
        <v>135.91999999999999</v>
      </c>
      <c r="G25" s="16">
        <v>1463.04</v>
      </c>
    </row>
    <row r="26" spans="1:7" ht="15.75" thickBot="1" x14ac:dyDescent="0.3">
      <c r="A26" s="8" t="s">
        <v>69</v>
      </c>
      <c r="B26" s="9">
        <v>144.27000000000001</v>
      </c>
      <c r="C26" s="9">
        <v>1552.9</v>
      </c>
      <c r="D26" s="9" t="s">
        <v>70</v>
      </c>
      <c r="E26" s="5">
        <v>1</v>
      </c>
      <c r="F26" s="16">
        <v>144.27000000000001</v>
      </c>
      <c r="G26" s="16">
        <v>1552.91</v>
      </c>
    </row>
    <row r="27" spans="1:7" ht="15.75" thickBot="1" x14ac:dyDescent="0.3">
      <c r="A27" s="8" t="s">
        <v>71</v>
      </c>
      <c r="B27" s="9">
        <v>67.099999999999994</v>
      </c>
      <c r="C27" s="9">
        <v>722.26</v>
      </c>
      <c r="D27" s="9" t="s">
        <v>72</v>
      </c>
      <c r="E27" s="5">
        <v>2</v>
      </c>
      <c r="F27" s="16">
        <v>134.19999999999999</v>
      </c>
      <c r="G27" s="16">
        <v>1444.52</v>
      </c>
    </row>
    <row r="28" spans="1:7" ht="15.75" thickBot="1" x14ac:dyDescent="0.3">
      <c r="A28" s="8" t="s">
        <v>73</v>
      </c>
      <c r="B28" s="9">
        <v>72.28</v>
      </c>
      <c r="C28" s="9">
        <v>778.02</v>
      </c>
      <c r="D28" s="9" t="s">
        <v>74</v>
      </c>
      <c r="E28" s="5">
        <v>2</v>
      </c>
      <c r="F28" s="16">
        <v>144.56</v>
      </c>
      <c r="G28" s="16">
        <v>1556.04</v>
      </c>
    </row>
    <row r="29" spans="1:7" ht="15.75" thickBot="1" x14ac:dyDescent="0.3">
      <c r="A29" s="8" t="s">
        <v>75</v>
      </c>
      <c r="B29" s="9">
        <v>150.66</v>
      </c>
      <c r="C29" s="9">
        <v>1621.7</v>
      </c>
      <c r="D29" s="9" t="s">
        <v>76</v>
      </c>
      <c r="E29" s="5">
        <v>2</v>
      </c>
      <c r="F29" s="16">
        <v>301.32</v>
      </c>
      <c r="G29" s="16">
        <v>3243.38</v>
      </c>
    </row>
    <row r="30" spans="1:7" ht="15.75" thickBot="1" x14ac:dyDescent="0.3">
      <c r="A30" s="8" t="s">
        <v>77</v>
      </c>
      <c r="B30" s="9">
        <v>277.77</v>
      </c>
      <c r="C30" s="9">
        <v>2989.9</v>
      </c>
      <c r="D30" s="9" t="s">
        <v>78</v>
      </c>
      <c r="E30" s="5">
        <v>4</v>
      </c>
      <c r="F30" s="16">
        <v>1111.08</v>
      </c>
      <c r="G30" s="16">
        <v>11959.56</v>
      </c>
    </row>
    <row r="31" spans="1:7" ht="15.75" thickBot="1" x14ac:dyDescent="0.3">
      <c r="A31" s="8" t="s">
        <v>79</v>
      </c>
      <c r="B31" s="9">
        <v>143.61000000000001</v>
      </c>
      <c r="C31" s="9">
        <v>1545.8</v>
      </c>
      <c r="D31" s="9" t="s">
        <v>80</v>
      </c>
      <c r="E31" s="5">
        <v>4</v>
      </c>
      <c r="F31" s="16">
        <v>574.44000000000005</v>
      </c>
      <c r="G31" s="16">
        <v>6183.24</v>
      </c>
    </row>
    <row r="32" spans="1:7" ht="15.75" thickBot="1" x14ac:dyDescent="0.3">
      <c r="A32" s="8" t="s">
        <v>81</v>
      </c>
      <c r="B32" s="9">
        <v>144.28</v>
      </c>
      <c r="C32" s="9">
        <v>1553</v>
      </c>
      <c r="D32" s="9" t="s">
        <v>82</v>
      </c>
      <c r="E32" s="5">
        <v>12</v>
      </c>
      <c r="F32" s="16">
        <v>1731.36</v>
      </c>
      <c r="G32" s="16">
        <v>18636.240000000002</v>
      </c>
    </row>
    <row r="33" spans="1:7" ht="15.75" thickBot="1" x14ac:dyDescent="0.3">
      <c r="A33" s="8" t="s">
        <v>83</v>
      </c>
      <c r="B33" s="9">
        <v>300.60000000000002</v>
      </c>
      <c r="C33" s="9">
        <v>3235.6</v>
      </c>
      <c r="D33" s="9" t="s">
        <v>84</v>
      </c>
      <c r="E33" s="5">
        <v>4</v>
      </c>
      <c r="F33" s="16">
        <v>1202.4000000000001</v>
      </c>
      <c r="G33" s="16">
        <v>12942.52</v>
      </c>
    </row>
    <row r="34" spans="1:7" ht="15.75" thickBot="1" x14ac:dyDescent="0.3">
      <c r="A34" s="8" t="s">
        <v>85</v>
      </c>
      <c r="B34" s="9">
        <v>283.69</v>
      </c>
      <c r="C34" s="9">
        <v>3053.6</v>
      </c>
      <c r="D34" s="9" t="s">
        <v>86</v>
      </c>
      <c r="E34" s="5">
        <v>2</v>
      </c>
      <c r="F34" s="16">
        <v>567.38</v>
      </c>
      <c r="G34" s="16">
        <v>6107.22</v>
      </c>
    </row>
    <row r="35" spans="1:7" ht="15.75" thickBot="1" x14ac:dyDescent="0.3">
      <c r="A35" s="8" t="s">
        <v>87</v>
      </c>
      <c r="B35" s="9">
        <v>160.46</v>
      </c>
      <c r="C35" s="9">
        <v>1727.2</v>
      </c>
      <c r="D35" s="9" t="s">
        <v>88</v>
      </c>
      <c r="E35" s="5">
        <v>2</v>
      </c>
      <c r="F35" s="16">
        <v>320.92</v>
      </c>
      <c r="G35" s="16">
        <v>3454.36</v>
      </c>
    </row>
    <row r="36" spans="1:7" ht="15.75" thickBot="1" x14ac:dyDescent="0.3">
      <c r="A36" s="8" t="s">
        <v>89</v>
      </c>
      <c r="B36" s="9">
        <v>150.52000000000001</v>
      </c>
      <c r="C36" s="9">
        <v>1620.2</v>
      </c>
      <c r="D36" s="9" t="s">
        <v>90</v>
      </c>
      <c r="E36" s="5">
        <v>2</v>
      </c>
      <c r="F36" s="16">
        <v>301.04000000000002</v>
      </c>
      <c r="G36" s="16">
        <v>3240.36</v>
      </c>
    </row>
    <row r="37" spans="1:7" ht="15.75" thickBot="1" x14ac:dyDescent="0.3">
      <c r="A37" s="8" t="s">
        <v>91</v>
      </c>
      <c r="B37" s="9">
        <v>150.83000000000001</v>
      </c>
      <c r="C37" s="9">
        <v>1623.5</v>
      </c>
      <c r="D37" s="9" t="s">
        <v>92</v>
      </c>
      <c r="E37" s="5">
        <v>2</v>
      </c>
      <c r="F37" s="16">
        <v>301.66000000000003</v>
      </c>
      <c r="G37" s="16">
        <v>3247.04</v>
      </c>
    </row>
    <row r="38" spans="1:7" ht="15.75" thickBot="1" x14ac:dyDescent="0.3">
      <c r="A38" s="8" t="s">
        <v>93</v>
      </c>
      <c r="B38" s="9">
        <v>143.74</v>
      </c>
      <c r="C38" s="9">
        <v>1547.2</v>
      </c>
      <c r="D38" s="9" t="s">
        <v>94</v>
      </c>
      <c r="E38" s="5">
        <v>0</v>
      </c>
      <c r="F38" s="16">
        <v>0</v>
      </c>
      <c r="G38" s="16">
        <v>0</v>
      </c>
    </row>
    <row r="39" spans="1:7" ht="15.75" thickBot="1" x14ac:dyDescent="0.3">
      <c r="A39" s="10"/>
      <c r="B39" s="11"/>
      <c r="C39" s="11"/>
      <c r="D39" s="11"/>
      <c r="E39" s="11">
        <v>65</v>
      </c>
      <c r="F39" s="28">
        <v>9929.85</v>
      </c>
      <c r="G39" s="28">
        <v>106884.08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D1C9-1281-4C3E-B6D9-2283916B7DEF}">
  <dimension ref="A2:O22"/>
  <sheetViews>
    <sheetView workbookViewId="0">
      <selection activeCell="I22" sqref="I22"/>
    </sheetView>
  </sheetViews>
  <sheetFormatPr defaultRowHeight="15" x14ac:dyDescent="0.25"/>
  <cols>
    <col min="1" max="1" width="11.5703125" customWidth="1"/>
    <col min="2" max="2" width="10.140625" bestFit="1" customWidth="1"/>
    <col min="3" max="3" width="15.28515625" style="19" bestFit="1" customWidth="1"/>
    <col min="4" max="4" width="12.140625" style="19" customWidth="1"/>
    <col min="5" max="5" width="11.5703125" bestFit="1" customWidth="1"/>
    <col min="6" max="6" width="10.140625" bestFit="1" customWidth="1"/>
    <col min="7" max="7" width="12" bestFit="1" customWidth="1"/>
    <col min="8" max="8" width="9.5703125" bestFit="1" customWidth="1"/>
    <col min="9" max="9" width="16.85546875" bestFit="1" customWidth="1"/>
    <col min="10" max="10" width="15.28515625" bestFit="1" customWidth="1"/>
    <col min="11" max="11" width="11.5703125" bestFit="1" customWidth="1"/>
    <col min="13" max="13" width="11.5703125" style="17" bestFit="1" customWidth="1"/>
    <col min="14" max="14" width="12.5703125" bestFit="1" customWidth="1"/>
  </cols>
  <sheetData>
    <row r="2" spans="1:15" x14ac:dyDescent="0.25">
      <c r="A2" s="25" t="s">
        <v>96</v>
      </c>
      <c r="B2" s="25"/>
      <c r="C2" s="25"/>
      <c r="D2" s="25"/>
      <c r="E2" s="25" t="s">
        <v>95</v>
      </c>
      <c r="F2" s="25"/>
      <c r="G2" s="25"/>
      <c r="H2" s="25" t="s">
        <v>100</v>
      </c>
      <c r="I2" s="25"/>
      <c r="J2" s="25"/>
      <c r="K2" s="22" t="s">
        <v>102</v>
      </c>
    </row>
    <row r="3" spans="1:15" x14ac:dyDescent="0.25">
      <c r="A3" s="23" t="s">
        <v>97</v>
      </c>
      <c r="B3" s="23" t="s">
        <v>98</v>
      </c>
      <c r="C3" s="24" t="s">
        <v>99</v>
      </c>
      <c r="D3" s="24" t="s">
        <v>101</v>
      </c>
      <c r="E3" s="23" t="s">
        <v>97</v>
      </c>
      <c r="F3" s="23" t="s">
        <v>98</v>
      </c>
      <c r="G3" s="24" t="s">
        <v>101</v>
      </c>
      <c r="H3" s="23" t="s">
        <v>97</v>
      </c>
      <c r="I3" s="23" t="s">
        <v>98</v>
      </c>
      <c r="J3" s="24" t="s">
        <v>101</v>
      </c>
      <c r="K3" s="23" t="s">
        <v>98</v>
      </c>
    </row>
    <row r="4" spans="1:15" s="19" customFormat="1" x14ac:dyDescent="0.25">
      <c r="A4" s="19">
        <v>25826.420999999998</v>
      </c>
      <c r="B4" s="19">
        <v>2558.5349999999999</v>
      </c>
      <c r="C4" s="19">
        <v>5565.25</v>
      </c>
      <c r="D4" s="19">
        <v>33950.205999999998</v>
      </c>
      <c r="E4" s="19">
        <v>16135.716</v>
      </c>
      <c r="F4" s="19">
        <v>4288.3459999999995</v>
      </c>
      <c r="G4" s="19">
        <v>20424.062000000002</v>
      </c>
      <c r="H4" s="19">
        <v>878.63199999999995</v>
      </c>
      <c r="I4" s="19">
        <v>17.824999999999999</v>
      </c>
      <c r="J4" s="19">
        <v>878.63199999999995</v>
      </c>
      <c r="K4" s="19">
        <v>16562.611000000001</v>
      </c>
      <c r="M4" s="17"/>
    </row>
    <row r="5" spans="1:15" x14ac:dyDescent="0.25">
      <c r="A5" s="17">
        <f>A4*10.764</f>
        <v>277995.59564399999</v>
      </c>
      <c r="B5" s="17">
        <f t="shared" ref="B5:K5" si="0">B4*10.764</f>
        <v>27540.070739999996</v>
      </c>
      <c r="C5" s="17">
        <f t="shared" si="0"/>
        <v>59904.350999999995</v>
      </c>
      <c r="D5" s="17">
        <f t="shared" si="0"/>
        <v>365440.01738399995</v>
      </c>
      <c r="E5" s="17">
        <f t="shared" si="0"/>
        <v>173684.84702399999</v>
      </c>
      <c r="F5" s="17">
        <f t="shared" si="0"/>
        <v>46159.756343999994</v>
      </c>
      <c r="G5" s="17">
        <f t="shared" si="0"/>
        <v>219844.60336800001</v>
      </c>
      <c r="H5" s="17">
        <f t="shared" si="0"/>
        <v>9457.5948479999988</v>
      </c>
      <c r="I5" s="17">
        <f t="shared" si="0"/>
        <v>191.86829999999998</v>
      </c>
      <c r="J5" s="17">
        <f t="shared" si="0"/>
        <v>9457.5948479999988</v>
      </c>
      <c r="K5" s="17">
        <f t="shared" si="0"/>
        <v>178279.944804</v>
      </c>
      <c r="M5" s="17">
        <v>71833.335999999996</v>
      </c>
    </row>
    <row r="6" spans="1:15" x14ac:dyDescent="0.25">
      <c r="A6" s="20"/>
      <c r="M6" s="17">
        <f>M5*10.764</f>
        <v>773214.02870399994</v>
      </c>
    </row>
    <row r="7" spans="1:15" x14ac:dyDescent="0.25">
      <c r="A7" s="20"/>
    </row>
    <row r="11" spans="1:15" x14ac:dyDescent="0.25">
      <c r="C11" s="19">
        <v>2.3450000000000002</v>
      </c>
      <c r="D11" s="19" t="s">
        <v>105</v>
      </c>
    </row>
    <row r="12" spans="1:15" x14ac:dyDescent="0.25">
      <c r="A12" s="20"/>
      <c r="C12" s="17">
        <v>92000000</v>
      </c>
      <c r="D12" s="19" t="s">
        <v>106</v>
      </c>
    </row>
    <row r="13" spans="1:15" x14ac:dyDescent="0.25">
      <c r="A13" s="20"/>
      <c r="C13" s="17">
        <f>C12*C11</f>
        <v>215740000.00000003</v>
      </c>
    </row>
    <row r="14" spans="1:15" x14ac:dyDescent="0.25">
      <c r="E14" s="32" t="s">
        <v>114</v>
      </c>
      <c r="F14" s="32"/>
      <c r="G14" s="32"/>
      <c r="H14" s="32"/>
      <c r="I14" s="32"/>
    </row>
    <row r="15" spans="1:15" x14ac:dyDescent="0.25">
      <c r="G15" t="s">
        <v>104</v>
      </c>
      <c r="M15" s="17" t="s">
        <v>111</v>
      </c>
      <c r="N15" s="19">
        <v>9489.8629999999994</v>
      </c>
      <c r="O15" t="s">
        <v>103</v>
      </c>
    </row>
    <row r="16" spans="1:15" x14ac:dyDescent="0.25">
      <c r="B16" s="21"/>
      <c r="E16" s="26">
        <f>G16/10.764</f>
        <v>42840.769</v>
      </c>
      <c r="F16" t="s">
        <v>97</v>
      </c>
      <c r="G16" s="26">
        <f>A5+E5+H5</f>
        <v>461138.03751599998</v>
      </c>
      <c r="H16">
        <v>4000</v>
      </c>
      <c r="I16" s="17">
        <f>H16*G16</f>
        <v>1844552150.0639999</v>
      </c>
      <c r="N16" s="19">
        <f>N15*10.764</f>
        <v>102148.88533199999</v>
      </c>
      <c r="O16" t="s">
        <v>104</v>
      </c>
    </row>
    <row r="17" spans="5:14" x14ac:dyDescent="0.25">
      <c r="E17" s="26">
        <f>G17/10.764</f>
        <v>28992.566999999999</v>
      </c>
      <c r="F17" t="s">
        <v>98</v>
      </c>
      <c r="G17" s="26">
        <f>B5+C5+F5+I5+K5</f>
        <v>312075.99118799996</v>
      </c>
      <c r="H17">
        <v>2000</v>
      </c>
      <c r="I17" s="17">
        <f>H17*G17</f>
        <v>624151982.37599993</v>
      </c>
      <c r="M17" s="17" t="s">
        <v>112</v>
      </c>
      <c r="N17" s="17">
        <v>3400</v>
      </c>
    </row>
    <row r="18" spans="5:14" x14ac:dyDescent="0.25">
      <c r="G18" s="31">
        <f>SUM(G16:G17)</f>
        <v>773214.02870399994</v>
      </c>
      <c r="H18" s="22"/>
      <c r="I18" s="31">
        <f>SUM(I16:I17)</f>
        <v>2468704132.4399996</v>
      </c>
      <c r="M18" s="30" t="s">
        <v>113</v>
      </c>
      <c r="N18" s="31">
        <f>N17*N16</f>
        <v>347306210.12879997</v>
      </c>
    </row>
    <row r="19" spans="5:14" x14ac:dyDescent="0.25">
      <c r="I19" s="26">
        <f>I18+N18</f>
        <v>2816010342.5687995</v>
      </c>
    </row>
    <row r="20" spans="5:14" x14ac:dyDescent="0.25">
      <c r="I20" s="26">
        <f>ROUND(I19,-7)</f>
        <v>2820000000</v>
      </c>
    </row>
    <row r="21" spans="5:14" x14ac:dyDescent="0.25">
      <c r="I21" s="26">
        <f>I20*0.85</f>
        <v>2397000000</v>
      </c>
    </row>
    <row r="22" spans="5:14" x14ac:dyDescent="0.25">
      <c r="I22" s="26">
        <f>I20*0.75</f>
        <v>2115000000</v>
      </c>
    </row>
  </sheetData>
  <mergeCells count="4">
    <mergeCell ref="E2:G2"/>
    <mergeCell ref="H2:J2"/>
    <mergeCell ref="A2:D2"/>
    <mergeCell ref="E14:I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29CD-7554-45BD-A647-4164C3D6CE8C}">
  <dimension ref="C4:G12"/>
  <sheetViews>
    <sheetView workbookViewId="0">
      <selection activeCell="D5" sqref="D5"/>
    </sheetView>
  </sheetViews>
  <sheetFormatPr defaultRowHeight="15" x14ac:dyDescent="0.25"/>
  <cols>
    <col min="3" max="3" width="48.28515625" bestFit="1" customWidth="1"/>
    <col min="4" max="4" width="10" style="17" bestFit="1" customWidth="1"/>
    <col min="7" max="7" width="16.85546875" bestFit="1" customWidth="1"/>
  </cols>
  <sheetData>
    <row r="4" spans="3:7" x14ac:dyDescent="0.25">
      <c r="C4" t="s">
        <v>107</v>
      </c>
      <c r="D4" s="17">
        <v>3973.93</v>
      </c>
      <c r="E4" s="29">
        <f>D4/100</f>
        <v>39.7393</v>
      </c>
    </row>
    <row r="5" spans="3:7" x14ac:dyDescent="0.25">
      <c r="C5" t="s">
        <v>110</v>
      </c>
      <c r="D5" s="17">
        <v>28706.39</v>
      </c>
      <c r="E5" s="29">
        <f t="shared" ref="E5:E7" si="0">D5/100</f>
        <v>287.06389999999999</v>
      </c>
      <c r="G5" s="29">
        <f>E5+E6</f>
        <v>297.35289999999998</v>
      </c>
    </row>
    <row r="6" spans="3:7" x14ac:dyDescent="0.25">
      <c r="C6" t="s">
        <v>108</v>
      </c>
      <c r="D6" s="17">
        <v>1028.9000000000001</v>
      </c>
      <c r="E6" s="29">
        <f t="shared" si="0"/>
        <v>10.289000000000001</v>
      </c>
      <c r="G6" s="29">
        <f>G5*10^7</f>
        <v>2973529000</v>
      </c>
    </row>
    <row r="7" spans="3:7" x14ac:dyDescent="0.25">
      <c r="C7" t="s">
        <v>109</v>
      </c>
      <c r="D7" s="17">
        <v>18880.009999999998</v>
      </c>
      <c r="E7" s="29">
        <f t="shared" si="0"/>
        <v>188.80009999999999</v>
      </c>
      <c r="G7" s="17">
        <f>G6/D12</f>
        <v>384.8354485528846</v>
      </c>
    </row>
    <row r="8" spans="3:7" x14ac:dyDescent="0.25">
      <c r="D8" s="17">
        <f>SUM(D4:D7)</f>
        <v>52589.229999999996</v>
      </c>
      <c r="E8" s="17">
        <f>SUM(E4:E7)</f>
        <v>525.89229999999998</v>
      </c>
    </row>
    <row r="11" spans="3:7" x14ac:dyDescent="0.25">
      <c r="C11" t="s">
        <v>101</v>
      </c>
      <c r="D11" s="17">
        <v>717833</v>
      </c>
    </row>
    <row r="12" spans="3:7" x14ac:dyDescent="0.25">
      <c r="D12" s="17">
        <f>D11*10.764</f>
        <v>7726754.4119999995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Abhinav Chaturvedi</cp:lastModifiedBy>
  <dcterms:created xsi:type="dcterms:W3CDTF">2024-11-22T06:39:54Z</dcterms:created>
  <dcterms:modified xsi:type="dcterms:W3CDTF">2025-01-06T13:37:43Z</dcterms:modified>
</cp:coreProperties>
</file>