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Working\Himalayan\"/>
    </mc:Choice>
  </mc:AlternateContent>
  <xr:revisionPtr revIDLastSave="0" documentId="13_ncr:1_{A7C33CD3-5AE4-4249-96AF-58F5363EC0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4" l="1"/>
  <c r="U14" i="4"/>
  <c r="G3" i="4"/>
  <c r="F3" i="4"/>
  <c r="W3" i="4"/>
  <c r="AC15" i="4" l="1"/>
  <c r="AC14" i="4"/>
  <c r="O20" i="4"/>
  <c r="N3" i="4" l="1"/>
  <c r="K3" i="4"/>
  <c r="H3" i="4" l="1"/>
  <c r="P3" i="4" s="1"/>
  <c r="Q3" i="4" s="1"/>
  <c r="S3" i="4" s="1"/>
  <c r="T3" i="4" s="1"/>
  <c r="Y3" i="4" l="1"/>
  <c r="AA3" i="4" l="1"/>
  <c r="K15" i="4"/>
  <c r="M14" i="4"/>
  <c r="N14" i="4" s="1"/>
  <c r="J13" i="4"/>
  <c r="G4" i="4"/>
  <c r="N15" i="4" l="1"/>
  <c r="M15" i="4" s="1"/>
  <c r="R4" i="4"/>
  <c r="F4" i="4"/>
  <c r="Y4" i="4"/>
  <c r="Y11" i="4" s="1"/>
  <c r="P4" i="4" l="1"/>
  <c r="AA10" i="4" s="1"/>
  <c r="Q4" i="4" l="1"/>
  <c r="T4" i="4"/>
  <c r="S4" i="4"/>
  <c r="AA4" i="4" l="1"/>
  <c r="AA6" i="4" l="1"/>
  <c r="AA7" i="4" s="1"/>
  <c r="AA8" i="4" s="1"/>
  <c r="AA9" i="4" l="1"/>
</calcChain>
</file>

<file path=xl/sharedStrings.xml><?xml version="1.0" encoding="utf-8"?>
<sst xmlns="http://schemas.openxmlformats.org/spreadsheetml/2006/main" count="45" uniqueCount="44">
  <si>
    <t>Market Value</t>
  </si>
  <si>
    <t>Sr. No.</t>
  </si>
  <si>
    <t>Height 
(in ft.)</t>
  </si>
  <si>
    <t>Type of Structure</t>
  </si>
  <si>
    <t>Built-up Area 
(in sq mtr)</t>
  </si>
  <si>
    <t>Built-up area 
(in sq ft.)</t>
  </si>
  <si>
    <t xml:space="preserve">Year of Construction 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</si>
  <si>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</si>
  <si>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</si>
  <si>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</si>
  <si>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</si>
  <si>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</si>
  <si>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(INR per sq feet)</t>
  </si>
  <si>
    <t>Gross Replacement value
(INR)</t>
  </si>
  <si>
    <t xml:space="preserve">Depreciation
(INR) </t>
  </si>
  <si>
    <t>Deterioration</t>
  </si>
  <si>
    <t>Depreciated Replacement Cost
(INR)</t>
  </si>
  <si>
    <t>Fair Market Value         (INR)</t>
  </si>
  <si>
    <t>Land Area in Sq.mtr.</t>
  </si>
  <si>
    <t>Govt. Rate per sq.mtr.</t>
  </si>
  <si>
    <t xml:space="preserve">Govt. Value </t>
  </si>
  <si>
    <t xml:space="preserve">Total Value - </t>
  </si>
  <si>
    <t>L&amp;B</t>
  </si>
  <si>
    <t>RCC Structure</t>
  </si>
  <si>
    <t>Total</t>
  </si>
  <si>
    <t>Diff. in value</t>
  </si>
  <si>
    <t>FMV</t>
  </si>
  <si>
    <t>RV</t>
  </si>
  <si>
    <t>DV</t>
  </si>
  <si>
    <t>Insurance</t>
  </si>
  <si>
    <t>Remarks:</t>
  </si>
  <si>
    <t>1. All the details pertaining to the building area statement such as area, floor, etc has been taken from the documents provided to us.</t>
  </si>
  <si>
    <t xml:space="preserve">2.The maintenance of the building was average as per site survey observation from external. </t>
  </si>
  <si>
    <t>3. Age of construction taken from the information as per documents provided to us.</t>
  </si>
  <si>
    <t>4. The Valuation is done by considering the depreciated replacement cost and while calculating D.R.C. 10% salvage value is considered.</t>
  </si>
  <si>
    <t>Land Area in Sq.yds.</t>
  </si>
  <si>
    <t>builtup</t>
  </si>
  <si>
    <t>land</t>
  </si>
  <si>
    <t>Market Rate per sq.yds.</t>
  </si>
  <si>
    <t>Total Built-up Area</t>
  </si>
  <si>
    <t xml:space="preserve">Floor </t>
  </si>
  <si>
    <t>GF</t>
  </si>
  <si>
    <t>M/s Himalayan Wellness Resort</t>
  </si>
  <si>
    <t xml:space="preserve"> jhx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</si>
</sst>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₹&quot;\ #,##0;[Red]&quot;₹&quot;\ \-#,##0"/>
    <numFmt numFmtId="43" formatCode="_ * #,##0.00_ ;_ * \-#,##0.00_ ;_ * &quot;-&quot;??_ ;_ @_ "/>
    <numFmt numFmtId="164" formatCode="_ * #,##0_ ;_ * \-#,##0_ ;_ * &quot;-&quot;??_ ;_ @_ "/>
    <numFmt numFmtId="165" formatCode="_ [$₹-439]* #,##0_ ;_ [$₹-439]* \-#,##0_ ;_ [$₹-439]* &quot;-&quot;??_ ;_ @_ "/>
    <numFmt numFmtId="166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6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3" applyFont="1" applyFill="1" applyBorder="1" applyAlignment="1">
      <alignment horizontal="center" vertical="center" wrapText="1"/>
    </xf>
    <xf numFmtId="0" fontId="2" fillId="2" borderId="1" xfId="3" applyFont="1" applyBorder="1" applyAlignment="1">
      <alignment horizontal="center" vertical="center" wrapText="1"/>
    </xf>
    <xf numFmtId="165" fontId="2" fillId="2" borderId="1" xfId="3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 wrapText="1"/>
    </xf>
    <xf numFmtId="9" fontId="5" fillId="0" borderId="1" xfId="2" applyFont="1" applyBorder="1" applyAlignment="1">
      <alignment horizontal="center" vertical="center" wrapText="1"/>
    </xf>
    <xf numFmtId="164" fontId="1" fillId="0" borderId="0" xfId="1" applyNumberFormat="1" applyFont="1" applyAlignment="1">
      <alignment horizontal="center" vertical="center"/>
    </xf>
    <xf numFmtId="164" fontId="0" fillId="5" borderId="1" xfId="0" applyNumberFormat="1" applyFill="1" applyBorder="1"/>
    <xf numFmtId="0" fontId="0" fillId="0" borderId="1" xfId="0" applyBorder="1" applyAlignment="1">
      <alignment horizontal="center" vertical="center"/>
    </xf>
    <xf numFmtId="9" fontId="0" fillId="0" borderId="1" xfId="2" applyFont="1" applyBorder="1"/>
    <xf numFmtId="9" fontId="0" fillId="0" borderId="0" xfId="2" applyFont="1" applyBorder="1"/>
    <xf numFmtId="164" fontId="0" fillId="0" borderId="0" xfId="0" applyNumberFormat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0" xfId="0" applyNumberFormat="1"/>
    <xf numFmtId="6" fontId="0" fillId="0" borderId="0" xfId="0" applyNumberFormat="1"/>
    <xf numFmtId="0" fontId="2" fillId="0" borderId="1" xfId="0" applyFont="1" applyBorder="1" applyAlignment="1">
      <alignment vertical="center" wrapText="1"/>
    </xf>
    <xf numFmtId="2" fontId="0" fillId="0" borderId="0" xfId="0" applyNumberFormat="1"/>
    <xf numFmtId="164" fontId="0" fillId="0" borderId="0" xfId="0" applyNumberFormat="1"/>
    <xf numFmtId="164" fontId="0" fillId="0" borderId="1" xfId="1" applyNumberFormat="1" applyFont="1" applyBorder="1"/>
    <xf numFmtId="1" fontId="0" fillId="0" borderId="1" xfId="0" applyNumberFormat="1" applyBorder="1"/>
    <xf numFmtId="164" fontId="0" fillId="0" borderId="1" xfId="0" applyNumberFormat="1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" fontId="0" fillId="0" borderId="0" xfId="0" applyNumberFormat="1" applyBorder="1"/>
    <xf numFmtId="164" fontId="0" fillId="0" borderId="0" xfId="0" applyNumberFormat="1" applyBorder="1"/>
    <xf numFmtId="9" fontId="0" fillId="0" borderId="0" xfId="2" applyFont="1"/>
    <xf numFmtId="2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/>
    </xf>
    <xf numFmtId="164" fontId="0" fillId="5" borderId="0" xfId="0" applyNumberFormat="1" applyFill="1" applyBorder="1"/>
    <xf numFmtId="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6" borderId="0" xfId="0" applyFill="1" applyBorder="1"/>
    <xf numFmtId="3" fontId="2" fillId="0" borderId="2" xfId="0" applyNumberFormat="1" applyFont="1" applyBorder="1" applyAlignment="1">
      <alignment horizontal="center" vertical="center" wrapText="1"/>
    </xf>
    <xf numFmtId="164" fontId="0" fillId="0" borderId="0" xfId="1" applyNumberFormat="1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</cellXfs>
  <cellStyles count="4">
    <cellStyle name="40% - Accent1" xfId="3" builtinId="31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"/>
  <sheetViews>
    <sheetView tabSelected="1" zoomScaleNormal="100" workbookViewId="0">
      <selection activeCell="AA10" sqref="AA10:AB10"/>
    </sheetView>
  </sheetViews>
  <sheetFormatPr defaultRowHeight="15" x14ac:dyDescent="0.25"/>
  <cols>
    <col min="1" max="1" width="4.28515625" customWidth="1"/>
    <col min="2" max="2" width="8.28515625" customWidth="1"/>
    <col min="3" max="3" width="3.5703125" hidden="1" customWidth="1"/>
    <col min="4" max="4" width="6.7109375" customWidth="1"/>
    <col min="5" max="5" width="11" hidden="1" customWidth="1"/>
    <col min="6" max="6" width="9.28515625" hidden="1" customWidth="1"/>
    <col min="7" max="7" width="10" customWidth="1"/>
    <col min="8" max="8" width="5.7109375" customWidth="1"/>
    <col min="9" max="9" width="12" customWidth="1"/>
    <col min="10" max="10" width="9.5703125" hidden="1" customWidth="1"/>
    <col min="11" max="11" width="10.140625" hidden="1" customWidth="1"/>
    <col min="12" max="12" width="10.7109375" customWidth="1"/>
    <col min="13" max="13" width="9" hidden="1" customWidth="1"/>
    <col min="14" max="14" width="14.28515625" hidden="1" customWidth="1"/>
    <col min="15" max="15" width="14.28515625" bestFit="1" customWidth="1"/>
    <col min="16" max="16" width="11.5703125" customWidth="1"/>
    <col min="17" max="17" width="10.85546875" hidden="1" customWidth="1"/>
    <col min="18" max="18" width="9.140625" hidden="1" customWidth="1"/>
    <col min="19" max="19" width="12.7109375" hidden="1" customWidth="1"/>
    <col min="20" max="20" width="11.5703125" customWidth="1"/>
    <col min="22" max="22" width="7.5703125" customWidth="1"/>
    <col min="23" max="23" width="11.5703125" bestFit="1" customWidth="1"/>
    <col min="24" max="24" width="12.28515625" bestFit="1" customWidth="1"/>
    <col min="25" max="25" width="12.28515625" customWidth="1"/>
    <col min="26" max="26" width="11.85546875" bestFit="1" customWidth="1"/>
    <col min="27" max="27" width="10.7109375" customWidth="1"/>
    <col min="28" max="28" width="6.140625" customWidth="1"/>
  </cols>
  <sheetData>
    <row r="1" spans="1:34" ht="15.75" x14ac:dyDescent="0.25">
      <c r="A1" s="65" t="s">
        <v>42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34" ht="60" x14ac:dyDescent="0.25">
      <c r="A2" s="5" t="s">
        <v>1</v>
      </c>
      <c r="B2" s="5" t="s">
        <v>40</v>
      </c>
      <c r="C2" s="5"/>
      <c r="D2" s="5" t="s">
        <v>2</v>
      </c>
      <c r="E2" s="5" t="s">
        <v>3</v>
      </c>
      <c r="F2" s="5" t="s">
        <v>4</v>
      </c>
      <c r="G2" s="5" t="s">
        <v>5</v>
      </c>
      <c r="H2" s="5" t="s">
        <v>39</v>
      </c>
      <c r="I2" s="5" t="s">
        <v>6</v>
      </c>
      <c r="J2" s="4" t="s">
        <v>7</v>
      </c>
      <c r="K2" s="5" t="s">
        <v>8</v>
      </c>
      <c r="L2" s="5" t="s">
        <v>9</v>
      </c>
      <c r="M2" s="4" t="s">
        <v>10</v>
      </c>
      <c r="N2" s="4" t="s">
        <v>11</v>
      </c>
      <c r="O2" s="5" t="s">
        <v>12</v>
      </c>
      <c r="P2" s="6" t="s">
        <v>13</v>
      </c>
      <c r="Q2" s="6" t="s">
        <v>14</v>
      </c>
      <c r="R2" s="6" t="s">
        <v>15</v>
      </c>
      <c r="S2" s="5" t="s">
        <v>16</v>
      </c>
      <c r="T2" s="5" t="s">
        <v>17</v>
      </c>
      <c r="V2" s="27" t="s">
        <v>35</v>
      </c>
      <c r="W2" s="27" t="s">
        <v>18</v>
      </c>
      <c r="X2" s="1" t="s">
        <v>19</v>
      </c>
      <c r="Y2" s="2" t="s">
        <v>20</v>
      </c>
      <c r="Z2" s="7" t="s">
        <v>38</v>
      </c>
      <c r="AA2" s="60" t="s">
        <v>0</v>
      </c>
      <c r="AB2" s="61"/>
    </row>
    <row r="3" spans="1:34" ht="15" customHeight="1" x14ac:dyDescent="0.25">
      <c r="A3" s="8">
        <v>1</v>
      </c>
      <c r="B3" s="9" t="s">
        <v>41</v>
      </c>
      <c r="C3" s="9">
        <v>8.5</v>
      </c>
      <c r="D3" s="9">
        <v>10</v>
      </c>
      <c r="E3" s="44" t="s">
        <v>23</v>
      </c>
      <c r="F3" s="10">
        <f>376/10.764</f>
        <v>34.931252322556674</v>
      </c>
      <c r="G3" s="10">
        <f>F3*10.764</f>
        <v>376</v>
      </c>
      <c r="H3" s="10">
        <f>G3</f>
        <v>376</v>
      </c>
      <c r="I3" s="48">
        <v>2012</v>
      </c>
      <c r="J3" s="11">
        <v>2024</v>
      </c>
      <c r="K3" s="11">
        <f t="shared" ref="K3" si="0">J3-I3</f>
        <v>12</v>
      </c>
      <c r="L3" s="11">
        <v>60</v>
      </c>
      <c r="M3" s="43">
        <v>0</v>
      </c>
      <c r="N3" s="12">
        <f>(1-M3)/L3</f>
        <v>1.6666666666666666E-2</v>
      </c>
      <c r="O3" s="13">
        <v>1500</v>
      </c>
      <c r="P3" s="14">
        <f>O3*H3</f>
        <v>564000</v>
      </c>
      <c r="Q3" s="14">
        <f>P3*N3*IF(K3&gt;L3,L3,K3)</f>
        <v>112800</v>
      </c>
      <c r="R3" s="15">
        <v>0.1</v>
      </c>
      <c r="S3" s="14">
        <f>P3-Q3</f>
        <v>451200</v>
      </c>
      <c r="T3" s="14">
        <f t="shared" ref="T3" si="1">S3-R3*S3</f>
        <v>406080</v>
      </c>
      <c r="V3" s="40">
        <v>6087.5889999999999</v>
      </c>
      <c r="W3" s="40">
        <f>V3/1.196</f>
        <v>5089.9573578595318</v>
      </c>
      <c r="X3" s="1">
        <v>4100</v>
      </c>
      <c r="Y3" s="16">
        <f>X3*W3</f>
        <v>20868825.167224079</v>
      </c>
      <c r="Z3" s="51">
        <v>6300</v>
      </c>
      <c r="AA3" s="62">
        <f>Z3*V3</f>
        <v>38351810.700000003</v>
      </c>
      <c r="AB3" s="62"/>
      <c r="AC3">
        <v>1.196</v>
      </c>
    </row>
    <row r="4" spans="1:34" x14ac:dyDescent="0.25">
      <c r="A4" s="57" t="s">
        <v>24</v>
      </c>
      <c r="B4" s="57"/>
      <c r="C4" s="57"/>
      <c r="D4" s="57"/>
      <c r="E4" s="57"/>
      <c r="F4" s="22">
        <f>SUM(F3:F3)</f>
        <v>34.931252322556674</v>
      </c>
      <c r="G4" s="22">
        <f>SUM(G3:G3)</f>
        <v>376</v>
      </c>
      <c r="H4" s="22"/>
      <c r="I4" s="47"/>
      <c r="J4" s="44"/>
      <c r="K4" s="44"/>
      <c r="L4" s="44"/>
      <c r="M4" s="43"/>
      <c r="N4" s="12"/>
      <c r="O4" s="45"/>
      <c r="P4" s="23">
        <f>SUM(P3:P3)</f>
        <v>564000</v>
      </c>
      <c r="Q4" s="23">
        <f>SUM(Q3:Q3)</f>
        <v>112800</v>
      </c>
      <c r="R4" s="23">
        <f>SUM(R3:R3)</f>
        <v>0.1</v>
      </c>
      <c r="S4" s="23">
        <f>SUM(S3:S3)</f>
        <v>451200</v>
      </c>
      <c r="T4" s="23">
        <f>SUM(T3:T3)</f>
        <v>406080</v>
      </c>
      <c r="V4" s="63" t="s">
        <v>21</v>
      </c>
      <c r="W4" s="63"/>
      <c r="X4" s="63"/>
      <c r="Y4" s="17">
        <f>SUM(Y3:Y3)</f>
        <v>20868825.167224079</v>
      </c>
      <c r="Z4" s="18" t="s">
        <v>22</v>
      </c>
      <c r="AA4" s="53">
        <f>T4</f>
        <v>406080</v>
      </c>
      <c r="AB4" s="54"/>
    </row>
    <row r="5" spans="1:34" x14ac:dyDescent="0.25">
      <c r="A5" s="58" t="s">
        <v>30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V5" s="41"/>
      <c r="W5" s="41"/>
      <c r="X5" s="41"/>
      <c r="Y5" s="42"/>
      <c r="Z5" s="18"/>
      <c r="AA5" s="46"/>
      <c r="AB5" s="49"/>
    </row>
    <row r="6" spans="1:34" x14ac:dyDescent="0.25">
      <c r="A6" s="59" t="s">
        <v>31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V6" s="41"/>
      <c r="W6" s="41"/>
      <c r="X6" s="41"/>
      <c r="Y6" s="42"/>
      <c r="Z6" s="18" t="s">
        <v>24</v>
      </c>
      <c r="AA6" s="55">
        <f>SUM(AA3:AB4)</f>
        <v>38757890.700000003</v>
      </c>
      <c r="AB6" s="56"/>
    </row>
    <row r="7" spans="1:34" x14ac:dyDescent="0.25">
      <c r="A7" s="59" t="s">
        <v>32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Z7" s="3" t="s">
        <v>26</v>
      </c>
      <c r="AA7" s="53">
        <f>ROUND(AA6,-6)</f>
        <v>39000000</v>
      </c>
      <c r="AB7" s="54"/>
    </row>
    <row r="8" spans="1:34" ht="15" customHeight="1" x14ac:dyDescent="0.25">
      <c r="A8" s="59" t="s">
        <v>33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Z8" s="3" t="s">
        <v>27</v>
      </c>
      <c r="AA8" s="55">
        <f>AA7*AC9</f>
        <v>33150000</v>
      </c>
      <c r="AB8" s="56"/>
    </row>
    <row r="9" spans="1:34" x14ac:dyDescent="0.25">
      <c r="A9" s="59" t="s">
        <v>34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Z9" s="3" t="s">
        <v>28</v>
      </c>
      <c r="AA9" s="53">
        <f>AA7*AC10</f>
        <v>29250000</v>
      </c>
      <c r="AB9" s="53"/>
      <c r="AC9" s="39">
        <v>0.85</v>
      </c>
    </row>
    <row r="10" spans="1:34" ht="15" customHeight="1" x14ac:dyDescent="0.25">
      <c r="Z10" s="3" t="s">
        <v>29</v>
      </c>
      <c r="AA10" s="53">
        <f>P4*0.8</f>
        <v>451200</v>
      </c>
      <c r="AB10" s="53"/>
      <c r="AC10" s="39">
        <v>0.75</v>
      </c>
    </row>
    <row r="11" spans="1:34" ht="11.25" customHeight="1" x14ac:dyDescent="0.25">
      <c r="X11" s="3" t="s">
        <v>25</v>
      </c>
      <c r="Y11" s="19">
        <f>(AA3-Y4)/AA3</f>
        <v>0.45585815151032549</v>
      </c>
      <c r="AA11" s="21"/>
      <c r="AB11" s="21"/>
    </row>
    <row r="12" spans="1:34" ht="24" customHeight="1" x14ac:dyDescent="0.25">
      <c r="T12" s="28"/>
      <c r="Y12" s="20"/>
      <c r="Z12" s="33"/>
      <c r="AA12" s="34"/>
      <c r="AB12" s="34"/>
    </row>
    <row r="13" spans="1:34" ht="26.25" customHeight="1" x14ac:dyDescent="0.25">
      <c r="D13" s="25"/>
      <c r="J13" s="54">
        <f>220*10^7</f>
        <v>2200000000</v>
      </c>
      <c r="K13" s="54"/>
      <c r="L13" s="3"/>
      <c r="M13" s="3"/>
      <c r="N13" s="3"/>
      <c r="O13" s="24"/>
      <c r="P13" s="24" t="s">
        <v>43</v>
      </c>
      <c r="Q13" s="24"/>
      <c r="R13" s="24"/>
      <c r="T13" s="24"/>
      <c r="Y13" s="20"/>
      <c r="Z13" s="33"/>
      <c r="AA13" s="33"/>
      <c r="AB13" s="33"/>
    </row>
    <row r="14" spans="1:34" ht="16.5" customHeight="1" x14ac:dyDescent="0.25">
      <c r="J14" s="3" t="s">
        <v>36</v>
      </c>
      <c r="K14" s="3">
        <v>18494</v>
      </c>
      <c r="L14" s="3">
        <v>1500</v>
      </c>
      <c r="M14" s="3">
        <f>L14*T12</f>
        <v>0</v>
      </c>
      <c r="N14" s="30">
        <f>M14*K14</f>
        <v>0</v>
      </c>
      <c r="P14" s="25"/>
      <c r="Q14" s="25"/>
      <c r="R14" s="26"/>
      <c r="S14" s="25"/>
      <c r="T14" s="25"/>
      <c r="U14">
        <f>1500000/150</f>
        <v>10000</v>
      </c>
      <c r="X14" s="33"/>
      <c r="Y14" s="33"/>
      <c r="Z14" s="33"/>
      <c r="AA14" s="33"/>
      <c r="AB14" s="33"/>
      <c r="AC14" s="33">
        <f>300*AC3</f>
        <v>358.8</v>
      </c>
    </row>
    <row r="15" spans="1:34" ht="15" customHeight="1" x14ac:dyDescent="0.25">
      <c r="J15" s="3" t="s">
        <v>37</v>
      </c>
      <c r="K15" s="31">
        <f>19883/9</f>
        <v>2209.2222222222222</v>
      </c>
      <c r="L15" s="3"/>
      <c r="M15" s="32">
        <f>N15/K15</f>
        <v>995825.57964089932</v>
      </c>
      <c r="N15" s="32">
        <f>J13-N14</f>
        <v>2200000000</v>
      </c>
      <c r="P15" s="25"/>
      <c r="Q15" s="25"/>
      <c r="R15" s="26"/>
      <c r="S15" s="25"/>
      <c r="T15" s="25"/>
      <c r="X15" s="33"/>
      <c r="Y15" s="33"/>
      <c r="Z15" s="33"/>
      <c r="AA15" s="33"/>
      <c r="AB15" s="36"/>
      <c r="AC15" s="33">
        <f>500*AC3</f>
        <v>598</v>
      </c>
      <c r="AH15" s="28">
        <v>0.42</v>
      </c>
    </row>
    <row r="16" spans="1:34" x14ac:dyDescent="0.25">
      <c r="P16" s="25"/>
      <c r="Q16" s="25"/>
      <c r="R16" s="26"/>
      <c r="S16" s="25"/>
      <c r="T16" s="25"/>
      <c r="X16" s="64"/>
      <c r="Y16" s="64"/>
      <c r="Z16" s="33"/>
      <c r="AA16" s="33"/>
      <c r="AB16" s="36"/>
      <c r="AC16" s="36"/>
      <c r="AD16" s="24"/>
      <c r="AE16" s="24"/>
      <c r="AF16" s="24"/>
      <c r="AH16" s="24"/>
    </row>
    <row r="17" spans="15:34" x14ac:dyDescent="0.25">
      <c r="P17" s="25"/>
      <c r="Q17" s="25"/>
      <c r="R17" s="26"/>
      <c r="S17" s="25"/>
      <c r="T17" s="25"/>
      <c r="X17" s="50"/>
      <c r="Y17" s="33"/>
      <c r="Z17" s="33"/>
      <c r="AA17" s="38"/>
      <c r="AB17" s="35"/>
      <c r="AC17" s="36"/>
      <c r="AD17" s="25"/>
      <c r="AE17" s="25"/>
      <c r="AF17" s="26"/>
      <c r="AG17" s="25"/>
      <c r="AH17" s="25"/>
    </row>
    <row r="18" spans="15:34" x14ac:dyDescent="0.25">
      <c r="P18" s="25"/>
      <c r="Q18" s="25"/>
      <c r="R18" s="26"/>
      <c r="S18" s="25"/>
      <c r="T18" s="25"/>
      <c r="X18" s="33"/>
      <c r="Y18" s="37"/>
      <c r="Z18" s="33"/>
      <c r="AA18" s="33"/>
      <c r="AB18" s="33"/>
      <c r="AC18" s="35"/>
      <c r="AD18" s="25"/>
      <c r="AE18" s="25"/>
      <c r="AF18" s="26"/>
      <c r="AG18" s="25"/>
      <c r="AH18" s="25"/>
    </row>
    <row r="19" spans="15:34" x14ac:dyDescent="0.25">
      <c r="P19" s="25"/>
      <c r="Q19" s="25"/>
      <c r="R19" s="26"/>
      <c r="S19" s="25"/>
      <c r="T19" s="25"/>
      <c r="W19" s="29">
        <f>T16+Y3</f>
        <v>20868825.167224079</v>
      </c>
      <c r="X19" s="33"/>
      <c r="Y19" s="33"/>
      <c r="AC19" s="33"/>
      <c r="AD19" s="25"/>
      <c r="AE19" s="25"/>
      <c r="AF19" s="26"/>
      <c r="AG19" s="25"/>
      <c r="AH19" s="25"/>
    </row>
    <row r="20" spans="15:34" ht="29.25" customHeight="1" x14ac:dyDescent="0.25">
      <c r="O20" s="52">
        <f>90000*F3</f>
        <v>3143812.7090301006</v>
      </c>
      <c r="P20" s="25"/>
      <c r="Q20" s="25"/>
      <c r="R20" s="26"/>
      <c r="S20" s="25"/>
      <c r="T20" s="25"/>
    </row>
    <row r="21" spans="15:34" x14ac:dyDescent="0.25">
      <c r="P21" s="25"/>
      <c r="Q21" s="25"/>
      <c r="R21" s="26"/>
      <c r="S21" s="25"/>
      <c r="T21" s="25"/>
    </row>
    <row r="22" spans="15:34" x14ac:dyDescent="0.25">
      <c r="Q22" s="25"/>
      <c r="R22" s="25"/>
      <c r="S22" s="25"/>
    </row>
    <row r="23" spans="15:34" ht="28.5" customHeight="1" x14ac:dyDescent="0.25"/>
    <row r="24" spans="15:34" ht="15" customHeight="1" x14ac:dyDescent="0.25"/>
    <row r="25" spans="15:34" ht="15" customHeight="1" x14ac:dyDescent="0.25"/>
    <row r="26" spans="15:34" ht="15" customHeight="1" x14ac:dyDescent="0.25"/>
    <row r="27" spans="15:34" ht="28.5" customHeight="1" x14ac:dyDescent="0.25"/>
    <row r="28" spans="15:34" ht="15" customHeight="1" x14ac:dyDescent="0.25"/>
    <row r="30" spans="15:34" ht="33" customHeight="1" x14ac:dyDescent="0.25"/>
  </sheetData>
  <mergeCells count="18">
    <mergeCell ref="X16:Y16"/>
    <mergeCell ref="A1:T1"/>
    <mergeCell ref="J13:K13"/>
    <mergeCell ref="A9:T9"/>
    <mergeCell ref="A8:T8"/>
    <mergeCell ref="AA2:AB2"/>
    <mergeCell ref="AA3:AB3"/>
    <mergeCell ref="V4:X4"/>
    <mergeCell ref="AA4:AB4"/>
    <mergeCell ref="AA6:AB6"/>
    <mergeCell ref="AA7:AB7"/>
    <mergeCell ref="AA8:AB8"/>
    <mergeCell ref="AA9:AB9"/>
    <mergeCell ref="AA10:AB10"/>
    <mergeCell ref="A4:E4"/>
    <mergeCell ref="A5:T5"/>
    <mergeCell ref="A7:T7"/>
    <mergeCell ref="A6:T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Manmohan Dubey</dc:creator>
  <cp:lastModifiedBy>LENOVO</cp:lastModifiedBy>
  <dcterms:created xsi:type="dcterms:W3CDTF">2015-06-05T18:17:20Z</dcterms:created>
  <dcterms:modified xsi:type="dcterms:W3CDTF">2025-01-13T03:54:56Z</dcterms:modified>
</cp:coreProperties>
</file>