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Files For Review\Anuj Sharma\VIS(2024-25)-PL640-573-808-Himalayan Wellness Resort\Working\"/>
    </mc:Choice>
  </mc:AlternateContent>
  <bookViews>
    <workbookView xWindow="0" yWindow="0" windowWidth="24000" windowHeight="9735"/>
  </bookViews>
  <sheets>
    <sheet name="Sheet1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4" l="1"/>
  <c r="G4" i="4"/>
  <c r="H4" i="4" s="1"/>
  <c r="X4" i="4"/>
  <c r="AD16" i="4" l="1"/>
  <c r="AD15" i="4"/>
  <c r="P21" i="4"/>
  <c r="O4" i="4" l="1"/>
  <c r="L4" i="4"/>
  <c r="I4" i="4" l="1"/>
  <c r="Q4" i="4" s="1"/>
  <c r="R4" i="4" s="1"/>
  <c r="T4" i="4" s="1"/>
  <c r="U4" i="4" s="1"/>
  <c r="Z4" i="4" l="1"/>
  <c r="X20" i="4" s="1"/>
  <c r="AB4" i="4" l="1"/>
  <c r="L16" i="4"/>
  <c r="N15" i="4"/>
  <c r="O15" i="4" s="1"/>
  <c r="K14" i="4"/>
  <c r="H5" i="4"/>
  <c r="O16" i="4" l="1"/>
  <c r="N16" i="4" s="1"/>
  <c r="S5" i="4"/>
  <c r="G5" i="4"/>
  <c r="Z5" i="4"/>
  <c r="Z12" i="4" s="1"/>
  <c r="Q5" i="4" l="1"/>
  <c r="AB11" i="4" s="1"/>
  <c r="R5" i="4" l="1"/>
  <c r="U5" i="4"/>
  <c r="T5" i="4"/>
  <c r="AB5" i="4" l="1"/>
  <c r="AB7" i="4" l="1"/>
  <c r="AB8" i="4" s="1"/>
  <c r="AB9" i="4" s="1"/>
  <c r="AB10" i="4" l="1"/>
</calcChain>
</file>

<file path=xl/sharedStrings.xml><?xml version="1.0" encoding="utf-8"?>
<sst xmlns="http://schemas.openxmlformats.org/spreadsheetml/2006/main" count="45" uniqueCount="44">
  <si>
    <t>Market Value</t>
  </si>
  <si>
    <t>Sr. No.</t>
  </si>
  <si>
    <t>Height 
(in ft.)</t>
  </si>
  <si>
    <t>Type of Structure</t>
  </si>
  <si>
    <t>Built-up Area 
(in sq mtr)</t>
  </si>
  <si>
    <t>Built-up area 
(in sq ft.)</t>
  </si>
  <si>
    <t xml:space="preserve">Year of Construction 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</si>
  <si>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</si>
  <si>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</si>
  <si>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</si>
  <si>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</si>
  <si>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</si>
  <si>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(INR per sq feet)</t>
  </si>
  <si>
    <t>Gross Replacement value
(INR)</t>
  </si>
  <si>
    <t xml:space="preserve">Depreciation
(INR) </t>
  </si>
  <si>
    <t>Deterioration</t>
  </si>
  <si>
    <t>Depreciated Replacement Cost
(INR)</t>
  </si>
  <si>
    <t>Land Area in Sq.mtr.</t>
  </si>
  <si>
    <t>Govt. Rate per sq.mtr.</t>
  </si>
  <si>
    <t xml:space="preserve">Govt. Value </t>
  </si>
  <si>
    <t xml:space="preserve">Total Value - </t>
  </si>
  <si>
    <t>L&amp;B</t>
  </si>
  <si>
    <t>RCC Structure</t>
  </si>
  <si>
    <t>Total</t>
  </si>
  <si>
    <t>Diff. in value</t>
  </si>
  <si>
    <t>FMV</t>
  </si>
  <si>
    <t>RV</t>
  </si>
  <si>
    <t>DV</t>
  </si>
  <si>
    <t>Insurance</t>
  </si>
  <si>
    <t>Remarks:</t>
  </si>
  <si>
    <t>1. All the details pertaining to the building area statement such as area, floor, etc has been taken from the documents provided to us.</t>
  </si>
  <si>
    <t xml:space="preserve">2.The maintenance of the building was average as per site survey observation from external. </t>
  </si>
  <si>
    <t>3. Age of construction taken from the information as per documents provided to us.</t>
  </si>
  <si>
    <t>4. The Valuation is done by considering the depreciated replacement cost and while calculating D.R.C. 10% salvage value is considered.</t>
  </si>
  <si>
    <t>Land Area in Sq.yds.</t>
  </si>
  <si>
    <t>builtup</t>
  </si>
  <si>
    <t>land</t>
  </si>
  <si>
    <t>Market Rate per sq.yds.</t>
  </si>
  <si>
    <t>Total Built-up Area</t>
  </si>
  <si>
    <t xml:space="preserve">Floor </t>
  </si>
  <si>
    <t>GF</t>
  </si>
  <si>
    <t>M/s Himalayan Wellness Resort</t>
  </si>
  <si>
    <t xml:space="preserve"> jhx</t>
  </si>
  <si>
    <t>Depreciated Replacement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</si>
</sst>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₹&quot;\ #,##0;[Red]&quot;₹&quot;\ \-#,##0"/>
    <numFmt numFmtId="43" formatCode="_ * #,##0.00_ ;_ * \-#,##0.00_ ;_ * &quot;-&quot;??_ ;_ @_ "/>
    <numFmt numFmtId="164" formatCode="_ * #,##0_ ;_ * \-#,##0_ ;_ * &quot;-&quot;??_ ;_ @_ "/>
    <numFmt numFmtId="165" formatCode="_ [$₹-439]* #,##0_ ;_ [$₹-439]* \-#,##0_ ;_ [$₹-439]* &quot;-&quot;??_ ;_ @_ 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3" applyFont="1" applyFill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 wrapText="1"/>
    </xf>
    <xf numFmtId="165" fontId="2" fillId="2" borderId="1" xfId="3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164" fontId="0" fillId="5" borderId="1" xfId="0" applyNumberFormat="1" applyFill="1" applyBorder="1"/>
    <xf numFmtId="0" fontId="0" fillId="0" borderId="1" xfId="0" applyBorder="1" applyAlignment="1">
      <alignment horizontal="center" vertical="center"/>
    </xf>
    <xf numFmtId="9" fontId="0" fillId="0" borderId="1" xfId="2" applyFont="1" applyBorder="1"/>
    <xf numFmtId="9" fontId="0" fillId="0" borderId="0" xfId="2" applyFont="1" applyBorder="1"/>
    <xf numFmtId="164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/>
    <xf numFmtId="6" fontId="0" fillId="0" borderId="0" xfId="0" applyNumberFormat="1"/>
    <xf numFmtId="0" fontId="2" fillId="0" borderId="1" xfId="0" applyFont="1" applyBorder="1" applyAlignment="1">
      <alignment vertical="center" wrapText="1"/>
    </xf>
    <xf numFmtId="2" fontId="0" fillId="0" borderId="0" xfId="0" applyNumberFormat="1"/>
    <xf numFmtId="164" fontId="0" fillId="0" borderId="0" xfId="0" applyNumberFormat="1"/>
    <xf numFmtId="164" fontId="0" fillId="0" borderId="1" xfId="1" applyNumberFormat="1" applyFont="1" applyBorder="1"/>
    <xf numFmtId="1" fontId="0" fillId="0" borderId="1" xfId="0" applyNumberFormat="1" applyBorder="1"/>
    <xf numFmtId="164" fontId="0" fillId="0" borderId="1" xfId="0" applyNumberFormat="1" applyBorder="1"/>
    <xf numFmtId="164" fontId="0" fillId="0" borderId="0" xfId="1" applyNumberFormat="1" applyFont="1" applyBorder="1" applyAlignment="1">
      <alignment horizontal="center"/>
    </xf>
    <xf numFmtId="1" fontId="0" fillId="0" borderId="0" xfId="0" applyNumberFormat="1"/>
    <xf numFmtId="9" fontId="0" fillId="0" borderId="0" xfId="2" applyFont="1"/>
    <xf numFmtId="2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right"/>
    </xf>
    <xf numFmtId="164" fontId="0" fillId="5" borderId="0" xfId="0" applyNumberFormat="1" applyFill="1"/>
    <xf numFmtId="9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6" borderId="0" xfId="0" applyFill="1"/>
    <xf numFmtId="3" fontId="2" fillId="0" borderId="2" xfId="0" applyNumberFormat="1" applyFont="1" applyBorder="1" applyAlignment="1">
      <alignment horizontal="center" vertical="center" wrapText="1"/>
    </xf>
    <xf numFmtId="164" fontId="0" fillId="0" borderId="0" xfId="1" applyNumberFormat="1" applyFont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40% - Accent1" xfId="3" builtinId="31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31"/>
  <sheetViews>
    <sheetView tabSelected="1" zoomScaleNormal="100" workbookViewId="0">
      <selection activeCell="Z4" sqref="Z4"/>
    </sheetView>
  </sheetViews>
  <sheetFormatPr defaultRowHeight="15" x14ac:dyDescent="0.25"/>
  <cols>
    <col min="2" max="2" width="4.28515625" customWidth="1"/>
    <col min="3" max="3" width="8.28515625" customWidth="1"/>
    <col min="4" max="4" width="3.5703125" hidden="1" customWidth="1"/>
    <col min="5" max="5" width="6.7109375" customWidth="1"/>
    <col min="6" max="6" width="11" hidden="1" customWidth="1"/>
    <col min="7" max="7" width="9.28515625" hidden="1" customWidth="1"/>
    <col min="8" max="8" width="10" customWidth="1"/>
    <col min="9" max="9" width="5.7109375" customWidth="1"/>
    <col min="10" max="10" width="12" customWidth="1"/>
    <col min="11" max="11" width="9.5703125" hidden="1" customWidth="1"/>
    <col min="12" max="12" width="10.140625" hidden="1" customWidth="1"/>
    <col min="13" max="13" width="10.7109375" customWidth="1"/>
    <col min="14" max="14" width="9" hidden="1" customWidth="1"/>
    <col min="15" max="15" width="14.28515625" hidden="1" customWidth="1"/>
    <col min="16" max="16" width="14.28515625" bestFit="1" customWidth="1"/>
    <col min="17" max="17" width="11.5703125" customWidth="1"/>
    <col min="18" max="18" width="10.85546875" hidden="1" customWidth="1"/>
    <col min="19" max="19" width="9" hidden="1" customWidth="1"/>
    <col min="20" max="20" width="12.7109375" customWidth="1"/>
    <col min="21" max="21" width="12.7109375" hidden="1" customWidth="1"/>
    <col min="23" max="23" width="7.5703125" customWidth="1"/>
    <col min="24" max="24" width="11.5703125" bestFit="1" customWidth="1"/>
    <col min="25" max="25" width="12.28515625" bestFit="1" customWidth="1"/>
    <col min="26" max="26" width="12.28515625" customWidth="1"/>
    <col min="27" max="27" width="11.85546875" bestFit="1" customWidth="1"/>
    <col min="28" max="28" width="10.7109375" customWidth="1"/>
    <col min="29" max="29" width="6.140625" customWidth="1"/>
  </cols>
  <sheetData>
    <row r="2" spans="2:35" ht="15.75" x14ac:dyDescent="0.25">
      <c r="B2" s="47" t="s">
        <v>41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2:35" ht="60" x14ac:dyDescent="0.25">
      <c r="B3" s="5" t="s">
        <v>1</v>
      </c>
      <c r="C3" s="5" t="s">
        <v>39</v>
      </c>
      <c r="D3" s="5"/>
      <c r="E3" s="5" t="s">
        <v>2</v>
      </c>
      <c r="F3" s="5" t="s">
        <v>3</v>
      </c>
      <c r="G3" s="5" t="s">
        <v>4</v>
      </c>
      <c r="H3" s="5" t="s">
        <v>5</v>
      </c>
      <c r="I3" s="5" t="s">
        <v>38</v>
      </c>
      <c r="J3" s="5" t="s">
        <v>6</v>
      </c>
      <c r="K3" s="4" t="s">
        <v>7</v>
      </c>
      <c r="L3" s="5" t="s">
        <v>8</v>
      </c>
      <c r="M3" s="5" t="s">
        <v>9</v>
      </c>
      <c r="N3" s="4" t="s">
        <v>10</v>
      </c>
      <c r="O3" s="4" t="s">
        <v>11</v>
      </c>
      <c r="P3" s="5" t="s">
        <v>12</v>
      </c>
      <c r="Q3" s="6" t="s">
        <v>13</v>
      </c>
      <c r="R3" s="6" t="s">
        <v>14</v>
      </c>
      <c r="S3" s="6" t="s">
        <v>15</v>
      </c>
      <c r="T3" s="5" t="s">
        <v>16</v>
      </c>
      <c r="U3" s="5" t="s">
        <v>43</v>
      </c>
      <c r="W3" s="27" t="s">
        <v>34</v>
      </c>
      <c r="X3" s="27" t="s">
        <v>17</v>
      </c>
      <c r="Y3" s="1" t="s">
        <v>18</v>
      </c>
      <c r="Z3" s="2" t="s">
        <v>19</v>
      </c>
      <c r="AA3" s="7" t="s">
        <v>37</v>
      </c>
      <c r="AB3" s="50" t="s">
        <v>0</v>
      </c>
      <c r="AC3" s="51"/>
    </row>
    <row r="4" spans="2:35" ht="15" customHeight="1" x14ac:dyDescent="0.25">
      <c r="B4" s="8">
        <v>1</v>
      </c>
      <c r="C4" s="9" t="s">
        <v>40</v>
      </c>
      <c r="D4" s="9">
        <v>8.5</v>
      </c>
      <c r="E4" s="9">
        <v>10</v>
      </c>
      <c r="F4" s="8" t="s">
        <v>22</v>
      </c>
      <c r="G4" s="10">
        <f>376/10.764</f>
        <v>34.931252322556674</v>
      </c>
      <c r="H4" s="10">
        <f>G4*10.764</f>
        <v>376</v>
      </c>
      <c r="I4" s="10">
        <f>H4</f>
        <v>376</v>
      </c>
      <c r="J4" s="8">
        <v>2012</v>
      </c>
      <c r="K4" s="11">
        <v>2024</v>
      </c>
      <c r="L4" s="11">
        <f t="shared" ref="L4" si="0">K4-J4</f>
        <v>12</v>
      </c>
      <c r="M4" s="11">
        <v>60</v>
      </c>
      <c r="N4" s="39">
        <v>0</v>
      </c>
      <c r="O4" s="12">
        <f>(1-N4)/M4</f>
        <v>1.6666666666666666E-2</v>
      </c>
      <c r="P4" s="13">
        <v>1300</v>
      </c>
      <c r="Q4" s="14">
        <f>P4*I4</f>
        <v>488800</v>
      </c>
      <c r="R4" s="14">
        <f>Q4*O4*IF(L4&gt;M4,M4,L4)</f>
        <v>97760</v>
      </c>
      <c r="S4" s="15">
        <v>0</v>
      </c>
      <c r="T4" s="14">
        <f>Q4-R4</f>
        <v>391040</v>
      </c>
      <c r="U4" s="14">
        <f t="shared" ref="U4" si="1">T4-S4*T4</f>
        <v>391040</v>
      </c>
      <c r="W4" s="36">
        <v>6087.5889999999999</v>
      </c>
      <c r="X4" s="36">
        <f>W4/1.196</f>
        <v>5089.9573578595318</v>
      </c>
      <c r="Y4" s="1">
        <v>4100</v>
      </c>
      <c r="Z4" s="16">
        <f>Y4*X4</f>
        <v>20868825.167224079</v>
      </c>
      <c r="AA4" s="44">
        <v>6300</v>
      </c>
      <c r="AB4" s="52">
        <f>AA4*W4</f>
        <v>38351810.700000003</v>
      </c>
      <c r="AC4" s="52"/>
      <c r="AD4">
        <v>1.196</v>
      </c>
    </row>
    <row r="5" spans="2:35" x14ac:dyDescent="0.25">
      <c r="B5" s="59" t="s">
        <v>23</v>
      </c>
      <c r="C5" s="59"/>
      <c r="D5" s="59"/>
      <c r="E5" s="59"/>
      <c r="F5" s="59"/>
      <c r="G5" s="22">
        <f>SUM(G4:G4)</f>
        <v>34.931252322556674</v>
      </c>
      <c r="H5" s="22">
        <f>SUM(H4:H4)</f>
        <v>376</v>
      </c>
      <c r="I5" s="22"/>
      <c r="J5" s="8"/>
      <c r="K5" s="8"/>
      <c r="L5" s="8"/>
      <c r="M5" s="8"/>
      <c r="N5" s="39"/>
      <c r="O5" s="12"/>
      <c r="P5" s="40"/>
      <c r="Q5" s="23">
        <f>SUM(Q4:Q4)</f>
        <v>488800</v>
      </c>
      <c r="R5" s="23">
        <f>SUM(R4:R4)</f>
        <v>97760</v>
      </c>
      <c r="S5" s="23">
        <f>SUM(S4:S4)</f>
        <v>0</v>
      </c>
      <c r="T5" s="23">
        <f>SUM(T4:T4)</f>
        <v>391040</v>
      </c>
      <c r="U5" s="23">
        <f>SUM(U4:U4)</f>
        <v>391040</v>
      </c>
      <c r="W5" s="53" t="s">
        <v>20</v>
      </c>
      <c r="X5" s="53"/>
      <c r="Y5" s="53"/>
      <c r="Z5" s="17">
        <f>SUM(Z4:Z4)</f>
        <v>20868825.167224079</v>
      </c>
      <c r="AA5" s="18" t="s">
        <v>21</v>
      </c>
      <c r="AB5" s="54">
        <f>U5</f>
        <v>391040</v>
      </c>
      <c r="AC5" s="48"/>
    </row>
    <row r="6" spans="2:35" x14ac:dyDescent="0.25">
      <c r="B6" s="57" t="s">
        <v>29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W6" s="37"/>
      <c r="X6" s="37"/>
      <c r="Y6" s="37"/>
      <c r="Z6" s="38"/>
      <c r="AA6" s="18"/>
      <c r="AB6" s="41"/>
      <c r="AC6" s="42"/>
    </row>
    <row r="7" spans="2:35" ht="31.5" customHeight="1" x14ac:dyDescent="0.25">
      <c r="B7" s="58" t="s">
        <v>30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W7" s="37"/>
      <c r="X7" s="37"/>
      <c r="Y7" s="37"/>
      <c r="Z7" s="38"/>
      <c r="AA7" s="18" t="s">
        <v>23</v>
      </c>
      <c r="AB7" s="55">
        <f>SUM(AB4:AC5)</f>
        <v>38742850.700000003</v>
      </c>
      <c r="AC7" s="56"/>
    </row>
    <row r="8" spans="2:35" x14ac:dyDescent="0.25">
      <c r="B8" s="49" t="s">
        <v>31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AA8" s="3" t="s">
        <v>25</v>
      </c>
      <c r="AB8" s="54">
        <f>ROUND(AB7,-6)</f>
        <v>39000000</v>
      </c>
      <c r="AC8" s="48"/>
    </row>
    <row r="9" spans="2:35" ht="15" customHeight="1" x14ac:dyDescent="0.25">
      <c r="B9" s="49" t="s">
        <v>32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AA9" s="3" t="s">
        <v>26</v>
      </c>
      <c r="AB9" s="55">
        <f>AB8*AD10</f>
        <v>33150000</v>
      </c>
      <c r="AC9" s="56"/>
    </row>
    <row r="10" spans="2:35" x14ac:dyDescent="0.25">
      <c r="B10" s="49" t="s">
        <v>33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AA10" s="3" t="s">
        <v>27</v>
      </c>
      <c r="AB10" s="54">
        <f>AB8*AD11</f>
        <v>29250000</v>
      </c>
      <c r="AC10" s="54"/>
      <c r="AD10" s="35">
        <v>0.85</v>
      </c>
    </row>
    <row r="11" spans="2:35" ht="15" customHeight="1" x14ac:dyDescent="0.25">
      <c r="AA11" s="3" t="s">
        <v>28</v>
      </c>
      <c r="AB11" s="54">
        <f>Q5*0.8</f>
        <v>391040</v>
      </c>
      <c r="AC11" s="54"/>
      <c r="AD11" s="35">
        <v>0.75</v>
      </c>
    </row>
    <row r="12" spans="2:35" ht="11.25" customHeight="1" x14ac:dyDescent="0.25">
      <c r="Y12" s="3" t="s">
        <v>24</v>
      </c>
      <c r="Z12" s="19">
        <f>(AB4-Z5)/AB4</f>
        <v>0.45585815151032549</v>
      </c>
      <c r="AB12" s="21"/>
      <c r="AC12" s="21"/>
    </row>
    <row r="13" spans="2:35" ht="24" customHeight="1" x14ac:dyDescent="0.25">
      <c r="U13" s="28"/>
      <c r="Z13" s="20"/>
      <c r="AB13" s="21"/>
      <c r="AC13" s="21"/>
    </row>
    <row r="14" spans="2:35" ht="26.25" customHeight="1" x14ac:dyDescent="0.25">
      <c r="E14" s="25"/>
      <c r="K14" s="48">
        <f>220*10^7</f>
        <v>2200000000</v>
      </c>
      <c r="L14" s="48"/>
      <c r="M14" s="3"/>
      <c r="N14" s="3"/>
      <c r="O14" s="3"/>
      <c r="P14" s="24"/>
      <c r="Q14" s="24" t="s">
        <v>42</v>
      </c>
      <c r="R14" s="24"/>
      <c r="S14" s="24"/>
      <c r="U14" s="24"/>
      <c r="Z14" s="20"/>
    </row>
    <row r="15" spans="2:35" ht="16.5" customHeight="1" x14ac:dyDescent="0.25">
      <c r="K15" s="3" t="s">
        <v>35</v>
      </c>
      <c r="L15" s="3">
        <v>18494</v>
      </c>
      <c r="M15" s="3">
        <v>1500</v>
      </c>
      <c r="N15" s="3">
        <f>M15*U13</f>
        <v>0</v>
      </c>
      <c r="O15" s="30">
        <f>N15*L15</f>
        <v>0</v>
      </c>
      <c r="Q15" s="25"/>
      <c r="R15" s="25"/>
      <c r="S15" s="26"/>
      <c r="T15" s="25"/>
      <c r="U15" s="25"/>
      <c r="V15">
        <f>1500000/150</f>
        <v>10000</v>
      </c>
      <c r="AD15">
        <f>300*AD4</f>
        <v>358.8</v>
      </c>
    </row>
    <row r="16" spans="2:35" ht="15" customHeight="1" x14ac:dyDescent="0.25">
      <c r="K16" s="3" t="s">
        <v>36</v>
      </c>
      <c r="L16" s="31">
        <f>19883/9</f>
        <v>2209.2222222222222</v>
      </c>
      <c r="M16" s="3"/>
      <c r="N16" s="32">
        <f>O16/L16</f>
        <v>995825.57964089932</v>
      </c>
      <c r="O16" s="32">
        <f>K14-O15</f>
        <v>2200000000</v>
      </c>
      <c r="Q16" s="25"/>
      <c r="R16" s="25"/>
      <c r="S16" s="26"/>
      <c r="T16" s="25"/>
      <c r="U16" s="25"/>
      <c r="AC16" s="33"/>
      <c r="AD16">
        <f>500*AD4</f>
        <v>598</v>
      </c>
      <c r="AI16" s="28">
        <v>0.42</v>
      </c>
    </row>
    <row r="17" spans="16:35" x14ac:dyDescent="0.25">
      <c r="Q17" s="25"/>
      <c r="R17" s="25"/>
      <c r="S17" s="26"/>
      <c r="T17" s="25"/>
      <c r="U17" s="25"/>
      <c r="Y17" s="46"/>
      <c r="Z17" s="46"/>
      <c r="AC17" s="33"/>
      <c r="AD17" s="33"/>
      <c r="AE17" s="24"/>
      <c r="AF17" s="24"/>
      <c r="AG17" s="24"/>
      <c r="AI17" s="24"/>
    </row>
    <row r="18" spans="16:35" x14ac:dyDescent="0.25">
      <c r="Q18" s="25"/>
      <c r="R18" s="25"/>
      <c r="S18" s="26"/>
      <c r="T18" s="25"/>
      <c r="U18" s="25"/>
      <c r="Y18" s="43"/>
      <c r="AB18" s="29"/>
      <c r="AC18" s="21"/>
      <c r="AD18" s="33"/>
      <c r="AE18" s="25"/>
      <c r="AF18" s="25"/>
      <c r="AG18" s="26"/>
      <c r="AH18" s="25"/>
      <c r="AI18" s="25"/>
    </row>
    <row r="19" spans="16:35" x14ac:dyDescent="0.25">
      <c r="Q19" s="25"/>
      <c r="R19" s="25"/>
      <c r="S19" s="26"/>
      <c r="T19" s="25"/>
      <c r="U19" s="25"/>
      <c r="Z19" s="34"/>
      <c r="AD19" s="21"/>
      <c r="AE19" s="25"/>
      <c r="AF19" s="25"/>
      <c r="AG19" s="26"/>
      <c r="AH19" s="25"/>
      <c r="AI19" s="25"/>
    </row>
    <row r="20" spans="16:35" x14ac:dyDescent="0.25">
      <c r="Q20" s="25"/>
      <c r="R20" s="25"/>
      <c r="S20" s="26"/>
      <c r="T20" s="25"/>
      <c r="U20" s="25"/>
      <c r="X20" s="29">
        <f>U17+Z4</f>
        <v>20868825.167224079</v>
      </c>
      <c r="AE20" s="25"/>
      <c r="AF20" s="25"/>
      <c r="AG20" s="26"/>
      <c r="AH20" s="25"/>
      <c r="AI20" s="25"/>
    </row>
    <row r="21" spans="16:35" ht="29.25" customHeight="1" x14ac:dyDescent="0.25">
      <c r="P21" s="45">
        <f>90000*G4</f>
        <v>3143812.7090301006</v>
      </c>
      <c r="Q21" s="25"/>
      <c r="R21" s="25"/>
      <c r="S21" s="26"/>
      <c r="T21" s="25"/>
      <c r="U21" s="25"/>
    </row>
    <row r="22" spans="16:35" x14ac:dyDescent="0.25">
      <c r="Q22" s="25"/>
      <c r="R22" s="25"/>
      <c r="S22" s="26"/>
      <c r="T22" s="25"/>
      <c r="U22" s="25"/>
    </row>
    <row r="23" spans="16:35" x14ac:dyDescent="0.25">
      <c r="R23" s="25"/>
      <c r="S23" s="25"/>
      <c r="T23" s="25"/>
    </row>
    <row r="24" spans="16:35" ht="28.5" customHeight="1" x14ac:dyDescent="0.25"/>
    <row r="25" spans="16:35" ht="15" customHeight="1" x14ac:dyDescent="0.25"/>
    <row r="26" spans="16:35" ht="15" customHeight="1" x14ac:dyDescent="0.25"/>
    <row r="27" spans="16:35" ht="15" customHeight="1" x14ac:dyDescent="0.25"/>
    <row r="28" spans="16:35" ht="28.5" customHeight="1" x14ac:dyDescent="0.25"/>
    <row r="29" spans="16:35" ht="15" customHeight="1" x14ac:dyDescent="0.25"/>
    <row r="31" spans="16:35" ht="33" customHeight="1" x14ac:dyDescent="0.25"/>
  </sheetData>
  <mergeCells count="18">
    <mergeCell ref="AB8:AC8"/>
    <mergeCell ref="AB9:AC9"/>
    <mergeCell ref="AB10:AC10"/>
    <mergeCell ref="AB11:AC11"/>
    <mergeCell ref="B5:F5"/>
    <mergeCell ref="B6:U6"/>
    <mergeCell ref="B8:U8"/>
    <mergeCell ref="B7:U7"/>
    <mergeCell ref="AB3:AC3"/>
    <mergeCell ref="AB4:AC4"/>
    <mergeCell ref="W5:Y5"/>
    <mergeCell ref="AB5:AC5"/>
    <mergeCell ref="AB7:AC7"/>
    <mergeCell ref="Y17:Z17"/>
    <mergeCell ref="B2:U2"/>
    <mergeCell ref="K14:L14"/>
    <mergeCell ref="B10:U10"/>
    <mergeCell ref="B9:U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Manmohan Dubey</dc:creator>
  <cp:lastModifiedBy>Anuj</cp:lastModifiedBy>
  <dcterms:created xsi:type="dcterms:W3CDTF">2015-06-05T18:17:20Z</dcterms:created>
  <dcterms:modified xsi:type="dcterms:W3CDTF">2025-01-14T09:56:09Z</dcterms:modified>
</cp:coreProperties>
</file>