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Y:\Files For Review\Abhinav Chaturvedi\VIS(2024-25)-PL659-590-827_Swastik\Report\"/>
    </mc:Choice>
  </mc:AlternateContent>
  <xr:revisionPtr revIDLastSave="0" documentId="13_ncr:1_{53F1D597-EB46-4B7B-8BBC-D52C37E29031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Sheet1" sheetId="1" r:id="rId1"/>
    <sheet name="Building" sheetId="2" r:id="rId2"/>
    <sheet name="Sheet3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4" i="2" l="1"/>
  <c r="I17" i="2"/>
  <c r="I22" i="2" s="1"/>
  <c r="E15" i="2"/>
  <c r="E16" i="2"/>
  <c r="L26" i="2"/>
  <c r="L25" i="2"/>
  <c r="S9" i="2"/>
  <c r="Q9" i="2"/>
  <c r="K24" i="3"/>
  <c r="K23" i="3"/>
  <c r="L3" i="2"/>
  <c r="N3" i="2"/>
  <c r="N2" i="2"/>
  <c r="L2" i="2"/>
  <c r="M22" i="3"/>
  <c r="F20" i="3"/>
  <c r="F19" i="3"/>
  <c r="F18" i="3"/>
  <c r="F16" i="3"/>
  <c r="D17" i="3"/>
  <c r="C8" i="3"/>
  <c r="E4" i="3"/>
  <c r="D4" i="3"/>
  <c r="G3" i="2"/>
  <c r="I3" i="2"/>
  <c r="G4" i="2"/>
  <c r="I4" i="2"/>
  <c r="G5" i="2"/>
  <c r="I5" i="2"/>
  <c r="G6" i="2"/>
  <c r="I6" i="2"/>
  <c r="G7" i="2"/>
  <c r="I7" i="2"/>
  <c r="G8" i="2"/>
  <c r="I8" i="2"/>
  <c r="F4" i="3" l="1"/>
  <c r="I20" i="2"/>
  <c r="S11" i="2" s="1"/>
  <c r="D1" i="2"/>
  <c r="E3" i="2"/>
  <c r="E4" i="2"/>
  <c r="E5" i="2"/>
  <c r="E6" i="2"/>
  <c r="E7" i="2"/>
  <c r="E8" i="2"/>
  <c r="E11" i="2"/>
  <c r="G11" i="2" s="1"/>
  <c r="I11" i="2" s="1"/>
  <c r="G10" i="2"/>
  <c r="I10" i="2" s="1"/>
  <c r="E10" i="2"/>
  <c r="E9" i="2"/>
  <c r="G9" i="2" s="1"/>
  <c r="I9" i="2" s="1"/>
  <c r="E1" i="2" l="1"/>
  <c r="I1" i="2" l="1"/>
  <c r="I21" i="2" s="1"/>
  <c r="I23" i="2" s="1"/>
  <c r="I24" i="2" s="1"/>
  <c r="I25" i="2" s="1"/>
  <c r="G1" i="2"/>
  <c r="K10" i="2" s="1"/>
  <c r="I26" i="2" l="1"/>
</calcChain>
</file>

<file path=xl/sharedStrings.xml><?xml version="1.0" encoding="utf-8"?>
<sst xmlns="http://schemas.openxmlformats.org/spreadsheetml/2006/main" count="47" uniqueCount="34">
  <si>
    <t>sqm</t>
  </si>
  <si>
    <t>Sqm</t>
  </si>
  <si>
    <t>Office</t>
  </si>
  <si>
    <t>GF</t>
  </si>
  <si>
    <t>FF</t>
  </si>
  <si>
    <t>SF</t>
  </si>
  <si>
    <t>Canteen</t>
  </si>
  <si>
    <t>Industrial Shed-1</t>
  </si>
  <si>
    <t>Industrial Shed-2</t>
  </si>
  <si>
    <t>Floor</t>
  </si>
  <si>
    <t>Name</t>
  </si>
  <si>
    <t>sqft</t>
  </si>
  <si>
    <t>CoC</t>
  </si>
  <si>
    <t>GCRC</t>
  </si>
  <si>
    <t>Dep.</t>
  </si>
  <si>
    <t>DRC</t>
  </si>
  <si>
    <t>Toilet Block</t>
  </si>
  <si>
    <t>Land Area</t>
  </si>
  <si>
    <t>Rate</t>
  </si>
  <si>
    <t>Rate/sqm</t>
  </si>
  <si>
    <t>Land Development</t>
  </si>
  <si>
    <t>Boundary Wall</t>
  </si>
  <si>
    <t>Land</t>
  </si>
  <si>
    <t>Building</t>
  </si>
  <si>
    <t>Development</t>
  </si>
  <si>
    <t>FMV</t>
  </si>
  <si>
    <t>https://www.nanubhaiproperty.com/property-details/20000-sq-ft-industrial-land-for-sale-kudus-in-thane?pid=Za7sEbpeOrn/mYBmvf9CmA==</t>
  </si>
  <si>
    <t>Area sqft</t>
  </si>
  <si>
    <t>Area sqm</t>
  </si>
  <si>
    <t>Asking Price</t>
  </si>
  <si>
    <t>Link</t>
  </si>
  <si>
    <t>https://www.amazon.in/BUILDINGSHOP-Aluminium-Heat-Insulation-Sheet/dp/B0CWV13XY5?source=ps-sl-shoppingads-lpcontext&amp;ref_=fplfs&amp;smid=A380TZPRBRHBDL&amp;th=1</t>
  </si>
  <si>
    <t>Heat Insulation</t>
  </si>
  <si>
    <t>https://www.amazon.in/BUILDINGSHOP-Aluminium-Heat-Insulation-Sheet/dp/B0CPCT9M5G?source=ps-sl-shoppingads-lpcontext&amp;ref_=fplfs&amp;smid=A380TZPRBRHBDL&amp;th=1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</si>
</sst>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43" fontId="0" fillId="0" borderId="0" xfId="1" applyFont="1"/>
    <xf numFmtId="164" fontId="0" fillId="0" borderId="0" xfId="1" applyNumberFormat="1" applyFont="1"/>
    <xf numFmtId="164" fontId="3" fillId="0" borderId="0" xfId="1" applyNumberFormat="1" applyFont="1"/>
    <xf numFmtId="164" fontId="2" fillId="2" borderId="0" xfId="1" applyNumberFormat="1" applyFont="1" applyFill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164" fontId="0" fillId="0" borderId="0" xfId="1" applyNumberFormat="1" applyFont="1" applyAlignment="1">
      <alignment horizontal="left"/>
    </xf>
    <xf numFmtId="3" fontId="4" fillId="0" borderId="1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164" fontId="0" fillId="0" borderId="0" xfId="1" applyNumberFormat="1" applyFont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295275</xdr:colOff>
      <xdr:row>0</xdr:row>
      <xdr:rowOff>0</xdr:rowOff>
    </xdr:from>
    <xdr:to>
      <xdr:col>20</xdr:col>
      <xdr:colOff>561975</xdr:colOff>
      <xdr:row>17</xdr:row>
      <xdr:rowOff>142876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DB4AC8-F292-79E6-E2EE-4CCD708A71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778" t="10583" r="7793" b="5926"/>
        <a:stretch/>
      </xdr:blipFill>
      <xdr:spPr>
        <a:xfrm>
          <a:off x="6743700" y="0"/>
          <a:ext cx="6438900" cy="33813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D4"/>
  <sheetViews>
    <sheetView workbookViewId="0">
      <selection activeCell="K18" sqref="K18"/>
    </sheetView>
  </sheetViews>
  <sheetFormatPr defaultRowHeight="15" x14ac:dyDescent="0.25"/>
  <sheetData>
    <row r="3" spans="3:4" x14ac:dyDescent="0.25">
      <c r="C3">
        <v>9400</v>
      </c>
      <c r="D3" t="s">
        <v>0</v>
      </c>
    </row>
    <row r="4" spans="3:4" x14ac:dyDescent="0.25">
      <c r="C4">
        <v>8503</v>
      </c>
      <c r="D4" t="s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BB421-35BF-481A-92F8-09263EC8DC48}">
  <dimension ref="B1:S26"/>
  <sheetViews>
    <sheetView tabSelected="1" topLeftCell="A19" workbookViewId="0">
      <selection activeCell="M39" sqref="M39"/>
    </sheetView>
  </sheetViews>
  <sheetFormatPr defaultRowHeight="15" x14ac:dyDescent="0.25"/>
  <cols>
    <col min="1" max="1" width="9.140625" style="2"/>
    <col min="2" max="2" width="18.85546875" style="2" bestFit="1" customWidth="1"/>
    <col min="3" max="3" width="6.42578125" style="2" bestFit="1" customWidth="1"/>
    <col min="4" max="4" width="10.42578125" style="2" bestFit="1" customWidth="1"/>
    <col min="5" max="5" width="10" style="2" bestFit="1" customWidth="1"/>
    <col min="6" max="6" width="7.42578125" style="2" bestFit="1" customWidth="1"/>
    <col min="7" max="7" width="11.5703125" style="2" bestFit="1" customWidth="1"/>
    <col min="8" max="8" width="6" style="2" bestFit="1" customWidth="1"/>
    <col min="9" max="9" width="12.5703125" style="2" bestFit="1" customWidth="1"/>
    <col min="10" max="10" width="10" style="2" bestFit="1" customWidth="1"/>
    <col min="11" max="11" width="15.42578125" style="2" bestFit="1" customWidth="1"/>
    <col min="12" max="12" width="6.42578125" style="2" customWidth="1"/>
    <col min="13" max="13" width="10" style="2" bestFit="1" customWidth="1"/>
    <col min="14" max="14" width="9.140625" style="2"/>
    <col min="15" max="15" width="12.5703125" style="2" bestFit="1" customWidth="1"/>
    <col min="16" max="16" width="10.5703125" style="2" bestFit="1" customWidth="1"/>
    <col min="17" max="17" width="9.140625" style="2"/>
    <col min="18" max="20" width="11.5703125" style="2" bestFit="1" customWidth="1"/>
    <col min="21" max="16384" width="9.140625" style="2"/>
  </cols>
  <sheetData>
    <row r="1" spans="2:19" x14ac:dyDescent="0.25">
      <c r="D1" s="3">
        <f>SUM(D3:D11)</f>
        <v>5100.49</v>
      </c>
      <c r="E1" s="3">
        <f>SUM(E3:E11)</f>
        <v>54901.674360000005</v>
      </c>
      <c r="G1" s="3">
        <f>SUM(G3:G11)</f>
        <v>89641881.576000005</v>
      </c>
      <c r="I1" s="3">
        <f>SUM(I3:I11)</f>
        <v>89641881.576000005</v>
      </c>
      <c r="N1" s="2" t="s">
        <v>1</v>
      </c>
    </row>
    <row r="2" spans="2:19" x14ac:dyDescent="0.25">
      <c r="B2" s="4" t="s">
        <v>10</v>
      </c>
      <c r="C2" s="4" t="s">
        <v>9</v>
      </c>
      <c r="D2" s="4" t="s">
        <v>1</v>
      </c>
      <c r="E2" s="4" t="s">
        <v>11</v>
      </c>
      <c r="F2" s="4" t="s">
        <v>12</v>
      </c>
      <c r="G2" s="4" t="s">
        <v>13</v>
      </c>
      <c r="H2" s="4" t="s">
        <v>14</v>
      </c>
      <c r="I2" s="4" t="s">
        <v>15</v>
      </c>
      <c r="K2" s="2" t="s">
        <v>32</v>
      </c>
      <c r="L2" s="2">
        <f>1.2*10</f>
        <v>12</v>
      </c>
      <c r="M2" s="2">
        <v>4725</v>
      </c>
      <c r="N2" s="1">
        <f>M2/L2</f>
        <v>393.75</v>
      </c>
      <c r="O2" s="2" t="s">
        <v>31</v>
      </c>
    </row>
    <row r="3" spans="2:19" x14ac:dyDescent="0.25">
      <c r="B3" s="9" t="s">
        <v>2</v>
      </c>
      <c r="C3" s="2" t="s">
        <v>3</v>
      </c>
      <c r="D3" s="2">
        <v>306.77</v>
      </c>
      <c r="E3" s="2">
        <f>D3*10.764</f>
        <v>3302.0722799999994</v>
      </c>
      <c r="F3" s="2">
        <v>0</v>
      </c>
      <c r="G3" s="2">
        <f>F3*E3</f>
        <v>0</v>
      </c>
      <c r="H3" s="2">
        <v>0</v>
      </c>
      <c r="I3" s="2">
        <f>G3-H3</f>
        <v>0</v>
      </c>
      <c r="K3" s="2" t="s">
        <v>32</v>
      </c>
      <c r="L3" s="2">
        <f>1.2*5</f>
        <v>6</v>
      </c>
      <c r="M3" s="2">
        <v>2549</v>
      </c>
      <c r="N3" s="1">
        <f>M3/L3</f>
        <v>424.83333333333331</v>
      </c>
      <c r="O3" s="2" t="s">
        <v>33</v>
      </c>
    </row>
    <row r="4" spans="2:19" x14ac:dyDescent="0.25">
      <c r="B4" s="9"/>
      <c r="C4" s="2" t="s">
        <v>4</v>
      </c>
      <c r="D4" s="2">
        <v>103.47</v>
      </c>
      <c r="E4" s="2">
        <f t="shared" ref="E4:E11" si="0">D4*10.764</f>
        <v>1113.75108</v>
      </c>
      <c r="F4" s="2">
        <v>0</v>
      </c>
      <c r="G4" s="2">
        <f t="shared" ref="G4:G10" si="1">F4*E4</f>
        <v>0</v>
      </c>
      <c r="H4" s="2">
        <v>0</v>
      </c>
      <c r="I4" s="2">
        <f t="shared" ref="I4:I10" si="2">G4-H4</f>
        <v>0</v>
      </c>
    </row>
    <row r="5" spans="2:19" x14ac:dyDescent="0.25">
      <c r="B5" s="9"/>
      <c r="C5" s="2" t="s">
        <v>5</v>
      </c>
      <c r="D5" s="2">
        <v>306.77</v>
      </c>
      <c r="E5" s="2">
        <f t="shared" si="0"/>
        <v>3302.0722799999994</v>
      </c>
      <c r="F5" s="2">
        <v>0</v>
      </c>
      <c r="G5" s="2">
        <f t="shared" si="1"/>
        <v>0</v>
      </c>
      <c r="H5" s="2">
        <v>0</v>
      </c>
      <c r="I5" s="2">
        <f t="shared" si="2"/>
        <v>0</v>
      </c>
    </row>
    <row r="6" spans="2:19" x14ac:dyDescent="0.25">
      <c r="B6" s="9" t="s">
        <v>6</v>
      </c>
      <c r="C6" s="2" t="s">
        <v>3</v>
      </c>
      <c r="D6" s="2">
        <v>82.83</v>
      </c>
      <c r="E6" s="2">
        <f t="shared" si="0"/>
        <v>891.58211999999992</v>
      </c>
      <c r="F6" s="2">
        <v>0</v>
      </c>
      <c r="G6" s="2">
        <f t="shared" si="1"/>
        <v>0</v>
      </c>
      <c r="H6" s="2">
        <v>0</v>
      </c>
      <c r="I6" s="2">
        <f t="shared" si="2"/>
        <v>0</v>
      </c>
    </row>
    <row r="7" spans="2:19" x14ac:dyDescent="0.25">
      <c r="B7" s="9"/>
      <c r="C7" s="2" t="s">
        <v>4</v>
      </c>
      <c r="D7" s="2">
        <v>251.08</v>
      </c>
      <c r="E7" s="2">
        <f t="shared" si="0"/>
        <v>2702.6251200000002</v>
      </c>
      <c r="F7" s="2">
        <v>0</v>
      </c>
      <c r="G7" s="2">
        <f t="shared" si="1"/>
        <v>0</v>
      </c>
      <c r="H7" s="2">
        <v>0</v>
      </c>
      <c r="I7" s="2">
        <f t="shared" si="2"/>
        <v>0</v>
      </c>
      <c r="Q7" s="5" t="s">
        <v>0</v>
      </c>
      <c r="R7" s="5" t="s">
        <v>19</v>
      </c>
    </row>
    <row r="8" spans="2:19" x14ac:dyDescent="0.25">
      <c r="B8" s="9"/>
      <c r="C8" s="2" t="s">
        <v>5</v>
      </c>
      <c r="D8" s="2">
        <v>251.08</v>
      </c>
      <c r="E8" s="2">
        <f t="shared" si="0"/>
        <v>2702.6251200000002</v>
      </c>
      <c r="F8" s="2">
        <v>0</v>
      </c>
      <c r="G8" s="2">
        <f t="shared" si="1"/>
        <v>0</v>
      </c>
      <c r="H8" s="2">
        <v>0</v>
      </c>
      <c r="I8" s="2">
        <f t="shared" si="2"/>
        <v>0</v>
      </c>
      <c r="P8" s="2" t="s">
        <v>17</v>
      </c>
      <c r="Q8" s="2">
        <v>7162.34</v>
      </c>
      <c r="R8" s="2">
        <v>8900</v>
      </c>
      <c r="S8" s="2">
        <v>8500</v>
      </c>
    </row>
    <row r="9" spans="2:19" x14ac:dyDescent="0.25">
      <c r="B9" s="6" t="s">
        <v>7</v>
      </c>
      <c r="C9" s="2" t="s">
        <v>3</v>
      </c>
      <c r="D9" s="2">
        <v>1881.28</v>
      </c>
      <c r="E9" s="2">
        <f t="shared" si="0"/>
        <v>20250.09792</v>
      </c>
      <c r="F9" s="2">
        <v>2200</v>
      </c>
      <c r="G9" s="2">
        <f t="shared" si="1"/>
        <v>44550215.424000002</v>
      </c>
      <c r="H9" s="2">
        <v>0</v>
      </c>
      <c r="I9" s="2">
        <f t="shared" si="2"/>
        <v>44550215.424000002</v>
      </c>
      <c r="Q9" s="2">
        <f>Q8</f>
        <v>7162.34</v>
      </c>
      <c r="R9" s="2">
        <v>1430</v>
      </c>
      <c r="S9" s="2">
        <f>R9*Q9</f>
        <v>10242146.200000001</v>
      </c>
    </row>
    <row r="10" spans="2:19" x14ac:dyDescent="0.25">
      <c r="B10" s="6" t="s">
        <v>8</v>
      </c>
      <c r="C10" s="2" t="s">
        <v>3</v>
      </c>
      <c r="D10" s="2">
        <v>1881.28</v>
      </c>
      <c r="E10" s="2">
        <f t="shared" si="0"/>
        <v>20250.09792</v>
      </c>
      <c r="F10" s="2">
        <v>2200</v>
      </c>
      <c r="G10" s="2">
        <f t="shared" si="1"/>
        <v>44550215.424000002</v>
      </c>
      <c r="H10" s="2">
        <v>0</v>
      </c>
      <c r="I10" s="2">
        <f t="shared" si="2"/>
        <v>44550215.424000002</v>
      </c>
      <c r="K10" s="2">
        <f>G1*0.8</f>
        <v>71713505.260800004</v>
      </c>
    </row>
    <row r="11" spans="2:19" x14ac:dyDescent="0.25">
      <c r="B11" s="6" t="s">
        <v>16</v>
      </c>
      <c r="C11" s="2" t="s">
        <v>3</v>
      </c>
      <c r="D11" s="2">
        <v>35.93</v>
      </c>
      <c r="E11" s="2">
        <f t="shared" si="0"/>
        <v>386.75051999999999</v>
      </c>
      <c r="F11" s="2">
        <v>1400</v>
      </c>
      <c r="G11" s="2">
        <f t="shared" ref="G11" si="3">F11*E11</f>
        <v>541450.728</v>
      </c>
      <c r="H11" s="2">
        <v>0</v>
      </c>
      <c r="I11" s="2">
        <f t="shared" ref="I11" si="4">G11-H11</f>
        <v>541450.728</v>
      </c>
      <c r="S11" s="1">
        <f>S9/I20</f>
        <v>0.16067415730337081</v>
      </c>
    </row>
    <row r="14" spans="2:19" x14ac:dyDescent="0.25">
      <c r="C14" s="5" t="s">
        <v>1</v>
      </c>
      <c r="D14" s="5" t="s">
        <v>19</v>
      </c>
    </row>
    <row r="15" spans="2:19" x14ac:dyDescent="0.25">
      <c r="B15" s="2" t="s">
        <v>20</v>
      </c>
      <c r="C15" s="2">
        <v>9400</v>
      </c>
      <c r="D15" s="2">
        <v>300</v>
      </c>
      <c r="E15" s="2">
        <f>D15*C15</f>
        <v>2820000</v>
      </c>
      <c r="I15" s="2">
        <v>3500000</v>
      </c>
    </row>
    <row r="16" spans="2:19" x14ac:dyDescent="0.25">
      <c r="B16" s="2" t="s">
        <v>21</v>
      </c>
      <c r="C16" s="2">
        <v>360</v>
      </c>
      <c r="D16" s="2">
        <v>9000</v>
      </c>
      <c r="E16" s="2">
        <f>D16*C16</f>
        <v>3240000</v>
      </c>
      <c r="I16" s="2">
        <v>3500000</v>
      </c>
    </row>
    <row r="17" spans="2:15" x14ac:dyDescent="0.25">
      <c r="I17" s="3">
        <f>SUM(I15:I16)</f>
        <v>7000000</v>
      </c>
    </row>
    <row r="19" spans="2:15" x14ac:dyDescent="0.25">
      <c r="I19" s="5" t="s">
        <v>25</v>
      </c>
    </row>
    <row r="20" spans="2:15" x14ac:dyDescent="0.25">
      <c r="B20" s="2" t="s">
        <v>22</v>
      </c>
      <c r="I20" s="2">
        <f>Q8*R8</f>
        <v>63744826</v>
      </c>
    </row>
    <row r="21" spans="2:15" x14ac:dyDescent="0.25">
      <c r="B21" s="2" t="s">
        <v>23</v>
      </c>
      <c r="I21" s="2">
        <f>I1</f>
        <v>89641881.576000005</v>
      </c>
    </row>
    <row r="22" spans="2:15" x14ac:dyDescent="0.25">
      <c r="B22" s="2" t="s">
        <v>24</v>
      </c>
      <c r="I22" s="2">
        <f>I17</f>
        <v>7000000</v>
      </c>
    </row>
    <row r="23" spans="2:15" x14ac:dyDescent="0.25">
      <c r="I23" s="3">
        <f>SUM(I20:I22)</f>
        <v>160386707.57600001</v>
      </c>
    </row>
    <row r="24" spans="2:15" x14ac:dyDescent="0.25">
      <c r="I24" s="2">
        <f>ROUND(I23:I23,-6)</f>
        <v>160000000</v>
      </c>
      <c r="K24" s="2">
        <v>155100000</v>
      </c>
      <c r="O24" s="2">
        <f>I24*0.85</f>
        <v>136000000</v>
      </c>
    </row>
    <row r="25" spans="2:15" x14ac:dyDescent="0.25">
      <c r="I25" s="2">
        <f>I24*0.9</f>
        <v>144000000</v>
      </c>
      <c r="K25" s="2">
        <v>147300000</v>
      </c>
      <c r="L25" s="1">
        <f>K25/K24</f>
        <v>0.94970986460348161</v>
      </c>
    </row>
    <row r="26" spans="2:15" x14ac:dyDescent="0.25">
      <c r="I26" s="2">
        <f>I24*0.8</f>
        <v>128000000</v>
      </c>
      <c r="K26" s="2">
        <v>124100000</v>
      </c>
      <c r="L26" s="1">
        <f>K26/K24</f>
        <v>0.80012894906511933</v>
      </c>
    </row>
  </sheetData>
  <mergeCells count="2">
    <mergeCell ref="B3:B5"/>
    <mergeCell ref="B6:B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49849-BA00-4950-A7C3-769D0D04F64E}">
  <dimension ref="C2:M24"/>
  <sheetViews>
    <sheetView workbookViewId="0">
      <selection activeCell="J20" sqref="J20"/>
    </sheetView>
  </sheetViews>
  <sheetFormatPr defaultRowHeight="15" x14ac:dyDescent="0.25"/>
  <cols>
    <col min="1" max="2" width="9.140625" style="2"/>
    <col min="3" max="3" width="10" style="2" bestFit="1" customWidth="1"/>
    <col min="4" max="4" width="12.5703125" style="2" bestFit="1" customWidth="1"/>
    <col min="5" max="5" width="14.28515625" style="2" bestFit="1" customWidth="1"/>
    <col min="6" max="6" width="12.5703125" style="2" bestFit="1" customWidth="1"/>
    <col min="7" max="11" width="9.140625" style="2"/>
    <col min="12" max="12" width="10.28515625" style="2" bestFit="1" customWidth="1"/>
    <col min="13" max="16384" width="9.140625" style="2"/>
  </cols>
  <sheetData>
    <row r="2" spans="3:7" x14ac:dyDescent="0.25">
      <c r="C2" s="5" t="s">
        <v>27</v>
      </c>
      <c r="D2" s="5" t="s">
        <v>28</v>
      </c>
      <c r="E2" s="5" t="s">
        <v>29</v>
      </c>
      <c r="F2" s="5" t="s">
        <v>18</v>
      </c>
      <c r="G2" s="5" t="s">
        <v>30</v>
      </c>
    </row>
    <row r="4" spans="3:7" x14ac:dyDescent="0.25">
      <c r="C4" s="2">
        <v>20000</v>
      </c>
      <c r="D4" s="2">
        <f>C4/10.764</f>
        <v>1858.0453363062061</v>
      </c>
      <c r="E4" s="2">
        <f>1.3*10^7</f>
        <v>13000000</v>
      </c>
      <c r="F4" s="2">
        <f>E4/D4</f>
        <v>6996.5999999999995</v>
      </c>
      <c r="G4" s="2" t="s">
        <v>26</v>
      </c>
    </row>
    <row r="7" spans="3:7" x14ac:dyDescent="0.25">
      <c r="C7" s="2">
        <v>1262</v>
      </c>
    </row>
    <row r="8" spans="3:7" x14ac:dyDescent="0.25">
      <c r="C8" s="2">
        <f>C7*10.764</f>
        <v>13584.168</v>
      </c>
    </row>
    <row r="16" spans="3:7" x14ac:dyDescent="0.25">
      <c r="D16" s="2">
        <v>8100</v>
      </c>
      <c r="E16" s="2" t="s">
        <v>0</v>
      </c>
      <c r="F16" s="2">
        <f>D16*10.764</f>
        <v>87188.4</v>
      </c>
    </row>
    <row r="17" spans="4:13" x14ac:dyDescent="0.25">
      <c r="D17" s="2">
        <f>11*10^7</f>
        <v>110000000</v>
      </c>
      <c r="F17" s="2">
        <v>800</v>
      </c>
    </row>
    <row r="18" spans="4:13" x14ac:dyDescent="0.25">
      <c r="F18" s="2">
        <f>F17*F16</f>
        <v>69750720</v>
      </c>
    </row>
    <row r="19" spans="4:13" x14ac:dyDescent="0.25">
      <c r="F19" s="2">
        <f>D17-F18</f>
        <v>40249280</v>
      </c>
    </row>
    <row r="20" spans="4:13" x14ac:dyDescent="0.25">
      <c r="F20" s="2">
        <f>F19/D16</f>
        <v>4969.0469135802468</v>
      </c>
    </row>
    <row r="21" spans="4:13" ht="15.75" thickBot="1" x14ac:dyDescent="0.3"/>
    <row r="22" spans="4:13" ht="15.75" thickBot="1" x14ac:dyDescent="0.3">
      <c r="K22" s="7">
        <v>9400</v>
      </c>
      <c r="L22" s="8">
        <v>50325000</v>
      </c>
      <c r="M22" s="2">
        <f>L22/K22</f>
        <v>5353.7234042553191</v>
      </c>
    </row>
    <row r="23" spans="4:13" x14ac:dyDescent="0.25">
      <c r="K23" s="2">
        <f>Building!Q8</f>
        <v>7162.34</v>
      </c>
    </row>
    <row r="24" spans="4:13" x14ac:dyDescent="0.25">
      <c r="K24" s="2">
        <f>L22/K23</f>
        <v>7026.3349687392665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Building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Abhinav Chaturvedi</dc:creator>
  <cp:lastModifiedBy>Rajani Gupta</cp:lastModifiedBy>
  <dcterms:created xsi:type="dcterms:W3CDTF">2015-06-05T18:17:20Z</dcterms:created>
  <dcterms:modified xsi:type="dcterms:W3CDTF">2025-01-10T13:52:33Z</dcterms:modified>
</cp:coreProperties>
</file>