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Files For Review\Abhinav Chaturvedi\VIS(2024-25)-PL705-633-872-Samriddhi Bhawan\Report\"/>
    </mc:Choice>
  </mc:AlternateContent>
  <xr:revisionPtr revIDLastSave="0" documentId="13_ncr:1_{FCD385D3-9741-47F2-A812-D455BDEDA2D1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Land" sheetId="8" r:id="rId1"/>
    <sheet name="Building" sheetId="7" r:id="rId2"/>
    <sheet name="Sheet1" sheetId="9" r:id="rId3"/>
    <sheet name="Sheet2" sheetId="10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9" l="1"/>
  <c r="M13" i="7"/>
  <c r="M12" i="7"/>
  <c r="D17" i="9"/>
  <c r="I10" i="8"/>
  <c r="K10" i="8" s="1"/>
  <c r="K11" i="8"/>
  <c r="I11" i="8"/>
  <c r="K14" i="8"/>
  <c r="K13" i="8"/>
  <c r="K12" i="8"/>
  <c r="I14" i="8"/>
  <c r="I13" i="8"/>
  <c r="I12" i="8"/>
  <c r="B8" i="8"/>
  <c r="B9" i="8" s="1"/>
  <c r="O16" i="7"/>
  <c r="N8" i="7"/>
  <c r="N7" i="7"/>
  <c r="N6" i="7"/>
  <c r="N5" i="7"/>
  <c r="N4" i="7"/>
  <c r="N3" i="7"/>
  <c r="L8" i="7"/>
  <c r="I8" i="7"/>
  <c r="K8" i="7"/>
  <c r="K7" i="7"/>
  <c r="K6" i="7"/>
  <c r="K5" i="7"/>
  <c r="L5" i="7" s="1"/>
  <c r="K4" i="7"/>
  <c r="L4" i="7" s="1"/>
  <c r="K3" i="7"/>
  <c r="I7" i="7"/>
  <c r="I6" i="7"/>
  <c r="I5" i="7"/>
  <c r="I4" i="7"/>
  <c r="I3" i="7"/>
  <c r="M8" i="7" l="1"/>
  <c r="L6" i="7"/>
  <c r="M6" i="7" s="1"/>
  <c r="M5" i="7"/>
  <c r="K9" i="7"/>
  <c r="K11" i="7" s="1"/>
  <c r="M4" i="7"/>
  <c r="L3" i="7"/>
  <c r="L7" i="7"/>
  <c r="M7" i="7" s="1"/>
  <c r="B20" i="9"/>
  <c r="B19" i="9"/>
  <c r="B18" i="9"/>
  <c r="J3" i="8"/>
  <c r="C3" i="8"/>
  <c r="D3" i="8"/>
  <c r="D12" i="9"/>
  <c r="D11" i="9"/>
  <c r="D10" i="9"/>
  <c r="D9" i="9"/>
  <c r="D4" i="9"/>
  <c r="D3" i="9"/>
  <c r="D5" i="9" s="1"/>
  <c r="H3" i="8"/>
  <c r="H6" i="8" s="1"/>
  <c r="H7" i="8" s="1"/>
  <c r="D9" i="7"/>
  <c r="M3" i="7" l="1"/>
  <c r="M9" i="7" s="1"/>
  <c r="M10" i="7" s="1"/>
  <c r="L9" i="7"/>
  <c r="D13" i="9"/>
  <c r="M14" i="7" l="1"/>
  <c r="D14" i="9"/>
  <c r="M15" i="7" l="1"/>
  <c r="M16" i="7"/>
  <c r="D15" i="9"/>
  <c r="D20" i="9" l="1"/>
  <c r="D18" i="9"/>
  <c r="D19" i="9"/>
</calcChain>
</file>

<file path=xl/sharedStrings.xml><?xml version="1.0" encoding="utf-8"?>
<sst xmlns="http://schemas.openxmlformats.org/spreadsheetml/2006/main" count="49" uniqueCount="48">
  <si>
    <t>FMV</t>
  </si>
  <si>
    <t>RV</t>
  </si>
  <si>
    <t>DV</t>
  </si>
  <si>
    <t>Block A</t>
  </si>
  <si>
    <t>Block B</t>
  </si>
  <si>
    <t>Block C &amp; D</t>
  </si>
  <si>
    <t>Block E</t>
  </si>
  <si>
    <t>Basement</t>
  </si>
  <si>
    <t>Technology Block</t>
  </si>
  <si>
    <t>As per OVR (Sq.ft)</t>
  </si>
  <si>
    <t>Floors</t>
  </si>
  <si>
    <t>B+G+7</t>
  </si>
  <si>
    <t>B+G+12</t>
  </si>
  <si>
    <t>B+G+9</t>
  </si>
  <si>
    <t>G+7</t>
  </si>
  <si>
    <t>G+3</t>
  </si>
  <si>
    <t>As per site survey</t>
  </si>
  <si>
    <t>Katha</t>
  </si>
  <si>
    <t>Sqm</t>
  </si>
  <si>
    <t>OVR dated 27-04-2022</t>
  </si>
  <si>
    <t>Land Rate</t>
  </si>
  <si>
    <t>Area katha</t>
  </si>
  <si>
    <t>Building</t>
  </si>
  <si>
    <t>Development Charges</t>
  </si>
  <si>
    <t>https://www.magicbricks.com/propertyDetails/1600-Sq-ft-Commercial-Office-Space-FOR-Sale-BBD-Bagh-in-Kolkata&amp;id=4d423732353930393731&amp;dynamicListing=N&amp;budget=0&amp;area=0&amp;seats=0&amp;isCoworkingSearch=Y</t>
  </si>
  <si>
    <t>Amount</t>
  </si>
  <si>
    <t>Rate</t>
  </si>
  <si>
    <t>CoC</t>
  </si>
  <si>
    <t>Admin</t>
  </si>
  <si>
    <t>Advertise</t>
  </si>
  <si>
    <t>Legal</t>
  </si>
  <si>
    <t>Profit</t>
  </si>
  <si>
    <t>sqft</t>
  </si>
  <si>
    <t>Carpet Area (sqft)</t>
  </si>
  <si>
    <t>Circle</t>
  </si>
  <si>
    <t>Per Katha</t>
  </si>
  <si>
    <t>Per sqm</t>
  </si>
  <si>
    <t>Per sqft</t>
  </si>
  <si>
    <t>Value</t>
  </si>
  <si>
    <t>Age</t>
  </si>
  <si>
    <t>EL</t>
  </si>
  <si>
    <t>GCRC</t>
  </si>
  <si>
    <t>Dep.</t>
  </si>
  <si>
    <t>DRC</t>
  </si>
  <si>
    <t>Block</t>
  </si>
  <si>
    <t>S. No.</t>
  </si>
  <si>
    <t>Other</t>
  </si>
  <si>
    <t>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</si>
</sst>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 * #,##0_ ;_ * \-#,##0_ ;_ * &quot;-&quot;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9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/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64" fontId="2" fillId="0" borderId="0" xfId="1" applyNumberFormat="1" applyFont="1"/>
    <xf numFmtId="164" fontId="2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0" fillId="0" borderId="0" xfId="0" applyNumberFormat="1"/>
    <xf numFmtId="43" fontId="2" fillId="0" borderId="0" xfId="1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2" fillId="0" borderId="0" xfId="0" applyNumberFormat="1" applyFont="1"/>
    <xf numFmtId="10" fontId="0" fillId="0" borderId="0" xfId="2" applyNumberFormat="1" applyFont="1"/>
    <xf numFmtId="43" fontId="2" fillId="0" borderId="0" xfId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0</xdr:rowOff>
    </xdr:from>
    <xdr:to>
      <xdr:col>19</xdr:col>
      <xdr:colOff>85725</xdr:colOff>
      <xdr:row>17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4B2F55-A18E-A81B-E3FB-76BBB86232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28" t="10113" r="19302" b="5691"/>
        <a:stretch/>
      </xdr:blipFill>
      <xdr:spPr>
        <a:xfrm>
          <a:off x="7134225" y="0"/>
          <a:ext cx="4533900" cy="3409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266A-C7E2-4CFC-91DE-E4A5DC5D08B3}">
  <dimension ref="B1:K14"/>
  <sheetViews>
    <sheetView workbookViewId="0">
      <selection activeCell="D3" sqref="D3"/>
    </sheetView>
  </sheetViews>
  <sheetFormatPr defaultRowHeight="15" x14ac:dyDescent="0.25"/>
  <cols>
    <col min="1" max="1" width="9.140625" style="5"/>
    <col min="2" max="2" width="14.28515625" style="5" bestFit="1" customWidth="1"/>
    <col min="3" max="3" width="9.140625" style="5"/>
    <col min="4" max="4" width="10" style="5" bestFit="1" customWidth="1"/>
    <col min="5" max="5" width="9.140625" style="5"/>
    <col min="6" max="6" width="11.5703125" style="5" bestFit="1" customWidth="1"/>
    <col min="7" max="7" width="11.28515625" style="5" bestFit="1" customWidth="1"/>
    <col min="8" max="8" width="14.28515625" style="5" bestFit="1" customWidth="1"/>
    <col min="9" max="9" width="21.85546875" style="5" bestFit="1" customWidth="1"/>
    <col min="10" max="10" width="10" style="5" bestFit="1" customWidth="1"/>
    <col min="11" max="11" width="16.85546875" style="5" bestFit="1" customWidth="1"/>
    <col min="12" max="16384" width="9.140625" style="5"/>
  </cols>
  <sheetData>
    <row r="1" spans="2:11" x14ac:dyDescent="0.25">
      <c r="F1" s="25" t="s">
        <v>19</v>
      </c>
      <c r="G1" s="25"/>
      <c r="H1" s="25"/>
    </row>
    <row r="2" spans="2:11" x14ac:dyDescent="0.25">
      <c r="B2" s="11" t="s">
        <v>17</v>
      </c>
      <c r="C2" s="11" t="s">
        <v>18</v>
      </c>
      <c r="D2" s="11" t="s">
        <v>32</v>
      </c>
      <c r="F2" s="11" t="s">
        <v>20</v>
      </c>
      <c r="G2" s="11" t="s">
        <v>21</v>
      </c>
      <c r="H2" s="11" t="s">
        <v>0</v>
      </c>
    </row>
    <row r="3" spans="2:11" x14ac:dyDescent="0.25">
      <c r="B3" s="5">
        <v>123.66</v>
      </c>
      <c r="C3" s="8">
        <f>B3*720/10.764</f>
        <v>8271.5719063545148</v>
      </c>
      <c r="D3" s="1">
        <f>C3*10.764</f>
        <v>89035.199999999997</v>
      </c>
      <c r="F3" s="1">
        <v>45000000</v>
      </c>
      <c r="G3" s="5">
        <v>123.66</v>
      </c>
      <c r="H3" s="1">
        <f>G3*F3</f>
        <v>5564700000</v>
      </c>
      <c r="J3" s="5">
        <f>H3/D3</f>
        <v>62500</v>
      </c>
    </row>
    <row r="4" spans="2:11" x14ac:dyDescent="0.25">
      <c r="H4" s="1">
        <v>659736000</v>
      </c>
      <c r="I4" s="5" t="s">
        <v>22</v>
      </c>
    </row>
    <row r="5" spans="2:11" x14ac:dyDescent="0.25">
      <c r="H5" s="1">
        <v>131947200</v>
      </c>
      <c r="I5" s="5" t="s">
        <v>23</v>
      </c>
    </row>
    <row r="6" spans="2:11" x14ac:dyDescent="0.25">
      <c r="G6" s="11"/>
      <c r="H6" s="12">
        <f>SUM(H3:H5)</f>
        <v>6356383200</v>
      </c>
    </row>
    <row r="7" spans="2:11" x14ac:dyDescent="0.25">
      <c r="G7" s="11"/>
      <c r="H7" s="12">
        <f>H6*0.9</f>
        <v>5720744880</v>
      </c>
    </row>
    <row r="8" spans="2:11" x14ac:dyDescent="0.25">
      <c r="B8" s="1">
        <f>3.5*10^7</f>
        <v>35000000</v>
      </c>
    </row>
    <row r="9" spans="2:11" x14ac:dyDescent="0.25">
      <c r="B9" s="1">
        <f>B8*B3</f>
        <v>4328100000</v>
      </c>
    </row>
    <row r="10" spans="2:11" x14ac:dyDescent="0.25">
      <c r="H10" s="5">
        <v>3</v>
      </c>
      <c r="I10" s="5">
        <f>H10*10^7</f>
        <v>30000000</v>
      </c>
      <c r="K10" s="1">
        <f>I10*$B$3</f>
        <v>3709800000</v>
      </c>
    </row>
    <row r="11" spans="2:11" x14ac:dyDescent="0.25">
      <c r="H11" s="5">
        <v>3.5</v>
      </c>
      <c r="I11" s="5">
        <f>H11*10^7</f>
        <v>35000000</v>
      </c>
      <c r="K11" s="1">
        <f>I11*$B$3</f>
        <v>4328100000</v>
      </c>
    </row>
    <row r="12" spans="2:11" x14ac:dyDescent="0.25">
      <c r="H12" s="5">
        <v>4</v>
      </c>
      <c r="I12" s="5">
        <f>H12*10^7</f>
        <v>40000000</v>
      </c>
      <c r="K12" s="1">
        <f>I12*$B$3</f>
        <v>4946400000</v>
      </c>
    </row>
    <row r="13" spans="2:11" x14ac:dyDescent="0.25">
      <c r="H13" s="5">
        <v>5</v>
      </c>
      <c r="I13" s="5">
        <f t="shared" ref="I13:I14" si="0">H13*10^7</f>
        <v>50000000</v>
      </c>
      <c r="K13" s="1">
        <f t="shared" ref="K13:K14" si="1">I13*$B$3</f>
        <v>6183000000</v>
      </c>
    </row>
    <row r="14" spans="2:11" x14ac:dyDescent="0.25">
      <c r="H14" s="5">
        <v>6</v>
      </c>
      <c r="I14" s="5">
        <f t="shared" si="0"/>
        <v>60000000</v>
      </c>
      <c r="K14" s="1">
        <f t="shared" si="1"/>
        <v>7419600000</v>
      </c>
    </row>
  </sheetData>
  <mergeCells count="1">
    <mergeCell ref="F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19"/>
  <sheetViews>
    <sheetView workbookViewId="0">
      <selection activeCell="F16" sqref="F16"/>
    </sheetView>
  </sheetViews>
  <sheetFormatPr defaultRowHeight="15" x14ac:dyDescent="0.25"/>
  <cols>
    <col min="2" max="2" width="6.140625" style="7" bestFit="1" customWidth="1"/>
    <col min="3" max="3" width="16.42578125" style="16" bestFit="1" customWidth="1"/>
    <col min="4" max="4" width="18" style="10" bestFit="1" customWidth="1"/>
    <col min="5" max="5" width="7.42578125" style="7" bestFit="1" customWidth="1"/>
    <col min="6" max="6" width="17.7109375" style="1" bestFit="1" customWidth="1"/>
    <col min="7" max="7" width="5.28515625" bestFit="1" customWidth="1"/>
    <col min="8" max="8" width="4" bestFit="1" customWidth="1"/>
    <col min="9" max="9" width="3" bestFit="1" customWidth="1"/>
    <col min="10" max="10" width="5.28515625" bestFit="1" customWidth="1"/>
    <col min="11" max="11" width="12.5703125" style="1" bestFit="1" customWidth="1"/>
    <col min="12" max="12" width="12.5703125" bestFit="1" customWidth="1"/>
    <col min="13" max="13" width="16.85546875" bestFit="1" customWidth="1"/>
    <col min="14" max="14" width="10" bestFit="1" customWidth="1"/>
  </cols>
  <sheetData>
    <row r="2" spans="2:15" s="7" customFormat="1" x14ac:dyDescent="0.25">
      <c r="B2" s="19" t="s">
        <v>45</v>
      </c>
      <c r="C2" s="20" t="s">
        <v>44</v>
      </c>
      <c r="D2" s="20" t="s">
        <v>9</v>
      </c>
      <c r="E2" s="19" t="s">
        <v>10</v>
      </c>
      <c r="F2" s="21" t="s">
        <v>16</v>
      </c>
      <c r="G2" s="21" t="s">
        <v>39</v>
      </c>
      <c r="H2" s="21" t="s">
        <v>40</v>
      </c>
      <c r="I2" s="22"/>
      <c r="J2" s="21" t="s">
        <v>27</v>
      </c>
      <c r="K2" s="21" t="s">
        <v>41</v>
      </c>
      <c r="L2" s="21" t="s">
        <v>42</v>
      </c>
      <c r="M2" s="21" t="s">
        <v>43</v>
      </c>
    </row>
    <row r="3" spans="2:15" x14ac:dyDescent="0.25">
      <c r="B3" s="7">
        <v>1</v>
      </c>
      <c r="C3" s="16" t="s">
        <v>3</v>
      </c>
      <c r="D3" s="14">
        <v>47000</v>
      </c>
      <c r="E3" s="7" t="s">
        <v>11</v>
      </c>
      <c r="G3">
        <v>25</v>
      </c>
      <c r="H3">
        <v>80</v>
      </c>
      <c r="I3">
        <f>H3-G3</f>
        <v>55</v>
      </c>
      <c r="J3">
        <v>2400</v>
      </c>
      <c r="K3" s="1">
        <f>J3*D3</f>
        <v>112800000</v>
      </c>
      <c r="L3" s="2">
        <f>K3*(90%/H3)*G3</f>
        <v>31725000</v>
      </c>
      <c r="M3" s="2">
        <f>K3-L3</f>
        <v>81075000</v>
      </c>
      <c r="N3" s="1">
        <f>J3*10.764</f>
        <v>25833.599999999999</v>
      </c>
    </row>
    <row r="4" spans="2:15" x14ac:dyDescent="0.25">
      <c r="B4" s="7">
        <v>2</v>
      </c>
      <c r="C4" s="16" t="s">
        <v>4</v>
      </c>
      <c r="D4" s="14">
        <v>124500</v>
      </c>
      <c r="E4" s="7" t="s">
        <v>12</v>
      </c>
      <c r="G4">
        <v>25</v>
      </c>
      <c r="H4">
        <v>80</v>
      </c>
      <c r="I4">
        <f t="shared" ref="I4:I7" si="0">H4-G4</f>
        <v>55</v>
      </c>
      <c r="J4">
        <v>2400</v>
      </c>
      <c r="K4" s="1">
        <f t="shared" ref="K4:K8" si="1">J4*D4</f>
        <v>298800000</v>
      </c>
      <c r="L4" s="2">
        <f t="shared" ref="L4:L8" si="2">K4*(90%/H4)*G4</f>
        <v>84037500</v>
      </c>
      <c r="M4" s="2">
        <f t="shared" ref="M4:M8" si="3">K4-L4</f>
        <v>214762500</v>
      </c>
      <c r="N4" s="1">
        <f t="shared" ref="N4:N8" si="4">J4*10.764</f>
        <v>25833.599999999999</v>
      </c>
    </row>
    <row r="5" spans="2:15" x14ac:dyDescent="0.25">
      <c r="B5" s="7">
        <v>3</v>
      </c>
      <c r="C5" s="16" t="s">
        <v>5</v>
      </c>
      <c r="D5" s="14">
        <v>114000</v>
      </c>
      <c r="E5" s="7" t="s">
        <v>13</v>
      </c>
      <c r="G5">
        <v>25</v>
      </c>
      <c r="H5">
        <v>80</v>
      </c>
      <c r="I5">
        <f t="shared" si="0"/>
        <v>55</v>
      </c>
      <c r="J5">
        <v>2400</v>
      </c>
      <c r="K5" s="1">
        <f t="shared" si="1"/>
        <v>273600000</v>
      </c>
      <c r="L5" s="2">
        <f t="shared" si="2"/>
        <v>76950000</v>
      </c>
      <c r="M5" s="2">
        <f t="shared" si="3"/>
        <v>196650000</v>
      </c>
      <c r="N5" s="1">
        <f t="shared" si="4"/>
        <v>25833.599999999999</v>
      </c>
    </row>
    <row r="6" spans="2:15" x14ac:dyDescent="0.25">
      <c r="B6" s="7">
        <v>4</v>
      </c>
      <c r="C6" s="16" t="s">
        <v>6</v>
      </c>
      <c r="D6" s="14">
        <v>78200</v>
      </c>
      <c r="E6" s="7" t="s">
        <v>14</v>
      </c>
      <c r="G6">
        <v>55</v>
      </c>
      <c r="H6">
        <v>80</v>
      </c>
      <c r="I6">
        <f t="shared" si="0"/>
        <v>25</v>
      </c>
      <c r="J6">
        <v>2400</v>
      </c>
      <c r="K6" s="1">
        <f t="shared" si="1"/>
        <v>187680000</v>
      </c>
      <c r="L6" s="2">
        <f t="shared" si="2"/>
        <v>116127000</v>
      </c>
      <c r="M6" s="2">
        <f t="shared" si="3"/>
        <v>71553000</v>
      </c>
      <c r="N6" s="1">
        <f t="shared" si="4"/>
        <v>25833.599999999999</v>
      </c>
    </row>
    <row r="7" spans="2:15" x14ac:dyDescent="0.25">
      <c r="B7" s="7">
        <v>5</v>
      </c>
      <c r="C7" s="16" t="s">
        <v>7</v>
      </c>
      <c r="D7" s="14">
        <v>24488</v>
      </c>
      <c r="G7">
        <v>25</v>
      </c>
      <c r="H7">
        <v>80</v>
      </c>
      <c r="I7">
        <f t="shared" si="0"/>
        <v>55</v>
      </c>
      <c r="J7">
        <v>2000</v>
      </c>
      <c r="K7" s="1">
        <f t="shared" si="1"/>
        <v>48976000</v>
      </c>
      <c r="L7" s="2">
        <f t="shared" si="2"/>
        <v>13774500</v>
      </c>
      <c r="M7" s="2">
        <f t="shared" si="3"/>
        <v>35201500</v>
      </c>
      <c r="N7" s="1">
        <f t="shared" si="4"/>
        <v>21528</v>
      </c>
    </row>
    <row r="8" spans="2:15" x14ac:dyDescent="0.25">
      <c r="B8" s="7">
        <v>6</v>
      </c>
      <c r="C8" s="16" t="s">
        <v>8</v>
      </c>
      <c r="D8" s="14">
        <v>14700</v>
      </c>
      <c r="E8" s="7" t="s">
        <v>15</v>
      </c>
      <c r="G8">
        <v>66</v>
      </c>
      <c r="H8">
        <v>100</v>
      </c>
      <c r="I8">
        <f>H8-G8</f>
        <v>34</v>
      </c>
      <c r="J8">
        <v>2400</v>
      </c>
      <c r="K8" s="1">
        <f t="shared" si="1"/>
        <v>35280000</v>
      </c>
      <c r="L8" s="2">
        <f t="shared" si="2"/>
        <v>20956320.000000004</v>
      </c>
      <c r="M8" s="2">
        <f t="shared" si="3"/>
        <v>14323679.999999996</v>
      </c>
      <c r="N8" s="1">
        <f t="shared" si="4"/>
        <v>25833.599999999999</v>
      </c>
    </row>
    <row r="9" spans="2:15" x14ac:dyDescent="0.25">
      <c r="D9" s="13">
        <f>SUM(D3:D8)</f>
        <v>402888</v>
      </c>
      <c r="K9" s="13">
        <f>SUM(K3:K8)</f>
        <v>957136000</v>
      </c>
      <c r="L9" s="13">
        <f>SUM(L3:L8)</f>
        <v>343570320</v>
      </c>
      <c r="M9" s="13">
        <f>SUM(M3:M8)</f>
        <v>613565680</v>
      </c>
    </row>
    <row r="10" spans="2:15" x14ac:dyDescent="0.25">
      <c r="L10" t="s">
        <v>46</v>
      </c>
      <c r="M10" s="2">
        <f>M9*N10</f>
        <v>92034852</v>
      </c>
      <c r="N10" s="4">
        <v>0.15</v>
      </c>
    </row>
    <row r="11" spans="2:15" x14ac:dyDescent="0.25">
      <c r="K11" s="1">
        <f>K9*0.7</f>
        <v>669995200</v>
      </c>
      <c r="M11" s="23"/>
    </row>
    <row r="12" spans="2:15" x14ac:dyDescent="0.25">
      <c r="M12" s="2">
        <f>Sheet1!D17</f>
        <v>4184654400</v>
      </c>
    </row>
    <row r="13" spans="2:15" x14ac:dyDescent="0.25">
      <c r="M13" s="23">
        <f>SUM(M9:M12)</f>
        <v>4890254932</v>
      </c>
    </row>
    <row r="14" spans="2:15" x14ac:dyDescent="0.25">
      <c r="L14" s="6" t="s">
        <v>47</v>
      </c>
      <c r="M14" s="2">
        <f>ROUND(M13,-7)</f>
        <v>4890000000</v>
      </c>
      <c r="O14">
        <v>489</v>
      </c>
    </row>
    <row r="15" spans="2:15" x14ac:dyDescent="0.25">
      <c r="L15" s="6" t="s">
        <v>1</v>
      </c>
      <c r="M15" s="2">
        <f>M14*0.85</f>
        <v>4156500000</v>
      </c>
      <c r="O15">
        <v>635</v>
      </c>
    </row>
    <row r="16" spans="2:15" x14ac:dyDescent="0.25">
      <c r="F16" s="5"/>
      <c r="L16" s="6" t="s">
        <v>2</v>
      </c>
      <c r="M16" s="2">
        <f>M14*0.75</f>
        <v>3667500000</v>
      </c>
      <c r="O16" s="3">
        <f>O14/O15</f>
        <v>0.77007874015748035</v>
      </c>
    </row>
    <row r="19" spans="4:4" customFormat="1" x14ac:dyDescent="0.25">
      <c r="D19" s="14"/>
    </row>
  </sheetData>
  <pageMargins left="0.7" right="0.7" top="0.75" bottom="0.75" header="0.3" footer="0.3"/>
  <ignoredErrors>
    <ignoredError sqref="M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2951-AF2A-4BD3-949A-58B6720325DD}">
  <dimension ref="A2:M25"/>
  <sheetViews>
    <sheetView tabSelected="1" workbookViewId="0">
      <selection activeCell="D15" sqref="D15"/>
    </sheetView>
  </sheetViews>
  <sheetFormatPr defaultRowHeight="15" x14ac:dyDescent="0.25"/>
  <cols>
    <col min="1" max="1" width="9.42578125" bestFit="1" customWidth="1"/>
    <col min="2" max="2" width="16.85546875" bestFit="1" customWidth="1"/>
    <col min="3" max="3" width="8.140625" style="9" bestFit="1" customWidth="1"/>
    <col min="4" max="4" width="14.28515625" style="1" bestFit="1" customWidth="1"/>
    <col min="5" max="5" width="9.5703125" bestFit="1" customWidth="1"/>
    <col min="6" max="6" width="14.28515625" bestFit="1" customWidth="1"/>
    <col min="8" max="8" width="14.28515625" bestFit="1" customWidth="1"/>
    <col min="9" max="9" width="14.5703125" bestFit="1" customWidth="1"/>
    <col min="13" max="13" width="14.28515625" style="1" bestFit="1" customWidth="1"/>
  </cols>
  <sheetData>
    <row r="2" spans="2:13" s="6" customFormat="1" x14ac:dyDescent="0.25">
      <c r="B2" s="6" t="s">
        <v>33</v>
      </c>
      <c r="C2" s="18" t="s">
        <v>25</v>
      </c>
      <c r="D2" s="13" t="s">
        <v>26</v>
      </c>
      <c r="M2" s="13"/>
    </row>
    <row r="3" spans="2:13" x14ac:dyDescent="0.25">
      <c r="B3">
        <v>240</v>
      </c>
      <c r="C3" s="9">
        <v>0.58479999999999999</v>
      </c>
      <c r="D3" s="1">
        <f>C3*10^7/B3</f>
        <v>24366.666666666668</v>
      </c>
      <c r="G3" t="s">
        <v>24</v>
      </c>
    </row>
    <row r="4" spans="2:13" x14ac:dyDescent="0.25">
      <c r="B4">
        <v>3700</v>
      </c>
      <c r="C4" s="9">
        <v>8</v>
      </c>
      <c r="D4" s="1">
        <f>C4*10^7/B4</f>
        <v>21621.62162162162</v>
      </c>
    </row>
    <row r="5" spans="2:13" x14ac:dyDescent="0.25">
      <c r="D5" s="1">
        <f>AVERAGE(D3:D4)</f>
        <v>22994.144144144142</v>
      </c>
    </row>
    <row r="7" spans="2:13" x14ac:dyDescent="0.25">
      <c r="D7" s="1">
        <v>24000</v>
      </c>
      <c r="F7" s="17"/>
      <c r="H7" s="1"/>
    </row>
    <row r="8" spans="2:13" x14ac:dyDescent="0.25">
      <c r="D8" s="1">
        <v>1800</v>
      </c>
      <c r="E8" s="7" t="s">
        <v>27</v>
      </c>
      <c r="H8" s="2"/>
    </row>
    <row r="9" spans="2:13" x14ac:dyDescent="0.25">
      <c r="D9" s="1">
        <f>$D$7*F9</f>
        <v>480</v>
      </c>
      <c r="E9" s="7" t="s">
        <v>28</v>
      </c>
      <c r="F9" s="4">
        <v>0.02</v>
      </c>
    </row>
    <row r="10" spans="2:13" x14ac:dyDescent="0.25">
      <c r="D10" s="1">
        <f t="shared" ref="D10:D12" si="0">$D$7*F10</f>
        <v>480</v>
      </c>
      <c r="E10" s="7" t="s">
        <v>29</v>
      </c>
      <c r="F10" s="4">
        <v>0.02</v>
      </c>
    </row>
    <row r="11" spans="2:13" x14ac:dyDescent="0.25">
      <c r="D11" s="1">
        <f t="shared" si="0"/>
        <v>480</v>
      </c>
      <c r="E11" s="7" t="s">
        <v>30</v>
      </c>
      <c r="F11" s="4">
        <v>0.02</v>
      </c>
    </row>
    <row r="12" spans="2:13" x14ac:dyDescent="0.25">
      <c r="D12" s="1">
        <f t="shared" si="0"/>
        <v>3600</v>
      </c>
      <c r="E12" s="7" t="s">
        <v>31</v>
      </c>
      <c r="F12" s="4">
        <v>0.15</v>
      </c>
    </row>
    <row r="13" spans="2:13" x14ac:dyDescent="0.25">
      <c r="B13" s="2"/>
      <c r="D13" s="1">
        <f>SUM(D8:D12)</f>
        <v>6840</v>
      </c>
    </row>
    <row r="14" spans="2:13" x14ac:dyDescent="0.25">
      <c r="D14" s="1">
        <f>D7-D13</f>
        <v>17160</v>
      </c>
      <c r="E14" s="3"/>
    </row>
    <row r="15" spans="2:13" x14ac:dyDescent="0.25">
      <c r="D15" s="1">
        <f>D14*2.75</f>
        <v>47190</v>
      </c>
      <c r="E15" s="3"/>
      <c r="H15" s="3"/>
      <c r="I15" s="15"/>
    </row>
    <row r="16" spans="2:13" x14ac:dyDescent="0.25">
      <c r="B16" s="6" t="s">
        <v>34</v>
      </c>
      <c r="D16" s="1">
        <v>47000</v>
      </c>
      <c r="E16" s="4"/>
      <c r="F16" s="17"/>
      <c r="H16" s="3"/>
      <c r="I16" s="15"/>
    </row>
    <row r="17" spans="1:9" x14ac:dyDescent="0.25">
      <c r="A17" s="15" t="s">
        <v>38</v>
      </c>
      <c r="B17" s="1">
        <v>4135190346</v>
      </c>
      <c r="D17" s="1">
        <f>D16*Land!D3</f>
        <v>4184654400</v>
      </c>
      <c r="E17" s="24">
        <f>B17/D17</f>
        <v>0.98817965612644143</v>
      </c>
      <c r="F17" s="1"/>
      <c r="H17" s="3"/>
      <c r="I17" s="15"/>
    </row>
    <row r="18" spans="1:9" x14ac:dyDescent="0.25">
      <c r="A18" s="15" t="s">
        <v>35</v>
      </c>
      <c r="B18" s="2">
        <f>B17/Land!B3</f>
        <v>33439999.563318778</v>
      </c>
      <c r="D18" s="1">
        <f>D17/Land!B3</f>
        <v>33840000</v>
      </c>
      <c r="F18" s="2"/>
      <c r="H18" s="3"/>
    </row>
    <row r="19" spans="1:9" x14ac:dyDescent="0.25">
      <c r="A19" s="15" t="s">
        <v>36</v>
      </c>
      <c r="B19" s="2">
        <f>B17/Land!C3</f>
        <v>499927.99347161571</v>
      </c>
      <c r="D19" s="1">
        <f>D17/Land!C3</f>
        <v>505908</v>
      </c>
      <c r="H19" s="3"/>
    </row>
    <row r="20" spans="1:9" x14ac:dyDescent="0.25">
      <c r="A20" s="15" t="s">
        <v>37</v>
      </c>
      <c r="B20" s="2">
        <f>B17/Land!D3</f>
        <v>46444.443837942745</v>
      </c>
      <c r="D20" s="1">
        <f>D17/Land!D3</f>
        <v>47000</v>
      </c>
      <c r="H20" s="3"/>
    </row>
    <row r="21" spans="1:9" x14ac:dyDescent="0.25">
      <c r="H21" s="3"/>
    </row>
    <row r="22" spans="1:9" x14ac:dyDescent="0.25">
      <c r="H22" s="3"/>
    </row>
    <row r="23" spans="1:9" x14ac:dyDescent="0.25">
      <c r="B23" s="2"/>
      <c r="H23" s="3"/>
    </row>
    <row r="24" spans="1:9" x14ac:dyDescent="0.25">
      <c r="H24" s="3"/>
    </row>
    <row r="25" spans="1:9" x14ac:dyDescent="0.25">
      <c r="H25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D78C-67BF-454F-BD0B-68ACDD9C7DCB}">
  <dimension ref="A1"/>
  <sheetViews>
    <sheetView topLeftCell="J7" zoomScale="220" zoomScaleNormal="22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Land</vt:lpstr>
      <vt:lpstr>Building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Dubey</dc:creator>
  <cp:lastModifiedBy>Rajani Gupta</cp:lastModifiedBy>
  <dcterms:created xsi:type="dcterms:W3CDTF">2015-06-05T18:17:20Z</dcterms:created>
  <dcterms:modified xsi:type="dcterms:W3CDTF">2025-02-27T12:25:39Z</dcterms:modified>
</cp:coreProperties>
</file>