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E:\Abhinav Chaturvedi's Assignments\In-Progress\VIS(2024-25)-PL752-677-926_Surat Land\Report\"/>
    </mc:Choice>
  </mc:AlternateContent>
  <xr:revisionPtr revIDLastSave="0" documentId="13_ncr:1_{6E4DA66A-943D-4174-8A1B-4DCB74989E0B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</sheets>
  <definedNames>
    <definedName name="_xlnm._FilterDatabase" localSheetId="2" hidden="1">Sheet3!$J$4:$L$11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3" i="1" l="1"/>
  <c r="H11" i="1"/>
  <c r="O19" i="2"/>
  <c r="E13" i="1"/>
  <c r="F13" i="1" s="1"/>
  <c r="H10" i="1" s="1"/>
  <c r="H17" i="1" s="1"/>
  <c r="M5" i="1"/>
  <c r="L5" i="1"/>
  <c r="K5" i="1"/>
  <c r="M6" i="1"/>
  <c r="L6" i="1"/>
  <c r="M7" i="1"/>
  <c r="L7" i="1"/>
  <c r="K7" i="1"/>
  <c r="K6" i="1"/>
  <c r="M10" i="1"/>
  <c r="L10" i="1"/>
  <c r="K10" i="1"/>
  <c r="M9" i="1"/>
  <c r="L9" i="1"/>
  <c r="K9" i="1"/>
  <c r="O11" i="3"/>
  <c r="N11" i="3"/>
  <c r="N10" i="3"/>
  <c r="O10" i="3" s="1"/>
  <c r="O9" i="3"/>
  <c r="N9" i="3"/>
  <c r="N8" i="3"/>
  <c r="O8" i="3" s="1"/>
  <c r="O7" i="3"/>
  <c r="N7" i="3"/>
  <c r="O6" i="3"/>
  <c r="N6" i="3"/>
  <c r="O5" i="3"/>
  <c r="N5" i="3"/>
  <c r="E5" i="4"/>
  <c r="F5" i="4" s="1"/>
  <c r="E4" i="4"/>
  <c r="F4" i="4" s="1"/>
  <c r="E3" i="4"/>
  <c r="F3" i="4" s="1"/>
  <c r="F17" i="1"/>
  <c r="H8" i="1"/>
  <c r="G8" i="1"/>
  <c r="F8" i="1"/>
  <c r="H12" i="1" l="1"/>
  <c r="H15" i="1" l="1"/>
  <c r="H14" i="1"/>
  <c r="I7" i="1"/>
</calcChain>
</file>

<file path=xl/sharedStrings.xml><?xml version="1.0" encoding="utf-8"?>
<sst xmlns="http://schemas.openxmlformats.org/spreadsheetml/2006/main" count="48" uniqueCount="37">
  <si>
    <t>Deed No.</t>
  </si>
  <si>
    <t>Date</t>
  </si>
  <si>
    <t>Area (sqm)</t>
  </si>
  <si>
    <t>Suevy No.</t>
  </si>
  <si>
    <t>Seller</t>
  </si>
  <si>
    <t>Buyer</t>
  </si>
  <si>
    <t>Amount</t>
  </si>
  <si>
    <t>Kirit Kumar Ratilal Doshi</t>
  </si>
  <si>
    <t>Arunbhai Babu bhai Kachhadiya</t>
  </si>
  <si>
    <t>Deep Jyot Enterprises Pvt. Ltd.</t>
  </si>
  <si>
    <t>F.P.137-</t>
  </si>
  <si>
    <t>F.P.138-</t>
  </si>
  <si>
    <t>https://www.sudaonline.org/development-plans/proposed-land-use-plans/</t>
  </si>
  <si>
    <t>Distance</t>
  </si>
  <si>
    <t>km</t>
  </si>
  <si>
    <t>Hajira</t>
  </si>
  <si>
    <t>Ichchapore</t>
  </si>
  <si>
    <t>Katargam</t>
  </si>
  <si>
    <t>Khatodara</t>
  </si>
  <si>
    <t>Sachin Apparel Park SEZ</t>
  </si>
  <si>
    <t>Pandesara</t>
  </si>
  <si>
    <t>Sachin GIDC</t>
  </si>
  <si>
    <t>Allotment Rate</t>
  </si>
  <si>
    <t>Per SQM</t>
  </si>
  <si>
    <t>Industrial Area</t>
  </si>
  <si>
    <t>https://www.99acres.com/industrial-land-plot-for-sale-in-pandesara-surat-1047-sq-yard-spid-K77915523</t>
  </si>
  <si>
    <t>SQYD</t>
  </si>
  <si>
    <t>per sqyd</t>
  </si>
  <si>
    <t>https://www.99acres.com/industrial-land-plot-for-sale-in-sachin-surat-600-sq-yard-r6-spid-G71616484</t>
  </si>
  <si>
    <t>Sachin</t>
  </si>
  <si>
    <t>https://www.99acres.com/industrial-land-plot-for-sale-in-pandesara-surat-806-sq-yard-spid-N79572369</t>
  </si>
  <si>
    <t>per sqm</t>
  </si>
  <si>
    <t>per sqft</t>
  </si>
  <si>
    <t>per acre</t>
  </si>
  <si>
    <t>Discount</t>
  </si>
  <si>
    <t>Corner</t>
  </si>
  <si>
    <t>Less frontage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</si>
</sst>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14" fontId="0" fillId="0" borderId="0" xfId="0" applyNumberFormat="1"/>
    <xf numFmtId="43" fontId="0" fillId="0" borderId="0" xfId="1" applyFont="1" applyAlignment="1">
      <alignment horizontal="center" vertical="center"/>
    </xf>
    <xf numFmtId="43" fontId="0" fillId="0" borderId="0" xfId="1" applyFont="1"/>
    <xf numFmtId="164" fontId="2" fillId="0" borderId="0" xfId="1" applyNumberFormat="1" applyFont="1"/>
    <xf numFmtId="164" fontId="0" fillId="0" borderId="0" xfId="0" applyNumberFormat="1"/>
    <xf numFmtId="43" fontId="2" fillId="0" borderId="0" xfId="1" applyFont="1"/>
    <xf numFmtId="0" fontId="0" fillId="0" borderId="0" xfId="0" applyAlignment="1">
      <alignment horizontal="center"/>
    </xf>
    <xf numFmtId="43" fontId="0" fillId="0" borderId="0" xfId="0" applyNumberFormat="1"/>
    <xf numFmtId="9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1</xdr:row>
      <xdr:rowOff>19050</xdr:rowOff>
    </xdr:from>
    <xdr:to>
      <xdr:col>12</xdr:col>
      <xdr:colOff>428625</xdr:colOff>
      <xdr:row>22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D5759B-48A6-1BBE-1226-002C0E09A0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774" t="13405" r="10635" b="6590"/>
        <a:stretch/>
      </xdr:blipFill>
      <xdr:spPr>
        <a:xfrm>
          <a:off x="600075" y="209550"/>
          <a:ext cx="7143750" cy="414337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23</xdr:row>
      <xdr:rowOff>85724</xdr:rowOff>
    </xdr:from>
    <xdr:to>
      <xdr:col>12</xdr:col>
      <xdr:colOff>28574</xdr:colOff>
      <xdr:row>51</xdr:row>
      <xdr:rowOff>48897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9BE6E5-885B-CD95-008B-6F791FD97A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167" t="10622" r="20361" b="11570"/>
        <a:stretch/>
      </xdr:blipFill>
      <xdr:spPr>
        <a:xfrm>
          <a:off x="266700" y="4467224"/>
          <a:ext cx="7077074" cy="52971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219075</xdr:colOff>
      <xdr:row>27</xdr:row>
      <xdr:rowOff>158593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91BA48-D42D-4E0E-8B18-44FCAC5373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567" t="10876" r="51795" b="7337"/>
        <a:stretch/>
      </xdr:blipFill>
      <xdr:spPr>
        <a:xfrm>
          <a:off x="0" y="0"/>
          <a:ext cx="3876675" cy="53020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161925</xdr:rowOff>
    </xdr:from>
    <xdr:to>
      <xdr:col>22</xdr:col>
      <xdr:colOff>494400</xdr:colOff>
      <xdr:row>12</xdr:row>
      <xdr:rowOff>185187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9EA300-29EE-B539-793F-052C1B712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352425"/>
          <a:ext cx="7200000" cy="21187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4:S23"/>
  <sheetViews>
    <sheetView tabSelected="1" workbookViewId="0">
      <selection activeCell="H20" sqref="H20"/>
    </sheetView>
  </sheetViews>
  <sheetFormatPr defaultRowHeight="15" x14ac:dyDescent="0.25"/>
  <cols>
    <col min="3" max="3" width="9.28515625" bestFit="1" customWidth="1"/>
    <col min="4" max="4" width="10.42578125" bestFit="1" customWidth="1"/>
    <col min="5" max="5" width="15.5703125" bestFit="1" customWidth="1"/>
    <col min="6" max="6" width="11.5703125" style="1" bestFit="1" customWidth="1"/>
    <col min="7" max="7" width="10" bestFit="1" customWidth="1"/>
    <col min="8" max="8" width="15.28515625" bestFit="1" customWidth="1"/>
    <col min="9" max="9" width="14.28515625" style="1" bestFit="1" customWidth="1"/>
    <col min="11" max="13" width="12.5703125" style="1" bestFit="1" customWidth="1"/>
  </cols>
  <sheetData>
    <row r="4" spans="3:14" s="3" customFormat="1" x14ac:dyDescent="0.25">
      <c r="C4" s="3" t="s">
        <v>0</v>
      </c>
      <c r="D4" s="3" t="s">
        <v>1</v>
      </c>
      <c r="E4" s="3" t="s">
        <v>3</v>
      </c>
      <c r="F4" s="6" t="s">
        <v>2</v>
      </c>
      <c r="G4" s="3" t="s">
        <v>4</v>
      </c>
      <c r="H4" s="3" t="s">
        <v>5</v>
      </c>
      <c r="I4" s="6" t="s">
        <v>6</v>
      </c>
      <c r="K4" s="6"/>
      <c r="L4" s="6"/>
      <c r="M4" s="6"/>
    </row>
    <row r="5" spans="3:14" s="2" customFormat="1" x14ac:dyDescent="0.25">
      <c r="C5" s="2">
        <v>4439</v>
      </c>
      <c r="D5" s="4">
        <v>41400</v>
      </c>
      <c r="E5" s="5">
        <v>226</v>
      </c>
      <c r="F5" s="8">
        <v>39.43</v>
      </c>
      <c r="G5" s="2" t="s">
        <v>7</v>
      </c>
      <c r="H5" s="2" t="s">
        <v>9</v>
      </c>
      <c r="I5" s="5">
        <v>572000</v>
      </c>
      <c r="K5" s="5">
        <f>K6*4046.845</f>
        <v>290401597.19999999</v>
      </c>
      <c r="L5" s="5">
        <f t="shared" ref="L5:M5" si="0">L6*4046.845</f>
        <v>338801863.39999992</v>
      </c>
      <c r="M5" s="5">
        <f t="shared" si="0"/>
        <v>387202129.5999999</v>
      </c>
      <c r="N5" s="2" t="s">
        <v>33</v>
      </c>
    </row>
    <row r="6" spans="3:14" x14ac:dyDescent="0.25">
      <c r="C6" s="13">
        <v>3280</v>
      </c>
      <c r="D6" s="7">
        <v>41571</v>
      </c>
      <c r="E6" t="s">
        <v>10</v>
      </c>
      <c r="F6" s="1">
        <v>1161.71</v>
      </c>
      <c r="G6" t="s">
        <v>8</v>
      </c>
      <c r="H6" s="2" t="s">
        <v>9</v>
      </c>
      <c r="I6" s="1">
        <v>24800000</v>
      </c>
      <c r="K6" s="1">
        <f>K7*10.764</f>
        <v>71760</v>
      </c>
      <c r="L6" s="1">
        <f t="shared" ref="L6:M6" si="1">L7*10.764</f>
        <v>83719.999999999985</v>
      </c>
      <c r="M6" s="1">
        <f t="shared" si="1"/>
        <v>95679.999999999985</v>
      </c>
      <c r="N6" t="s">
        <v>31</v>
      </c>
    </row>
    <row r="7" spans="3:14" x14ac:dyDescent="0.25">
      <c r="E7" t="s">
        <v>11</v>
      </c>
      <c r="F7" s="1">
        <v>1315</v>
      </c>
      <c r="I7" s="10">
        <f ca="1">SUM(I5:I7)</f>
        <v>25372000</v>
      </c>
      <c r="K7" s="1">
        <f>K8/9</f>
        <v>6666.666666666667</v>
      </c>
      <c r="L7" s="1">
        <f t="shared" ref="L7:M7" si="2">L8/9</f>
        <v>7777.7777777777774</v>
      </c>
      <c r="M7" s="1">
        <f t="shared" si="2"/>
        <v>8888.8888888888887</v>
      </c>
      <c r="N7" t="s">
        <v>32</v>
      </c>
    </row>
    <row r="8" spans="3:14" x14ac:dyDescent="0.25">
      <c r="F8" s="12">
        <f>SUM(F5:F7)</f>
        <v>2516.1400000000003</v>
      </c>
      <c r="G8" s="9">
        <f>F8*10.764</f>
        <v>27083.730960000001</v>
      </c>
      <c r="H8" s="9">
        <f>G8/9</f>
        <v>3009.3034400000001</v>
      </c>
      <c r="K8" s="1">
        <v>60000</v>
      </c>
      <c r="L8" s="1">
        <v>70000</v>
      </c>
      <c r="M8" s="1">
        <v>80000</v>
      </c>
      <c r="N8" t="s">
        <v>27</v>
      </c>
    </row>
    <row r="9" spans="3:14" x14ac:dyDescent="0.25">
      <c r="F9" s="10">
        <v>60000</v>
      </c>
      <c r="H9" s="1"/>
      <c r="K9" s="1">
        <f>K8*$H$8</f>
        <v>180558206.40000001</v>
      </c>
      <c r="L9" s="1">
        <f t="shared" ref="L9:M9" si="3">L8*$H$8</f>
        <v>210651240.80000001</v>
      </c>
      <c r="M9" s="1">
        <f t="shared" si="3"/>
        <v>240744275.20000002</v>
      </c>
    </row>
    <row r="10" spans="3:14" x14ac:dyDescent="0.25">
      <c r="D10" t="s">
        <v>34</v>
      </c>
      <c r="E10" s="15">
        <v>-0.08</v>
      </c>
      <c r="H10" s="11">
        <f>H8*F13</f>
        <v>148057729.24800003</v>
      </c>
      <c r="K10" s="1">
        <f>K9*0.85</f>
        <v>153474475.44</v>
      </c>
      <c r="L10" s="1">
        <f t="shared" ref="L10:M10" si="4">L9*0.85</f>
        <v>179053554.68000001</v>
      </c>
      <c r="M10" s="1">
        <f t="shared" si="4"/>
        <v>204632633.92000002</v>
      </c>
    </row>
    <row r="11" spans="3:14" x14ac:dyDescent="0.25">
      <c r="D11" t="s">
        <v>35</v>
      </c>
      <c r="E11" s="15">
        <v>0.1</v>
      </c>
      <c r="H11" s="1">
        <f>Sheet2!O20</f>
        <v>5500000</v>
      </c>
    </row>
    <row r="12" spans="3:14" x14ac:dyDescent="0.25">
      <c r="D12" t="s">
        <v>36</v>
      </c>
      <c r="E12" s="15">
        <v>-0.2</v>
      </c>
      <c r="H12" s="11">
        <f>SUM(H10:H11)</f>
        <v>153557729.24800003</v>
      </c>
    </row>
    <row r="13" spans="3:14" x14ac:dyDescent="0.25">
      <c r="E13" s="15">
        <f>SUM(E10:E12)</f>
        <v>-0.18</v>
      </c>
      <c r="F13" s="1">
        <f>F9*(1+E13)</f>
        <v>49200.000000000007</v>
      </c>
      <c r="H13" s="11">
        <f>ROUND(H12,-6)</f>
        <v>154000000</v>
      </c>
    </row>
    <row r="14" spans="3:14" x14ac:dyDescent="0.25">
      <c r="H14" s="11">
        <f>H13*0.85</f>
        <v>130900000</v>
      </c>
    </row>
    <row r="15" spans="3:14" x14ac:dyDescent="0.25">
      <c r="H15" s="11">
        <f>H13*0.75</f>
        <v>115500000</v>
      </c>
    </row>
    <row r="16" spans="3:14" x14ac:dyDescent="0.25">
      <c r="F16" s="1">
        <v>11000</v>
      </c>
    </row>
    <row r="17" spans="6:19" x14ac:dyDescent="0.25">
      <c r="F17" s="1">
        <f>F16*F8</f>
        <v>27677540.000000004</v>
      </c>
      <c r="H17" s="9">
        <f>F17/H10</f>
        <v>0.18693748810397803</v>
      </c>
    </row>
    <row r="18" spans="6:19" x14ac:dyDescent="0.25">
      <c r="Q18" s="9"/>
    </row>
    <row r="19" spans="6:19" x14ac:dyDescent="0.25">
      <c r="P19" s="9"/>
    </row>
    <row r="20" spans="6:19" x14ac:dyDescent="0.25">
      <c r="P20" s="9"/>
      <c r="Q20" s="14"/>
      <c r="R20" s="9"/>
    </row>
    <row r="21" spans="6:19" x14ac:dyDescent="0.25">
      <c r="P21" s="14"/>
      <c r="S21" s="14"/>
    </row>
    <row r="22" spans="6:19" x14ac:dyDescent="0.25">
      <c r="P22" s="14"/>
    </row>
    <row r="23" spans="6:19" x14ac:dyDescent="0.25">
      <c r="K23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F05E0-217A-4C58-8E23-FF6761855E0C}">
  <dimension ref="N2:P20"/>
  <sheetViews>
    <sheetView topLeftCell="A21" workbookViewId="0">
      <selection activeCell="O21" sqref="O21"/>
    </sheetView>
  </sheetViews>
  <sheetFormatPr defaultRowHeight="15" x14ac:dyDescent="0.25"/>
  <cols>
    <col min="15" max="15" width="12.5703125" bestFit="1" customWidth="1"/>
  </cols>
  <sheetData>
    <row r="2" spans="14:14" x14ac:dyDescent="0.25">
      <c r="N2" t="s">
        <v>12</v>
      </c>
    </row>
    <row r="18" spans="15:16" x14ac:dyDescent="0.25">
      <c r="O18">
        <v>2300</v>
      </c>
      <c r="P18">
        <v>2500</v>
      </c>
    </row>
    <row r="19" spans="15:16" x14ac:dyDescent="0.25">
      <c r="O19" s="1">
        <f>O18*P18</f>
        <v>5750000</v>
      </c>
    </row>
    <row r="20" spans="15:16" x14ac:dyDescent="0.25">
      <c r="O20">
        <v>5500000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71935-88B2-40E6-9CBB-2371D08A4B23}">
  <dimension ref="J3:O11"/>
  <sheetViews>
    <sheetView workbookViewId="0">
      <selection activeCell="O5" sqref="N5:O11"/>
    </sheetView>
  </sheetViews>
  <sheetFormatPr defaultRowHeight="15" x14ac:dyDescent="0.25"/>
  <cols>
    <col min="10" max="10" width="22.28515625" bestFit="1" customWidth="1"/>
    <col min="11" max="11" width="14.5703125" bestFit="1" customWidth="1"/>
    <col min="12" max="12" width="8.5703125" bestFit="1" customWidth="1"/>
    <col min="13" max="13" width="3.7109375" bestFit="1" customWidth="1"/>
  </cols>
  <sheetData>
    <row r="3" spans="10:15" x14ac:dyDescent="0.25">
      <c r="K3" t="s">
        <v>23</v>
      </c>
    </row>
    <row r="4" spans="10:15" x14ac:dyDescent="0.25">
      <c r="J4" s="3" t="s">
        <v>24</v>
      </c>
      <c r="K4" s="3" t="s">
        <v>22</v>
      </c>
      <c r="L4" s="3" t="s">
        <v>13</v>
      </c>
    </row>
    <row r="5" spans="10:15" x14ac:dyDescent="0.25">
      <c r="J5" t="s">
        <v>19</v>
      </c>
      <c r="K5">
        <v>2940</v>
      </c>
      <c r="L5">
        <v>20</v>
      </c>
      <c r="M5" t="s">
        <v>14</v>
      </c>
      <c r="N5">
        <f>K5/10.764</f>
        <v>273.13266443701229</v>
      </c>
      <c r="O5">
        <f>N5*9</f>
        <v>2458.1939799331108</v>
      </c>
    </row>
    <row r="6" spans="10:15" x14ac:dyDescent="0.25">
      <c r="J6" t="s">
        <v>15</v>
      </c>
      <c r="K6">
        <v>4900</v>
      </c>
      <c r="L6">
        <v>22</v>
      </c>
      <c r="M6" t="s">
        <v>14</v>
      </c>
      <c r="N6">
        <f t="shared" ref="N6:N11" si="0">K6/10.764</f>
        <v>455.22110739502045</v>
      </c>
      <c r="O6">
        <f t="shared" ref="O6:O11" si="1">N6*9</f>
        <v>4096.9899665551839</v>
      </c>
    </row>
    <row r="7" spans="10:15" x14ac:dyDescent="0.25">
      <c r="J7" t="s">
        <v>16</v>
      </c>
      <c r="K7">
        <v>6755</v>
      </c>
      <c r="L7">
        <v>15</v>
      </c>
      <c r="M7" t="s">
        <v>14</v>
      </c>
      <c r="N7">
        <f t="shared" si="0"/>
        <v>627.55481233742103</v>
      </c>
      <c r="O7">
        <f t="shared" si="1"/>
        <v>5647.9933110367892</v>
      </c>
    </row>
    <row r="8" spans="10:15" x14ac:dyDescent="0.25">
      <c r="J8" t="s">
        <v>17</v>
      </c>
      <c r="K8">
        <v>8420</v>
      </c>
      <c r="L8">
        <v>5</v>
      </c>
      <c r="M8" t="s">
        <v>14</v>
      </c>
      <c r="N8">
        <f t="shared" si="0"/>
        <v>782.23708658491273</v>
      </c>
      <c r="O8">
        <f t="shared" si="1"/>
        <v>7040.1337792642144</v>
      </c>
    </row>
    <row r="9" spans="10:15" x14ac:dyDescent="0.25">
      <c r="J9" t="s">
        <v>18</v>
      </c>
      <c r="K9">
        <v>9030</v>
      </c>
      <c r="L9">
        <v>5</v>
      </c>
      <c r="M9" t="s">
        <v>14</v>
      </c>
      <c r="N9">
        <f t="shared" si="0"/>
        <v>838.90746934225206</v>
      </c>
      <c r="O9">
        <f t="shared" si="1"/>
        <v>7550.1672240802682</v>
      </c>
    </row>
    <row r="10" spans="10:15" x14ac:dyDescent="0.25">
      <c r="J10" t="s">
        <v>20</v>
      </c>
      <c r="K10">
        <v>6755</v>
      </c>
      <c r="L10">
        <v>10</v>
      </c>
      <c r="M10" t="s">
        <v>14</v>
      </c>
      <c r="N10">
        <f t="shared" si="0"/>
        <v>627.55481233742103</v>
      </c>
      <c r="O10">
        <f t="shared" si="1"/>
        <v>5647.9933110367892</v>
      </c>
    </row>
    <row r="11" spans="10:15" x14ac:dyDescent="0.25">
      <c r="J11" t="s">
        <v>21</v>
      </c>
      <c r="K11">
        <v>6755</v>
      </c>
      <c r="L11">
        <v>18</v>
      </c>
      <c r="M11" t="s">
        <v>14</v>
      </c>
      <c r="N11">
        <f t="shared" si="0"/>
        <v>627.55481233742103</v>
      </c>
      <c r="O11">
        <f t="shared" si="1"/>
        <v>5647.9933110367892</v>
      </c>
    </row>
  </sheetData>
  <autoFilter ref="J4:L11" xr:uid="{32071935-88B2-40E6-9CBB-2371D08A4B23}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6F97E-B8F2-44E9-B5BC-AEFCB38FA372}">
  <dimension ref="C2:G5"/>
  <sheetViews>
    <sheetView workbookViewId="0">
      <selection activeCell="C5" sqref="C5"/>
    </sheetView>
  </sheetViews>
  <sheetFormatPr defaultRowHeight="15" x14ac:dyDescent="0.25"/>
  <cols>
    <col min="5" max="5" width="14.28515625" style="1" bestFit="1" customWidth="1"/>
    <col min="6" max="6" width="9.140625" style="1"/>
  </cols>
  <sheetData>
    <row r="2" spans="3:7" x14ac:dyDescent="0.25">
      <c r="D2" t="s">
        <v>26</v>
      </c>
      <c r="E2" s="1" t="s">
        <v>6</v>
      </c>
      <c r="F2" s="1" t="s">
        <v>27</v>
      </c>
    </row>
    <row r="3" spans="3:7" x14ac:dyDescent="0.25">
      <c r="C3" t="s">
        <v>25</v>
      </c>
      <c r="D3">
        <v>1047</v>
      </c>
      <c r="E3" s="1">
        <f>4.21*10^7</f>
        <v>42100000</v>
      </c>
      <c r="F3" s="1">
        <f>E3/D3</f>
        <v>40210.124164278895</v>
      </c>
      <c r="G3" t="s">
        <v>20</v>
      </c>
    </row>
    <row r="4" spans="3:7" x14ac:dyDescent="0.25">
      <c r="C4" t="s">
        <v>28</v>
      </c>
      <c r="D4">
        <v>600</v>
      </c>
      <c r="E4" s="1">
        <f>2.4*10^7</f>
        <v>24000000</v>
      </c>
      <c r="F4" s="1">
        <f>E4/D4</f>
        <v>40000</v>
      </c>
      <c r="G4" t="s">
        <v>29</v>
      </c>
    </row>
    <row r="5" spans="3:7" x14ac:dyDescent="0.25">
      <c r="C5" t="s">
        <v>30</v>
      </c>
      <c r="D5">
        <v>805.56</v>
      </c>
      <c r="E5" s="1">
        <f>2.97*10^7</f>
        <v>29700000.000000004</v>
      </c>
      <c r="F5" s="1">
        <f>E5/D5</f>
        <v>36868.762103381508</v>
      </c>
      <c r="G5" t="s">
        <v>20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Abhinav Chaturvedi</dc:creator>
  <cp:lastModifiedBy>Abhinav Chaturvedi</cp:lastModifiedBy>
  <dcterms:created xsi:type="dcterms:W3CDTF">2015-06-05T18:17:20Z</dcterms:created>
  <dcterms:modified xsi:type="dcterms:W3CDTF">2025-02-15T10:22:15Z</dcterms:modified>
</cp:coreProperties>
</file>