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15"/>
  </bookViews>
  <sheets>
    <sheet name="Building calculation" sheetId="4" r:id="rId1"/>
    <sheet name="values" sheetId="3" r:id="rId2"/>
  </sheets>
  <calcPr calcId="152511"/>
</workbook>
</file>

<file path=xl/calcChain.xml><?xml version="1.0" encoding="utf-8"?>
<calcChain xmlns="http://schemas.openxmlformats.org/spreadsheetml/2006/main">
  <c r="J6" i="3" l="1"/>
  <c r="I6" i="3"/>
  <c r="H6" i="3"/>
  <c r="I5" i="3"/>
  <c r="I10" i="3" s="1"/>
  <c r="F9" i="4" l="1"/>
  <c r="G9" i="4" s="1"/>
  <c r="P8" i="4"/>
  <c r="N8" i="4"/>
  <c r="K8" i="4"/>
  <c r="Q8" i="4" l="1"/>
  <c r="R8" i="4"/>
  <c r="T8" i="4" s="1"/>
  <c r="V9" i="4"/>
  <c r="P9" i="4"/>
  <c r="T9" i="4" l="1"/>
  <c r="C10" i="3" s="1"/>
  <c r="I7" i="3" l="1"/>
  <c r="L6" i="3" l="1"/>
  <c r="I11" i="3" s="1"/>
  <c r="I12" i="3" l="1"/>
  <c r="I8" i="3"/>
  <c r="D6" i="3"/>
  <c r="C9" i="3" s="1"/>
  <c r="C13" i="3" l="1"/>
  <c r="C14" i="3" s="1"/>
  <c r="C15" i="3" s="1"/>
  <c r="C17" i="3"/>
  <c r="C16" i="3" l="1"/>
</calcChain>
</file>

<file path=xl/sharedStrings.xml><?xml version="1.0" encoding="utf-8"?>
<sst xmlns="http://schemas.openxmlformats.org/spreadsheetml/2006/main" count="54" uniqueCount="53">
  <si>
    <t>SR. No.</t>
  </si>
  <si>
    <t>Particulars</t>
  </si>
  <si>
    <t>Type of Structure</t>
  </si>
  <si>
    <r>
      <t xml:space="preserve">Area 
</t>
    </r>
    <r>
      <rPr>
        <b/>
        <i/>
        <sz val="10"/>
        <rFont val="Calibri"/>
        <family val="2"/>
        <scheme val="minor"/>
      </rPr>
      <t>(in sq.ft)</t>
    </r>
  </si>
  <si>
    <r>
      <t xml:space="preserve">Area 
</t>
    </r>
    <r>
      <rPr>
        <b/>
        <i/>
        <sz val="10"/>
        <rFont val="Calibri"/>
        <family val="2"/>
        <scheme val="minor"/>
      </rPr>
      <t>(in sq.mt)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</si>
  <si>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</si>
  <si>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</si>
  <si>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</si>
  <si>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</si>
  <si>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</si>
  <si>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</si>
  <si>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</si>
  <si>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</si>
  <si>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</si>
  <si>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factor
 </t>
  </si>
  <si>
    <t>Depreciation amount
(INR)</t>
  </si>
  <si>
    <t>Discounting Factor</t>
  </si>
  <si>
    <t>Depreciated Replacement Market Value 
(INR)</t>
  </si>
  <si>
    <t>Notes:</t>
  </si>
  <si>
    <t>3. The valuation is done by considering the depreciated replacement cost approach.</t>
  </si>
  <si>
    <t>FMV</t>
  </si>
  <si>
    <t>Value</t>
  </si>
  <si>
    <t>land</t>
  </si>
  <si>
    <t>Building</t>
  </si>
  <si>
    <t>P&amp;M</t>
  </si>
  <si>
    <t>Fair market</t>
  </si>
  <si>
    <t>Round off</t>
  </si>
  <si>
    <t>Realizable</t>
  </si>
  <si>
    <t>Distress</t>
  </si>
  <si>
    <t>Insurance</t>
  </si>
  <si>
    <t>Circle Rate land</t>
  </si>
  <si>
    <t>Building val</t>
  </si>
  <si>
    <t>Dap rate</t>
  </si>
  <si>
    <t>Dep Value</t>
  </si>
  <si>
    <t>Circle rate land</t>
  </si>
  <si>
    <t>Circle rate Building</t>
  </si>
  <si>
    <t>Circle rate Value</t>
  </si>
  <si>
    <t>RCC</t>
  </si>
  <si>
    <t>Ground Floor</t>
  </si>
  <si>
    <t>Circle  Const (Shed)</t>
  </si>
  <si>
    <t>Circle Const (RCC)</t>
  </si>
  <si>
    <t>per sqmt</t>
  </si>
  <si>
    <t>sqmt</t>
  </si>
  <si>
    <t>Guideline rate of construction (per Sq.m.)</t>
  </si>
  <si>
    <t>Guideline value of construction (Rs.)</t>
  </si>
  <si>
    <t>Land (sqyd)</t>
  </si>
  <si>
    <t>Rate (psqyd)</t>
  </si>
  <si>
    <t>Area (sqmt)</t>
  </si>
  <si>
    <t>Boundry wall (22 m * Rs.4000/-)</t>
  </si>
  <si>
    <t>4.All the building and structures belongs to Mr Ajeet Pal</t>
  </si>
  <si>
    <t>BUILDING VALUATION FOR MR. AJEET PAL</t>
  </si>
  <si>
    <t>2. Construction year of the property has been taken from the old valuation report.</t>
  </si>
  <si>
    <t>1. All the details pertaining to the building area statement such as area, floor,type of structure etc. has been taken as per the documents and old valuation report since no approved map was provide to 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</si>
</sst>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 #,##0_ ;_ * \-#,##0_ ;_ * &quot;-&quot;??_ ;_ @_ "/>
    <numFmt numFmtId="165" formatCode="0.000"/>
    <numFmt numFmtId="166" formatCode="_ * #,##0.000_ ;_ * \-#,##0.00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sz val="11"/>
      <name val="Calibri"/>
      <family val="2"/>
      <scheme val="minor"/>
    </font>
    <font>
      <b/>
      <i/>
      <sz val="11"/>
      <color theme="1"/>
      <name val="Calibri"/>
      <family val="2"/>
      <scheme val="minor"/>
    </font>
    <font>
      <i/>
      <sz val="10"/>
      <color theme="1"/>
      <name val="Calibri"/>
      <family val="2"/>
      <scheme val="minor"/>
    </font>
    <font>
      <b/>
      <sz val="10"/>
      <color theme="1"/>
      <name val="Arial"/>
      <family val="2"/>
    </font>
  </fonts>
  <fills count="7">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164" fontId="0" fillId="0" borderId="0" xfId="1" applyNumberFormat="1" applyFont="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164" fontId="6" fillId="0" borderId="1" xfId="1" applyNumberFormat="1" applyFont="1" applyFill="1" applyBorder="1" applyAlignment="1">
      <alignment horizontal="center" vertical="center" wrapText="1"/>
    </xf>
    <xf numFmtId="166"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9" fontId="6" fillId="0" borderId="1" xfId="2" applyFont="1" applyFill="1" applyBorder="1" applyAlignment="1">
      <alignment horizontal="center" vertical="center" wrapText="1"/>
    </xf>
    <xf numFmtId="0" fontId="4" fillId="0" borderId="3" xfId="0" applyFont="1" applyBorder="1" applyAlignment="1">
      <alignment horizontal="center" vertical="center" wrapText="1"/>
    </xf>
    <xf numFmtId="43" fontId="4" fillId="0" borderId="3" xfId="1" applyFont="1" applyFill="1" applyBorder="1" applyAlignment="1">
      <alignment horizontal="center" vertical="center" wrapText="1"/>
    </xf>
    <xf numFmtId="43" fontId="4" fillId="0" borderId="1" xfId="1" applyFont="1" applyFill="1" applyBorder="1" applyAlignment="1">
      <alignment horizontal="center" vertical="center" wrapText="1"/>
    </xf>
    <xf numFmtId="164" fontId="4" fillId="0" borderId="3"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2" fontId="0" fillId="0" borderId="7" xfId="0" applyNumberFormat="1" applyBorder="1"/>
    <xf numFmtId="2" fontId="0" fillId="0" borderId="8" xfId="0" applyNumberFormat="1" applyBorder="1"/>
    <xf numFmtId="2" fontId="0" fillId="0" borderId="9" xfId="0" applyNumberFormat="1" applyBorder="1"/>
    <xf numFmtId="2" fontId="0" fillId="0" borderId="0" xfId="0" applyNumberFormat="1"/>
    <xf numFmtId="1" fontId="0" fillId="0" borderId="11" xfId="0" applyNumberFormat="1" applyBorder="1"/>
    <xf numFmtId="164" fontId="9" fillId="0" borderId="12" xfId="1" applyNumberFormat="1" applyFont="1" applyBorder="1"/>
    <xf numFmtId="1" fontId="0" fillId="0" borderId="13" xfId="0" applyNumberFormat="1" applyBorder="1"/>
    <xf numFmtId="164" fontId="9" fillId="0" borderId="14" xfId="1" applyNumberFormat="1" applyFont="1" applyBorder="1"/>
    <xf numFmtId="164" fontId="0" fillId="0" borderId="14" xfId="1" applyNumberFormat="1" applyFont="1" applyBorder="1"/>
    <xf numFmtId="0" fontId="9" fillId="0" borderId="0" xfId="0" applyFont="1"/>
    <xf numFmtId="1" fontId="0" fillId="0" borderId="15" xfId="0" applyNumberFormat="1" applyBorder="1"/>
    <xf numFmtId="164" fontId="0" fillId="0" borderId="16" xfId="1" applyNumberFormat="1" applyFont="1" applyBorder="1"/>
    <xf numFmtId="1" fontId="0" fillId="0" borderId="1" xfId="0" applyNumberFormat="1" applyBorder="1"/>
    <xf numFmtId="164" fontId="0" fillId="6" borderId="1" xfId="1" applyNumberFormat="1" applyFont="1" applyFill="1" applyBorder="1"/>
    <xf numFmtId="164" fontId="0" fillId="5" borderId="1" xfId="1" applyNumberFormat="1" applyFont="1" applyFill="1" applyBorder="1"/>
    <xf numFmtId="164" fontId="0" fillId="0" borderId="1" xfId="1" applyNumberFormat="1" applyFont="1" applyBorder="1"/>
    <xf numFmtId="43" fontId="0" fillId="0" borderId="0" xfId="1" applyFont="1"/>
    <xf numFmtId="0" fontId="4" fillId="0" borderId="1" xfId="0" applyFont="1" applyBorder="1" applyAlignment="1">
      <alignment horizontal="center" vertical="center" wrapText="1"/>
    </xf>
    <xf numFmtId="43" fontId="0" fillId="0" borderId="0" xfId="0" applyNumberFormat="1"/>
    <xf numFmtId="9" fontId="0" fillId="0" borderId="0" xfId="0" applyNumberFormat="1"/>
    <xf numFmtId="164" fontId="0" fillId="0" borderId="0" xfId="1" applyNumberFormat="1" applyFont="1" applyFill="1"/>
    <xf numFmtId="164" fontId="0" fillId="0" borderId="10" xfId="1" applyNumberFormat="1" applyFont="1" applyBorder="1"/>
    <xf numFmtId="164" fontId="0" fillId="0" borderId="0" xfId="0" applyNumberFormat="1"/>
    <xf numFmtId="0" fontId="4" fillId="3" borderId="17" xfId="0" applyFont="1" applyFill="1" applyBorder="1" applyAlignment="1">
      <alignment horizontal="center" vertical="center" wrapText="1"/>
    </xf>
    <xf numFmtId="0" fontId="0" fillId="0" borderId="1" xfId="0" applyBorder="1"/>
    <xf numFmtId="164" fontId="0" fillId="0" borderId="1" xfId="0" applyNumberFormat="1" applyBorder="1"/>
    <xf numFmtId="164" fontId="2" fillId="0" borderId="1" xfId="0" applyNumberFormat="1" applyFont="1" applyBorder="1"/>
    <xf numFmtId="0" fontId="0" fillId="0" borderId="1" xfId="0" applyFill="1" applyBorder="1"/>
    <xf numFmtId="43" fontId="0" fillId="0" borderId="1" xfId="1" applyNumberFormat="1" applyFont="1" applyFill="1" applyBorder="1"/>
    <xf numFmtId="43" fontId="0" fillId="0" borderId="1" xfId="1" applyNumberFormat="1" applyFont="1" applyBorder="1"/>
    <xf numFmtId="43" fontId="4" fillId="0" borderId="3" xfId="1" applyNumberFormat="1" applyFont="1" applyFill="1" applyBorder="1" applyAlignment="1">
      <alignment horizontal="center" vertical="center" wrapText="1"/>
    </xf>
    <xf numFmtId="43" fontId="2" fillId="0" borderId="3" xfId="1" applyNumberFormat="1" applyFont="1" applyFill="1" applyBorder="1"/>
    <xf numFmtId="0" fontId="8" fillId="0" borderId="1" xfId="0" applyFont="1" applyBorder="1" applyAlignment="1">
      <alignment vertical="center"/>
    </xf>
    <xf numFmtId="0" fontId="3" fillId="2" borderId="1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7" fillId="0" borderId="1" xfId="0" applyFont="1" applyBorder="1" applyAlignment="1">
      <alignment vertical="center"/>
    </xf>
    <xf numFmtId="0" fontId="8" fillId="4" borderId="1" xfId="0" applyFont="1" applyFill="1" applyBorder="1" applyAlignment="1">
      <alignment vertical="center" wrapText="1"/>
    </xf>
    <xf numFmtId="2" fontId="0" fillId="0" borderId="4" xfId="0" applyNumberFormat="1" applyBorder="1" applyAlignment="1">
      <alignment horizontal="center"/>
    </xf>
    <xf numFmtId="2" fontId="0" fillId="0" borderId="5" xfId="0" applyNumberFormat="1" applyBorder="1" applyAlignment="1">
      <alignment horizontal="center"/>
    </xf>
    <xf numFmtId="2" fontId="0" fillId="0" borderId="6" xfId="0" applyNumberForma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V19"/>
  <sheetViews>
    <sheetView tabSelected="1" topLeftCell="B1" workbookViewId="0">
      <selection activeCell="C11" sqref="C11:V11"/>
    </sheetView>
  </sheetViews>
  <sheetFormatPr defaultRowHeight="15" x14ac:dyDescent="0.25"/>
  <cols>
    <col min="3" max="3" width="6.28515625" customWidth="1"/>
    <col min="4" max="4" width="12.7109375" bestFit="1" customWidth="1"/>
    <col min="6" max="6" width="9" bestFit="1" customWidth="1"/>
    <col min="7" max="7" width="8.5703125" hidden="1" customWidth="1"/>
    <col min="8" max="8" width="7.140625" bestFit="1" customWidth="1"/>
    <col min="10" max="10" width="15.28515625" hidden="1" customWidth="1"/>
    <col min="11" max="11" width="9.140625" hidden="1" customWidth="1"/>
    <col min="12" max="12" width="9.140625" customWidth="1"/>
    <col min="13" max="14" width="9.140625" hidden="1" customWidth="1"/>
    <col min="15" max="15" width="6.28515625" bestFit="1" customWidth="1"/>
    <col min="16" max="16" width="12.7109375" customWidth="1"/>
    <col min="17" max="17" width="9.140625" hidden="1" customWidth="1"/>
    <col min="18" max="18" width="12.7109375" hidden="1" customWidth="1"/>
    <col min="19" max="19" width="9.140625" hidden="1" customWidth="1"/>
    <col min="20" max="20" width="13.85546875" customWidth="1"/>
    <col min="21" max="21" width="12.28515625" customWidth="1"/>
    <col min="22" max="22" width="13.42578125" customWidth="1"/>
  </cols>
  <sheetData>
    <row r="6" spans="3:22" ht="15.75" customHeight="1" x14ac:dyDescent="0.25">
      <c r="C6" s="52" t="s">
        <v>50</v>
      </c>
      <c r="D6" s="53"/>
      <c r="E6" s="53"/>
      <c r="F6" s="53"/>
      <c r="G6" s="53"/>
      <c r="H6" s="53"/>
      <c r="I6" s="53"/>
      <c r="J6" s="53"/>
      <c r="K6" s="53"/>
      <c r="L6" s="53"/>
      <c r="M6" s="53"/>
      <c r="N6" s="53"/>
      <c r="O6" s="53"/>
      <c r="P6" s="53"/>
      <c r="Q6" s="53"/>
      <c r="R6" s="53"/>
      <c r="S6" s="53"/>
      <c r="T6" s="53"/>
      <c r="U6" s="53"/>
      <c r="V6" s="53"/>
    </row>
    <row r="7" spans="3:22" ht="70.5" x14ac:dyDescent="0.25">
      <c r="C7" s="2" t="s">
        <v>0</v>
      </c>
      <c r="D7" s="2" t="s">
        <v>1</v>
      </c>
      <c r="E7" s="2" t="s">
        <v>2</v>
      </c>
      <c r="F7" s="2" t="s">
        <v>3</v>
      </c>
      <c r="G7" s="2" t="s">
        <v>4</v>
      </c>
      <c r="H7" s="2" t="s">
        <v>5</v>
      </c>
      <c r="I7" s="2" t="s">
        <v>6</v>
      </c>
      <c r="J7" s="2" t="s">
        <v>7</v>
      </c>
      <c r="K7" s="2" t="s">
        <v>8</v>
      </c>
      <c r="L7" s="2" t="s">
        <v>9</v>
      </c>
      <c r="M7" s="2" t="s">
        <v>10</v>
      </c>
      <c r="N7" s="2" t="s">
        <v>11</v>
      </c>
      <c r="O7" s="2" t="s">
        <v>12</v>
      </c>
      <c r="P7" s="2" t="s">
        <v>13</v>
      </c>
      <c r="Q7" s="2" t="s">
        <v>14</v>
      </c>
      <c r="R7" s="2" t="s">
        <v>15</v>
      </c>
      <c r="S7" s="2" t="s">
        <v>16</v>
      </c>
      <c r="T7" s="3" t="s">
        <v>17</v>
      </c>
      <c r="U7" s="42" t="s">
        <v>43</v>
      </c>
      <c r="V7" s="42" t="s">
        <v>44</v>
      </c>
    </row>
    <row r="8" spans="3:22" x14ac:dyDescent="0.25">
      <c r="C8" s="4">
        <v>1</v>
      </c>
      <c r="D8" s="36" t="s">
        <v>38</v>
      </c>
      <c r="E8" s="5" t="s">
        <v>37</v>
      </c>
      <c r="F8" s="48">
        <v>985.22</v>
      </c>
      <c r="G8" s="47">
        <v>91.53</v>
      </c>
      <c r="H8" s="7">
        <v>10</v>
      </c>
      <c r="I8" s="5">
        <v>2013</v>
      </c>
      <c r="J8" s="7">
        <v>2025</v>
      </c>
      <c r="K8" s="7">
        <f t="shared" ref="K8" si="0">J8-I8</f>
        <v>12</v>
      </c>
      <c r="L8" s="7">
        <v>60</v>
      </c>
      <c r="M8" s="8">
        <v>0.1</v>
      </c>
      <c r="N8" s="9">
        <f t="shared" ref="N8" si="1">(1-M8)/L8</f>
        <v>1.5000000000000001E-2</v>
      </c>
      <c r="O8" s="7">
        <v>1400</v>
      </c>
      <c r="P8" s="10">
        <f t="shared" ref="P8" si="2">O8*F8</f>
        <v>1379308</v>
      </c>
      <c r="Q8" s="11">
        <f>N8*K8</f>
        <v>0.18000000000000002</v>
      </c>
      <c r="R8" s="12">
        <f t="shared" ref="R8" si="3">P8*Q8</f>
        <v>248275.44000000003</v>
      </c>
      <c r="S8" s="13">
        <v>0</v>
      </c>
      <c r="T8" s="10">
        <f t="shared" ref="T8" si="4">(P8-R8)*(1-S8)</f>
        <v>1131032.56</v>
      </c>
      <c r="U8" s="46">
        <v>12000</v>
      </c>
      <c r="V8" s="44">
        <v>966557</v>
      </c>
    </row>
    <row r="9" spans="3:22" x14ac:dyDescent="0.25">
      <c r="C9" s="14"/>
      <c r="D9" s="14"/>
      <c r="E9" s="14"/>
      <c r="F9" s="49">
        <f>SUM(F8:F8)</f>
        <v>985.22</v>
      </c>
      <c r="G9" s="50">
        <f t="shared" ref="G9" si="5">F9/10.764</f>
        <v>91.529171311780019</v>
      </c>
      <c r="H9" s="15"/>
      <c r="I9" s="16"/>
      <c r="J9" s="15"/>
      <c r="K9" s="15"/>
      <c r="L9" s="15"/>
      <c r="M9" s="15"/>
      <c r="N9" s="15"/>
      <c r="O9" s="15"/>
      <c r="P9" s="17">
        <f>SUM(P8:P8)</f>
        <v>1379308</v>
      </c>
      <c r="Q9" s="17"/>
      <c r="R9" s="17"/>
      <c r="S9" s="17"/>
      <c r="T9" s="18">
        <f>SUM(T8:T8)</f>
        <v>1131032.56</v>
      </c>
      <c r="U9" s="43"/>
      <c r="V9" s="45">
        <f>SUM(V8:V8)</f>
        <v>966557</v>
      </c>
    </row>
    <row r="10" spans="3:22" x14ac:dyDescent="0.25">
      <c r="C10" s="54" t="s">
        <v>18</v>
      </c>
      <c r="D10" s="54"/>
      <c r="E10" s="54"/>
      <c r="F10" s="54"/>
      <c r="G10" s="54"/>
      <c r="H10" s="54"/>
      <c r="I10" s="54"/>
      <c r="J10" s="54"/>
      <c r="K10" s="54"/>
      <c r="L10" s="54"/>
      <c r="M10" s="54"/>
      <c r="N10" s="54"/>
      <c r="O10" s="54"/>
      <c r="P10" s="54"/>
      <c r="Q10" s="54"/>
      <c r="R10" s="54"/>
      <c r="S10" s="54"/>
      <c r="T10" s="54"/>
      <c r="U10" s="54"/>
      <c r="V10" s="54"/>
    </row>
    <row r="11" spans="3:22" ht="23.25" customHeight="1" x14ac:dyDescent="0.25">
      <c r="C11" s="55" t="s">
        <v>52</v>
      </c>
      <c r="D11" s="55"/>
      <c r="E11" s="55"/>
      <c r="F11" s="55"/>
      <c r="G11" s="55"/>
      <c r="H11" s="55"/>
      <c r="I11" s="55"/>
      <c r="J11" s="55"/>
      <c r="K11" s="55"/>
      <c r="L11" s="55"/>
      <c r="M11" s="55"/>
      <c r="N11" s="55"/>
      <c r="O11" s="55"/>
      <c r="P11" s="55"/>
      <c r="Q11" s="55"/>
      <c r="R11" s="55"/>
      <c r="S11" s="55"/>
      <c r="T11" s="55"/>
      <c r="U11" s="55"/>
      <c r="V11" s="55"/>
    </row>
    <row r="12" spans="3:22" ht="15" customHeight="1" x14ac:dyDescent="0.25">
      <c r="C12" s="55" t="s">
        <v>51</v>
      </c>
      <c r="D12" s="55"/>
      <c r="E12" s="55"/>
      <c r="F12" s="55"/>
      <c r="G12" s="55"/>
      <c r="H12" s="55"/>
      <c r="I12" s="55"/>
      <c r="J12" s="55"/>
      <c r="K12" s="55"/>
      <c r="L12" s="55"/>
      <c r="M12" s="55"/>
      <c r="N12" s="55"/>
      <c r="O12" s="55"/>
      <c r="P12" s="55"/>
      <c r="Q12" s="55"/>
      <c r="R12" s="55"/>
      <c r="S12" s="55"/>
      <c r="T12" s="55"/>
      <c r="U12" s="55"/>
      <c r="V12" s="55"/>
    </row>
    <row r="13" spans="3:22" ht="15" customHeight="1" x14ac:dyDescent="0.25">
      <c r="C13" s="55" t="s">
        <v>19</v>
      </c>
      <c r="D13" s="55"/>
      <c r="E13" s="55"/>
      <c r="F13" s="55"/>
      <c r="G13" s="55"/>
      <c r="H13" s="55"/>
      <c r="I13" s="55"/>
      <c r="J13" s="55"/>
      <c r="K13" s="55"/>
      <c r="L13" s="55"/>
      <c r="M13" s="55"/>
      <c r="N13" s="55"/>
      <c r="O13" s="55"/>
      <c r="P13" s="55"/>
      <c r="Q13" s="55"/>
      <c r="R13" s="55"/>
      <c r="S13" s="55"/>
      <c r="T13" s="55"/>
      <c r="U13" s="55"/>
      <c r="V13" s="55"/>
    </row>
    <row r="14" spans="3:22" x14ac:dyDescent="0.25">
      <c r="C14" s="51" t="s">
        <v>49</v>
      </c>
      <c r="D14" s="51"/>
      <c r="E14" s="51"/>
      <c r="F14" s="51"/>
      <c r="G14" s="51"/>
      <c r="H14" s="51"/>
      <c r="I14" s="51"/>
      <c r="J14" s="51"/>
      <c r="K14" s="51"/>
      <c r="L14" s="51"/>
      <c r="M14" s="51"/>
      <c r="N14" s="51"/>
      <c r="O14" s="51"/>
      <c r="P14" s="51"/>
      <c r="Q14" s="51"/>
      <c r="R14" s="51"/>
      <c r="S14" s="51"/>
      <c r="T14" s="51"/>
      <c r="U14" s="51"/>
      <c r="V14" s="51"/>
    </row>
    <row r="16" spans="3:22" x14ac:dyDescent="0.25">
      <c r="K16" s="37"/>
    </row>
    <row r="17" spans="10:11" x14ac:dyDescent="0.25">
      <c r="K17" s="37"/>
    </row>
    <row r="18" spans="10:11" x14ac:dyDescent="0.25">
      <c r="J18" s="1"/>
    </row>
    <row r="19" spans="10:11" x14ac:dyDescent="0.25">
      <c r="J19" s="1"/>
    </row>
  </sheetData>
  <mergeCells count="6">
    <mergeCell ref="C14:V14"/>
    <mergeCell ref="C6:V6"/>
    <mergeCell ref="C10:V10"/>
    <mergeCell ref="C11:V11"/>
    <mergeCell ref="C12:V12"/>
    <mergeCell ref="C13:V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7"/>
  <sheetViews>
    <sheetView zoomScale="145" zoomScaleNormal="145" workbookViewId="0">
      <selection activeCell="D9" sqref="D9"/>
    </sheetView>
  </sheetViews>
  <sheetFormatPr defaultRowHeight="15" x14ac:dyDescent="0.25"/>
  <cols>
    <col min="2" max="2" width="29.140625" bestFit="1" customWidth="1"/>
    <col min="3" max="3" width="14.28515625" customWidth="1"/>
    <col min="4" max="4" width="17.85546875" customWidth="1"/>
    <col min="6" max="6" width="16.42578125" customWidth="1"/>
    <col min="8" max="8" width="18" bestFit="1" customWidth="1"/>
    <col min="9" max="9" width="13" customWidth="1"/>
    <col min="10" max="10" width="14.140625" customWidth="1"/>
    <col min="11" max="11" width="11.140625" bestFit="1" customWidth="1"/>
    <col min="12" max="12" width="13.7109375" customWidth="1"/>
  </cols>
  <sheetData>
    <row r="3" spans="1:12" ht="15.75" thickBot="1" x14ac:dyDescent="0.3">
      <c r="H3" t="s">
        <v>42</v>
      </c>
    </row>
    <row r="4" spans="1:12" ht="15.75" thickBot="1" x14ac:dyDescent="0.3">
      <c r="B4" s="56" t="s">
        <v>20</v>
      </c>
      <c r="C4" s="57"/>
      <c r="D4" s="58"/>
      <c r="F4" s="6"/>
      <c r="G4" s="6" t="s">
        <v>41</v>
      </c>
      <c r="H4" s="6" t="s">
        <v>47</v>
      </c>
      <c r="I4" s="6" t="s">
        <v>21</v>
      </c>
      <c r="J4" s="22"/>
      <c r="K4" s="22"/>
      <c r="L4" s="22"/>
    </row>
    <row r="5" spans="1:12" x14ac:dyDescent="0.25">
      <c r="B5" s="19" t="s">
        <v>45</v>
      </c>
      <c r="C5" s="20" t="s">
        <v>46</v>
      </c>
      <c r="D5" s="21" t="s">
        <v>21</v>
      </c>
      <c r="F5" s="6" t="s">
        <v>30</v>
      </c>
      <c r="G5" s="6">
        <v>12000</v>
      </c>
      <c r="H5" s="6">
        <v>244.97</v>
      </c>
      <c r="I5" s="33">
        <f>H5*G5</f>
        <v>2939640</v>
      </c>
      <c r="J5" s="6" t="s">
        <v>31</v>
      </c>
      <c r="K5" s="6" t="s">
        <v>32</v>
      </c>
      <c r="L5" s="6" t="s">
        <v>33</v>
      </c>
    </row>
    <row r="6" spans="1:12" ht="15.75" thickBot="1" x14ac:dyDescent="0.3">
      <c r="A6" s="41"/>
      <c r="B6" s="35">
        <v>292</v>
      </c>
      <c r="C6" s="39">
        <v>18900</v>
      </c>
      <c r="D6" s="40">
        <f>C6*B6</f>
        <v>5518800</v>
      </c>
      <c r="F6" s="6" t="s">
        <v>40</v>
      </c>
      <c r="G6" s="6">
        <v>12000</v>
      </c>
      <c r="H6" s="6">
        <f>'Building calculation'!G8</f>
        <v>91.53</v>
      </c>
      <c r="I6" s="33">
        <f>H6*G6</f>
        <v>1098360</v>
      </c>
      <c r="J6" s="31">
        <f>I6</f>
        <v>1098360</v>
      </c>
      <c r="K6" s="6">
        <v>0.88</v>
      </c>
      <c r="L6" s="32">
        <f>J6*K6</f>
        <v>966556.8</v>
      </c>
    </row>
    <row r="7" spans="1:12" x14ac:dyDescent="0.25">
      <c r="B7" s="22"/>
      <c r="C7" s="22"/>
      <c r="D7" s="22"/>
      <c r="F7" s="6" t="s">
        <v>39</v>
      </c>
      <c r="G7" s="6">
        <v>0</v>
      </c>
      <c r="H7" s="6">
        <v>0</v>
      </c>
      <c r="I7" s="34">
        <f t="shared" ref="I7" si="0">H7*G7</f>
        <v>0</v>
      </c>
      <c r="J7" s="22"/>
      <c r="K7" s="22"/>
      <c r="L7" s="22"/>
    </row>
    <row r="8" spans="1:12" ht="15.75" thickBot="1" x14ac:dyDescent="0.3">
      <c r="B8" s="22"/>
      <c r="C8" s="22"/>
      <c r="D8" s="22"/>
      <c r="F8" s="6"/>
      <c r="G8" s="6"/>
      <c r="H8" s="6"/>
      <c r="I8" s="34">
        <f>SUM(I5:I7)</f>
        <v>4038000</v>
      </c>
      <c r="J8" s="22"/>
      <c r="K8" s="22"/>
      <c r="L8" s="22"/>
    </row>
    <row r="9" spans="1:12" x14ac:dyDescent="0.25">
      <c r="B9" s="23" t="s">
        <v>22</v>
      </c>
      <c r="C9" s="24">
        <f>D6</f>
        <v>5518800</v>
      </c>
      <c r="D9" s="22"/>
      <c r="F9" s="22"/>
      <c r="G9" s="22"/>
      <c r="H9" s="22"/>
      <c r="I9" s="22"/>
      <c r="J9" s="22"/>
      <c r="K9" s="22"/>
      <c r="L9" s="22">
        <v>9</v>
      </c>
    </row>
    <row r="10" spans="1:12" x14ac:dyDescent="0.25">
      <c r="B10" s="25" t="s">
        <v>23</v>
      </c>
      <c r="C10" s="26">
        <f>'Building calculation'!T9</f>
        <v>1131032.56</v>
      </c>
      <c r="D10" s="22"/>
      <c r="F10" s="22"/>
      <c r="G10" s="22"/>
      <c r="H10" s="6" t="s">
        <v>34</v>
      </c>
      <c r="I10" s="33">
        <f>I5</f>
        <v>2939640</v>
      </c>
      <c r="J10" s="22"/>
      <c r="K10" s="22"/>
      <c r="L10" s="22"/>
    </row>
    <row r="11" spans="1:12" x14ac:dyDescent="0.25">
      <c r="B11" s="25" t="s">
        <v>48</v>
      </c>
      <c r="C11" s="27">
        <v>84000</v>
      </c>
      <c r="D11" s="22"/>
      <c r="F11" s="22"/>
      <c r="G11" s="22"/>
      <c r="H11" s="6" t="s">
        <v>35</v>
      </c>
      <c r="I11" s="32">
        <f>L6</f>
        <v>966556.8</v>
      </c>
      <c r="J11" s="22"/>
      <c r="K11" s="22"/>
      <c r="L11" s="22"/>
    </row>
    <row r="12" spans="1:12" x14ac:dyDescent="0.25">
      <c r="B12" s="25" t="s">
        <v>24</v>
      </c>
      <c r="C12" s="28"/>
      <c r="D12" s="22"/>
      <c r="F12" s="22"/>
      <c r="G12" s="22"/>
      <c r="H12" s="6" t="s">
        <v>36</v>
      </c>
      <c r="I12" s="34">
        <f>SUM(I10:I11)</f>
        <v>3906196.8</v>
      </c>
      <c r="J12" s="22"/>
      <c r="K12" s="22"/>
      <c r="L12" s="22"/>
    </row>
    <row r="13" spans="1:12" x14ac:dyDescent="0.25">
      <c r="B13" s="25" t="s">
        <v>25</v>
      </c>
      <c r="C13" s="27">
        <f>SUM(C9:C12)</f>
        <v>6733832.5600000005</v>
      </c>
      <c r="D13" s="22"/>
      <c r="I13" s="41"/>
    </row>
    <row r="14" spans="1:12" x14ac:dyDescent="0.25">
      <c r="B14" s="25" t="s">
        <v>26</v>
      </c>
      <c r="C14" s="27">
        <f>ROUND(C13,-5)</f>
        <v>6700000</v>
      </c>
      <c r="D14" s="22"/>
    </row>
    <row r="15" spans="1:12" x14ac:dyDescent="0.25">
      <c r="B15" s="25" t="s">
        <v>27</v>
      </c>
      <c r="C15" s="27">
        <f>0.85*C14</f>
        <v>5695000</v>
      </c>
      <c r="D15" s="22"/>
      <c r="H15" s="22"/>
    </row>
    <row r="16" spans="1:12" x14ac:dyDescent="0.25">
      <c r="B16" s="25" t="s">
        <v>28</v>
      </c>
      <c r="C16" s="27">
        <f>0.75*C14</f>
        <v>5025000</v>
      </c>
      <c r="D16" s="22"/>
      <c r="H16" s="38"/>
    </row>
    <row r="17" spans="2:4" ht="15.75" thickBot="1" x14ac:dyDescent="0.3">
      <c r="B17" s="29" t="s">
        <v>29</v>
      </c>
      <c r="C17" s="30">
        <f>values!C10*0.75</f>
        <v>848274.42</v>
      </c>
      <c r="D17" s="22"/>
    </row>
  </sheetData>
  <mergeCells count="1">
    <mergeCell ref="B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Building calculation</vt:lpstr>
      <vt:lpstr>values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2025-02-18T10:41:12Z</dcterms:modified>
</cp:coreProperties>
</file>