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tor3\Desktop\ISGEC\399and400\400, Ms. ISGEC Heavy Engineering Limited\"/>
    </mc:Choice>
  </mc:AlternateContent>
  <bookViews>
    <workbookView xWindow="0" yWindow="0" windowWidth="24000" windowHeight="9435" activeTab="1"/>
  </bookViews>
  <sheets>
    <sheet name="Sheet3" sheetId="3" r:id="rId1"/>
    <sheet name="LAND VALUATION" sheetId="2" r:id="rId2"/>
    <sheet name="Sheet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M15" i="2" l="1"/>
  <c r="T15" i="1" l="1"/>
  <c r="T14" i="1"/>
  <c r="E5" i="2"/>
  <c r="S17" i="3"/>
  <c r="S16" i="3"/>
  <c r="N17" i="3"/>
  <c r="P13" i="3" l="1"/>
  <c r="O16" i="3"/>
  <c r="N16" i="3"/>
  <c r="M8" i="3"/>
  <c r="L8" i="3"/>
  <c r="L7" i="3"/>
  <c r="K7" i="3"/>
  <c r="J7" i="3"/>
  <c r="D21" i="3"/>
  <c r="D22" i="3" s="1"/>
  <c r="D10" i="3"/>
  <c r="D11" i="3" s="1"/>
  <c r="H5" i="2"/>
  <c r="H7" i="2"/>
  <c r="H6" i="2" l="1"/>
  <c r="H8" i="2" s="1"/>
  <c r="I8" i="2" s="1"/>
  <c r="J8" i="2" s="1"/>
  <c r="F5" i="2"/>
  <c r="N26" i="1" l="1"/>
  <c r="J26" i="1"/>
  <c r="E26" i="1" l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4" i="1"/>
  <c r="J3" i="1"/>
  <c r="M5" i="1"/>
  <c r="M4" i="1"/>
</calcChain>
</file>

<file path=xl/sharedStrings.xml><?xml version="1.0" encoding="utf-8"?>
<sst xmlns="http://schemas.openxmlformats.org/spreadsheetml/2006/main" count="158" uniqueCount="115">
  <si>
    <t>S. No.</t>
  </si>
  <si>
    <t>Description</t>
  </si>
  <si>
    <t>Size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</si>
  <si>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</si>
  <si>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</si>
  <si>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</si>
  <si>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</si>
  <si>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</si>
  <si>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</si>
  <si>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</si>
  <si>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</si>
  <si>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</si>
  <si>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</si>
  <si>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</si>
  <si>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</si>
  <si>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</si>
  <si>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</si>
  <si>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</si>
  <si>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Shed no 1 &amp; 2</t>
  </si>
  <si>
    <t>Shed no 3 &amp; 4</t>
  </si>
  <si>
    <t>Shed no 5 &amp; 6</t>
  </si>
  <si>
    <t>Exist. Store</t>
  </si>
  <si>
    <t>Exist. DG platform</t>
  </si>
  <si>
    <t>Exist. STP</t>
  </si>
  <si>
    <t>Toilet mark 'A' in shed 2</t>
  </si>
  <si>
    <t>Toilet mark 'B' in shed 2</t>
  </si>
  <si>
    <t>Toilet mark 'C' in shed 4</t>
  </si>
  <si>
    <t>Toilet mark 'D' in shed 4</t>
  </si>
  <si>
    <t>Toilet mark 'E' in shed 4</t>
  </si>
  <si>
    <t>Toilet mark 'F' in shed 4</t>
  </si>
  <si>
    <t>Store mark 'G' in shed 6</t>
  </si>
  <si>
    <t>Store mark 'H' in shed 6</t>
  </si>
  <si>
    <t>Toilet mark 'Q' in shed 6</t>
  </si>
  <si>
    <t>45.800 X 118.200</t>
  </si>
  <si>
    <t>45.800 X 108.300</t>
  </si>
  <si>
    <t>45.800 X 55.750</t>
  </si>
  <si>
    <t>46.000 X 50.850</t>
  </si>
  <si>
    <t>8.150 X 16.500</t>
  </si>
  <si>
    <t>2.860 X 7.600</t>
  </si>
  <si>
    <t>2.300 X 8.340</t>
  </si>
  <si>
    <t>2.300 X 8.400</t>
  </si>
  <si>
    <t>2.600 X 8.180</t>
  </si>
  <si>
    <t>2.600 X 8.230</t>
  </si>
  <si>
    <t>2.600 X 8.350</t>
  </si>
  <si>
    <t>2.000 X 8.180</t>
  </si>
  <si>
    <t>1.900 X 9.240</t>
  </si>
  <si>
    <t>1.900 X 9.270</t>
  </si>
  <si>
    <t>1.900 X 9.260</t>
  </si>
  <si>
    <t>P</t>
  </si>
  <si>
    <t>Q</t>
  </si>
  <si>
    <t>R</t>
  </si>
  <si>
    <t>S</t>
  </si>
  <si>
    <t>T</t>
  </si>
  <si>
    <t>U</t>
  </si>
  <si>
    <t>V</t>
  </si>
  <si>
    <t>W</t>
  </si>
  <si>
    <t>Extension of Shed 1 &amp; 2</t>
  </si>
  <si>
    <t>Extension of Shed 3 &amp; 4</t>
  </si>
  <si>
    <t>Extension of Shed 5 &amp; 6</t>
  </si>
  <si>
    <t>S.T.P.</t>
  </si>
  <si>
    <t>Shed for Furnace</t>
  </si>
  <si>
    <t>50 KI U/G Tank HSD Class 'B'</t>
  </si>
  <si>
    <t>O.H.S.R. ( 5 Mts. ...)</t>
  </si>
  <si>
    <t>Argon/ Oxygen Tank</t>
  </si>
  <si>
    <t>45.800 X 29.550</t>
  </si>
  <si>
    <t>45.800 X 4.150</t>
  </si>
  <si>
    <t>45.800 X 15.000</t>
  </si>
  <si>
    <t>3.500 X 8.460</t>
  </si>
  <si>
    <t>11.000 X 23.100</t>
  </si>
  <si>
    <t>3.750 X 9.000</t>
  </si>
  <si>
    <t>5.000 …. Mts.</t>
  </si>
  <si>
    <t>4.500 X 3.500 X 2</t>
  </si>
  <si>
    <t>Area (sq.mtr.)</t>
  </si>
  <si>
    <t>Age of the structure</t>
  </si>
  <si>
    <t>Type of the structure</t>
  </si>
  <si>
    <t>Height of the structure</t>
  </si>
  <si>
    <t>RCC</t>
  </si>
  <si>
    <t xml:space="preserve">Truss Type </t>
  </si>
  <si>
    <t xml:space="preserve">North glazed </t>
  </si>
  <si>
    <t xml:space="preserve">Angular iron &amp; trusses </t>
  </si>
  <si>
    <t xml:space="preserve">Fabricated structure </t>
  </si>
  <si>
    <t xml:space="preserve">North glazed   </t>
  </si>
  <si>
    <t>2010-11</t>
  </si>
  <si>
    <t>-</t>
  </si>
  <si>
    <t>Rate adopted (INR/sq.ft.)</t>
  </si>
  <si>
    <t>Fair Market Value (INR)</t>
  </si>
  <si>
    <t>Total</t>
  </si>
  <si>
    <t>Sr.No.</t>
  </si>
  <si>
    <t>Particulars</t>
  </si>
  <si>
    <t>Original Land Area</t>
  </si>
  <si>
    <t>Land rate (INR/Acre)</t>
  </si>
  <si>
    <t xml:space="preserve">Fair Market Valuation </t>
  </si>
  <si>
    <t>Acres</t>
  </si>
  <si>
    <t>Hectares</t>
  </si>
  <si>
    <t>Subject Land Project Land</t>
  </si>
  <si>
    <t>Add 5% premium for non agriculture land</t>
  </si>
  <si>
    <t>Add: Land Development, Site Levelling charges etc.</t>
  </si>
  <si>
    <t xml:space="preserve">  At Rs.3.5 Lacs per acre</t>
  </si>
  <si>
    <t>GRAND TOTAL</t>
  </si>
  <si>
    <t>Notes:</t>
  </si>
  <si>
    <t>1.  Land area details has been provided to us by the company, which is relied upon in good faith.</t>
  </si>
  <si>
    <t>FAIR MARKET VALUATION OF LAND | UNIT#1 OF M/S. ISGEC HEAVY ENGINEERING LIMITED| RATTANGARH VILLAGE, DISTRICT- YAMUNANAGAR, HARYANA</t>
  </si>
  <si>
    <t>unit 1</t>
  </si>
  <si>
    <t>70Kanal,16 Marla</t>
  </si>
  <si>
    <t>AREA in---&gt;</t>
  </si>
  <si>
    <t>M2</t>
  </si>
  <si>
    <t>Total Land</t>
  </si>
  <si>
    <t>Area  in Rasta ( Gift)</t>
  </si>
  <si>
    <t>Green Belt 45 Mtr</t>
  </si>
  <si>
    <t>Land in CLU</t>
  </si>
  <si>
    <t>Unit 2</t>
  </si>
  <si>
    <t>113Kanal</t>
  </si>
  <si>
    <t>Proposed Road Widening</t>
  </si>
  <si>
    <t>Area  in Rasta ( HIBBANAMA)</t>
  </si>
  <si>
    <t xml:space="preserve">2. As per the our calculations, the market rate for the subject  project is comes out to be Rs.89.60 Lakhs  per Acres, which seems to be reasonable in our view.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</si>
</sst>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&quot;₹&quot;\ * #,##0_ ;_ &quot;₹&quot;\ * \-#,##0_ ;_ &quot;₹&quot;\ * &quot;-&quot;??_ ;_ @_ "/>
    <numFmt numFmtId="166" formatCode="_(* #,##0_);_(* \(#,##0\);_(* &quot;-&quot;??_);_(@_)"/>
    <numFmt numFmtId="167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1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2" applyNumberFormat="1" applyFont="1" applyBorder="1" applyAlignment="1">
      <alignment vertical="center"/>
    </xf>
    <xf numFmtId="165" fontId="1" fillId="4" borderId="1" xfId="2" applyNumberFormat="1" applyFont="1" applyFill="1" applyBorder="1" applyAlignment="1">
      <alignment vertical="center"/>
    </xf>
    <xf numFmtId="166" fontId="0" fillId="0" borderId="0" xfId="0" applyNumberFormat="1"/>
    <xf numFmtId="43" fontId="0" fillId="0" borderId="0" xfId="0" applyNumberFormat="1"/>
    <xf numFmtId="0" fontId="1" fillId="6" borderId="12" xfId="0" applyFont="1" applyFill="1" applyBorder="1"/>
    <xf numFmtId="0" fontId="1" fillId="6" borderId="13" xfId="0" applyFont="1" applyFill="1" applyBorder="1"/>
    <xf numFmtId="0" fontId="1" fillId="6" borderId="14" xfId="0" applyFont="1" applyFill="1" applyBorder="1"/>
    <xf numFmtId="0" fontId="1" fillId="6" borderId="15" xfId="0" applyFont="1" applyFill="1" applyBorder="1"/>
    <xf numFmtId="0" fontId="1" fillId="6" borderId="12" xfId="0" applyFont="1" applyFill="1" applyBorder="1" applyAlignment="1">
      <alignment horizontal="right"/>
    </xf>
    <xf numFmtId="0" fontId="1" fillId="6" borderId="16" xfId="0" applyFont="1" applyFill="1" applyBorder="1"/>
    <xf numFmtId="2" fontId="1" fillId="6" borderId="17" xfId="0" applyNumberFormat="1" applyFont="1" applyFill="1" applyBorder="1"/>
    <xf numFmtId="2" fontId="1" fillId="6" borderId="18" xfId="0" applyNumberFormat="1" applyFont="1" applyFill="1" applyBorder="1"/>
    <xf numFmtId="0" fontId="0" fillId="0" borderId="10" xfId="0" applyBorder="1"/>
    <xf numFmtId="2" fontId="0" fillId="0" borderId="10" xfId="0" applyNumberFormat="1" applyBorder="1"/>
    <xf numFmtId="2" fontId="0" fillId="0" borderId="0" xfId="0" applyNumberFormat="1"/>
    <xf numFmtId="0" fontId="1" fillId="7" borderId="12" xfId="0" applyFont="1" applyFill="1" applyBorder="1"/>
    <xf numFmtId="2" fontId="0" fillId="7" borderId="19" xfId="0" applyNumberFormat="1" applyFont="1" applyFill="1" applyBorder="1"/>
    <xf numFmtId="0" fontId="1" fillId="7" borderId="12" xfId="0" applyFont="1" applyFill="1" applyBorder="1" applyAlignment="1">
      <alignment horizontal="left"/>
    </xf>
    <xf numFmtId="2" fontId="0" fillId="7" borderId="20" xfId="0" applyNumberFormat="1" applyFont="1" applyFill="1" applyBorder="1"/>
    <xf numFmtId="0" fontId="1" fillId="7" borderId="15" xfId="0" applyFont="1" applyFill="1" applyBorder="1"/>
    <xf numFmtId="2" fontId="1" fillId="7" borderId="18" xfId="0" applyNumberFormat="1" applyFont="1" applyFill="1" applyBorder="1"/>
    <xf numFmtId="2" fontId="1" fillId="7" borderId="12" xfId="0" applyNumberFormat="1" applyFont="1" applyFill="1" applyBorder="1"/>
    <xf numFmtId="0" fontId="1" fillId="7" borderId="21" xfId="0" applyFont="1" applyFill="1" applyBorder="1"/>
    <xf numFmtId="2" fontId="1" fillId="7" borderId="21" xfId="0" applyNumberFormat="1" applyFont="1" applyFill="1" applyBorder="1"/>
    <xf numFmtId="167" fontId="0" fillId="0" borderId="0" xfId="0" applyNumberFormat="1"/>
    <xf numFmtId="44" fontId="0" fillId="0" borderId="0" xfId="1" applyFont="1"/>
    <xf numFmtId="44" fontId="0" fillId="0" borderId="0" xfId="0" applyNumberFormat="1"/>
    <xf numFmtId="43" fontId="0" fillId="0" borderId="0" xfId="3" applyFont="1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5" borderId="5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Currency 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22"/>
  <sheetViews>
    <sheetView workbookViewId="0">
      <selection activeCell="S17" sqref="S17"/>
    </sheetView>
  </sheetViews>
  <sheetFormatPr defaultRowHeight="15" x14ac:dyDescent="0.25"/>
  <cols>
    <col min="3" max="3" width="27" bestFit="1" customWidth="1"/>
    <col min="4" max="4" width="8.5703125" bestFit="1" customWidth="1"/>
    <col min="12" max="12" width="9.5703125" bestFit="1" customWidth="1"/>
    <col min="18" max="18" width="14.28515625" bestFit="1" customWidth="1"/>
    <col min="19" max="19" width="15.85546875" bestFit="1" customWidth="1"/>
  </cols>
  <sheetData>
    <row r="3" spans="3:19" ht="15.75" thickBot="1" x14ac:dyDescent="0.3"/>
    <row r="4" spans="3:19" ht="15.75" thickBot="1" x14ac:dyDescent="0.3">
      <c r="C4" s="28" t="s">
        <v>102</v>
      </c>
      <c r="D4" s="29"/>
    </row>
    <row r="5" spans="3:19" ht="15.75" thickBot="1" x14ac:dyDescent="0.3">
      <c r="C5" s="28" t="s">
        <v>103</v>
      </c>
      <c r="D5" s="30"/>
    </row>
    <row r="6" spans="3:19" ht="15.75" thickBot="1" x14ac:dyDescent="0.3">
      <c r="C6" s="31" t="s">
        <v>104</v>
      </c>
      <c r="D6" s="32" t="s">
        <v>105</v>
      </c>
      <c r="J6">
        <v>70</v>
      </c>
      <c r="K6">
        <v>16</v>
      </c>
    </row>
    <row r="7" spans="3:19" ht="15.75" thickBot="1" x14ac:dyDescent="0.3">
      <c r="C7" s="33" t="s">
        <v>106</v>
      </c>
      <c r="D7" s="34">
        <v>35814.379999999997</v>
      </c>
      <c r="J7">
        <f>70*20</f>
        <v>1400</v>
      </c>
      <c r="K7">
        <f>J7+K6</f>
        <v>1416</v>
      </c>
      <c r="L7" s="48">
        <f>K7*30.25</f>
        <v>42834</v>
      </c>
    </row>
    <row r="8" spans="3:19" ht="15.75" thickBot="1" x14ac:dyDescent="0.3">
      <c r="C8" s="33" t="s">
        <v>107</v>
      </c>
      <c r="D8" s="34">
        <v>495.18</v>
      </c>
      <c r="L8">
        <f>L7/4840</f>
        <v>8.85</v>
      </c>
      <c r="M8" s="38">
        <f>L8*4046.87</f>
        <v>35814.799500000001</v>
      </c>
    </row>
    <row r="9" spans="3:19" ht="15.75" thickBot="1" x14ac:dyDescent="0.3">
      <c r="C9" s="33" t="s">
        <v>108</v>
      </c>
      <c r="D9" s="34">
        <v>4608</v>
      </c>
    </row>
    <row r="10" spans="3:19" ht="15.75" thickBot="1" x14ac:dyDescent="0.3">
      <c r="C10" s="31"/>
      <c r="D10" s="35">
        <f>SUM(D8:D9)</f>
        <v>5103.18</v>
      </c>
    </row>
    <row r="11" spans="3:19" ht="15.75" thickBot="1" x14ac:dyDescent="0.3">
      <c r="C11" s="33" t="s">
        <v>109</v>
      </c>
      <c r="D11" s="34">
        <f>D7-D10</f>
        <v>30711.199999999997</v>
      </c>
      <c r="P11">
        <v>4608</v>
      </c>
    </row>
    <row r="12" spans="3:19" x14ac:dyDescent="0.25">
      <c r="C12" s="36"/>
      <c r="D12" s="37"/>
      <c r="P12">
        <v>495.18</v>
      </c>
    </row>
    <row r="13" spans="3:19" ht="15.75" thickBot="1" x14ac:dyDescent="0.3">
      <c r="D13" s="38"/>
      <c r="P13">
        <f>SUM(P11:P12)</f>
        <v>5103.18</v>
      </c>
    </row>
    <row r="14" spans="3:19" ht="15.75" thickBot="1" x14ac:dyDescent="0.3">
      <c r="C14" s="39" t="s">
        <v>110</v>
      </c>
      <c r="D14" s="40"/>
      <c r="N14">
        <v>9380.15</v>
      </c>
    </row>
    <row r="15" spans="3:19" ht="15.75" thickBot="1" x14ac:dyDescent="0.3">
      <c r="C15" s="41" t="s">
        <v>111</v>
      </c>
      <c r="D15" s="42"/>
      <c r="N15">
        <v>21331.05</v>
      </c>
    </row>
    <row r="16" spans="3:19" ht="15.75" thickBot="1" x14ac:dyDescent="0.3">
      <c r="C16" s="43" t="s">
        <v>104</v>
      </c>
      <c r="D16" s="44" t="s">
        <v>105</v>
      </c>
      <c r="N16">
        <f>SUM(N14:N15)</f>
        <v>30711.199999999997</v>
      </c>
      <c r="O16" s="38">
        <f>N16-M8</f>
        <v>-5103.5995000000039</v>
      </c>
      <c r="R16" s="49">
        <v>2500</v>
      </c>
      <c r="S16" s="50">
        <f>R16*N16</f>
        <v>76778000</v>
      </c>
    </row>
    <row r="17" spans="3:19" ht="15.75" thickBot="1" x14ac:dyDescent="0.3">
      <c r="C17" s="39" t="s">
        <v>106</v>
      </c>
      <c r="D17" s="45">
        <v>57161.37124</v>
      </c>
      <c r="N17">
        <f>N16/4046.87</f>
        <v>7.5888773298870476</v>
      </c>
      <c r="R17" s="49">
        <v>5000000</v>
      </c>
      <c r="S17" s="49">
        <f>R17*N17</f>
        <v>37944386.649435237</v>
      </c>
    </row>
    <row r="18" spans="3:19" ht="15.75" thickBot="1" x14ac:dyDescent="0.3">
      <c r="C18" s="39" t="s">
        <v>112</v>
      </c>
      <c r="D18" s="45">
        <v>688.52</v>
      </c>
    </row>
    <row r="19" spans="3:19" ht="15.75" thickBot="1" x14ac:dyDescent="0.3">
      <c r="C19" s="39" t="s">
        <v>108</v>
      </c>
      <c r="D19" s="45">
        <v>6075.85</v>
      </c>
    </row>
    <row r="20" spans="3:19" ht="15.75" thickBot="1" x14ac:dyDescent="0.3">
      <c r="C20" s="46" t="s">
        <v>113</v>
      </c>
      <c r="D20" s="45">
        <v>1087.5899999999999</v>
      </c>
    </row>
    <row r="21" spans="3:19" ht="15.75" thickBot="1" x14ac:dyDescent="0.3">
      <c r="C21" s="43"/>
      <c r="D21" s="45">
        <f>SUM(D18:D20)</f>
        <v>7851.9600000000009</v>
      </c>
    </row>
    <row r="22" spans="3:19" ht="15.75" thickBot="1" x14ac:dyDescent="0.3">
      <c r="C22" s="39" t="s">
        <v>109</v>
      </c>
      <c r="D22" s="47">
        <f>D17-D21</f>
        <v>49309.411240000001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tabSelected="1" workbookViewId="0">
      <selection activeCell="K15" sqref="K15"/>
    </sheetView>
  </sheetViews>
  <sheetFormatPr defaultRowHeight="15" x14ac:dyDescent="0.25"/>
  <cols>
    <col min="4" max="4" width="28" customWidth="1"/>
    <col min="6" max="6" width="14" customWidth="1"/>
    <col min="7" max="7" width="16.5703125" customWidth="1"/>
    <col min="8" max="8" width="21.85546875" bestFit="1" customWidth="1"/>
    <col min="9" max="9" width="13.28515625" bestFit="1" customWidth="1"/>
    <col min="10" max="10" width="12.5703125" bestFit="1" customWidth="1"/>
    <col min="13" max="13" width="12.5703125" bestFit="1" customWidth="1"/>
  </cols>
  <sheetData>
    <row r="2" spans="2:13" ht="30" customHeight="1" x14ac:dyDescent="0.25">
      <c r="B2" s="52" t="s">
        <v>101</v>
      </c>
      <c r="C2" s="52"/>
      <c r="D2" s="52"/>
      <c r="E2" s="52"/>
      <c r="F2" s="52"/>
      <c r="G2" s="52"/>
      <c r="H2" s="52"/>
    </row>
    <row r="3" spans="2:13" x14ac:dyDescent="0.25">
      <c r="B3" s="53" t="s">
        <v>87</v>
      </c>
      <c r="C3" s="54" t="s">
        <v>88</v>
      </c>
      <c r="D3" s="55"/>
      <c r="E3" s="58" t="s">
        <v>89</v>
      </c>
      <c r="F3" s="59"/>
      <c r="G3" s="60" t="s">
        <v>90</v>
      </c>
      <c r="H3" s="62" t="s">
        <v>91</v>
      </c>
    </row>
    <row r="4" spans="2:13" x14ac:dyDescent="0.25">
      <c r="B4" s="53"/>
      <c r="C4" s="56"/>
      <c r="D4" s="57"/>
      <c r="E4" s="18" t="s">
        <v>92</v>
      </c>
      <c r="F4" s="18" t="s">
        <v>93</v>
      </c>
      <c r="G4" s="61"/>
      <c r="H4" s="62"/>
    </row>
    <row r="5" spans="2:13" x14ac:dyDescent="0.25">
      <c r="B5" s="19">
        <v>1</v>
      </c>
      <c r="C5" s="66" t="s">
        <v>94</v>
      </c>
      <c r="D5" s="67"/>
      <c r="E5" s="7">
        <f>Sheet3!N17</f>
        <v>7.5888773298870476</v>
      </c>
      <c r="F5" s="20">
        <f>E5/2.47</f>
        <v>3.0724199716141891</v>
      </c>
      <c r="G5" s="21">
        <f>82*10^5</f>
        <v>8200000</v>
      </c>
      <c r="H5" s="22">
        <f>G5*E5</f>
        <v>62228794.105073787</v>
      </c>
    </row>
    <row r="6" spans="2:13" x14ac:dyDescent="0.25">
      <c r="B6" s="23">
        <v>2</v>
      </c>
      <c r="C6" s="68" t="s">
        <v>95</v>
      </c>
      <c r="D6" s="69"/>
      <c r="E6" s="70">
        <v>0.05</v>
      </c>
      <c r="F6" s="70"/>
      <c r="G6" s="70"/>
      <c r="H6" s="24">
        <f>$H$5*E6</f>
        <v>3111439.7052536895</v>
      </c>
    </row>
    <row r="7" spans="2:13" ht="30" customHeight="1" x14ac:dyDescent="0.25">
      <c r="B7" s="23">
        <v>3</v>
      </c>
      <c r="C7" s="71" t="s">
        <v>96</v>
      </c>
      <c r="D7" s="72"/>
      <c r="E7" s="73" t="s">
        <v>97</v>
      </c>
      <c r="F7" s="74"/>
      <c r="G7" s="75"/>
      <c r="H7" s="24">
        <f>E5*350000</f>
        <v>2656107.0654604668</v>
      </c>
    </row>
    <row r="8" spans="2:13" x14ac:dyDescent="0.25">
      <c r="B8" s="76" t="s">
        <v>98</v>
      </c>
      <c r="C8" s="77"/>
      <c r="D8" s="77"/>
      <c r="E8" s="77"/>
      <c r="F8" s="77"/>
      <c r="G8" s="78"/>
      <c r="H8" s="25">
        <f>SUM(H5:H7)</f>
        <v>67996340.875787944</v>
      </c>
      <c r="I8" s="26">
        <f>H8/SUM(E5)</f>
        <v>8960000</v>
      </c>
      <c r="J8" s="27">
        <f>I8/5.93</f>
        <v>1510961.2141652615</v>
      </c>
    </row>
    <row r="9" spans="2:13" x14ac:dyDescent="0.25">
      <c r="B9" s="63" t="s">
        <v>99</v>
      </c>
      <c r="C9" s="63"/>
      <c r="D9" s="63"/>
      <c r="E9" s="63"/>
      <c r="F9" s="63"/>
      <c r="G9" s="63"/>
      <c r="H9" s="63"/>
    </row>
    <row r="10" spans="2:13" x14ac:dyDescent="0.25">
      <c r="B10" s="64" t="s">
        <v>100</v>
      </c>
      <c r="C10" s="64"/>
      <c r="D10" s="64"/>
      <c r="E10" s="64"/>
      <c r="F10" s="64"/>
      <c r="G10" s="64"/>
      <c r="H10" s="64"/>
    </row>
    <row r="11" spans="2:13" ht="31.5" customHeight="1" x14ac:dyDescent="0.25">
      <c r="B11" s="65" t="s">
        <v>114</v>
      </c>
      <c r="C11" s="65"/>
      <c r="D11" s="65"/>
      <c r="E11" s="65"/>
      <c r="F11" s="65"/>
      <c r="G11" s="65"/>
      <c r="H11" s="65"/>
    </row>
    <row r="15" spans="2:13" x14ac:dyDescent="0.25">
      <c r="L15">
        <v>1100</v>
      </c>
      <c r="M15" s="51">
        <f>L15*3500</f>
        <v>3850000</v>
      </c>
    </row>
  </sheetData>
  <mergeCells count="15">
    <mergeCell ref="B9:H9"/>
    <mergeCell ref="B10:H10"/>
    <mergeCell ref="B11:H11"/>
    <mergeCell ref="C5:D5"/>
    <mergeCell ref="C6:D6"/>
    <mergeCell ref="E6:G6"/>
    <mergeCell ref="C7:D7"/>
    <mergeCell ref="E7:G7"/>
    <mergeCell ref="B8:G8"/>
    <mergeCell ref="B2:H2"/>
    <mergeCell ref="B3:B4"/>
    <mergeCell ref="C3:D4"/>
    <mergeCell ref="E3:F3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workbookViewId="0">
      <selection activeCell="C20" sqref="C20"/>
    </sheetView>
  </sheetViews>
  <sheetFormatPr defaultRowHeight="15" x14ac:dyDescent="0.25"/>
  <cols>
    <col min="2" max="2" width="9.140625" style="2"/>
    <col min="3" max="3" width="25.28515625" bestFit="1" customWidth="1"/>
    <col min="4" max="4" width="15.28515625" style="2" hidden="1" customWidth="1"/>
    <col min="5" max="5" width="13.42578125" style="1" bestFit="1" customWidth="1"/>
    <col min="6" max="6" width="12.7109375" style="1" bestFit="1" customWidth="1"/>
    <col min="7" max="7" width="10.140625" style="1" bestFit="1" customWidth="1"/>
    <col min="8" max="8" width="12.5703125" style="1" bestFit="1" customWidth="1"/>
    <col min="9" max="9" width="12.5703125" style="1" customWidth="1"/>
    <col min="10" max="10" width="22.140625" style="1" bestFit="1" customWidth="1"/>
    <col min="11" max="11" width="22.140625" hidden="1" customWidth="1"/>
    <col min="13" max="14" width="10" bestFit="1" customWidth="1"/>
  </cols>
  <sheetData>
    <row r="2" spans="2:20" s="3" customFormat="1" ht="36" customHeight="1" x14ac:dyDescent="0.25">
      <c r="B2" s="9" t="s">
        <v>0</v>
      </c>
      <c r="C2" s="9" t="s">
        <v>1</v>
      </c>
      <c r="D2" s="9" t="s">
        <v>2</v>
      </c>
      <c r="E2" s="10" t="s">
        <v>72</v>
      </c>
      <c r="F2" s="11" t="s">
        <v>74</v>
      </c>
      <c r="G2" s="11" t="s">
        <v>73</v>
      </c>
      <c r="H2" s="11" t="s">
        <v>75</v>
      </c>
      <c r="I2" s="11" t="s">
        <v>84</v>
      </c>
      <c r="J2" s="12" t="s">
        <v>85</v>
      </c>
      <c r="K2" s="4" t="s">
        <v>85</v>
      </c>
    </row>
    <row r="3" spans="2:20" x14ac:dyDescent="0.25">
      <c r="B3" s="8" t="s">
        <v>3</v>
      </c>
      <c r="C3" s="5" t="s">
        <v>18</v>
      </c>
      <c r="D3" s="5" t="s">
        <v>33</v>
      </c>
      <c r="E3" s="7">
        <v>5413.56</v>
      </c>
      <c r="F3" s="6" t="s">
        <v>81</v>
      </c>
      <c r="G3" s="6">
        <v>2007</v>
      </c>
      <c r="H3" s="6">
        <v>16</v>
      </c>
      <c r="I3" s="6">
        <v>700</v>
      </c>
      <c r="J3" s="6">
        <f>I3*E3</f>
        <v>3789492.0000000005</v>
      </c>
      <c r="K3" s="5" t="s">
        <v>80</v>
      </c>
      <c r="M3">
        <v>550</v>
      </c>
    </row>
    <row r="4" spans="2:20" x14ac:dyDescent="0.25">
      <c r="B4" s="8" t="s">
        <v>4</v>
      </c>
      <c r="C4" s="5" t="s">
        <v>19</v>
      </c>
      <c r="D4" s="5" t="s">
        <v>34</v>
      </c>
      <c r="E4" s="7">
        <v>4960.1400000000003</v>
      </c>
      <c r="F4" s="6" t="s">
        <v>78</v>
      </c>
      <c r="G4" s="6" t="s">
        <v>82</v>
      </c>
      <c r="H4" s="6">
        <v>16</v>
      </c>
      <c r="I4" s="6">
        <v>750</v>
      </c>
      <c r="J4" s="6">
        <f t="shared" ref="J4:J24" si="0">I4*E4</f>
        <v>3720105.0000000005</v>
      </c>
      <c r="K4" s="5" t="s">
        <v>80</v>
      </c>
      <c r="M4">
        <f>M3/4</f>
        <v>137.5</v>
      </c>
    </row>
    <row r="5" spans="2:20" x14ac:dyDescent="0.25">
      <c r="B5" s="8" t="s">
        <v>5</v>
      </c>
      <c r="C5" s="5" t="s">
        <v>20</v>
      </c>
      <c r="D5" s="5" t="s">
        <v>35</v>
      </c>
      <c r="E5" s="7">
        <v>2553.35</v>
      </c>
      <c r="F5" s="6" t="s">
        <v>77</v>
      </c>
      <c r="G5" s="6">
        <v>2010</v>
      </c>
      <c r="H5" s="6">
        <v>16</v>
      </c>
      <c r="I5" s="6">
        <v>750</v>
      </c>
      <c r="J5" s="6">
        <f t="shared" si="0"/>
        <v>1915012.5</v>
      </c>
      <c r="K5" s="5" t="s">
        <v>79</v>
      </c>
      <c r="M5">
        <f>M3-M4</f>
        <v>412.5</v>
      </c>
    </row>
    <row r="6" spans="2:20" x14ac:dyDescent="0.25">
      <c r="B6" s="8" t="s">
        <v>6</v>
      </c>
      <c r="C6" s="5" t="s">
        <v>21</v>
      </c>
      <c r="D6" s="5" t="s">
        <v>36</v>
      </c>
      <c r="E6" s="7">
        <v>2339.1</v>
      </c>
      <c r="F6" s="6" t="s">
        <v>77</v>
      </c>
      <c r="G6" s="6">
        <v>2009</v>
      </c>
      <c r="H6" s="6">
        <v>16</v>
      </c>
      <c r="I6" s="6">
        <v>750</v>
      </c>
      <c r="J6" s="6">
        <f t="shared" si="0"/>
        <v>1754325</v>
      </c>
      <c r="K6" s="5" t="s">
        <v>79</v>
      </c>
    </row>
    <row r="7" spans="2:20" x14ac:dyDescent="0.25">
      <c r="B7" s="8" t="s">
        <v>7</v>
      </c>
      <c r="C7" s="5" t="s">
        <v>22</v>
      </c>
      <c r="D7" s="5" t="s">
        <v>37</v>
      </c>
      <c r="E7" s="7">
        <v>134.47499999999999</v>
      </c>
      <c r="F7" s="6" t="s">
        <v>76</v>
      </c>
      <c r="G7" s="6">
        <v>2007</v>
      </c>
      <c r="H7" s="6">
        <v>4</v>
      </c>
      <c r="I7" s="6">
        <v>300</v>
      </c>
      <c r="J7" s="6">
        <f t="shared" si="0"/>
        <v>40342.5</v>
      </c>
      <c r="K7" s="5"/>
    </row>
    <row r="8" spans="2:20" x14ac:dyDescent="0.25">
      <c r="B8" s="8" t="s">
        <v>8</v>
      </c>
      <c r="C8" s="5" t="s">
        <v>23</v>
      </c>
      <c r="D8" s="5" t="s">
        <v>38</v>
      </c>
      <c r="E8" s="7">
        <v>21.736000000000001</v>
      </c>
      <c r="F8" s="6" t="s">
        <v>76</v>
      </c>
      <c r="G8" s="6">
        <v>2007</v>
      </c>
      <c r="H8" s="6" t="s">
        <v>83</v>
      </c>
      <c r="I8" s="6" t="s">
        <v>83</v>
      </c>
      <c r="J8" s="6" t="s">
        <v>83</v>
      </c>
      <c r="K8" s="5"/>
    </row>
    <row r="9" spans="2:20" x14ac:dyDescent="0.25">
      <c r="B9" s="8" t="s">
        <v>9</v>
      </c>
      <c r="C9" s="5" t="s">
        <v>24</v>
      </c>
      <c r="D9" s="5" t="s">
        <v>39</v>
      </c>
      <c r="E9" s="7">
        <v>19.181999999999999</v>
      </c>
      <c r="F9" s="6" t="s">
        <v>76</v>
      </c>
      <c r="G9" s="6">
        <v>2007</v>
      </c>
      <c r="H9" s="6">
        <v>2.5499999999999998</v>
      </c>
      <c r="I9" s="6">
        <v>800</v>
      </c>
      <c r="J9" s="6">
        <f t="shared" si="0"/>
        <v>15345.599999999999</v>
      </c>
      <c r="K9" s="5"/>
    </row>
    <row r="10" spans="2:20" x14ac:dyDescent="0.25">
      <c r="B10" s="8" t="s">
        <v>10</v>
      </c>
      <c r="C10" s="5" t="s">
        <v>25</v>
      </c>
      <c r="D10" s="5" t="s">
        <v>40</v>
      </c>
      <c r="E10" s="7">
        <v>19.32</v>
      </c>
      <c r="F10" s="6" t="s">
        <v>76</v>
      </c>
      <c r="G10" s="6">
        <v>2007</v>
      </c>
      <c r="H10" s="6">
        <v>2.5499999999999998</v>
      </c>
      <c r="I10" s="6">
        <v>800</v>
      </c>
      <c r="J10" s="6">
        <f t="shared" si="0"/>
        <v>15456</v>
      </c>
      <c r="K10" s="5"/>
    </row>
    <row r="11" spans="2:20" x14ac:dyDescent="0.25">
      <c r="B11" s="8" t="s">
        <v>11</v>
      </c>
      <c r="C11" s="5" t="s">
        <v>26</v>
      </c>
      <c r="D11" s="5" t="s">
        <v>41</v>
      </c>
      <c r="E11" s="7">
        <v>16.36</v>
      </c>
      <c r="F11" s="6" t="s">
        <v>76</v>
      </c>
      <c r="G11" s="6" t="s">
        <v>82</v>
      </c>
      <c r="H11" s="6">
        <v>2.5499999999999998</v>
      </c>
      <c r="I11" s="6">
        <v>850</v>
      </c>
      <c r="J11" s="6">
        <f t="shared" si="0"/>
        <v>13906</v>
      </c>
      <c r="K11" s="5"/>
    </row>
    <row r="12" spans="2:20" x14ac:dyDescent="0.25">
      <c r="B12" s="8" t="s">
        <v>12</v>
      </c>
      <c r="C12" s="5" t="s">
        <v>27</v>
      </c>
      <c r="D12" s="5" t="s">
        <v>42</v>
      </c>
      <c r="E12" s="7">
        <v>21.398</v>
      </c>
      <c r="F12" s="6" t="s">
        <v>76</v>
      </c>
      <c r="G12" s="6" t="s">
        <v>82</v>
      </c>
      <c r="H12" s="6">
        <v>2.5499999999999998</v>
      </c>
      <c r="I12" s="6">
        <v>850</v>
      </c>
      <c r="J12" s="6">
        <f t="shared" si="0"/>
        <v>18188.3</v>
      </c>
      <c r="K12" s="5"/>
    </row>
    <row r="13" spans="2:20" x14ac:dyDescent="0.25">
      <c r="B13" s="8" t="s">
        <v>13</v>
      </c>
      <c r="C13" s="5" t="s">
        <v>28</v>
      </c>
      <c r="D13" s="5" t="s">
        <v>43</v>
      </c>
      <c r="E13" s="7">
        <v>21.71</v>
      </c>
      <c r="F13" s="6" t="s">
        <v>76</v>
      </c>
      <c r="G13" s="6" t="s">
        <v>82</v>
      </c>
      <c r="H13" s="6">
        <v>2.5499999999999998</v>
      </c>
      <c r="I13" s="6">
        <v>850</v>
      </c>
      <c r="J13" s="6">
        <f t="shared" si="0"/>
        <v>18453.5</v>
      </c>
      <c r="K13" s="5"/>
    </row>
    <row r="14" spans="2:20" x14ac:dyDescent="0.25">
      <c r="B14" s="8" t="s">
        <v>14</v>
      </c>
      <c r="C14" s="5" t="s">
        <v>29</v>
      </c>
      <c r="D14" s="5" t="s">
        <v>44</v>
      </c>
      <c r="E14" s="7">
        <v>16.36</v>
      </c>
      <c r="F14" s="6" t="s">
        <v>76</v>
      </c>
      <c r="G14" s="6" t="s">
        <v>82</v>
      </c>
      <c r="H14" s="6">
        <v>2.5499999999999998</v>
      </c>
      <c r="I14" s="6">
        <v>850</v>
      </c>
      <c r="J14" s="6">
        <f t="shared" si="0"/>
        <v>13906</v>
      </c>
      <c r="K14" s="5"/>
      <c r="T14">
        <f>283.51+66.48</f>
        <v>349.99</v>
      </c>
    </row>
    <row r="15" spans="2:20" x14ac:dyDescent="0.25">
      <c r="B15" s="8" t="s">
        <v>15</v>
      </c>
      <c r="C15" s="5" t="s">
        <v>30</v>
      </c>
      <c r="D15" s="5" t="s">
        <v>45</v>
      </c>
      <c r="E15" s="7">
        <v>17.556000000000001</v>
      </c>
      <c r="F15" s="6" t="s">
        <v>76</v>
      </c>
      <c r="G15" s="6">
        <v>2010</v>
      </c>
      <c r="H15" s="6">
        <v>2.5499999999999998</v>
      </c>
      <c r="I15" s="6">
        <v>850</v>
      </c>
      <c r="J15" s="6">
        <f t="shared" si="0"/>
        <v>14922.6</v>
      </c>
      <c r="K15" s="5"/>
      <c r="T15">
        <f>281+67.56</f>
        <v>348.56</v>
      </c>
    </row>
    <row r="16" spans="2:20" x14ac:dyDescent="0.25">
      <c r="B16" s="8" t="s">
        <v>16</v>
      </c>
      <c r="C16" s="5" t="s">
        <v>31</v>
      </c>
      <c r="D16" s="5" t="s">
        <v>46</v>
      </c>
      <c r="E16" s="7">
        <v>17.613</v>
      </c>
      <c r="F16" s="6" t="s">
        <v>76</v>
      </c>
      <c r="G16" s="6">
        <v>2010</v>
      </c>
      <c r="H16" s="6">
        <v>2.5499999999999998</v>
      </c>
      <c r="I16" s="6">
        <v>850</v>
      </c>
      <c r="J16" s="6">
        <f t="shared" si="0"/>
        <v>14971.05</v>
      </c>
      <c r="K16" s="5"/>
    </row>
    <row r="17" spans="2:14" x14ac:dyDescent="0.25">
      <c r="B17" s="8" t="s">
        <v>17</v>
      </c>
      <c r="C17" s="5" t="s">
        <v>32</v>
      </c>
      <c r="D17" s="5" t="s">
        <v>47</v>
      </c>
      <c r="E17" s="7">
        <v>17.594000000000001</v>
      </c>
      <c r="F17" s="6" t="s">
        <v>76</v>
      </c>
      <c r="G17" s="6">
        <v>2010</v>
      </c>
      <c r="H17" s="6">
        <v>2.5499999999999998</v>
      </c>
      <c r="I17" s="6">
        <v>850</v>
      </c>
      <c r="J17" s="6">
        <f t="shared" si="0"/>
        <v>14954.900000000001</v>
      </c>
      <c r="K17" s="5"/>
    </row>
    <row r="18" spans="2:14" x14ac:dyDescent="0.25">
      <c r="B18" s="8" t="s">
        <v>48</v>
      </c>
      <c r="C18" s="5" t="s">
        <v>56</v>
      </c>
      <c r="D18" s="5" t="s">
        <v>64</v>
      </c>
      <c r="E18" s="7">
        <v>1353.39</v>
      </c>
      <c r="F18" s="6" t="s">
        <v>77</v>
      </c>
      <c r="G18" s="6">
        <v>2012</v>
      </c>
      <c r="H18" s="6">
        <v>16</v>
      </c>
      <c r="I18" s="6">
        <v>750</v>
      </c>
      <c r="J18" s="6">
        <f t="shared" si="0"/>
        <v>1015042.5000000001</v>
      </c>
      <c r="K18" s="5"/>
    </row>
    <row r="19" spans="2:14" x14ac:dyDescent="0.25">
      <c r="B19" s="8" t="s">
        <v>49</v>
      </c>
      <c r="C19" s="5" t="s">
        <v>57</v>
      </c>
      <c r="D19" s="5" t="s">
        <v>65</v>
      </c>
      <c r="E19" s="7">
        <v>190.07</v>
      </c>
      <c r="F19" s="6" t="s">
        <v>77</v>
      </c>
      <c r="G19" s="6">
        <v>2012</v>
      </c>
      <c r="H19" s="6">
        <v>16</v>
      </c>
      <c r="I19" s="6">
        <v>750</v>
      </c>
      <c r="J19" s="6">
        <f t="shared" si="0"/>
        <v>142552.5</v>
      </c>
      <c r="K19" s="5"/>
    </row>
    <row r="20" spans="2:14" x14ac:dyDescent="0.25">
      <c r="B20" s="8" t="s">
        <v>50</v>
      </c>
      <c r="C20" s="5" t="s">
        <v>58</v>
      </c>
      <c r="D20" s="5" t="s">
        <v>66</v>
      </c>
      <c r="E20" s="7">
        <v>687</v>
      </c>
      <c r="F20" s="6" t="s">
        <v>77</v>
      </c>
      <c r="G20" s="6">
        <v>2012</v>
      </c>
      <c r="H20" s="6">
        <v>16</v>
      </c>
      <c r="I20" s="6">
        <v>750</v>
      </c>
      <c r="J20" s="6">
        <f t="shared" si="0"/>
        <v>515250</v>
      </c>
      <c r="K20" s="5"/>
    </row>
    <row r="21" spans="2:14" x14ac:dyDescent="0.25">
      <c r="B21" s="8" t="s">
        <v>51</v>
      </c>
      <c r="C21" s="5" t="s">
        <v>59</v>
      </c>
      <c r="D21" s="5" t="s">
        <v>67</v>
      </c>
      <c r="E21" s="7">
        <v>30.24</v>
      </c>
      <c r="F21" s="6" t="s">
        <v>76</v>
      </c>
      <c r="G21" s="6"/>
      <c r="H21" s="6" t="s">
        <v>83</v>
      </c>
      <c r="I21" s="6" t="s">
        <v>83</v>
      </c>
      <c r="J21" s="6" t="s">
        <v>83</v>
      </c>
      <c r="K21" s="5"/>
    </row>
    <row r="22" spans="2:14" x14ac:dyDescent="0.25">
      <c r="B22" s="8" t="s">
        <v>52</v>
      </c>
      <c r="C22" s="5" t="s">
        <v>60</v>
      </c>
      <c r="D22" s="5" t="s">
        <v>68</v>
      </c>
      <c r="E22" s="7">
        <v>254.1</v>
      </c>
      <c r="F22" s="6" t="s">
        <v>77</v>
      </c>
      <c r="G22" s="6">
        <v>2012</v>
      </c>
      <c r="H22" s="6" t="s">
        <v>83</v>
      </c>
      <c r="I22" s="6">
        <v>200</v>
      </c>
      <c r="J22" s="6">
        <f t="shared" si="0"/>
        <v>50820</v>
      </c>
      <c r="K22" s="5"/>
    </row>
    <row r="23" spans="2:14" x14ac:dyDescent="0.25">
      <c r="B23" s="8" t="s">
        <v>53</v>
      </c>
      <c r="C23" s="5" t="s">
        <v>61</v>
      </c>
      <c r="D23" s="5" t="s">
        <v>69</v>
      </c>
      <c r="E23" s="7">
        <v>33.75</v>
      </c>
      <c r="F23" s="6" t="s">
        <v>76</v>
      </c>
      <c r="G23" s="6"/>
      <c r="H23" s="6" t="s">
        <v>83</v>
      </c>
      <c r="I23" s="6" t="s">
        <v>83</v>
      </c>
      <c r="J23" s="6" t="s">
        <v>83</v>
      </c>
      <c r="K23" s="5"/>
    </row>
    <row r="24" spans="2:14" x14ac:dyDescent="0.25">
      <c r="B24" s="8" t="s">
        <v>54</v>
      </c>
      <c r="C24" s="5" t="s">
        <v>62</v>
      </c>
      <c r="D24" s="5" t="s">
        <v>70</v>
      </c>
      <c r="E24" s="7">
        <v>19.635000000000002</v>
      </c>
      <c r="F24" s="6" t="s">
        <v>76</v>
      </c>
      <c r="G24" s="6">
        <v>2014</v>
      </c>
      <c r="H24" s="6">
        <v>20</v>
      </c>
      <c r="I24" s="6">
        <v>1200</v>
      </c>
      <c r="J24" s="6">
        <f t="shared" si="0"/>
        <v>23562.000000000004</v>
      </c>
      <c r="K24" s="5"/>
    </row>
    <row r="25" spans="2:14" x14ac:dyDescent="0.25">
      <c r="B25" s="8" t="s">
        <v>55</v>
      </c>
      <c r="C25" s="5" t="s">
        <v>63</v>
      </c>
      <c r="D25" s="5" t="s">
        <v>71</v>
      </c>
      <c r="E25" s="7">
        <v>31.5</v>
      </c>
      <c r="F25" s="6" t="s">
        <v>76</v>
      </c>
      <c r="G25" s="6">
        <v>2014</v>
      </c>
      <c r="H25" s="6" t="s">
        <v>83</v>
      </c>
      <c r="I25" s="6" t="s">
        <v>83</v>
      </c>
      <c r="J25" s="6" t="s">
        <v>83</v>
      </c>
      <c r="K25" s="5"/>
    </row>
    <row r="26" spans="2:14" x14ac:dyDescent="0.25">
      <c r="B26" s="79" t="s">
        <v>86</v>
      </c>
      <c r="C26" s="79"/>
      <c r="D26" s="13"/>
      <c r="E26" s="15">
        <f>SUM(E3:E25)</f>
        <v>18189.138999999999</v>
      </c>
      <c r="F26" s="14"/>
      <c r="G26" s="14"/>
      <c r="H26" s="14"/>
      <c r="I26" s="14"/>
      <c r="J26" s="16">
        <f>SUM(J3:J25)</f>
        <v>13106607.950000001</v>
      </c>
      <c r="M26">
        <v>151152500</v>
      </c>
      <c r="N26" s="17">
        <f>M26+J26</f>
        <v>164259107.94999999</v>
      </c>
    </row>
  </sheetData>
  <mergeCells count="1">
    <mergeCell ref="B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LAND VALUATION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sachin agrahari</cp:lastModifiedBy>
  <cp:lastPrinted>2020-12-28T10:34:23Z</cp:lastPrinted>
  <dcterms:created xsi:type="dcterms:W3CDTF">2020-12-28T07:10:01Z</dcterms:created>
  <dcterms:modified xsi:type="dcterms:W3CDTF">2021-02-08T13:12:51Z</dcterms:modified>
</cp:coreProperties>
</file>