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Files For Review\Abhinav Chaturvedi\VIS(2024-25)-PL847-751-1025_Narayana Hospital\Report\"/>
    </mc:Choice>
  </mc:AlternateContent>
  <xr:revisionPtr revIDLastSave="0" documentId="13_ncr:1_{892D2E8B-218A-4AAB-8B08-426D0529F92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uilding" sheetId="4" r:id="rId1"/>
    <sheet name="Sheet1" sheetId="1" r:id="rId2"/>
    <sheet name="Sheet2" sheetId="2" r:id="rId3"/>
    <sheet name="Sheet3" sheetId="3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2" i="1"/>
  <c r="K15" i="4"/>
  <c r="E14" i="1"/>
  <c r="E13" i="1"/>
  <c r="E19" i="4"/>
  <c r="J10" i="4"/>
  <c r="K10" i="4" s="1"/>
  <c r="K9" i="4"/>
  <c r="J9" i="4"/>
  <c r="J8" i="4"/>
  <c r="K8" i="4" s="1"/>
  <c r="K7" i="4"/>
  <c r="J7" i="4"/>
  <c r="J6" i="4"/>
  <c r="K6" i="4" s="1"/>
  <c r="K5" i="4"/>
  <c r="J5" i="4"/>
  <c r="I11" i="4"/>
  <c r="I10" i="4"/>
  <c r="I9" i="4"/>
  <c r="I8" i="4"/>
  <c r="I7" i="4"/>
  <c r="I6" i="4"/>
  <c r="I5" i="4"/>
  <c r="I4" i="4"/>
  <c r="J4" i="4" s="1"/>
  <c r="K4" i="4" s="1"/>
  <c r="I3" i="4"/>
  <c r="J3" i="4" s="1"/>
  <c r="C12" i="4"/>
  <c r="E3" i="3"/>
  <c r="C3" i="3"/>
  <c r="L5" i="1"/>
  <c r="H10" i="1"/>
  <c r="H8" i="1"/>
  <c r="E7" i="1"/>
  <c r="E8" i="1" s="1"/>
  <c r="E9" i="1" s="1"/>
  <c r="K12" i="2"/>
  <c r="E8" i="2"/>
  <c r="E7" i="2"/>
  <c r="E6" i="2"/>
  <c r="E5" i="2"/>
  <c r="E4" i="2"/>
  <c r="E3" i="2"/>
  <c r="J11" i="4" l="1"/>
  <c r="J12" i="4" s="1"/>
  <c r="K3" i="4"/>
  <c r="I12" i="4"/>
  <c r="I13" i="4" s="1"/>
  <c r="F3" i="3"/>
  <c r="K11" i="4" l="1"/>
  <c r="K12" i="4" s="1"/>
  <c r="K14" i="4" s="1"/>
  <c r="K16" i="4" s="1"/>
  <c r="K17" i="4" s="1"/>
  <c r="K18" i="4" l="1"/>
  <c r="K19" i="4"/>
</calcChain>
</file>

<file path=xl/sharedStrings.xml><?xml version="1.0" encoding="utf-8"?>
<sst xmlns="http://schemas.openxmlformats.org/spreadsheetml/2006/main" count="58" uniqueCount="47">
  <si>
    <t>G+5</t>
  </si>
  <si>
    <t>G+3</t>
  </si>
  <si>
    <t>Sq.ft.</t>
  </si>
  <si>
    <t>GF Area</t>
  </si>
  <si>
    <t>Sqm</t>
  </si>
  <si>
    <t>FF area</t>
  </si>
  <si>
    <t>SF area</t>
  </si>
  <si>
    <t>TF area</t>
  </si>
  <si>
    <t>acre</t>
  </si>
  <si>
    <t>Sq.ft</t>
  </si>
  <si>
    <t>katha</t>
  </si>
  <si>
    <t>sqm</t>
  </si>
  <si>
    <t>Katha</t>
  </si>
  <si>
    <t>Lift Machine &amp; Toilet</t>
  </si>
  <si>
    <t>Floors</t>
  </si>
  <si>
    <t>sqft</t>
  </si>
  <si>
    <t>https://www.99acres.com/commercial-institutional-land-for-sale-in-barasat-north-kolkata-1680-sq-yard-spid-S80402769</t>
  </si>
  <si>
    <t>Main Building</t>
  </si>
  <si>
    <t>Annexure Building</t>
  </si>
  <si>
    <t>Pharmacy</t>
  </si>
  <si>
    <t>Security office</t>
  </si>
  <si>
    <t>Canteen</t>
  </si>
  <si>
    <t>Medicine Shop</t>
  </si>
  <si>
    <t>STP</t>
  </si>
  <si>
    <t>Fire Pump House</t>
  </si>
  <si>
    <t>Panel Room</t>
  </si>
  <si>
    <t>Name</t>
  </si>
  <si>
    <t>BUA (sqft)</t>
  </si>
  <si>
    <t>YoC</t>
  </si>
  <si>
    <t>Type</t>
  </si>
  <si>
    <t>RCC</t>
  </si>
  <si>
    <t>GI Shed &amp; Brick Wall</t>
  </si>
  <si>
    <t>EL</t>
  </si>
  <si>
    <t>SV</t>
  </si>
  <si>
    <t>GCRC</t>
  </si>
  <si>
    <t>Dep.</t>
  </si>
  <si>
    <t>DRC</t>
  </si>
  <si>
    <t>Ashthetic</t>
  </si>
  <si>
    <t>Land</t>
  </si>
  <si>
    <t>Total</t>
  </si>
  <si>
    <t>FMV</t>
  </si>
  <si>
    <t>RV</t>
  </si>
  <si>
    <t>DV</t>
  </si>
  <si>
    <t>Cr.</t>
  </si>
  <si>
    <t>Rs.</t>
  </si>
  <si>
    <t>Per Katha</t>
  </si>
  <si>
    <t>RCoC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</si>
</sst>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* #,##0_ ;_ * \-#,##0_ ;_ * &quot;-&quot;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3" fontId="0" fillId="0" borderId="0" xfId="1" applyFont="1"/>
    <xf numFmtId="164" fontId="0" fillId="0" borderId="0" xfId="1" applyNumberFormat="1" applyFont="1"/>
    <xf numFmtId="43" fontId="2" fillId="0" borderId="0" xfId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43" fontId="0" fillId="0" borderId="0" xfId="1" applyFont="1" applyBorder="1"/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9" fontId="0" fillId="0" borderId="1" xfId="0" applyNumberFormat="1" applyBorder="1"/>
    <xf numFmtId="164" fontId="0" fillId="0" borderId="1" xfId="1" applyNumberFormat="1" applyFont="1" applyBorder="1"/>
    <xf numFmtId="0" fontId="2" fillId="0" borderId="1" xfId="0" applyFont="1" applyBorder="1"/>
    <xf numFmtId="164" fontId="2" fillId="0" borderId="1" xfId="1" applyNumberFormat="1" applyFont="1" applyBorder="1"/>
    <xf numFmtId="4" fontId="0" fillId="0" borderId="0" xfId="0" applyNumberFormat="1"/>
    <xf numFmtId="165" fontId="0" fillId="0" borderId="0" xfId="0" applyNumberFormat="1"/>
    <xf numFmtId="164" fontId="3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164" fontId="2" fillId="0" borderId="0" xfId="1" applyNumberFormat="1" applyFont="1"/>
    <xf numFmtId="164" fontId="0" fillId="0" borderId="2" xfId="1" applyNumberFormat="1" applyFont="1" applyFill="1" applyBorder="1"/>
    <xf numFmtId="164" fontId="4" fillId="0" borderId="1" xfId="1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E12A4-8497-4AD6-A7AE-06116ED607E9}">
  <dimension ref="B1:K19"/>
  <sheetViews>
    <sheetView tabSelected="1" workbookViewId="0">
      <selection activeCell="J9" sqref="J9"/>
    </sheetView>
  </sheetViews>
  <sheetFormatPr defaultRowHeight="15" x14ac:dyDescent="0.25"/>
  <cols>
    <col min="2" max="2" width="16.140625" bestFit="1" customWidth="1"/>
    <col min="3" max="3" width="11" style="5" bestFit="1" customWidth="1"/>
    <col min="4" max="4" width="5" bestFit="1" customWidth="1"/>
    <col min="5" max="5" width="19" bestFit="1" customWidth="1"/>
    <col min="6" max="6" width="12.140625" customWidth="1"/>
    <col min="7" max="7" width="4.7109375" customWidth="1"/>
    <col min="8" max="8" width="6.7109375" customWidth="1"/>
    <col min="9" max="9" width="14.28515625" bestFit="1" customWidth="1"/>
    <col min="10" max="10" width="11.5703125" bestFit="1" customWidth="1"/>
    <col min="11" max="11" width="15.28515625" style="2" bestFit="1" customWidth="1"/>
  </cols>
  <sheetData>
    <row r="1" spans="2:11" x14ac:dyDescent="0.25">
      <c r="I1" s="7"/>
      <c r="J1" s="7">
        <v>2025</v>
      </c>
    </row>
    <row r="2" spans="2:11" s="6" customFormat="1" x14ac:dyDescent="0.25">
      <c r="B2" s="8" t="s">
        <v>26</v>
      </c>
      <c r="C2" s="9" t="s">
        <v>27</v>
      </c>
      <c r="D2" s="8" t="s">
        <v>28</v>
      </c>
      <c r="E2" s="8" t="s">
        <v>29</v>
      </c>
      <c r="F2" s="8" t="s">
        <v>46</v>
      </c>
      <c r="G2" s="8" t="s">
        <v>32</v>
      </c>
      <c r="H2" s="8" t="s">
        <v>33</v>
      </c>
      <c r="I2" s="8" t="s">
        <v>34</v>
      </c>
      <c r="J2" s="8" t="s">
        <v>35</v>
      </c>
      <c r="K2" s="18" t="s">
        <v>36</v>
      </c>
    </row>
    <row r="3" spans="2:11" x14ac:dyDescent="0.25">
      <c r="B3" s="10" t="s">
        <v>17</v>
      </c>
      <c r="C3" s="23">
        <v>58446</v>
      </c>
      <c r="D3" s="11">
        <v>2009</v>
      </c>
      <c r="E3" s="11" t="s">
        <v>30</v>
      </c>
      <c r="F3" s="11">
        <v>2200</v>
      </c>
      <c r="G3" s="11">
        <v>60</v>
      </c>
      <c r="H3" s="12">
        <v>0.9</v>
      </c>
      <c r="I3" s="13">
        <f>F3*C3</f>
        <v>128581200</v>
      </c>
      <c r="J3" s="13">
        <f>I3*(H3/G3)*($J$1-D3)</f>
        <v>30859488.000000004</v>
      </c>
      <c r="K3" s="13">
        <f>I3-J3</f>
        <v>97721712</v>
      </c>
    </row>
    <row r="4" spans="2:11" x14ac:dyDescent="0.25">
      <c r="B4" s="10" t="s">
        <v>18</v>
      </c>
      <c r="C4" s="23">
        <v>15696.5</v>
      </c>
      <c r="D4" s="11">
        <v>2009</v>
      </c>
      <c r="E4" s="11" t="s">
        <v>30</v>
      </c>
      <c r="F4" s="11">
        <v>2200</v>
      </c>
      <c r="G4" s="11">
        <v>60</v>
      </c>
      <c r="H4" s="12">
        <v>0.9</v>
      </c>
      <c r="I4" s="13">
        <f t="shared" ref="I4:I11" si="0">F4*C4</f>
        <v>34532300</v>
      </c>
      <c r="J4" s="13">
        <f t="shared" ref="J4:J11" si="1">I4*(H4/G4)*($J$1-D4)</f>
        <v>8287752.0000000009</v>
      </c>
      <c r="K4" s="13">
        <f t="shared" ref="K4:K11" si="2">I4-J4</f>
        <v>26244548</v>
      </c>
    </row>
    <row r="5" spans="2:11" x14ac:dyDescent="0.25">
      <c r="B5" s="10" t="s">
        <v>19</v>
      </c>
      <c r="C5" s="23">
        <v>4372</v>
      </c>
      <c r="D5" s="11">
        <v>2009</v>
      </c>
      <c r="E5" s="11" t="s">
        <v>31</v>
      </c>
      <c r="F5" s="11">
        <v>1200</v>
      </c>
      <c r="G5" s="11">
        <v>45</v>
      </c>
      <c r="H5" s="12">
        <v>0.9</v>
      </c>
      <c r="I5" s="13">
        <f t="shared" si="0"/>
        <v>5246400</v>
      </c>
      <c r="J5" s="13">
        <f t="shared" si="1"/>
        <v>1678848</v>
      </c>
      <c r="K5" s="13">
        <f t="shared" si="2"/>
        <v>3567552</v>
      </c>
    </row>
    <row r="6" spans="2:11" x14ac:dyDescent="0.25">
      <c r="B6" s="10" t="s">
        <v>20</v>
      </c>
      <c r="C6" s="23">
        <v>54</v>
      </c>
      <c r="D6" s="11">
        <v>2013</v>
      </c>
      <c r="E6" s="11" t="s">
        <v>30</v>
      </c>
      <c r="F6" s="11">
        <v>1400</v>
      </c>
      <c r="G6" s="11">
        <v>60</v>
      </c>
      <c r="H6" s="12">
        <v>0.9</v>
      </c>
      <c r="I6" s="13">
        <f t="shared" si="0"/>
        <v>75600</v>
      </c>
      <c r="J6" s="13">
        <f t="shared" si="1"/>
        <v>13608</v>
      </c>
      <c r="K6" s="13">
        <f t="shared" si="2"/>
        <v>61992</v>
      </c>
    </row>
    <row r="7" spans="2:11" x14ac:dyDescent="0.25">
      <c r="B7" s="10" t="s">
        <v>21</v>
      </c>
      <c r="C7" s="23">
        <v>2039</v>
      </c>
      <c r="D7" s="11">
        <v>2013</v>
      </c>
      <c r="E7" s="11" t="s">
        <v>30</v>
      </c>
      <c r="F7" s="11">
        <v>1400</v>
      </c>
      <c r="G7" s="11">
        <v>60</v>
      </c>
      <c r="H7" s="12">
        <v>0.9</v>
      </c>
      <c r="I7" s="13">
        <f t="shared" si="0"/>
        <v>2854600</v>
      </c>
      <c r="J7" s="13">
        <f t="shared" si="1"/>
        <v>513828</v>
      </c>
      <c r="K7" s="13">
        <f t="shared" si="2"/>
        <v>2340772</v>
      </c>
    </row>
    <row r="8" spans="2:11" x14ac:dyDescent="0.25">
      <c r="B8" s="10" t="s">
        <v>22</v>
      </c>
      <c r="C8" s="23">
        <v>104.5</v>
      </c>
      <c r="D8" s="11">
        <v>2013</v>
      </c>
      <c r="E8" s="11" t="s">
        <v>31</v>
      </c>
      <c r="F8" s="11">
        <v>1200</v>
      </c>
      <c r="G8" s="11">
        <v>45</v>
      </c>
      <c r="H8" s="12">
        <v>0.9</v>
      </c>
      <c r="I8" s="13">
        <f t="shared" si="0"/>
        <v>125400</v>
      </c>
      <c r="J8" s="13">
        <f t="shared" si="1"/>
        <v>30096</v>
      </c>
      <c r="K8" s="13">
        <f t="shared" si="2"/>
        <v>95304</v>
      </c>
    </row>
    <row r="9" spans="2:11" x14ac:dyDescent="0.25">
      <c r="B9" s="10" t="s">
        <v>23</v>
      </c>
      <c r="C9" s="23">
        <v>637</v>
      </c>
      <c r="D9" s="11">
        <v>2009</v>
      </c>
      <c r="E9" s="11" t="s">
        <v>31</v>
      </c>
      <c r="F9" s="11">
        <v>1200</v>
      </c>
      <c r="G9" s="11">
        <v>45</v>
      </c>
      <c r="H9" s="12">
        <v>0.9</v>
      </c>
      <c r="I9" s="13">
        <f t="shared" si="0"/>
        <v>764400</v>
      </c>
      <c r="J9" s="13">
        <f t="shared" si="1"/>
        <v>244608</v>
      </c>
      <c r="K9" s="13">
        <f t="shared" si="2"/>
        <v>519792</v>
      </c>
    </row>
    <row r="10" spans="2:11" x14ac:dyDescent="0.25">
      <c r="B10" s="10" t="s">
        <v>24</v>
      </c>
      <c r="C10" s="23">
        <v>700</v>
      </c>
      <c r="D10" s="11">
        <v>2009</v>
      </c>
      <c r="E10" s="11" t="s">
        <v>31</v>
      </c>
      <c r="F10" s="11">
        <v>1200</v>
      </c>
      <c r="G10" s="11">
        <v>45</v>
      </c>
      <c r="H10" s="12">
        <v>0.9</v>
      </c>
      <c r="I10" s="13">
        <f t="shared" si="0"/>
        <v>840000</v>
      </c>
      <c r="J10" s="13">
        <f t="shared" si="1"/>
        <v>268800</v>
      </c>
      <c r="K10" s="13">
        <f t="shared" si="2"/>
        <v>571200</v>
      </c>
    </row>
    <row r="11" spans="2:11" x14ac:dyDescent="0.25">
      <c r="B11" s="10" t="s">
        <v>25</v>
      </c>
      <c r="C11" s="23">
        <v>4488.16</v>
      </c>
      <c r="D11" s="11">
        <v>2024</v>
      </c>
      <c r="E11" s="11" t="s">
        <v>31</v>
      </c>
      <c r="F11" s="11">
        <v>1200</v>
      </c>
      <c r="G11" s="11">
        <v>45</v>
      </c>
      <c r="H11" s="12">
        <v>0.9</v>
      </c>
      <c r="I11" s="13">
        <f t="shared" si="0"/>
        <v>5385792</v>
      </c>
      <c r="J11" s="13">
        <f t="shared" si="1"/>
        <v>107715.84</v>
      </c>
      <c r="K11" s="13">
        <f t="shared" si="2"/>
        <v>5278076.16</v>
      </c>
    </row>
    <row r="12" spans="2:11" x14ac:dyDescent="0.25">
      <c r="B12" s="11"/>
      <c r="C12" s="15">
        <f>SUM(C3:C11)</f>
        <v>86537.16</v>
      </c>
      <c r="D12" s="14"/>
      <c r="E12" s="14"/>
      <c r="F12" s="14"/>
      <c r="G12" s="14"/>
      <c r="H12" s="14"/>
      <c r="I12" s="15">
        <f t="shared" ref="I12:K12" si="3">SUM(I3:I11)</f>
        <v>178405692</v>
      </c>
      <c r="J12" s="15">
        <f t="shared" si="3"/>
        <v>42004743.840000011</v>
      </c>
      <c r="K12" s="15">
        <f t="shared" si="3"/>
        <v>136400948.16</v>
      </c>
    </row>
    <row r="13" spans="2:11" x14ac:dyDescent="0.25">
      <c r="I13" s="22">
        <f>I12*0.8</f>
        <v>142724553.59999999</v>
      </c>
    </row>
    <row r="14" spans="2:11" x14ac:dyDescent="0.25">
      <c r="E14" t="s">
        <v>37</v>
      </c>
      <c r="I14" s="17"/>
      <c r="K14" s="2">
        <f>K12*0.1</f>
        <v>13640094.816</v>
      </c>
    </row>
    <row r="15" spans="2:11" x14ac:dyDescent="0.25">
      <c r="E15" t="s">
        <v>38</v>
      </c>
      <c r="K15" s="2">
        <f>Sheet1!E14</f>
        <v>542324982.77100003</v>
      </c>
    </row>
    <row r="16" spans="2:11" x14ac:dyDescent="0.25">
      <c r="E16" s="20" t="s">
        <v>39</v>
      </c>
      <c r="K16" s="21">
        <f>K15+K14+K12</f>
        <v>692366025.74699998</v>
      </c>
    </row>
    <row r="17" spans="5:11" x14ac:dyDescent="0.25">
      <c r="J17" s="19" t="s">
        <v>40</v>
      </c>
      <c r="K17" s="21">
        <f>ROUND(K16,-7)</f>
        <v>690000000</v>
      </c>
    </row>
    <row r="18" spans="5:11" x14ac:dyDescent="0.25">
      <c r="E18" s="16">
        <v>10180.030000000001</v>
      </c>
      <c r="J18" s="19" t="s">
        <v>41</v>
      </c>
      <c r="K18" s="21">
        <f>K17*0.85</f>
        <v>586500000</v>
      </c>
    </row>
    <row r="19" spans="5:11" x14ac:dyDescent="0.25">
      <c r="E19" s="1">
        <f>E18/4046.845</f>
        <v>2.5155472967212731</v>
      </c>
      <c r="J19" s="19" t="s">
        <v>42</v>
      </c>
      <c r="K19" s="21">
        <f>K17*0.75</f>
        <v>517500000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14"/>
  <sheetViews>
    <sheetView workbookViewId="0">
      <selection activeCell="O16" sqref="O16"/>
    </sheetView>
  </sheetViews>
  <sheetFormatPr defaultRowHeight="15" x14ac:dyDescent="0.25"/>
  <cols>
    <col min="1" max="1" width="5.140625" style="2" bestFit="1" customWidth="1"/>
    <col min="2" max="2" width="7.42578125" style="2" bestFit="1" customWidth="1"/>
    <col min="3" max="3" width="6.5703125" style="2" bestFit="1" customWidth="1"/>
    <col min="4" max="4" width="6.5703125" style="2" customWidth="1"/>
    <col min="5" max="5" width="12.5703125" style="2" bestFit="1" customWidth="1"/>
    <col min="6" max="6" width="6.85546875" style="2" bestFit="1" customWidth="1"/>
    <col min="7" max="9" width="9.140625" style="2"/>
    <col min="10" max="10" width="14.28515625" style="2" bestFit="1" customWidth="1"/>
    <col min="11" max="16384" width="9.140625" style="2"/>
  </cols>
  <sheetData>
    <row r="3" spans="1:12" x14ac:dyDescent="0.25">
      <c r="A3" s="2" t="s">
        <v>0</v>
      </c>
      <c r="B3" s="2">
        <v>53820</v>
      </c>
      <c r="C3" s="2" t="s">
        <v>2</v>
      </c>
    </row>
    <row r="4" spans="1:12" x14ac:dyDescent="0.25">
      <c r="A4" s="2" t="s">
        <v>1</v>
      </c>
      <c r="B4" s="2">
        <v>16006</v>
      </c>
      <c r="C4" s="2" t="s">
        <v>2</v>
      </c>
      <c r="H4"/>
      <c r="K4" s="1">
        <v>123.66</v>
      </c>
      <c r="L4" s="2">
        <v>8271.57</v>
      </c>
    </row>
    <row r="5" spans="1:12" x14ac:dyDescent="0.25">
      <c r="L5" s="1">
        <f>L4/K4</f>
        <v>66.889616690926729</v>
      </c>
    </row>
    <row r="6" spans="1:12" x14ac:dyDescent="0.25">
      <c r="E6" s="1">
        <v>2.4900000000000002</v>
      </c>
      <c r="F6" s="2" t="s">
        <v>8</v>
      </c>
      <c r="H6" s="2">
        <v>123.66</v>
      </c>
      <c r="I6" s="2" t="s">
        <v>10</v>
      </c>
    </row>
    <row r="7" spans="1:12" x14ac:dyDescent="0.25">
      <c r="E7" s="2">
        <f>E6*4046.845</f>
        <v>10076.644050000001</v>
      </c>
      <c r="F7" s="2" t="s">
        <v>4</v>
      </c>
      <c r="H7" s="2">
        <v>8271.57</v>
      </c>
      <c r="I7" s="2" t="s">
        <v>11</v>
      </c>
    </row>
    <row r="8" spans="1:12" x14ac:dyDescent="0.25">
      <c r="E8" s="2">
        <f>E7*10.764</f>
        <v>108464.9965542</v>
      </c>
      <c r="F8" s="2" t="s">
        <v>9</v>
      </c>
      <c r="G8" s="1"/>
      <c r="H8" s="1">
        <f>H7/H6</f>
        <v>66.889616690926729</v>
      </c>
    </row>
    <row r="9" spans="1:12" x14ac:dyDescent="0.25">
      <c r="E9" s="1">
        <f>E8/720</f>
        <v>150.6458285475</v>
      </c>
      <c r="F9" s="2" t="s">
        <v>12</v>
      </c>
      <c r="H9" s="2">
        <v>89035</v>
      </c>
    </row>
    <row r="10" spans="1:12" x14ac:dyDescent="0.25">
      <c r="H10" s="2">
        <f>H9/H6</f>
        <v>719.99838266213817</v>
      </c>
    </row>
    <row r="12" spans="1:12" x14ac:dyDescent="0.25">
      <c r="E12" s="2">
        <v>4000000</v>
      </c>
      <c r="J12" s="2">
        <f>154*10^7</f>
        <v>1540000000</v>
      </c>
    </row>
    <row r="13" spans="1:12" x14ac:dyDescent="0.25">
      <c r="E13" s="2">
        <f>E12*0.9</f>
        <v>3600000</v>
      </c>
      <c r="J13" s="2">
        <f>J12/E9</f>
        <v>10222652.793299377</v>
      </c>
    </row>
    <row r="14" spans="1:12" x14ac:dyDescent="0.25">
      <c r="E14" s="2">
        <f>E13*E9</f>
        <v>542324982.77100003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36997-4C0B-461F-967B-8C02BFDB4567}">
  <dimension ref="C2:L12"/>
  <sheetViews>
    <sheetView workbookViewId="0">
      <selection activeCell="C6" sqref="C6"/>
    </sheetView>
  </sheetViews>
  <sheetFormatPr defaultRowHeight="15" x14ac:dyDescent="0.25"/>
  <cols>
    <col min="1" max="2" width="9.140625" style="1"/>
    <col min="3" max="3" width="20.42578125" style="1" bestFit="1" customWidth="1"/>
    <col min="4" max="4" width="5.7109375" style="2" bestFit="1" customWidth="1"/>
    <col min="5" max="5" width="7.42578125" style="2" bestFit="1" customWidth="1"/>
    <col min="6" max="10" width="9.140625" style="1"/>
    <col min="11" max="11" width="7.42578125" style="2" bestFit="1" customWidth="1"/>
    <col min="12" max="12" width="10" style="2" bestFit="1" customWidth="1"/>
    <col min="13" max="16384" width="9.140625" style="1"/>
  </cols>
  <sheetData>
    <row r="2" spans="3:12" s="3" customFormat="1" x14ac:dyDescent="0.25">
      <c r="C2" s="3" t="s">
        <v>14</v>
      </c>
      <c r="D2" s="4" t="s">
        <v>4</v>
      </c>
      <c r="E2" s="4" t="s">
        <v>2</v>
      </c>
      <c r="K2" s="4"/>
      <c r="L2" s="4"/>
    </row>
    <row r="3" spans="3:12" x14ac:dyDescent="0.25">
      <c r="C3" s="1" t="s">
        <v>3</v>
      </c>
      <c r="D3" s="2">
        <v>371.81</v>
      </c>
      <c r="E3" s="2">
        <f>D3*10.76391041671</f>
        <v>4002.1295320369454</v>
      </c>
      <c r="K3" s="2">
        <v>53820</v>
      </c>
    </row>
    <row r="4" spans="3:12" x14ac:dyDescent="0.25">
      <c r="C4" s="1" t="s">
        <v>5</v>
      </c>
      <c r="D4" s="2">
        <v>371.81</v>
      </c>
      <c r="E4" s="2">
        <f t="shared" ref="E4:E7" si="0">D4*10.76391041671</f>
        <v>4002.1295320369454</v>
      </c>
      <c r="K4" s="2">
        <v>16147.37</v>
      </c>
    </row>
    <row r="5" spans="3:12" x14ac:dyDescent="0.25">
      <c r="C5" s="1" t="s">
        <v>6</v>
      </c>
      <c r="D5" s="2">
        <v>371.81</v>
      </c>
      <c r="E5" s="2">
        <f t="shared" si="0"/>
        <v>4002.1295320369454</v>
      </c>
      <c r="K5" s="2">
        <v>4372</v>
      </c>
    </row>
    <row r="6" spans="3:12" x14ac:dyDescent="0.25">
      <c r="C6" s="1" t="s">
        <v>7</v>
      </c>
      <c r="D6" s="2">
        <v>371.81</v>
      </c>
      <c r="E6" s="2">
        <f t="shared" si="0"/>
        <v>4002.1295320369454</v>
      </c>
      <c r="K6" s="2">
        <v>54</v>
      </c>
    </row>
    <row r="7" spans="3:12" x14ac:dyDescent="0.25">
      <c r="C7" s="1" t="s">
        <v>13</v>
      </c>
      <c r="D7" s="2">
        <v>12.9</v>
      </c>
      <c r="E7" s="2">
        <f t="shared" si="0"/>
        <v>138.85444437555901</v>
      </c>
      <c r="K7" s="2">
        <v>2039</v>
      </c>
    </row>
    <row r="8" spans="3:12" x14ac:dyDescent="0.25">
      <c r="E8" s="2">
        <f>SUM(E3:E7)</f>
        <v>16147.37257252334</v>
      </c>
      <c r="K8" s="2">
        <v>104.5</v>
      </c>
    </row>
    <row r="9" spans="3:12" x14ac:dyDescent="0.25">
      <c r="K9" s="2">
        <v>637</v>
      </c>
    </row>
    <row r="10" spans="3:12" x14ac:dyDescent="0.25">
      <c r="K10" s="2">
        <v>700</v>
      </c>
    </row>
    <row r="11" spans="3:12" x14ac:dyDescent="0.25">
      <c r="K11" s="2">
        <v>3750</v>
      </c>
    </row>
    <row r="12" spans="3:12" x14ac:dyDescent="0.25">
      <c r="K12" s="2">
        <f>SUM(K3:K11)</f>
        <v>81623.87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6D41C-0C0E-4F20-8944-50A1E4346679}">
  <dimension ref="B2:H3"/>
  <sheetViews>
    <sheetView workbookViewId="0">
      <selection activeCell="F11" sqref="F11"/>
    </sheetView>
  </sheetViews>
  <sheetFormatPr defaultRowHeight="15" x14ac:dyDescent="0.25"/>
  <cols>
    <col min="1" max="1" width="9.140625" style="2"/>
    <col min="2" max="2" width="11.5703125" style="2" bestFit="1" customWidth="1"/>
    <col min="3" max="4" width="9.140625" style="2"/>
    <col min="5" max="5" width="12.5703125" style="2" bestFit="1" customWidth="1"/>
    <col min="6" max="6" width="10" style="2" bestFit="1" customWidth="1"/>
    <col min="7" max="16384" width="9.140625" style="2"/>
  </cols>
  <sheetData>
    <row r="2" spans="2:8" x14ac:dyDescent="0.25">
      <c r="B2" s="4" t="s">
        <v>15</v>
      </c>
      <c r="C2" s="4" t="s">
        <v>12</v>
      </c>
      <c r="D2" s="4" t="s">
        <v>43</v>
      </c>
      <c r="E2" s="4" t="s">
        <v>44</v>
      </c>
      <c r="F2" s="4" t="s">
        <v>45</v>
      </c>
    </row>
    <row r="3" spans="2:8" x14ac:dyDescent="0.25">
      <c r="B3" s="2">
        <v>15119</v>
      </c>
      <c r="C3" s="2">
        <f>B3/720</f>
        <v>20.99861111111111</v>
      </c>
      <c r="D3" s="1">
        <v>9.35</v>
      </c>
      <c r="E3" s="2">
        <f>D3*10^7</f>
        <v>93500000</v>
      </c>
      <c r="F3" s="2">
        <f>E3/C3</f>
        <v>4452675.4414974535</v>
      </c>
      <c r="H3" s="2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Building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Abhinav Chaturvedi</cp:lastModifiedBy>
  <dcterms:created xsi:type="dcterms:W3CDTF">2015-06-05T18:17:20Z</dcterms:created>
  <dcterms:modified xsi:type="dcterms:W3CDTF">2025-04-09T12:40:09Z</dcterms:modified>
</cp:coreProperties>
</file>