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In Progress Files\Nishchay Gautam\Draft Shared\VIS(2024-25)-PL916-790-1083 Ms Surge Industries\RKA Working\"/>
    </mc:Choice>
  </mc:AlternateContent>
  <bookViews>
    <workbookView xWindow="0" yWindow="0" windowWidth="20490" windowHeight="7755"/>
  </bookViews>
  <sheets>
    <sheet name="Sum" sheetId="6" r:id="rId1"/>
    <sheet name="Assets" sheetId="7" r:id="rId2"/>
    <sheet name="Invetories" sheetId="8" r:id="rId3"/>
  </sheets>
  <definedNames>
    <definedName name="_xlnm._FilterDatabase" localSheetId="1" hidden="1">Assets!$B$4:$P$59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6" l="1"/>
  <c r="J3" i="8" l="1"/>
  <c r="G5" i="7"/>
  <c r="M5" i="7" s="1"/>
  <c r="N5" i="7" s="1"/>
  <c r="O5" i="7" s="1"/>
  <c r="J5" i="7"/>
  <c r="G6" i="7"/>
  <c r="M6" i="7" s="1"/>
  <c r="J6" i="7"/>
  <c r="G7" i="7"/>
  <c r="M7" i="7" s="1"/>
  <c r="J7" i="7"/>
  <c r="G8" i="7"/>
  <c r="M8" i="7" s="1"/>
  <c r="J8" i="7"/>
  <c r="G9" i="7"/>
  <c r="M9" i="7" s="1"/>
  <c r="J9" i="7"/>
  <c r="G10" i="7"/>
  <c r="M10" i="7" s="1"/>
  <c r="J10" i="7"/>
  <c r="G11" i="7"/>
  <c r="M11" i="7" s="1"/>
  <c r="J11" i="7"/>
  <c r="G12" i="7"/>
  <c r="M12" i="7" s="1"/>
  <c r="J12" i="7"/>
  <c r="G13" i="7"/>
  <c r="J13" i="7"/>
  <c r="M13" i="7"/>
  <c r="N13" i="7" s="1"/>
  <c r="O13" i="7" s="1"/>
  <c r="G14" i="7"/>
  <c r="M14" i="7" s="1"/>
  <c r="J14" i="7"/>
  <c r="G15" i="7"/>
  <c r="M15" i="7" s="1"/>
  <c r="J15" i="7"/>
  <c r="G16" i="7"/>
  <c r="M16" i="7" s="1"/>
  <c r="J16" i="7"/>
  <c r="F59" i="7"/>
  <c r="G59" i="7" s="1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48" i="7"/>
  <c r="G49" i="7"/>
  <c r="G50" i="7"/>
  <c r="G51" i="7"/>
  <c r="G37" i="7"/>
  <c r="G38" i="7"/>
  <c r="G39" i="7"/>
  <c r="G40" i="7"/>
  <c r="G41" i="7"/>
  <c r="G42" i="7"/>
  <c r="G43" i="7"/>
  <c r="G44" i="7"/>
  <c r="G45" i="7"/>
  <c r="G46" i="7"/>
  <c r="G47" i="7"/>
  <c r="G52" i="7"/>
  <c r="G53" i="7"/>
  <c r="G54" i="7"/>
  <c r="G57" i="7"/>
  <c r="G58" i="7"/>
  <c r="N7" i="7" l="1"/>
  <c r="O7" i="7" s="1"/>
  <c r="N12" i="7"/>
  <c r="O12" i="7" s="1"/>
  <c r="N15" i="7"/>
  <c r="O15" i="7"/>
  <c r="N10" i="7"/>
  <c r="O10" i="7"/>
  <c r="N14" i="7"/>
  <c r="O14" i="7" s="1"/>
  <c r="N11" i="7"/>
  <c r="O11" i="7" s="1"/>
  <c r="N8" i="7"/>
  <c r="O8" i="7" s="1"/>
  <c r="N16" i="7"/>
  <c r="O16" i="7" s="1"/>
  <c r="N6" i="7"/>
  <c r="O6" i="7" s="1"/>
  <c r="N9" i="7"/>
  <c r="O9" i="7" s="1"/>
  <c r="F55" i="7"/>
  <c r="G55" i="7" s="1"/>
  <c r="F56" i="7"/>
  <c r="G56" i="7" s="1"/>
  <c r="M18" i="7" l="1"/>
  <c r="J18" i="7"/>
  <c r="J19" i="7"/>
  <c r="M19" i="7"/>
  <c r="N19" i="7" s="1"/>
  <c r="J20" i="7"/>
  <c r="M20" i="7"/>
  <c r="M21" i="7"/>
  <c r="J21" i="7"/>
  <c r="J22" i="7"/>
  <c r="M22" i="7"/>
  <c r="J23" i="7"/>
  <c r="M23" i="7"/>
  <c r="M24" i="7"/>
  <c r="J24" i="7"/>
  <c r="J25" i="7"/>
  <c r="M25" i="7"/>
  <c r="M26" i="7"/>
  <c r="J26" i="7"/>
  <c r="M27" i="7"/>
  <c r="J27" i="7"/>
  <c r="M28" i="7"/>
  <c r="J28" i="7"/>
  <c r="M29" i="7"/>
  <c r="J29" i="7"/>
  <c r="M30" i="7"/>
  <c r="J30" i="7"/>
  <c r="M31" i="7"/>
  <c r="J31" i="7"/>
  <c r="M32" i="7"/>
  <c r="J32" i="7"/>
  <c r="M33" i="7"/>
  <c r="J33" i="7"/>
  <c r="M34" i="7"/>
  <c r="J34" i="7"/>
  <c r="M35" i="7"/>
  <c r="J35" i="7"/>
  <c r="J36" i="7"/>
  <c r="M36" i="7"/>
  <c r="J48" i="7"/>
  <c r="M48" i="7"/>
  <c r="J49" i="7"/>
  <c r="M49" i="7"/>
  <c r="M50" i="7"/>
  <c r="J50" i="7"/>
  <c r="M51" i="7"/>
  <c r="J51" i="7"/>
  <c r="M37" i="7"/>
  <c r="J37" i="7"/>
  <c r="M38" i="7"/>
  <c r="J38" i="7"/>
  <c r="J39" i="7"/>
  <c r="M39" i="7"/>
  <c r="M40" i="7"/>
  <c r="J40" i="7"/>
  <c r="M59" i="7"/>
  <c r="J59" i="7"/>
  <c r="J41" i="7"/>
  <c r="M41" i="7"/>
  <c r="J42" i="7"/>
  <c r="M42" i="7"/>
  <c r="M43" i="7"/>
  <c r="J43" i="7"/>
  <c r="J44" i="7"/>
  <c r="M44" i="7"/>
  <c r="M45" i="7"/>
  <c r="J45" i="7"/>
  <c r="J46" i="7"/>
  <c r="M46" i="7"/>
  <c r="M47" i="7"/>
  <c r="J47" i="7"/>
  <c r="M52" i="7"/>
  <c r="J52" i="7"/>
  <c r="J53" i="7"/>
  <c r="M53" i="7"/>
  <c r="M54" i="7"/>
  <c r="J54" i="7"/>
  <c r="M55" i="7"/>
  <c r="J55" i="7"/>
  <c r="M56" i="7"/>
  <c r="J56" i="7"/>
  <c r="M57" i="7"/>
  <c r="J57" i="7"/>
  <c r="M58" i="7"/>
  <c r="J58" i="7"/>
  <c r="N20" i="7" l="1"/>
  <c r="N49" i="7"/>
  <c r="O49" i="7" s="1"/>
  <c r="N25" i="7"/>
  <c r="O25" i="7" s="1"/>
  <c r="N58" i="7"/>
  <c r="O58" i="7" s="1"/>
  <c r="N39" i="7"/>
  <c r="O39" i="7" s="1"/>
  <c r="N42" i="7"/>
  <c r="O42" i="7" s="1"/>
  <c r="N41" i="7"/>
  <c r="O41" i="7" s="1"/>
  <c r="N48" i="7"/>
  <c r="O48" i="7" s="1"/>
  <c r="N53" i="7"/>
  <c r="O53" i="7" s="1"/>
  <c r="N46" i="7"/>
  <c r="O46" i="7" s="1"/>
  <c r="N44" i="7"/>
  <c r="O44" i="7" s="1"/>
  <c r="N59" i="7"/>
  <c r="O59" i="7" s="1"/>
  <c r="N40" i="7"/>
  <c r="O40" i="7" s="1"/>
  <c r="N38" i="7"/>
  <c r="O38" i="7" s="1"/>
  <c r="N56" i="7"/>
  <c r="O56" i="7" s="1"/>
  <c r="N54" i="7"/>
  <c r="O54" i="7" s="1"/>
  <c r="N30" i="7"/>
  <c r="O30" i="7" s="1"/>
  <c r="N28" i="7"/>
  <c r="O28" i="7" s="1"/>
  <c r="N23" i="7"/>
  <c r="O23" i="7" s="1"/>
  <c r="N51" i="7"/>
  <c r="O51" i="7" s="1"/>
  <c r="N52" i="7"/>
  <c r="O52" i="7" s="1"/>
  <c r="N36" i="7"/>
  <c r="O36" i="7" s="1"/>
  <c r="N27" i="7"/>
  <c r="O27" i="7" s="1"/>
  <c r="N33" i="7"/>
  <c r="O33" i="7" s="1"/>
  <c r="N37" i="7"/>
  <c r="O37" i="7" s="1"/>
  <c r="N55" i="7"/>
  <c r="O55" i="7" s="1"/>
  <c r="N31" i="7"/>
  <c r="O31" i="7" s="1"/>
  <c r="N32" i="7"/>
  <c r="O32" i="7" s="1"/>
  <c r="N50" i="7"/>
  <c r="O50" i="7" s="1"/>
  <c r="N29" i="7"/>
  <c r="O29" i="7" s="1"/>
  <c r="N43" i="7"/>
  <c r="O43" i="7" s="1"/>
  <c r="N45" i="7"/>
  <c r="O45" i="7" s="1"/>
  <c r="N34" i="7"/>
  <c r="O34" i="7" s="1"/>
  <c r="N24" i="7"/>
  <c r="O24" i="7" s="1"/>
  <c r="N47" i="7"/>
  <c r="O47" i="7" s="1"/>
  <c r="N35" i="7"/>
  <c r="O35" i="7" s="1"/>
  <c r="N26" i="7"/>
  <c r="O26" i="7" s="1"/>
  <c r="N57" i="7"/>
  <c r="O57" i="7" s="1"/>
  <c r="N21" i="7"/>
  <c r="O21" i="7" s="1"/>
  <c r="N18" i="7"/>
  <c r="N22" i="7"/>
  <c r="O22" i="7" s="1"/>
  <c r="O20" i="7"/>
  <c r="O19" i="7"/>
  <c r="E62" i="8"/>
  <c r="E50" i="8"/>
  <c r="E48" i="8"/>
  <c r="E41" i="8"/>
  <c r="E36" i="8"/>
  <c r="E25" i="8"/>
  <c r="E21" i="8"/>
  <c r="E11" i="8"/>
  <c r="E9" i="8"/>
  <c r="E8" i="8"/>
  <c r="E7" i="8"/>
  <c r="G17" i="7"/>
  <c r="G3" i="7" s="1"/>
  <c r="O18" i="7" l="1"/>
  <c r="J17" i="7"/>
  <c r="M17" i="7"/>
  <c r="M3" i="7" s="1"/>
  <c r="F7" i="6" s="1"/>
  <c r="F8" i="6" s="1"/>
  <c r="N17" i="7" l="1"/>
  <c r="O17" i="7" l="1"/>
  <c r="O3" i="7" s="1"/>
  <c r="G7" i="6" s="1"/>
  <c r="G8" i="6" s="1"/>
  <c r="J5" i="6" s="1"/>
  <c r="N3" i="7"/>
  <c r="J8" i="6" l="1"/>
  <c r="J7" i="6"/>
</calcChain>
</file>

<file path=xl/sharedStrings.xml><?xml version="1.0" encoding="utf-8"?>
<sst xmlns="http://schemas.openxmlformats.org/spreadsheetml/2006/main" count="222" uniqueCount="160">
  <si>
    <t>Quantity</t>
  </si>
  <si>
    <t>Life Consumed</t>
  </si>
  <si>
    <t>Economic Life</t>
  </si>
  <si>
    <t>Salvage value</t>
  </si>
  <si>
    <t>GCRC</t>
  </si>
  <si>
    <t>Depreciation</t>
  </si>
  <si>
    <t>DRC</t>
  </si>
  <si>
    <t>PLANT &amp; MACHINERY VALUATION SUMMARY</t>
  </si>
  <si>
    <r>
      <t>2.</t>
    </r>
    <r>
      <rPr>
        <i/>
        <sz val="7"/>
        <color rgb="FF000000"/>
        <rFont val="Times New Roman"/>
        <family val="1"/>
      </rPr>
      <t xml:space="preserve">       </t>
    </r>
    <r>
      <rPr>
        <i/>
        <sz val="11"/>
        <color rgb="FF000000"/>
        <rFont val="Calibri"/>
        <family val="2"/>
      </rPr>
      <t>During the site visit, the machines are non-operational. Our engineering visited the site and manually inspected the machines and equipment on the basis of their physical existence not on the basis technical.</t>
    </r>
  </si>
  <si>
    <r>
      <t>3.</t>
    </r>
    <r>
      <rPr>
        <i/>
        <sz val="7"/>
        <color rgb="FF000000"/>
        <rFont val="Times New Roman"/>
        <family val="1"/>
      </rPr>
      <t xml:space="preserve">       </t>
    </r>
    <r>
      <rPr>
        <i/>
        <sz val="11"/>
        <color rgb="FF000000"/>
        <rFont val="Calibri"/>
        <family val="2"/>
      </rPr>
      <t>For evaluating useful life of assets, chart of Companies Act-2013 and generally accepted market standards are referred in this assessment to reach the final economical life of a particular asset.</t>
    </r>
  </si>
  <si>
    <r>
      <t>4.</t>
    </r>
    <r>
      <rPr>
        <i/>
        <sz val="7"/>
        <color rgb="FF000000"/>
        <rFont val="Times New Roman"/>
        <family val="1"/>
      </rPr>
      <t xml:space="preserve">       </t>
    </r>
    <r>
      <rPr>
        <i/>
        <sz val="11"/>
        <color rgb="FF000000"/>
        <rFont val="Calibri"/>
        <family val="2"/>
      </rPr>
      <t>During the site visit conducted by our engineering team on 20/01/2025, the plant was physically inspected by our team. Different sections set up inside were visually inspected. As per the information available in the public domain, such industries have a useful life of 5-10 years.</t>
    </r>
  </si>
  <si>
    <t>Sr. no.</t>
  </si>
  <si>
    <t>Discription</t>
  </si>
  <si>
    <t>Rate</t>
  </si>
  <si>
    <t>Gross Replacement Value
(INR)</t>
  </si>
  <si>
    <t>Date of installation</t>
  </si>
  <si>
    <t xml:space="preserve">Year of Valuation </t>
  </si>
  <si>
    <t>Link</t>
  </si>
  <si>
    <t>Fans</t>
  </si>
  <si>
    <t>Stabilizers</t>
  </si>
  <si>
    <t>White Chairs</t>
  </si>
  <si>
    <t>Split AC ( Smart)</t>
  </si>
  <si>
    <t>Cooler</t>
  </si>
  <si>
    <t>Wall split, ( 4 x 3 pf)</t>
  </si>
  <si>
    <t>Wall split, ( 4 x 6 pf)</t>
  </si>
  <si>
    <t>Under table (2 x 3 ft)</t>
  </si>
  <si>
    <t>Side table</t>
  </si>
  <si>
    <t>Cabinet</t>
  </si>
  <si>
    <t>Open Back insliable press</t>
  </si>
  <si>
    <t>Plastic colour mixer</t>
  </si>
  <si>
    <t>Split Ac o general</t>
  </si>
  <si>
    <t>Plastic injection holding M/c</t>
  </si>
  <si>
    <t>Dye</t>
  </si>
  <si>
    <t>Panel</t>
  </si>
  <si>
    <t>table</t>
  </si>
  <si>
    <t xml:space="preserve">Juke KE - 750 &amp; 760 </t>
  </si>
  <si>
    <t>25 AU 250</t>
  </si>
  <si>
    <t>Remote Control M/C</t>
  </si>
  <si>
    <t>Spetmoradimeter</t>
  </si>
  <si>
    <t>printed circuit board m/c</t>
  </si>
  <si>
    <t>scrap motors</t>
  </si>
  <si>
    <t>Scrap ELB m/c</t>
  </si>
  <si>
    <t>scrap drilling m/c</t>
  </si>
  <si>
    <t>Fire extiguisher</t>
  </si>
  <si>
    <t>Servo Voltage stabilizer</t>
  </si>
  <si>
    <t>side table</t>
  </si>
  <si>
    <t>big table with light</t>
  </si>
  <si>
    <t>Almirah</t>
  </si>
  <si>
    <t>Liner table</t>
  </si>
  <si>
    <t>Juki KE - 750 L</t>
  </si>
  <si>
    <t>Relow Ovan</t>
  </si>
  <si>
    <t>Juki KE - 760</t>
  </si>
  <si>
    <t>Lead Free Ieplow soldering</t>
  </si>
  <si>
    <t>Juki TX - 350</t>
  </si>
  <si>
    <t>Insemtires , Ground Floor</t>
  </si>
  <si>
    <t>( Remote cover front &amp; back)</t>
  </si>
  <si>
    <t>125 Pc Box, 5 kg</t>
  </si>
  <si>
    <t>300 Pc Box, 3 kg</t>
  </si>
  <si>
    <t>400 Pc Box, 4 kg</t>
  </si>
  <si>
    <t>500 Pc Box, 5 kg</t>
  </si>
  <si>
    <t>600 Pc Box, 6 kg</t>
  </si>
  <si>
    <t>Cartech , 5 kg each</t>
  </si>
  <si>
    <t>Full Remote</t>
  </si>
  <si>
    <t>150 pcs, 6 kg, 7 kg</t>
  </si>
  <si>
    <t>Aluminium Body ( LNB Parta)</t>
  </si>
  <si>
    <t>450 Pcs, 1 kg</t>
  </si>
  <si>
    <t>Rubber Button</t>
  </si>
  <si>
    <t>1800 pc</t>
  </si>
  <si>
    <t>Socket</t>
  </si>
  <si>
    <t xml:space="preserve">5000 pcs - </t>
  </si>
  <si>
    <t>300 pc</t>
  </si>
  <si>
    <t>600 pc</t>
  </si>
  <si>
    <t>400 pc</t>
  </si>
  <si>
    <t>Board</t>
  </si>
  <si>
    <t>Mask</t>
  </si>
  <si>
    <t>Box, 500 g</t>
  </si>
  <si>
    <t>Carton</t>
  </si>
  <si>
    <t>275 pc box …… kg</t>
  </si>
  <si>
    <t>6 Box</t>
  </si>
  <si>
    <t>Kotak plastics grains</t>
  </si>
  <si>
    <t>grains 50 kg</t>
  </si>
  <si>
    <t>grains 25 kg</t>
  </si>
  <si>
    <t>scrap</t>
  </si>
  <si>
    <t>scrap, 10 kg</t>
  </si>
  <si>
    <t>35 kotta</t>
  </si>
  <si>
    <t>First Fiber</t>
  </si>
  <si>
    <t>Remote Parts</t>
  </si>
  <si>
    <t>Remote parts, 3 kg</t>
  </si>
  <si>
    <t>Remote cover</t>
  </si>
  <si>
    <t>cover, 3 kg</t>
  </si>
  <si>
    <t>Calculator</t>
  </si>
  <si>
    <t>cales   ,  3 kg</t>
  </si>
  <si>
    <t>Rubber</t>
  </si>
  <si>
    <t>Button - 10 kg</t>
  </si>
  <si>
    <t>Board,  8 kg</t>
  </si>
  <si>
    <t>Scrap,   Ribbon / spring</t>
  </si>
  <si>
    <t>5 kg</t>
  </si>
  <si>
    <t>…………...20 kg</t>
  </si>
  <si>
    <t>Chair Black</t>
  </si>
  <si>
    <t xml:space="preserve">Led lights </t>
  </si>
  <si>
    <t>Laundery Press</t>
  </si>
  <si>
    <t>Refrigeration Eqipment Plastic Machinery Collection</t>
  </si>
  <si>
    <t xml:space="preserve">3 Long table </t>
  </si>
  <si>
    <t>Scrap Wall fan</t>
  </si>
  <si>
    <t>Compressor 500 ltr</t>
  </si>
  <si>
    <t>DG set</t>
  </si>
  <si>
    <t>JW atomation Machine</t>
  </si>
  <si>
    <t>ZC - 300 M/c</t>
  </si>
  <si>
    <t>IT panel</t>
  </si>
  <si>
    <t>CNC spring M/c</t>
  </si>
  <si>
    <t>Windo AC ( O General)</t>
  </si>
  <si>
    <t>Particular</t>
  </si>
  <si>
    <t>Office Equipments</t>
  </si>
  <si>
    <t>P &amp; M</t>
  </si>
  <si>
    <t>https://dir.indiamart.com/impcat/reflow-soldering-systems.html</t>
  </si>
  <si>
    <t>https://szwenzhan.en.made-in-china.com/product/REpUhFOVXmky/China-SMT-Chip-Mounter-Juki-Ke750-Ke760-Pick-and-Place-Machine-for-PCB-Assembly.html</t>
  </si>
  <si>
    <t>https://www.ebay.com/itm/375168380512</t>
  </si>
  <si>
    <t>https://www.amazon.in/Orient-Electric-Moodlight-Recess-Panel/dp/B0BRKLZYHV?source=ps-sl-shoppingads-lpcontext&amp;ref_=fplfs&amp;psc=1&amp;smid=A2AL6IVND0I91F</t>
  </si>
  <si>
    <t>S. No.</t>
  </si>
  <si>
    <t>Gross Block</t>
  </si>
  <si>
    <t>Net Block</t>
  </si>
  <si>
    <t>Prospective Fair</t>
  </si>
  <si>
    <t>Market Value</t>
  </si>
  <si>
    <t>Total</t>
  </si>
  <si>
    <t>--</t>
  </si>
  <si>
    <t>Plant &amp; Machinery and Office Equipments</t>
  </si>
  <si>
    <t xml:space="preserve">As per company </t>
  </si>
  <si>
    <t>Gross Currunt Replacement Cost</t>
  </si>
  <si>
    <t>https://www.amazon.in/Havells-Festiva-1200mm-Resistant-Ceiling/dp/B08ZH2VTBX?source=ps-sl-shoppingads-lpcontext&amp;ref_=fplfs&amp;psc=1&amp;smid=A2EXL6MA8IE9DU</t>
  </si>
  <si>
    <t>https://www.amazon.in/Microtek-Voltage-Stabilizer-90V-300V-Warranty/dp/B01GTR4SEG?source=ps-sl-shoppingads-lpcontext&amp;ref_=fplfs&amp;psc=1&amp;smid=AXOGFIT0PZZ7G</t>
  </si>
  <si>
    <t>https://www.amazon.in/CELLBELL-Mid-Back-Ergonomic-Revolving-Adjustable/dp/B08XBGZ4R6/ref=asc_df_B08XBGZ4R6/?tag=googleshopdes-21&amp;linkCode=df0&amp;hvadid=709988786851&amp;hvpos=&amp;hvnetw=g&amp;hvrand=14869847304000546432&amp;hvpone=&amp;hvptwo=&amp;hvqmt=&amp;hvdev=c&amp;hvdvcmdl=&amp;hvlocint=&amp;hvlocphy=9302611&amp;hvtargid=pla-1190346376075&amp;mcid=0827edc96eaa3377bff9f1b06c3b0713&amp;gad_source=1&amp;th=1</t>
  </si>
  <si>
    <t>https://www.industrybuying.com/office-chairs-ib-basics-OFF.OFF.820919872?utm_source=Google&amp;utm_medium=PLA&amp;utm_campaign=PLA_Longtail_GSTPref_troas&amp;gad_source=1&amp;gclid=EAIaIQobChMIi9Hg75CbjAMVASeDAx1Gnj0sEAQYAyABEgISKfD_BwE</t>
  </si>
  <si>
    <t>https://www.amazon.in/Carrier-Inverter-Filtration-Directional-CIW19SC5R35F0/dp/B0DSXJDTWD/ref=asc_df_B0DSXJDTWD/?tag=googleshopdes-21&amp;linkCode=df0&amp;hvadid=709962165314&amp;hvpos=&amp;hvnetw=g&amp;hvrand=13875763500082776439&amp;hvpone=&amp;hvptwo=&amp;hvqmt=&amp;hvdev=c&amp;hvdvcmdl=&amp;hvlocint=&amp;hvlocphy=9302611&amp;hvtargid=pla-2401566028546&amp;mcid=40fc7c406fc434b18bbe76209cd19740&amp;gad_source=1&amp;th=1</t>
  </si>
  <si>
    <t>https://www.amazon.in/Blue-Star-Convertible-Diagnosis-IC718DCUHD/dp/B0CZP84MFV/ref=asc_df_B0CZP84MFV/?tag=googleshopdes-21&amp;linkCode=df0&amp;hvadid=709962165314&amp;hvpos=&amp;hvnetw=g&amp;hvrand=1093752265247668371&amp;hvpone=&amp;hvptwo=&amp;hvqmt=&amp;hvdev=c&amp;hvdvcmdl=&amp;hvlocint=&amp;hvlocphy=9184819&amp;hvtargid=pla-2404456986692&amp;psc=1&amp;mcid=fbf5511b48e63593ad75c9f4d3f0a6fe&amp;tag=googleshopdes-21&amp;linkCode=df0&amp;hvadid=709962165314&amp;hvpos=&amp;hvnetw=g&amp;hvrand=1093752265247668371&amp;hvpone=&amp;hvptwo=&amp;hvqmt=&amp;hvdev=c&amp;hvdvcmdl=&amp;hvlocint=&amp;hvlocphy=9184819&amp;hvtargid=pla-2404456986692&amp;psc=1&amp;gad_source=1</t>
  </si>
  <si>
    <t>https://www.amazon.in/Crompton-Honeycomb-Auto-Fill-Everlast-Humidity/dp/B07N93SYNQ/ref=asc_df_B07N93SYNQ/?tag=googleshopdes-21&amp;linkCode=df0&amp;hvadid=709856187267&amp;hvpos=&amp;hvnetw=g&amp;hvrand=3151886941900464909&amp;hvpone=&amp;hvptwo=&amp;hvqmt=&amp;hvdev=c&amp;hvdvcmdl=&amp;hvlocint=&amp;hvlocphy=9184819&amp;hvtargid=pla-812356781206&amp;mcid=e495075b12573596bab5b4a76e0a3920&amp;gad_source=1&amp;th=1</t>
  </si>
  <si>
    <t>sofa set</t>
  </si>
  <si>
    <t>https://www.pepperfry.com/product/bingo-fabric-lhs-6-seater-sectional-sofa-in-creamy-cashmere-colour-2188764.html?utm_campaign=Google-CPC&amp;utm_content=Bingo-Fabric-LHS-6-Seater-Sectional-Sofa-In-Creamy-Cashmere-Colour&amp;gad_source=1&amp;gclid=EAIaIQobChMI4LPqv5mbjAMVFiyDAx3oaS5hEAQYBCABEgKpsvD_BwE</t>
  </si>
  <si>
    <t>https://metercube.com/p/products/furniture/bedrooms/bedside-tables/renz-2/?adgroupid=&amp;utm_adid={adid}&amp;utm_adtype=pla&amp;utm_term=&amp;utm_campaign=Google_Pmax_NCR_TOF_Sales_BAU_07122024&amp;utm_source=google-paid&amp;utm_medium=ppc&amp;hsa_acc=6490031905&amp;hsa_cam=21998372764&amp;hsa_grp=&amp;hsa_ad=&amp;hsa_src=x&amp;hsa_tgt=&amp;hsa_kw=&amp;hsa_mt=&amp;hsa_net=adwords&amp;hsa_ver=3&amp;gad_source=1&amp;gclid=EAIaIQobChMIgIrR7ZmbjAMVizqDAx20RSt5EAQYBCABEgI_sfD_BwE</t>
  </si>
  <si>
    <t>https://www.furnweave.com/products/jemmy-sheesham-wood-study-table-office-desk-walnut-expre?variant=40725648244771&amp;country=IN&amp;currency=INR&amp;utm_medium=product_sync&amp;utm_source=google&amp;utm_content=sag_organic&amp;utm_campaign=sag_organic&amp;gad_source=1&amp;gclid=EAIaIQobChMI3J3ZhZqbjAMVAalmAh09ThalEAQYByABEgJiuPD_BwE</t>
  </si>
  <si>
    <t>https://www.amazon.in/M-P-P-I-Hand-Pallet-Truck-wheel/dp/B0BH47V6C1?source=ps-sl-shoppingads-lpcontext&amp;ref_=fplfs&amp;psc=1&amp;smid=A2YZALP4XHGV6B</t>
  </si>
  <si>
    <t>Pallets lift</t>
  </si>
  <si>
    <t>https://www.indiamart.com/proddetail/dg-set-50-kva-2854370001512.html?srsltid=AfmBOoo2eebGaCDh-2vP7evpdK5zpifFT7HRqcFIEbNiibNK29VslWl4weg</t>
  </si>
  <si>
    <t>https://www.aajjo.com/product/15-hp-500-ltr-two-stage-reciprocating-air-compressor-in-tiruppur-prs-compressors-private-limited</t>
  </si>
  <si>
    <t>https://www.aajjo.com/product/20-kva-servo-voltage-stabilizer-in-ernakulam-agarwal-agency?gad_source=1&amp;gclid=EAIaIQobChMI4MCkjJubjAMVY6VmAh2jswqGEAYYAyABEgIpmfD_BwE</t>
  </si>
  <si>
    <t>https://www.amazon.in/Eco-Fire-Powder-Type-Extinguisher/dp/B01G8GSK60/ref=asc_df_B01G8GSK60/?tag=googleshopdes-21&amp;linkCode=df0&amp;hvadid=709856082603&amp;hvpos=&amp;hvnetw=g&amp;hvrand=11805575611994090711&amp;hvpone=&amp;hvptwo=&amp;hvqmt=&amp;hvdev=c&amp;hvdvcmdl=&amp;hvlocint=&amp;hvlocphy=9184819&amp;hvtargid=pla-405643195841&amp;mcid=9b7e018709ba321daf28fd22c8619578&amp;gad_source=1&amp;th=1</t>
  </si>
  <si>
    <t>https://www.industrybuying.com/three-phase-general-purpose-motor-kirloskar-MOT.GEN.101581237</t>
  </si>
  <si>
    <t>https://www.tlpathakgroup.com/product/drilling-cum-milling-machine-dm-25?srsltid=AfmBOoq1oCixiWbCCJfNORPGAZWzGrFUT1B4mf0QVsKN2F-BJt57QWTytXU</t>
  </si>
  <si>
    <t xml:space="preserve">Table with mirror </t>
  </si>
  <si>
    <t>Transformer</t>
  </si>
  <si>
    <t>https://www.flipkart.com/rdkr-metal-almirah/p/itmfe3695d5d2c70?pid=CUPGPH6QE6BX684Y&amp;lid=LSTCUPGPH6QE6BX684YOJX7HI&amp;marketplace=FLIPKART&amp;cmpid=content_cupboard-almirah_21662270846_x_8965229628_gmc_pla&amp;tgi=sem,1,G,11214002,x,,,,,,,c,,,,,,,&amp;cmpid=content_21662270846_gmc_pla&amp;gad_source=1&amp;gclid=EAIaIQobChMI5fKXo56bjAMVqapmAh0BPDKrEAQYAyABEgIKhvD_BwE</t>
  </si>
  <si>
    <t>https://www.tradeindia.com/products/open-back-inclinable-power-press-c6638094.html</t>
  </si>
  <si>
    <t>https://www.tradeindia.com/products/0011-color-mixer-machine-c6447963.html</t>
  </si>
  <si>
    <t>https://www.indiamart.com/proddetail/plastic-injection-moulding-machine-7762492012.html</t>
  </si>
  <si>
    <t>https://www.tradeindia.com/products/juki-ke750-middle-speed-pick-and-place-machine-c5114957.html</t>
  </si>
  <si>
    <t>As per RKA as on 21-03-2025</t>
  </si>
  <si>
    <r>
      <t>1.</t>
    </r>
    <r>
      <rPr>
        <i/>
        <sz val="7"/>
        <color rgb="FF000000"/>
        <rFont val="Times New Roman"/>
        <family val="1"/>
      </rPr>
      <t xml:space="preserve">       </t>
    </r>
    <r>
      <rPr>
        <i/>
        <sz val="11"/>
        <color rgb="FF000000"/>
        <rFont val="Calibri"/>
        <family val="2"/>
      </rPr>
      <t>Asset like Plant &amp; Machinery and other related equipment pertaining to M/s. Surge Industries, Located at Plot no. 13, Sector-18, Phase-III, Industrial Estate Barhi, HSIIDC, Distt.-Sonipat, Haryana-131101 are considered in this section of valuation report.</t>
    </r>
  </si>
  <si>
    <t>Ria</t>
  </si>
  <si>
    <t>Dis</t>
  </si>
  <si>
    <t>Inventory</t>
  </si>
  <si>
    <t>FMV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</si>
</sst>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i/>
      <sz val="7"/>
      <color rgb="FF000000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5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</cellStyleXfs>
  <cellXfs count="42">
    <xf numFmtId="0" fontId="0" fillId="0" borderId="0" xfId="0"/>
    <xf numFmtId="14" fontId="1" fillId="0" borderId="0" xfId="0" applyNumberFormat="1" applyFont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3" fontId="6" fillId="8" borderId="9" xfId="0" applyNumberFormat="1" applyFont="1" applyFill="1" applyBorder="1" applyAlignment="1">
      <alignment horizontal="center" vertical="center"/>
    </xf>
    <xf numFmtId="3" fontId="8" fillId="0" borderId="9" xfId="0" quotePrefix="1" applyNumberFormat="1" applyFont="1" applyBorder="1" applyAlignment="1">
      <alignment horizontal="center" vertical="center"/>
    </xf>
    <xf numFmtId="3" fontId="6" fillId="8" borderId="9" xfId="0" quotePrefix="1" applyNumberFormat="1" applyFont="1" applyFill="1" applyBorder="1" applyAlignment="1">
      <alignment horizontal="center" vertical="center"/>
    </xf>
    <xf numFmtId="0" fontId="15" fillId="0" borderId="1" xfId="1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/>
    <xf numFmtId="164" fontId="1" fillId="0" borderId="1" xfId="1" applyNumberFormat="1" applyFont="1" applyBorder="1"/>
    <xf numFmtId="0" fontId="6" fillId="8" borderId="2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2" fillId="0" borderId="1" xfId="1" applyNumberFormat="1" applyFont="1" applyBorder="1"/>
  </cellXfs>
  <cellStyles count="12">
    <cellStyle name="Comma" xfId="1" builtinId="3"/>
    <cellStyle name="Hyperlink" xfId="11" builtinId="8"/>
    <cellStyle name="Normal" xfId="0" builtinId="0"/>
    <cellStyle name="Normal 2" xfId="7"/>
    <cellStyle name="Normal 2 2" xfId="3"/>
    <cellStyle name="Normal 2 2 11" xfId="5"/>
    <cellStyle name="Normal 2 2 2" xfId="4"/>
    <cellStyle name="Normal 2 2 4" xfId="8"/>
    <cellStyle name="Normal 2 2 4 2" xfId="10"/>
    <cellStyle name="Normal 2 3" xfId="2"/>
    <cellStyle name="Normal 3 2 2" xfId="6"/>
    <cellStyle name="Normal 38 2 8" xfId="9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tlpathakgroup.com/product/drilling-cum-milling-machine-dm-25?srsltid=AfmBOoq1oCixiWbCCJfNORPGAZWzGrFUT1B4mf0QVsKN2F-BJt57QWTytX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2"/>
  <sheetViews>
    <sheetView tabSelected="1" topLeftCell="B1" workbookViewId="0">
      <selection activeCell="J8" sqref="J8"/>
    </sheetView>
  </sheetViews>
  <sheetFormatPr defaultRowHeight="15" x14ac:dyDescent="0.25"/>
  <cols>
    <col min="2" max="2" width="6.140625" bestFit="1" customWidth="1"/>
    <col min="3" max="3" width="38.7109375" customWidth="1"/>
    <col min="4" max="4" width="24.140625" customWidth="1"/>
    <col min="5" max="5" width="21.85546875" customWidth="1"/>
    <col min="6" max="6" width="19.7109375" customWidth="1"/>
    <col min="7" max="7" width="21.5703125" customWidth="1"/>
    <col min="9" max="9" width="11.5703125" bestFit="1" customWidth="1"/>
    <col min="10" max="10" width="14.28515625" bestFit="1" customWidth="1"/>
  </cols>
  <sheetData>
    <row r="2" spans="2:10" ht="15.75" thickBot="1" x14ac:dyDescent="0.3"/>
    <row r="3" spans="2:10" ht="16.5" customHeight="1" thickBot="1" x14ac:dyDescent="0.3">
      <c r="B3" s="28" t="s">
        <v>7</v>
      </c>
      <c r="C3" s="29"/>
      <c r="D3" s="29"/>
      <c r="E3" s="29"/>
      <c r="F3" s="29"/>
      <c r="G3" s="30"/>
    </row>
    <row r="4" spans="2:10" ht="29.1" customHeight="1" thickBot="1" x14ac:dyDescent="0.3">
      <c r="B4" s="31" t="s">
        <v>118</v>
      </c>
      <c r="C4" s="34" t="s">
        <v>126</v>
      </c>
      <c r="D4" s="35"/>
      <c r="E4" s="36"/>
      <c r="F4" s="34" t="s">
        <v>154</v>
      </c>
      <c r="G4" s="36"/>
      <c r="I4" s="39" t="s">
        <v>158</v>
      </c>
      <c r="J4" s="39">
        <v>50000</v>
      </c>
    </row>
    <row r="5" spans="2:10" x14ac:dyDescent="0.25">
      <c r="B5" s="32"/>
      <c r="C5" s="31" t="s">
        <v>111</v>
      </c>
      <c r="D5" s="37" t="s">
        <v>119</v>
      </c>
      <c r="E5" s="37" t="s">
        <v>120</v>
      </c>
      <c r="F5" s="31" t="s">
        <v>127</v>
      </c>
      <c r="G5" s="13" t="s">
        <v>121</v>
      </c>
      <c r="I5" s="23" t="s">
        <v>123</v>
      </c>
      <c r="J5" s="41">
        <f>ROUND(G8,-3)</f>
        <v>11141000</v>
      </c>
    </row>
    <row r="6" spans="2:10" ht="15.75" thickBot="1" x14ac:dyDescent="0.3">
      <c r="B6" s="33"/>
      <c r="C6" s="33"/>
      <c r="D6" s="38"/>
      <c r="E6" s="38"/>
      <c r="F6" s="33"/>
      <c r="G6" s="14" t="s">
        <v>122</v>
      </c>
      <c r="I6" s="23" t="s">
        <v>159</v>
      </c>
      <c r="J6" s="40">
        <f>SUM(J4:J5)</f>
        <v>11191000</v>
      </c>
    </row>
    <row r="7" spans="2:10" ht="15.75" thickBot="1" x14ac:dyDescent="0.3">
      <c r="B7" s="15">
        <v>1</v>
      </c>
      <c r="C7" s="16" t="s">
        <v>125</v>
      </c>
      <c r="D7" s="19" t="s">
        <v>124</v>
      </c>
      <c r="E7" s="19" t="s">
        <v>124</v>
      </c>
      <c r="F7" s="17">
        <f>Assets!M3</f>
        <v>16835196</v>
      </c>
      <c r="G7" s="17">
        <f>Assets!O3</f>
        <v>11140948.66</v>
      </c>
      <c r="I7" s="23" t="s">
        <v>156</v>
      </c>
      <c r="J7" s="24">
        <f>J5*0.85</f>
        <v>9469850</v>
      </c>
    </row>
    <row r="8" spans="2:10" ht="15.75" thickBot="1" x14ac:dyDescent="0.3">
      <c r="B8" s="25" t="s">
        <v>123</v>
      </c>
      <c r="C8" s="26"/>
      <c r="D8" s="20" t="s">
        <v>124</v>
      </c>
      <c r="E8" s="20" t="s">
        <v>124</v>
      </c>
      <c r="F8" s="18">
        <f>SUM(F7)</f>
        <v>16835196</v>
      </c>
      <c r="G8" s="18">
        <f>SUM(G7)</f>
        <v>11140948.66</v>
      </c>
      <c r="I8" s="23" t="s">
        <v>157</v>
      </c>
      <c r="J8" s="24">
        <f>J5*0.75</f>
        <v>8355750</v>
      </c>
    </row>
    <row r="9" spans="2:10" ht="57.95" customHeight="1" x14ac:dyDescent="0.25">
      <c r="B9" s="27" t="s">
        <v>155</v>
      </c>
      <c r="C9" s="27"/>
      <c r="D9" s="27"/>
      <c r="E9" s="27"/>
      <c r="F9" s="27"/>
      <c r="G9" s="27"/>
    </row>
    <row r="10" spans="2:10" ht="57.95" customHeight="1" x14ac:dyDescent="0.25">
      <c r="B10" s="27" t="s">
        <v>8</v>
      </c>
      <c r="C10" s="27"/>
      <c r="D10" s="27"/>
      <c r="E10" s="27"/>
      <c r="F10" s="27"/>
      <c r="G10" s="27"/>
    </row>
    <row r="11" spans="2:10" ht="57.95" customHeight="1" x14ac:dyDescent="0.25">
      <c r="B11" s="27" t="s">
        <v>9</v>
      </c>
      <c r="C11" s="27"/>
      <c r="D11" s="27"/>
      <c r="E11" s="27"/>
      <c r="F11" s="27"/>
      <c r="G11" s="27"/>
    </row>
    <row r="12" spans="2:10" ht="72.599999999999994" customHeight="1" x14ac:dyDescent="0.25">
      <c r="B12" s="27" t="s">
        <v>10</v>
      </c>
      <c r="C12" s="27"/>
      <c r="D12" s="27"/>
      <c r="E12" s="27"/>
      <c r="F12" s="27"/>
      <c r="G12" s="27"/>
    </row>
  </sheetData>
  <mergeCells count="13">
    <mergeCell ref="B3:G3"/>
    <mergeCell ref="B4:B6"/>
    <mergeCell ref="C4:E4"/>
    <mergeCell ref="F4:G4"/>
    <mergeCell ref="C5:C6"/>
    <mergeCell ref="D5:D6"/>
    <mergeCell ref="E5:E6"/>
    <mergeCell ref="F5:F6"/>
    <mergeCell ref="B8:C8"/>
    <mergeCell ref="B9:G9"/>
    <mergeCell ref="B10:G10"/>
    <mergeCell ref="B11:G11"/>
    <mergeCell ref="B12:G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9"/>
  <sheetViews>
    <sheetView topLeftCell="B1" workbookViewId="0">
      <selection activeCell="H17" sqref="H17"/>
    </sheetView>
  </sheetViews>
  <sheetFormatPr defaultColWidth="9.140625" defaultRowHeight="15" x14ac:dyDescent="0.25"/>
  <cols>
    <col min="1" max="1" width="9.140625" style="9"/>
    <col min="2" max="2" width="10.5703125" style="9" bestFit="1" customWidth="1"/>
    <col min="3" max="3" width="18.28515625" style="9" hidden="1" customWidth="1"/>
    <col min="4" max="4" width="28.7109375" style="9" customWidth="1"/>
    <col min="5" max="5" width="8.7109375" style="9" customWidth="1"/>
    <col min="6" max="6" width="10.28515625" style="9" customWidth="1"/>
    <col min="7" max="7" width="21.5703125" style="9" customWidth="1"/>
    <col min="8" max="8" width="18.140625" style="9" customWidth="1"/>
    <col min="9" max="9" width="9.5703125" style="9" customWidth="1"/>
    <col min="10" max="10" width="10.42578125" style="9" customWidth="1"/>
    <col min="11" max="11" width="9.85546875" style="9" customWidth="1"/>
    <col min="12" max="12" width="8.140625" style="9" customWidth="1"/>
    <col min="13" max="13" width="11.5703125" style="9" bestFit="1" customWidth="1"/>
    <col min="14" max="14" width="14.140625" style="9" customWidth="1"/>
    <col min="15" max="15" width="11.5703125" style="9" customWidth="1"/>
    <col min="16" max="16" width="41.85546875" style="9" customWidth="1"/>
    <col min="17" max="16384" width="9.140625" style="9"/>
  </cols>
  <sheetData>
    <row r="1" spans="2:16" x14ac:dyDescent="0.25">
      <c r="M1" s="10"/>
    </row>
    <row r="3" spans="2:16" x14ac:dyDescent="0.25">
      <c r="G3" s="11">
        <f>SUBTOTAL(9,G5:G59)</f>
        <v>16835196</v>
      </c>
      <c r="K3" s="1"/>
      <c r="M3" s="11">
        <f>SUBTOTAL(9,M5:M59)</f>
        <v>16835196</v>
      </c>
      <c r="N3" s="11">
        <f>SUBTOTAL(9,N5:N59)</f>
        <v>5694247.3399999999</v>
      </c>
      <c r="O3" s="11">
        <f>SUBTOTAL(9,O5:O59)</f>
        <v>11140948.66</v>
      </c>
    </row>
    <row r="4" spans="2:16" ht="45" x14ac:dyDescent="0.25">
      <c r="B4" s="6" t="s">
        <v>11</v>
      </c>
      <c r="C4" s="6" t="s">
        <v>111</v>
      </c>
      <c r="D4" s="6" t="s">
        <v>12</v>
      </c>
      <c r="E4" s="6" t="s">
        <v>0</v>
      </c>
      <c r="F4" s="6" t="s">
        <v>13</v>
      </c>
      <c r="G4" s="6" t="s">
        <v>14</v>
      </c>
      <c r="H4" s="6" t="s">
        <v>15</v>
      </c>
      <c r="I4" s="6" t="s">
        <v>16</v>
      </c>
      <c r="J4" s="2" t="s">
        <v>1</v>
      </c>
      <c r="K4" s="2" t="s">
        <v>2</v>
      </c>
      <c r="L4" s="2" t="s">
        <v>3</v>
      </c>
      <c r="M4" s="2" t="s">
        <v>4</v>
      </c>
      <c r="N4" s="2" t="s">
        <v>5</v>
      </c>
      <c r="O4" s="2" t="s">
        <v>6</v>
      </c>
      <c r="P4" s="2" t="s">
        <v>17</v>
      </c>
    </row>
    <row r="5" spans="2:16" hidden="1" x14ac:dyDescent="0.25">
      <c r="B5" s="4">
        <v>36</v>
      </c>
      <c r="C5" s="4" t="s">
        <v>113</v>
      </c>
      <c r="D5" s="12" t="s">
        <v>108</v>
      </c>
      <c r="E5" s="4">
        <v>3</v>
      </c>
      <c r="F5" s="4"/>
      <c r="G5" s="3">
        <f t="shared" ref="G5:G36" si="0">F5*E5</f>
        <v>0</v>
      </c>
      <c r="H5" s="4">
        <v>2021</v>
      </c>
      <c r="I5" s="7">
        <v>2025</v>
      </c>
      <c r="J5" s="3">
        <f t="shared" ref="J5:J36" si="1">I5-H5</f>
        <v>4</v>
      </c>
      <c r="K5" s="4">
        <v>10</v>
      </c>
      <c r="L5" s="22">
        <v>0.9</v>
      </c>
      <c r="M5" s="3">
        <f t="shared" ref="M5:M36" si="2">G5</f>
        <v>0</v>
      </c>
      <c r="N5" s="3">
        <f t="shared" ref="N5:N36" si="3">(L5/K5)*M5*IF(J5&gt;K5,K5,J5)</f>
        <v>0</v>
      </c>
      <c r="O5" s="3">
        <f t="shared" ref="O5:O36" si="4">M5-N5</f>
        <v>0</v>
      </c>
      <c r="P5" s="4"/>
    </row>
    <row r="6" spans="2:16" hidden="1" x14ac:dyDescent="0.25">
      <c r="B6" s="4">
        <v>40</v>
      </c>
      <c r="C6" s="4" t="s">
        <v>113</v>
      </c>
      <c r="D6" s="12" t="s">
        <v>32</v>
      </c>
      <c r="E6" s="5">
        <v>9</v>
      </c>
      <c r="F6" s="4"/>
      <c r="G6" s="3">
        <f t="shared" si="0"/>
        <v>0</v>
      </c>
      <c r="H6" s="4">
        <v>2021</v>
      </c>
      <c r="I6" s="7">
        <v>2025</v>
      </c>
      <c r="J6" s="3">
        <f t="shared" si="1"/>
        <v>4</v>
      </c>
      <c r="K6" s="4">
        <v>10</v>
      </c>
      <c r="L6" s="22">
        <v>0.9</v>
      </c>
      <c r="M6" s="3">
        <f t="shared" si="2"/>
        <v>0</v>
      </c>
      <c r="N6" s="3">
        <f t="shared" si="3"/>
        <v>0</v>
      </c>
      <c r="O6" s="3">
        <f t="shared" si="4"/>
        <v>0</v>
      </c>
      <c r="P6" s="4"/>
    </row>
    <row r="7" spans="2:16" hidden="1" x14ac:dyDescent="0.25">
      <c r="B7" s="4">
        <v>42</v>
      </c>
      <c r="C7" s="4" t="s">
        <v>113</v>
      </c>
      <c r="D7" s="12" t="s">
        <v>33</v>
      </c>
      <c r="E7" s="5">
        <v>1</v>
      </c>
      <c r="F7" s="4"/>
      <c r="G7" s="3">
        <f t="shared" si="0"/>
        <v>0</v>
      </c>
      <c r="H7" s="4">
        <v>2021</v>
      </c>
      <c r="I7" s="7">
        <v>2025</v>
      </c>
      <c r="J7" s="3">
        <f t="shared" si="1"/>
        <v>4</v>
      </c>
      <c r="K7" s="4">
        <v>10</v>
      </c>
      <c r="L7" s="22">
        <v>0.9</v>
      </c>
      <c r="M7" s="3">
        <f t="shared" si="2"/>
        <v>0</v>
      </c>
      <c r="N7" s="3">
        <f t="shared" si="3"/>
        <v>0</v>
      </c>
      <c r="O7" s="3">
        <f t="shared" si="4"/>
        <v>0</v>
      </c>
      <c r="P7" s="4"/>
    </row>
    <row r="8" spans="2:16" hidden="1" x14ac:dyDescent="0.25">
      <c r="B8" s="4">
        <v>43</v>
      </c>
      <c r="C8" s="4" t="s">
        <v>113</v>
      </c>
      <c r="D8" s="12" t="s">
        <v>101</v>
      </c>
      <c r="E8" s="5">
        <v>4</v>
      </c>
      <c r="F8" s="4"/>
      <c r="G8" s="3">
        <f t="shared" si="0"/>
        <v>0</v>
      </c>
      <c r="H8" s="4">
        <v>2021</v>
      </c>
      <c r="I8" s="7">
        <v>2025</v>
      </c>
      <c r="J8" s="3">
        <f t="shared" si="1"/>
        <v>4</v>
      </c>
      <c r="K8" s="4">
        <v>10</v>
      </c>
      <c r="L8" s="22">
        <v>0.9</v>
      </c>
      <c r="M8" s="3">
        <f t="shared" si="2"/>
        <v>0</v>
      </c>
      <c r="N8" s="3">
        <f t="shared" si="3"/>
        <v>0</v>
      </c>
      <c r="O8" s="3">
        <f t="shared" si="4"/>
        <v>0</v>
      </c>
      <c r="P8" s="4"/>
    </row>
    <row r="9" spans="2:16" hidden="1" x14ac:dyDescent="0.25">
      <c r="B9" s="4">
        <v>45</v>
      </c>
      <c r="C9" s="4" t="s">
        <v>113</v>
      </c>
      <c r="D9" s="12" t="s">
        <v>36</v>
      </c>
      <c r="E9" s="5">
        <v>8</v>
      </c>
      <c r="F9" s="4"/>
      <c r="G9" s="3">
        <f t="shared" si="0"/>
        <v>0</v>
      </c>
      <c r="H9" s="4">
        <v>2021</v>
      </c>
      <c r="I9" s="7">
        <v>2025</v>
      </c>
      <c r="J9" s="3">
        <f t="shared" si="1"/>
        <v>4</v>
      </c>
      <c r="K9" s="4">
        <v>10</v>
      </c>
      <c r="L9" s="22">
        <v>0.9</v>
      </c>
      <c r="M9" s="3">
        <f t="shared" si="2"/>
        <v>0</v>
      </c>
      <c r="N9" s="3">
        <f t="shared" si="3"/>
        <v>0</v>
      </c>
      <c r="O9" s="3">
        <f t="shared" si="4"/>
        <v>0</v>
      </c>
      <c r="P9" s="4"/>
    </row>
    <row r="10" spans="2:16" hidden="1" x14ac:dyDescent="0.25">
      <c r="B10" s="4">
        <v>46</v>
      </c>
      <c r="C10" s="4" t="s">
        <v>113</v>
      </c>
      <c r="D10" s="12" t="s">
        <v>37</v>
      </c>
      <c r="E10" s="5">
        <v>1</v>
      </c>
      <c r="F10" s="4"/>
      <c r="G10" s="3">
        <f t="shared" si="0"/>
        <v>0</v>
      </c>
      <c r="H10" s="4">
        <v>2021</v>
      </c>
      <c r="I10" s="7">
        <v>2025</v>
      </c>
      <c r="J10" s="3">
        <f t="shared" si="1"/>
        <v>4</v>
      </c>
      <c r="K10" s="4">
        <v>10</v>
      </c>
      <c r="L10" s="22">
        <v>0.9</v>
      </c>
      <c r="M10" s="3">
        <f t="shared" si="2"/>
        <v>0</v>
      </c>
      <c r="N10" s="3">
        <f t="shared" si="3"/>
        <v>0</v>
      </c>
      <c r="O10" s="3">
        <f t="shared" si="4"/>
        <v>0</v>
      </c>
      <c r="P10" s="4"/>
    </row>
    <row r="11" spans="2:16" hidden="1" x14ac:dyDescent="0.25">
      <c r="B11" s="4">
        <v>47</v>
      </c>
      <c r="C11" s="4" t="s">
        <v>113</v>
      </c>
      <c r="D11" s="12" t="s">
        <v>38</v>
      </c>
      <c r="E11" s="5">
        <v>1</v>
      </c>
      <c r="F11" s="4"/>
      <c r="G11" s="3">
        <f t="shared" si="0"/>
        <v>0</v>
      </c>
      <c r="H11" s="4">
        <v>2021</v>
      </c>
      <c r="I11" s="7">
        <v>2025</v>
      </c>
      <c r="J11" s="3">
        <f t="shared" si="1"/>
        <v>4</v>
      </c>
      <c r="K11" s="4">
        <v>10</v>
      </c>
      <c r="L11" s="22">
        <v>0.9</v>
      </c>
      <c r="M11" s="3">
        <f t="shared" si="2"/>
        <v>0</v>
      </c>
      <c r="N11" s="3">
        <f t="shared" si="3"/>
        <v>0</v>
      </c>
      <c r="O11" s="3">
        <f t="shared" si="4"/>
        <v>0</v>
      </c>
      <c r="P11" s="4"/>
    </row>
    <row r="12" spans="2:16" hidden="1" x14ac:dyDescent="0.25">
      <c r="B12" s="4">
        <v>48</v>
      </c>
      <c r="C12" s="4" t="s">
        <v>113</v>
      </c>
      <c r="D12" s="12" t="s">
        <v>39</v>
      </c>
      <c r="E12" s="5">
        <v>1</v>
      </c>
      <c r="F12" s="4"/>
      <c r="G12" s="3">
        <f t="shared" si="0"/>
        <v>0</v>
      </c>
      <c r="H12" s="4">
        <v>2021</v>
      </c>
      <c r="I12" s="7">
        <v>2025</v>
      </c>
      <c r="J12" s="3">
        <f t="shared" si="1"/>
        <v>4</v>
      </c>
      <c r="K12" s="4">
        <v>10</v>
      </c>
      <c r="L12" s="22">
        <v>0.9</v>
      </c>
      <c r="M12" s="3">
        <f t="shared" si="2"/>
        <v>0</v>
      </c>
      <c r="N12" s="3">
        <f t="shared" si="3"/>
        <v>0</v>
      </c>
      <c r="O12" s="3">
        <f t="shared" si="4"/>
        <v>0</v>
      </c>
      <c r="P12" s="4"/>
    </row>
    <row r="13" spans="2:16" hidden="1" x14ac:dyDescent="0.25">
      <c r="B13" s="4">
        <v>51</v>
      </c>
      <c r="C13" s="4" t="s">
        <v>113</v>
      </c>
      <c r="D13" s="12" t="s">
        <v>41</v>
      </c>
      <c r="E13" s="5">
        <v>1</v>
      </c>
      <c r="F13" s="4"/>
      <c r="G13" s="3">
        <f t="shared" si="0"/>
        <v>0</v>
      </c>
      <c r="H13" s="4">
        <v>2021</v>
      </c>
      <c r="I13" s="7">
        <v>2025</v>
      </c>
      <c r="J13" s="3">
        <f t="shared" si="1"/>
        <v>4</v>
      </c>
      <c r="K13" s="4">
        <v>10</v>
      </c>
      <c r="L13" s="22">
        <v>0.9</v>
      </c>
      <c r="M13" s="3">
        <f t="shared" si="2"/>
        <v>0</v>
      </c>
      <c r="N13" s="3">
        <f t="shared" si="3"/>
        <v>0</v>
      </c>
      <c r="O13" s="3">
        <f t="shared" si="4"/>
        <v>0</v>
      </c>
      <c r="P13" s="4"/>
    </row>
    <row r="14" spans="2:16" hidden="1" x14ac:dyDescent="0.25">
      <c r="B14" s="4">
        <v>55</v>
      </c>
      <c r="C14" s="4" t="s">
        <v>113</v>
      </c>
      <c r="D14" s="12" t="s">
        <v>33</v>
      </c>
      <c r="E14" s="5">
        <v>1</v>
      </c>
      <c r="F14" s="4"/>
      <c r="G14" s="3">
        <f t="shared" si="0"/>
        <v>0</v>
      </c>
      <c r="H14" s="4">
        <v>2021</v>
      </c>
      <c r="I14" s="7">
        <v>2025</v>
      </c>
      <c r="J14" s="3">
        <f t="shared" si="1"/>
        <v>4</v>
      </c>
      <c r="K14" s="4">
        <v>10</v>
      </c>
      <c r="L14" s="22">
        <v>0.9</v>
      </c>
      <c r="M14" s="3">
        <f t="shared" si="2"/>
        <v>0</v>
      </c>
      <c r="N14" s="3">
        <f t="shared" si="3"/>
        <v>0</v>
      </c>
      <c r="O14" s="3">
        <f t="shared" si="4"/>
        <v>0</v>
      </c>
      <c r="P14" s="4"/>
    </row>
    <row r="15" spans="2:16" hidden="1" x14ac:dyDescent="0.25">
      <c r="B15" s="4">
        <v>61</v>
      </c>
      <c r="C15" s="4" t="s">
        <v>113</v>
      </c>
      <c r="D15" s="12" t="s">
        <v>106</v>
      </c>
      <c r="E15" s="4">
        <v>1</v>
      </c>
      <c r="F15" s="4"/>
      <c r="G15" s="3">
        <f t="shared" si="0"/>
        <v>0</v>
      </c>
      <c r="H15" s="4">
        <v>2021</v>
      </c>
      <c r="I15" s="7">
        <v>2025</v>
      </c>
      <c r="J15" s="3">
        <f t="shared" si="1"/>
        <v>4</v>
      </c>
      <c r="K15" s="4">
        <v>10</v>
      </c>
      <c r="L15" s="22">
        <v>0.9</v>
      </c>
      <c r="M15" s="3">
        <f t="shared" si="2"/>
        <v>0</v>
      </c>
      <c r="N15" s="3">
        <f t="shared" si="3"/>
        <v>0</v>
      </c>
      <c r="O15" s="3">
        <f t="shared" si="4"/>
        <v>0</v>
      </c>
      <c r="P15" s="4"/>
    </row>
    <row r="16" spans="2:16" hidden="1" x14ac:dyDescent="0.25">
      <c r="B16" s="4">
        <v>63</v>
      </c>
      <c r="C16" s="4" t="s">
        <v>113</v>
      </c>
      <c r="D16" s="12" t="s">
        <v>107</v>
      </c>
      <c r="E16" s="4">
        <v>1</v>
      </c>
      <c r="F16" s="4"/>
      <c r="G16" s="3">
        <f t="shared" si="0"/>
        <v>0</v>
      </c>
      <c r="H16" s="4">
        <v>2021</v>
      </c>
      <c r="I16" s="7">
        <v>2025</v>
      </c>
      <c r="J16" s="3">
        <f t="shared" si="1"/>
        <v>4</v>
      </c>
      <c r="K16" s="4">
        <v>10</v>
      </c>
      <c r="L16" s="22">
        <v>0.9</v>
      </c>
      <c r="M16" s="3">
        <f t="shared" si="2"/>
        <v>0</v>
      </c>
      <c r="N16" s="3">
        <f t="shared" si="3"/>
        <v>0</v>
      </c>
      <c r="O16" s="3">
        <f t="shared" si="4"/>
        <v>0</v>
      </c>
      <c r="P16" s="4"/>
    </row>
    <row r="17" spans="2:16" x14ac:dyDescent="0.25">
      <c r="B17" s="4">
        <v>1</v>
      </c>
      <c r="C17" s="4" t="s">
        <v>112</v>
      </c>
      <c r="D17" s="5" t="s">
        <v>99</v>
      </c>
      <c r="E17" s="5">
        <v>8</v>
      </c>
      <c r="F17" s="4">
        <v>550</v>
      </c>
      <c r="G17" s="3">
        <f t="shared" si="0"/>
        <v>4400</v>
      </c>
      <c r="H17" s="4">
        <v>2021</v>
      </c>
      <c r="I17" s="7">
        <v>2025</v>
      </c>
      <c r="J17" s="3">
        <f t="shared" si="1"/>
        <v>4</v>
      </c>
      <c r="K17" s="4">
        <v>10</v>
      </c>
      <c r="L17" s="22">
        <v>0.95</v>
      </c>
      <c r="M17" s="3">
        <f t="shared" si="2"/>
        <v>4400</v>
      </c>
      <c r="N17" s="3">
        <f t="shared" si="3"/>
        <v>1672</v>
      </c>
      <c r="O17" s="3">
        <f t="shared" si="4"/>
        <v>2728</v>
      </c>
      <c r="P17" s="4" t="s">
        <v>117</v>
      </c>
    </row>
    <row r="18" spans="2:16" x14ac:dyDescent="0.25">
      <c r="B18" s="4">
        <v>2</v>
      </c>
      <c r="C18" s="4" t="s">
        <v>112</v>
      </c>
      <c r="D18" s="5" t="s">
        <v>18</v>
      </c>
      <c r="E18" s="5">
        <v>10</v>
      </c>
      <c r="F18" s="4">
        <v>3500</v>
      </c>
      <c r="G18" s="3">
        <f t="shared" si="0"/>
        <v>35000</v>
      </c>
      <c r="H18" s="4">
        <v>2021</v>
      </c>
      <c r="I18" s="7">
        <v>2025</v>
      </c>
      <c r="J18" s="3">
        <f t="shared" si="1"/>
        <v>4</v>
      </c>
      <c r="K18" s="4">
        <v>10</v>
      </c>
      <c r="L18" s="22">
        <v>0.95</v>
      </c>
      <c r="M18" s="3">
        <f t="shared" si="2"/>
        <v>35000</v>
      </c>
      <c r="N18" s="3">
        <f t="shared" si="3"/>
        <v>13300</v>
      </c>
      <c r="O18" s="3">
        <f t="shared" si="4"/>
        <v>21700</v>
      </c>
      <c r="P18" s="4" t="s">
        <v>128</v>
      </c>
    </row>
    <row r="19" spans="2:16" x14ac:dyDescent="0.25">
      <c r="B19" s="4">
        <v>3</v>
      </c>
      <c r="C19" s="4" t="s">
        <v>112</v>
      </c>
      <c r="D19" s="5" t="s">
        <v>19</v>
      </c>
      <c r="E19" s="5">
        <v>2</v>
      </c>
      <c r="F19" s="4">
        <v>8280</v>
      </c>
      <c r="G19" s="3">
        <f t="shared" si="0"/>
        <v>16560</v>
      </c>
      <c r="H19" s="4">
        <v>2021</v>
      </c>
      <c r="I19" s="7">
        <v>2025</v>
      </c>
      <c r="J19" s="3">
        <f t="shared" si="1"/>
        <v>4</v>
      </c>
      <c r="K19" s="4">
        <v>10</v>
      </c>
      <c r="L19" s="22">
        <v>0.95</v>
      </c>
      <c r="M19" s="3">
        <f t="shared" si="2"/>
        <v>16560</v>
      </c>
      <c r="N19" s="3">
        <f t="shared" si="3"/>
        <v>6292.8</v>
      </c>
      <c r="O19" s="3">
        <f t="shared" si="4"/>
        <v>10267.200000000001</v>
      </c>
      <c r="P19" s="4" t="s">
        <v>129</v>
      </c>
    </row>
    <row r="20" spans="2:16" x14ac:dyDescent="0.25">
      <c r="B20" s="4">
        <v>4</v>
      </c>
      <c r="C20" s="4" t="s">
        <v>112</v>
      </c>
      <c r="D20" s="5" t="s">
        <v>98</v>
      </c>
      <c r="E20" s="5">
        <v>40</v>
      </c>
      <c r="F20" s="4">
        <v>3399</v>
      </c>
      <c r="G20" s="3">
        <f t="shared" si="0"/>
        <v>135960</v>
      </c>
      <c r="H20" s="4">
        <v>2021</v>
      </c>
      <c r="I20" s="7">
        <v>2025</v>
      </c>
      <c r="J20" s="3">
        <f t="shared" si="1"/>
        <v>4</v>
      </c>
      <c r="K20" s="4">
        <v>10</v>
      </c>
      <c r="L20" s="22">
        <v>0.95</v>
      </c>
      <c r="M20" s="3">
        <f t="shared" si="2"/>
        <v>135960</v>
      </c>
      <c r="N20" s="3">
        <f t="shared" si="3"/>
        <v>51664.800000000003</v>
      </c>
      <c r="O20" s="3">
        <f t="shared" si="4"/>
        <v>84295.2</v>
      </c>
      <c r="P20" s="4" t="s">
        <v>130</v>
      </c>
    </row>
    <row r="21" spans="2:16" x14ac:dyDescent="0.25">
      <c r="B21" s="4">
        <v>5</v>
      </c>
      <c r="C21" s="4" t="s">
        <v>112</v>
      </c>
      <c r="D21" s="5" t="s">
        <v>20</v>
      </c>
      <c r="E21" s="5">
        <v>10</v>
      </c>
      <c r="F21" s="4">
        <v>4299</v>
      </c>
      <c r="G21" s="3">
        <f t="shared" si="0"/>
        <v>42990</v>
      </c>
      <c r="H21" s="4">
        <v>2021</v>
      </c>
      <c r="I21" s="7">
        <v>2025</v>
      </c>
      <c r="J21" s="3">
        <f t="shared" si="1"/>
        <v>4</v>
      </c>
      <c r="K21" s="4">
        <v>10</v>
      </c>
      <c r="L21" s="22">
        <v>0.95</v>
      </c>
      <c r="M21" s="3">
        <f t="shared" si="2"/>
        <v>42990</v>
      </c>
      <c r="N21" s="3">
        <f t="shared" si="3"/>
        <v>16336.2</v>
      </c>
      <c r="O21" s="3">
        <f t="shared" si="4"/>
        <v>26653.8</v>
      </c>
      <c r="P21" s="4" t="s">
        <v>131</v>
      </c>
    </row>
    <row r="22" spans="2:16" x14ac:dyDescent="0.25">
      <c r="B22" s="4">
        <v>6</v>
      </c>
      <c r="C22" s="4" t="s">
        <v>112</v>
      </c>
      <c r="D22" s="5" t="s">
        <v>110</v>
      </c>
      <c r="E22" s="5">
        <v>1</v>
      </c>
      <c r="F22" s="4">
        <v>35490</v>
      </c>
      <c r="G22" s="3">
        <f t="shared" si="0"/>
        <v>35490</v>
      </c>
      <c r="H22" s="4">
        <v>2021</v>
      </c>
      <c r="I22" s="7">
        <v>2025</v>
      </c>
      <c r="J22" s="3">
        <f t="shared" si="1"/>
        <v>4</v>
      </c>
      <c r="K22" s="4">
        <v>10</v>
      </c>
      <c r="L22" s="22">
        <v>0.95</v>
      </c>
      <c r="M22" s="3">
        <f t="shared" si="2"/>
        <v>35490</v>
      </c>
      <c r="N22" s="3">
        <f t="shared" si="3"/>
        <v>13486.2</v>
      </c>
      <c r="O22" s="3">
        <f t="shared" si="4"/>
        <v>22003.8</v>
      </c>
      <c r="P22" s="4" t="s">
        <v>132</v>
      </c>
    </row>
    <row r="23" spans="2:16" x14ac:dyDescent="0.25">
      <c r="B23" s="4">
        <v>7</v>
      </c>
      <c r="C23" s="4" t="s">
        <v>112</v>
      </c>
      <c r="D23" s="5" t="s">
        <v>21</v>
      </c>
      <c r="E23" s="5">
        <v>1</v>
      </c>
      <c r="F23" s="4">
        <v>50010</v>
      </c>
      <c r="G23" s="3">
        <f t="shared" si="0"/>
        <v>50010</v>
      </c>
      <c r="H23" s="4">
        <v>2021</v>
      </c>
      <c r="I23" s="7">
        <v>2025</v>
      </c>
      <c r="J23" s="3">
        <f t="shared" si="1"/>
        <v>4</v>
      </c>
      <c r="K23" s="4">
        <v>10</v>
      </c>
      <c r="L23" s="22">
        <v>0.95</v>
      </c>
      <c r="M23" s="3">
        <f t="shared" si="2"/>
        <v>50010</v>
      </c>
      <c r="N23" s="3">
        <f t="shared" si="3"/>
        <v>19003.8</v>
      </c>
      <c r="O23" s="3">
        <f t="shared" si="4"/>
        <v>31006.2</v>
      </c>
      <c r="P23" s="4" t="s">
        <v>133</v>
      </c>
    </row>
    <row r="24" spans="2:16" x14ac:dyDescent="0.25">
      <c r="B24" s="4">
        <v>8</v>
      </c>
      <c r="C24" s="4" t="s">
        <v>112</v>
      </c>
      <c r="D24" s="5" t="s">
        <v>22</v>
      </c>
      <c r="E24" s="5">
        <v>1</v>
      </c>
      <c r="F24" s="4">
        <v>13840</v>
      </c>
      <c r="G24" s="3">
        <f t="shared" si="0"/>
        <v>13840</v>
      </c>
      <c r="H24" s="4">
        <v>2021</v>
      </c>
      <c r="I24" s="7">
        <v>2025</v>
      </c>
      <c r="J24" s="3">
        <f t="shared" si="1"/>
        <v>4</v>
      </c>
      <c r="K24" s="4">
        <v>10</v>
      </c>
      <c r="L24" s="22">
        <v>0.95</v>
      </c>
      <c r="M24" s="3">
        <f t="shared" si="2"/>
        <v>13840</v>
      </c>
      <c r="N24" s="3">
        <f t="shared" si="3"/>
        <v>5259.2</v>
      </c>
      <c r="O24" s="3">
        <f t="shared" si="4"/>
        <v>8580.7999999999993</v>
      </c>
      <c r="P24" s="4" t="s">
        <v>134</v>
      </c>
    </row>
    <row r="25" spans="2:16" x14ac:dyDescent="0.25">
      <c r="B25" s="4">
        <v>9</v>
      </c>
      <c r="C25" s="4" t="s">
        <v>112</v>
      </c>
      <c r="D25" s="5" t="s">
        <v>100</v>
      </c>
      <c r="E25" s="5">
        <v>1</v>
      </c>
      <c r="F25" s="4">
        <v>2000</v>
      </c>
      <c r="G25" s="3">
        <f t="shared" si="0"/>
        <v>2000</v>
      </c>
      <c r="H25" s="4">
        <v>2021</v>
      </c>
      <c r="I25" s="7">
        <v>2025</v>
      </c>
      <c r="J25" s="3">
        <f t="shared" si="1"/>
        <v>4</v>
      </c>
      <c r="K25" s="4">
        <v>10</v>
      </c>
      <c r="L25" s="22">
        <v>0.95</v>
      </c>
      <c r="M25" s="3">
        <f t="shared" si="2"/>
        <v>2000</v>
      </c>
      <c r="N25" s="3">
        <f t="shared" si="3"/>
        <v>760</v>
      </c>
      <c r="O25" s="3">
        <f t="shared" si="4"/>
        <v>1240</v>
      </c>
      <c r="P25" s="4"/>
    </row>
    <row r="26" spans="2:16" x14ac:dyDescent="0.25">
      <c r="B26" s="4">
        <v>10</v>
      </c>
      <c r="C26" s="4" t="s">
        <v>112</v>
      </c>
      <c r="D26" s="5" t="s">
        <v>23</v>
      </c>
      <c r="E26" s="5">
        <v>3</v>
      </c>
      <c r="F26" s="4">
        <v>1200</v>
      </c>
      <c r="G26" s="3">
        <f t="shared" si="0"/>
        <v>3600</v>
      </c>
      <c r="H26" s="4">
        <v>2021</v>
      </c>
      <c r="I26" s="7">
        <v>2025</v>
      </c>
      <c r="J26" s="3">
        <f t="shared" si="1"/>
        <v>4</v>
      </c>
      <c r="K26" s="4">
        <v>10</v>
      </c>
      <c r="L26" s="22">
        <v>0.95</v>
      </c>
      <c r="M26" s="3">
        <f t="shared" si="2"/>
        <v>3600</v>
      </c>
      <c r="N26" s="3">
        <f t="shared" si="3"/>
        <v>1368</v>
      </c>
      <c r="O26" s="3">
        <f t="shared" si="4"/>
        <v>2232</v>
      </c>
      <c r="P26" s="4"/>
    </row>
    <row r="27" spans="2:16" x14ac:dyDescent="0.25">
      <c r="B27" s="4">
        <v>11</v>
      </c>
      <c r="C27" s="4" t="s">
        <v>112</v>
      </c>
      <c r="D27" s="5" t="s">
        <v>24</v>
      </c>
      <c r="E27" s="5">
        <v>1</v>
      </c>
      <c r="F27" s="4">
        <v>1200</v>
      </c>
      <c r="G27" s="3">
        <f t="shared" si="0"/>
        <v>1200</v>
      </c>
      <c r="H27" s="4">
        <v>2021</v>
      </c>
      <c r="I27" s="7">
        <v>2025</v>
      </c>
      <c r="J27" s="3">
        <f t="shared" si="1"/>
        <v>4</v>
      </c>
      <c r="K27" s="4">
        <v>10</v>
      </c>
      <c r="L27" s="22">
        <v>0.95</v>
      </c>
      <c r="M27" s="3">
        <f t="shared" si="2"/>
        <v>1200</v>
      </c>
      <c r="N27" s="3">
        <f t="shared" si="3"/>
        <v>456</v>
      </c>
      <c r="O27" s="3">
        <f t="shared" si="4"/>
        <v>744</v>
      </c>
      <c r="P27" s="4"/>
    </row>
    <row r="28" spans="2:16" x14ac:dyDescent="0.25">
      <c r="B28" s="4">
        <v>12</v>
      </c>
      <c r="C28" s="4" t="s">
        <v>112</v>
      </c>
      <c r="D28" s="5" t="s">
        <v>25</v>
      </c>
      <c r="E28" s="5">
        <v>12</v>
      </c>
      <c r="F28" s="4">
        <v>800</v>
      </c>
      <c r="G28" s="3">
        <f t="shared" si="0"/>
        <v>9600</v>
      </c>
      <c r="H28" s="4">
        <v>2021</v>
      </c>
      <c r="I28" s="7">
        <v>2025</v>
      </c>
      <c r="J28" s="3">
        <f t="shared" si="1"/>
        <v>4</v>
      </c>
      <c r="K28" s="4">
        <v>10</v>
      </c>
      <c r="L28" s="22">
        <v>0.95</v>
      </c>
      <c r="M28" s="3">
        <f t="shared" si="2"/>
        <v>9600</v>
      </c>
      <c r="N28" s="3">
        <f t="shared" si="3"/>
        <v>3648</v>
      </c>
      <c r="O28" s="3">
        <f t="shared" si="4"/>
        <v>5952</v>
      </c>
      <c r="P28" s="4"/>
    </row>
    <row r="29" spans="2:16" x14ac:dyDescent="0.25">
      <c r="B29" s="4">
        <v>13</v>
      </c>
      <c r="C29" s="4" t="s">
        <v>112</v>
      </c>
      <c r="D29" s="5" t="s">
        <v>26</v>
      </c>
      <c r="E29" s="5">
        <v>2</v>
      </c>
      <c r="F29" s="4">
        <v>1500</v>
      </c>
      <c r="G29" s="3">
        <f t="shared" si="0"/>
        <v>3000</v>
      </c>
      <c r="H29" s="4">
        <v>2021</v>
      </c>
      <c r="I29" s="7">
        <v>2025</v>
      </c>
      <c r="J29" s="3">
        <f t="shared" si="1"/>
        <v>4</v>
      </c>
      <c r="K29" s="4">
        <v>10</v>
      </c>
      <c r="L29" s="22">
        <v>0.95</v>
      </c>
      <c r="M29" s="3">
        <f t="shared" si="2"/>
        <v>3000</v>
      </c>
      <c r="N29" s="3">
        <f t="shared" si="3"/>
        <v>1140</v>
      </c>
      <c r="O29" s="3">
        <f t="shared" si="4"/>
        <v>1860</v>
      </c>
      <c r="P29" s="4"/>
    </row>
    <row r="30" spans="2:16" x14ac:dyDescent="0.25">
      <c r="B30" s="4">
        <v>14</v>
      </c>
      <c r="C30" s="4" t="s">
        <v>112</v>
      </c>
      <c r="D30" s="5" t="s">
        <v>27</v>
      </c>
      <c r="E30" s="5">
        <v>10</v>
      </c>
      <c r="F30" s="4">
        <v>3000</v>
      </c>
      <c r="G30" s="3">
        <f t="shared" si="0"/>
        <v>30000</v>
      </c>
      <c r="H30" s="4">
        <v>2021</v>
      </c>
      <c r="I30" s="7">
        <v>2025</v>
      </c>
      <c r="J30" s="3">
        <f t="shared" si="1"/>
        <v>4</v>
      </c>
      <c r="K30" s="4">
        <v>10</v>
      </c>
      <c r="L30" s="22">
        <v>0.95</v>
      </c>
      <c r="M30" s="3">
        <f t="shared" si="2"/>
        <v>30000</v>
      </c>
      <c r="N30" s="3">
        <f t="shared" si="3"/>
        <v>11400</v>
      </c>
      <c r="O30" s="3">
        <f t="shared" si="4"/>
        <v>18600</v>
      </c>
      <c r="P30" s="4"/>
    </row>
    <row r="31" spans="2:16" x14ac:dyDescent="0.25">
      <c r="B31" s="4">
        <v>15</v>
      </c>
      <c r="C31" s="4" t="s">
        <v>112</v>
      </c>
      <c r="D31" s="5" t="s">
        <v>30</v>
      </c>
      <c r="E31" s="5">
        <v>3</v>
      </c>
      <c r="F31" s="4">
        <v>35490</v>
      </c>
      <c r="G31" s="3">
        <f t="shared" si="0"/>
        <v>106470</v>
      </c>
      <c r="H31" s="4">
        <v>2021</v>
      </c>
      <c r="I31" s="7">
        <v>2025</v>
      </c>
      <c r="J31" s="3">
        <f t="shared" si="1"/>
        <v>4</v>
      </c>
      <c r="K31" s="4">
        <v>10</v>
      </c>
      <c r="L31" s="22">
        <v>0.95</v>
      </c>
      <c r="M31" s="3">
        <f t="shared" si="2"/>
        <v>106470</v>
      </c>
      <c r="N31" s="3">
        <f t="shared" si="3"/>
        <v>40458.6</v>
      </c>
      <c r="O31" s="3">
        <f t="shared" si="4"/>
        <v>66011.399999999994</v>
      </c>
      <c r="P31" s="4"/>
    </row>
    <row r="32" spans="2:16" x14ac:dyDescent="0.25">
      <c r="B32" s="4">
        <v>16</v>
      </c>
      <c r="C32" s="4" t="s">
        <v>112</v>
      </c>
      <c r="D32" s="5" t="s">
        <v>102</v>
      </c>
      <c r="E32" s="5">
        <v>4</v>
      </c>
      <c r="F32" s="4">
        <v>4000</v>
      </c>
      <c r="G32" s="3">
        <f t="shared" si="0"/>
        <v>16000</v>
      </c>
      <c r="H32" s="4">
        <v>2021</v>
      </c>
      <c r="I32" s="7">
        <v>2025</v>
      </c>
      <c r="J32" s="3">
        <f t="shared" si="1"/>
        <v>4</v>
      </c>
      <c r="K32" s="4">
        <v>10</v>
      </c>
      <c r="L32" s="22">
        <v>0.95</v>
      </c>
      <c r="M32" s="3">
        <f t="shared" si="2"/>
        <v>16000</v>
      </c>
      <c r="N32" s="3">
        <f t="shared" si="3"/>
        <v>6080</v>
      </c>
      <c r="O32" s="3">
        <f t="shared" si="4"/>
        <v>9920</v>
      </c>
      <c r="P32" s="4"/>
    </row>
    <row r="33" spans="2:16" x14ac:dyDescent="0.25">
      <c r="B33" s="4">
        <v>17</v>
      </c>
      <c r="C33" s="4" t="s">
        <v>112</v>
      </c>
      <c r="D33" s="5" t="s">
        <v>34</v>
      </c>
      <c r="E33" s="5">
        <v>5</v>
      </c>
      <c r="F33" s="4">
        <v>3000</v>
      </c>
      <c r="G33" s="3">
        <f t="shared" si="0"/>
        <v>15000</v>
      </c>
      <c r="H33" s="4">
        <v>2021</v>
      </c>
      <c r="I33" s="7">
        <v>2025</v>
      </c>
      <c r="J33" s="3">
        <f t="shared" si="1"/>
        <v>4</v>
      </c>
      <c r="K33" s="4">
        <v>10</v>
      </c>
      <c r="L33" s="22">
        <v>0.95</v>
      </c>
      <c r="M33" s="3">
        <f t="shared" si="2"/>
        <v>15000</v>
      </c>
      <c r="N33" s="3">
        <f t="shared" si="3"/>
        <v>5700</v>
      </c>
      <c r="O33" s="3">
        <f t="shared" si="4"/>
        <v>9300</v>
      </c>
      <c r="P33" s="4"/>
    </row>
    <row r="34" spans="2:16" x14ac:dyDescent="0.25">
      <c r="B34" s="4">
        <v>18</v>
      </c>
      <c r="C34" s="4" t="s">
        <v>112</v>
      </c>
      <c r="D34" s="5" t="s">
        <v>147</v>
      </c>
      <c r="E34" s="5">
        <v>1</v>
      </c>
      <c r="F34" s="4">
        <v>3000</v>
      </c>
      <c r="G34" s="3">
        <f t="shared" si="0"/>
        <v>3000</v>
      </c>
      <c r="H34" s="4">
        <v>2021</v>
      </c>
      <c r="I34" s="7">
        <v>2025</v>
      </c>
      <c r="J34" s="3">
        <f t="shared" si="1"/>
        <v>4</v>
      </c>
      <c r="K34" s="4">
        <v>10</v>
      </c>
      <c r="L34" s="22">
        <v>0.95</v>
      </c>
      <c r="M34" s="3">
        <f t="shared" si="2"/>
        <v>3000</v>
      </c>
      <c r="N34" s="3">
        <f t="shared" si="3"/>
        <v>1140</v>
      </c>
      <c r="O34" s="3">
        <f t="shared" si="4"/>
        <v>1860</v>
      </c>
      <c r="P34" s="4"/>
    </row>
    <row r="35" spans="2:16" x14ac:dyDescent="0.25">
      <c r="B35" s="4">
        <v>19</v>
      </c>
      <c r="C35" s="4" t="s">
        <v>112</v>
      </c>
      <c r="D35" s="5" t="s">
        <v>135</v>
      </c>
      <c r="E35" s="5">
        <v>2</v>
      </c>
      <c r="F35" s="4">
        <v>39499</v>
      </c>
      <c r="G35" s="3">
        <f t="shared" si="0"/>
        <v>78998</v>
      </c>
      <c r="H35" s="4">
        <v>2021</v>
      </c>
      <c r="I35" s="7">
        <v>2025</v>
      </c>
      <c r="J35" s="3">
        <f t="shared" si="1"/>
        <v>4</v>
      </c>
      <c r="K35" s="4">
        <v>10</v>
      </c>
      <c r="L35" s="22">
        <v>0.95</v>
      </c>
      <c r="M35" s="3">
        <f t="shared" si="2"/>
        <v>78998</v>
      </c>
      <c r="N35" s="3">
        <f t="shared" si="3"/>
        <v>30019.24</v>
      </c>
      <c r="O35" s="3">
        <f t="shared" si="4"/>
        <v>48978.759999999995</v>
      </c>
      <c r="P35" s="4" t="s">
        <v>136</v>
      </c>
    </row>
    <row r="36" spans="2:16" x14ac:dyDescent="0.25">
      <c r="B36" s="4">
        <v>20</v>
      </c>
      <c r="C36" s="4" t="s">
        <v>112</v>
      </c>
      <c r="D36" s="5" t="s">
        <v>103</v>
      </c>
      <c r="E36" s="5">
        <v>15</v>
      </c>
      <c r="F36" s="4">
        <v>3500</v>
      </c>
      <c r="G36" s="3">
        <f t="shared" si="0"/>
        <v>52500</v>
      </c>
      <c r="H36" s="4">
        <v>2021</v>
      </c>
      <c r="I36" s="7">
        <v>2025</v>
      </c>
      <c r="J36" s="3">
        <f t="shared" si="1"/>
        <v>4</v>
      </c>
      <c r="K36" s="4">
        <v>10</v>
      </c>
      <c r="L36" s="22">
        <v>0.95</v>
      </c>
      <c r="M36" s="3">
        <f t="shared" si="2"/>
        <v>52500</v>
      </c>
      <c r="N36" s="3">
        <f t="shared" si="3"/>
        <v>19950</v>
      </c>
      <c r="O36" s="3">
        <f t="shared" si="4"/>
        <v>32550</v>
      </c>
      <c r="P36" s="4"/>
    </row>
    <row r="37" spans="2:16" x14ac:dyDescent="0.25">
      <c r="B37" s="4">
        <v>21</v>
      </c>
      <c r="C37" s="4" t="s">
        <v>113</v>
      </c>
      <c r="D37" s="5" t="s">
        <v>28</v>
      </c>
      <c r="E37" s="5">
        <v>1</v>
      </c>
      <c r="F37" s="4">
        <v>635000</v>
      </c>
      <c r="G37" s="3">
        <f t="shared" ref="G37:G59" si="5">F37*E37</f>
        <v>635000</v>
      </c>
      <c r="H37" s="4">
        <v>2021</v>
      </c>
      <c r="I37" s="7">
        <v>2025</v>
      </c>
      <c r="J37" s="3">
        <f t="shared" ref="J37:J59" si="6">I37-H37</f>
        <v>4</v>
      </c>
      <c r="K37" s="4">
        <v>10</v>
      </c>
      <c r="L37" s="22">
        <v>0.9</v>
      </c>
      <c r="M37" s="3">
        <f t="shared" ref="M37:M59" si="7">G37</f>
        <v>635000</v>
      </c>
      <c r="N37" s="3">
        <f t="shared" ref="N37:N59" si="8">(L37/K37)*M37*IF(J37&gt;K37,K37,J37)</f>
        <v>228600</v>
      </c>
      <c r="O37" s="3">
        <f t="shared" ref="O37:O59" si="9">M37-N37</f>
        <v>406400</v>
      </c>
      <c r="P37" s="4" t="s">
        <v>150</v>
      </c>
    </row>
    <row r="38" spans="2:16" x14ac:dyDescent="0.25">
      <c r="B38" s="4">
        <v>22</v>
      </c>
      <c r="C38" s="4" t="s">
        <v>113</v>
      </c>
      <c r="D38" s="5" t="s">
        <v>29</v>
      </c>
      <c r="E38" s="5">
        <v>1</v>
      </c>
      <c r="F38" s="4">
        <v>145000</v>
      </c>
      <c r="G38" s="3">
        <f t="shared" si="5"/>
        <v>145000</v>
      </c>
      <c r="H38" s="4">
        <v>2021</v>
      </c>
      <c r="I38" s="7">
        <v>2025</v>
      </c>
      <c r="J38" s="3">
        <f t="shared" si="6"/>
        <v>4</v>
      </c>
      <c r="K38" s="4">
        <v>10</v>
      </c>
      <c r="L38" s="22">
        <v>0.9</v>
      </c>
      <c r="M38" s="3">
        <f t="shared" si="7"/>
        <v>145000</v>
      </c>
      <c r="N38" s="3">
        <f t="shared" si="8"/>
        <v>52200</v>
      </c>
      <c r="O38" s="3">
        <f t="shared" si="9"/>
        <v>92800</v>
      </c>
      <c r="P38" s="4" t="s">
        <v>151</v>
      </c>
    </row>
    <row r="39" spans="2:16" x14ac:dyDescent="0.25">
      <c r="B39" s="4">
        <v>23</v>
      </c>
      <c r="C39" s="4" t="s">
        <v>113</v>
      </c>
      <c r="D39" s="5" t="s">
        <v>31</v>
      </c>
      <c r="E39" s="5">
        <v>4</v>
      </c>
      <c r="F39" s="4">
        <v>1600000</v>
      </c>
      <c r="G39" s="3">
        <f t="shared" si="5"/>
        <v>6400000</v>
      </c>
      <c r="H39" s="4">
        <v>2021</v>
      </c>
      <c r="I39" s="7">
        <v>2025</v>
      </c>
      <c r="J39" s="3">
        <f t="shared" si="6"/>
        <v>4</v>
      </c>
      <c r="K39" s="4">
        <v>12</v>
      </c>
      <c r="L39" s="22">
        <v>0.9</v>
      </c>
      <c r="M39" s="3">
        <f t="shared" si="7"/>
        <v>6400000</v>
      </c>
      <c r="N39" s="3">
        <f t="shared" si="8"/>
        <v>1920000</v>
      </c>
      <c r="O39" s="3">
        <f t="shared" si="9"/>
        <v>4480000</v>
      </c>
      <c r="P39" s="4" t="s">
        <v>152</v>
      </c>
    </row>
    <row r="40" spans="2:16" x14ac:dyDescent="0.25">
      <c r="B40" s="4">
        <v>24</v>
      </c>
      <c r="C40" s="4" t="s">
        <v>113</v>
      </c>
      <c r="D40" s="5" t="s">
        <v>148</v>
      </c>
      <c r="E40" s="5">
        <v>1</v>
      </c>
      <c r="F40" s="4">
        <v>250000</v>
      </c>
      <c r="G40" s="3">
        <f t="shared" si="5"/>
        <v>250000</v>
      </c>
      <c r="H40" s="4">
        <v>2021</v>
      </c>
      <c r="I40" s="7">
        <v>2025</v>
      </c>
      <c r="J40" s="3">
        <f t="shared" si="6"/>
        <v>4</v>
      </c>
      <c r="K40" s="4">
        <v>10</v>
      </c>
      <c r="L40" s="22">
        <v>0.9</v>
      </c>
      <c r="M40" s="3">
        <f t="shared" si="7"/>
        <v>250000</v>
      </c>
      <c r="N40" s="3">
        <f t="shared" si="8"/>
        <v>90000</v>
      </c>
      <c r="O40" s="3">
        <f t="shared" si="9"/>
        <v>160000</v>
      </c>
      <c r="P40" s="4"/>
    </row>
    <row r="41" spans="2:16" x14ac:dyDescent="0.25">
      <c r="B41" s="4">
        <v>25</v>
      </c>
      <c r="C41" s="4" t="s">
        <v>113</v>
      </c>
      <c r="D41" s="5" t="s">
        <v>40</v>
      </c>
      <c r="E41" s="5">
        <v>4</v>
      </c>
      <c r="F41" s="4">
        <v>100000</v>
      </c>
      <c r="G41" s="3">
        <f t="shared" si="5"/>
        <v>400000</v>
      </c>
      <c r="H41" s="4">
        <v>2021</v>
      </c>
      <c r="I41" s="7">
        <v>2025</v>
      </c>
      <c r="J41" s="3">
        <f t="shared" si="6"/>
        <v>4</v>
      </c>
      <c r="K41" s="4">
        <v>10</v>
      </c>
      <c r="L41" s="22">
        <v>0.9</v>
      </c>
      <c r="M41" s="3">
        <f t="shared" si="7"/>
        <v>400000</v>
      </c>
      <c r="N41" s="3">
        <f t="shared" si="8"/>
        <v>144000</v>
      </c>
      <c r="O41" s="3">
        <f t="shared" si="9"/>
        <v>256000</v>
      </c>
      <c r="P41" s="4"/>
    </row>
    <row r="42" spans="2:16" x14ac:dyDescent="0.25">
      <c r="B42" s="4">
        <v>26</v>
      </c>
      <c r="C42" s="4" t="s">
        <v>113</v>
      </c>
      <c r="D42" s="5" t="s">
        <v>42</v>
      </c>
      <c r="E42" s="5">
        <v>1</v>
      </c>
      <c r="F42" s="4">
        <v>58000</v>
      </c>
      <c r="G42" s="3">
        <f t="shared" si="5"/>
        <v>58000</v>
      </c>
      <c r="H42" s="4">
        <v>2021</v>
      </c>
      <c r="I42" s="7">
        <v>2025</v>
      </c>
      <c r="J42" s="3">
        <f t="shared" si="6"/>
        <v>4</v>
      </c>
      <c r="K42" s="4">
        <v>10</v>
      </c>
      <c r="L42" s="22">
        <v>0.9</v>
      </c>
      <c r="M42" s="3">
        <f t="shared" si="7"/>
        <v>58000</v>
      </c>
      <c r="N42" s="3">
        <f t="shared" si="8"/>
        <v>20880</v>
      </c>
      <c r="O42" s="3">
        <f t="shared" si="9"/>
        <v>37120</v>
      </c>
      <c r="P42" s="21" t="s">
        <v>146</v>
      </c>
    </row>
    <row r="43" spans="2:16" x14ac:dyDescent="0.25">
      <c r="B43" s="4">
        <v>27</v>
      </c>
      <c r="C43" s="4" t="s">
        <v>113</v>
      </c>
      <c r="D43" s="5" t="s">
        <v>40</v>
      </c>
      <c r="E43" s="5">
        <v>3</v>
      </c>
      <c r="F43" s="4">
        <v>34999</v>
      </c>
      <c r="G43" s="3">
        <f t="shared" si="5"/>
        <v>104997</v>
      </c>
      <c r="H43" s="4">
        <v>2021</v>
      </c>
      <c r="I43" s="7">
        <v>2025</v>
      </c>
      <c r="J43" s="3">
        <f t="shared" si="6"/>
        <v>4</v>
      </c>
      <c r="K43" s="4">
        <v>10</v>
      </c>
      <c r="L43" s="22">
        <v>0.9</v>
      </c>
      <c r="M43" s="3">
        <f t="shared" si="7"/>
        <v>104997</v>
      </c>
      <c r="N43" s="3">
        <f t="shared" si="8"/>
        <v>37798.92</v>
      </c>
      <c r="O43" s="3">
        <f t="shared" si="9"/>
        <v>67198.080000000002</v>
      </c>
      <c r="P43" s="4" t="s">
        <v>145</v>
      </c>
    </row>
    <row r="44" spans="2:16" x14ac:dyDescent="0.25">
      <c r="B44" s="4">
        <v>28</v>
      </c>
      <c r="C44" s="4" t="s">
        <v>113</v>
      </c>
      <c r="D44" s="5" t="s">
        <v>43</v>
      </c>
      <c r="E44" s="5">
        <v>6</v>
      </c>
      <c r="F44" s="4">
        <v>2150</v>
      </c>
      <c r="G44" s="3">
        <f t="shared" si="5"/>
        <v>12900</v>
      </c>
      <c r="H44" s="4">
        <v>2021</v>
      </c>
      <c r="I44" s="7">
        <v>2025</v>
      </c>
      <c r="J44" s="3">
        <f t="shared" si="6"/>
        <v>4</v>
      </c>
      <c r="K44" s="4">
        <v>10</v>
      </c>
      <c r="L44" s="22">
        <v>0.9</v>
      </c>
      <c r="M44" s="3">
        <f t="shared" si="7"/>
        <v>12900</v>
      </c>
      <c r="N44" s="3">
        <f t="shared" si="8"/>
        <v>4644</v>
      </c>
      <c r="O44" s="3">
        <f t="shared" si="9"/>
        <v>8256</v>
      </c>
      <c r="P44" s="4" t="s">
        <v>144</v>
      </c>
    </row>
    <row r="45" spans="2:16" x14ac:dyDescent="0.25">
      <c r="B45" s="4">
        <v>29</v>
      </c>
      <c r="C45" s="4" t="s">
        <v>113</v>
      </c>
      <c r="D45" s="5" t="s">
        <v>44</v>
      </c>
      <c r="E45" s="5">
        <v>1</v>
      </c>
      <c r="F45" s="4">
        <v>23500</v>
      </c>
      <c r="G45" s="3">
        <f t="shared" si="5"/>
        <v>23500</v>
      </c>
      <c r="H45" s="4">
        <v>2021</v>
      </c>
      <c r="I45" s="7">
        <v>2025</v>
      </c>
      <c r="J45" s="3">
        <f t="shared" si="6"/>
        <v>4</v>
      </c>
      <c r="K45" s="4">
        <v>10</v>
      </c>
      <c r="L45" s="22">
        <v>0.9</v>
      </c>
      <c r="M45" s="3">
        <f t="shared" si="7"/>
        <v>23500</v>
      </c>
      <c r="N45" s="3">
        <f t="shared" si="8"/>
        <v>8460</v>
      </c>
      <c r="O45" s="3">
        <f t="shared" si="9"/>
        <v>15040</v>
      </c>
      <c r="P45" s="4" t="s">
        <v>143</v>
      </c>
    </row>
    <row r="46" spans="2:16" x14ac:dyDescent="0.25">
      <c r="B46" s="4">
        <v>30</v>
      </c>
      <c r="C46" s="4" t="s">
        <v>113</v>
      </c>
      <c r="D46" s="5" t="s">
        <v>104</v>
      </c>
      <c r="E46" s="5">
        <v>1</v>
      </c>
      <c r="F46" s="4">
        <v>165050</v>
      </c>
      <c r="G46" s="3">
        <f t="shared" si="5"/>
        <v>165050</v>
      </c>
      <c r="H46" s="4">
        <v>2021</v>
      </c>
      <c r="I46" s="7">
        <v>2025</v>
      </c>
      <c r="J46" s="3">
        <f t="shared" si="6"/>
        <v>4</v>
      </c>
      <c r="K46" s="4">
        <v>10</v>
      </c>
      <c r="L46" s="22">
        <v>0.9</v>
      </c>
      <c r="M46" s="3">
        <f t="shared" si="7"/>
        <v>165050</v>
      </c>
      <c r="N46" s="3">
        <f t="shared" si="8"/>
        <v>59418</v>
      </c>
      <c r="O46" s="3">
        <f t="shared" si="9"/>
        <v>105632</v>
      </c>
      <c r="P46" s="4" t="s">
        <v>142</v>
      </c>
    </row>
    <row r="47" spans="2:16" x14ac:dyDescent="0.25">
      <c r="B47" s="4">
        <v>31</v>
      </c>
      <c r="C47" s="4" t="s">
        <v>113</v>
      </c>
      <c r="D47" s="5" t="s">
        <v>105</v>
      </c>
      <c r="E47" s="5">
        <v>1</v>
      </c>
      <c r="F47" s="4">
        <v>605000</v>
      </c>
      <c r="G47" s="3">
        <f t="shared" si="5"/>
        <v>605000</v>
      </c>
      <c r="H47" s="4">
        <v>2021</v>
      </c>
      <c r="I47" s="7">
        <v>2025</v>
      </c>
      <c r="J47" s="3">
        <f t="shared" si="6"/>
        <v>4</v>
      </c>
      <c r="K47" s="4">
        <v>10</v>
      </c>
      <c r="L47" s="22">
        <v>0.9</v>
      </c>
      <c r="M47" s="3">
        <f t="shared" si="7"/>
        <v>605000</v>
      </c>
      <c r="N47" s="3">
        <f t="shared" si="8"/>
        <v>217800</v>
      </c>
      <c r="O47" s="3">
        <f t="shared" si="9"/>
        <v>387200</v>
      </c>
      <c r="P47" s="4" t="s">
        <v>141</v>
      </c>
    </row>
    <row r="48" spans="2:16" x14ac:dyDescent="0.25">
      <c r="B48" s="4">
        <v>32</v>
      </c>
      <c r="C48" s="4" t="s">
        <v>112</v>
      </c>
      <c r="D48" s="4" t="s">
        <v>45</v>
      </c>
      <c r="E48" s="4">
        <v>3</v>
      </c>
      <c r="F48" s="4">
        <v>3790</v>
      </c>
      <c r="G48" s="3">
        <f t="shared" si="5"/>
        <v>11370</v>
      </c>
      <c r="H48" s="4">
        <v>2021</v>
      </c>
      <c r="I48" s="7">
        <v>2025</v>
      </c>
      <c r="J48" s="3">
        <f t="shared" si="6"/>
        <v>4</v>
      </c>
      <c r="K48" s="4">
        <v>10</v>
      </c>
      <c r="L48" s="22">
        <v>0.95</v>
      </c>
      <c r="M48" s="3">
        <f t="shared" si="7"/>
        <v>11370</v>
      </c>
      <c r="N48" s="3">
        <f t="shared" si="8"/>
        <v>4320.6000000000004</v>
      </c>
      <c r="O48" s="3">
        <f t="shared" si="9"/>
        <v>7049.4</v>
      </c>
      <c r="P48" s="4" t="s">
        <v>137</v>
      </c>
    </row>
    <row r="49" spans="2:16" x14ac:dyDescent="0.25">
      <c r="B49" s="4">
        <v>33</v>
      </c>
      <c r="C49" s="4" t="s">
        <v>112</v>
      </c>
      <c r="D49" s="4" t="s">
        <v>46</v>
      </c>
      <c r="E49" s="4">
        <v>1</v>
      </c>
      <c r="F49" s="4">
        <v>59851</v>
      </c>
      <c r="G49" s="3">
        <f t="shared" si="5"/>
        <v>59851</v>
      </c>
      <c r="H49" s="4">
        <v>2021</v>
      </c>
      <c r="I49" s="7">
        <v>2025</v>
      </c>
      <c r="J49" s="3">
        <f t="shared" si="6"/>
        <v>4</v>
      </c>
      <c r="K49" s="4">
        <v>10</v>
      </c>
      <c r="L49" s="22">
        <v>0.95</v>
      </c>
      <c r="M49" s="3">
        <f t="shared" si="7"/>
        <v>59851</v>
      </c>
      <c r="N49" s="3">
        <f t="shared" si="8"/>
        <v>22743.38</v>
      </c>
      <c r="O49" s="3">
        <f t="shared" si="9"/>
        <v>37107.619999999995</v>
      </c>
      <c r="P49" s="4" t="s">
        <v>138</v>
      </c>
    </row>
    <row r="50" spans="2:16" x14ac:dyDescent="0.25">
      <c r="B50" s="4">
        <v>34</v>
      </c>
      <c r="C50" s="4" t="s">
        <v>112</v>
      </c>
      <c r="D50" s="4" t="s">
        <v>47</v>
      </c>
      <c r="E50" s="4">
        <v>7</v>
      </c>
      <c r="F50" s="4">
        <v>20000</v>
      </c>
      <c r="G50" s="3">
        <f t="shared" si="5"/>
        <v>140000</v>
      </c>
      <c r="H50" s="4">
        <v>2021</v>
      </c>
      <c r="I50" s="7">
        <v>2025</v>
      </c>
      <c r="J50" s="3">
        <f t="shared" si="6"/>
        <v>4</v>
      </c>
      <c r="K50" s="4">
        <v>10</v>
      </c>
      <c r="L50" s="22">
        <v>0.95</v>
      </c>
      <c r="M50" s="3">
        <f t="shared" si="7"/>
        <v>140000</v>
      </c>
      <c r="N50" s="3">
        <f t="shared" si="8"/>
        <v>53200</v>
      </c>
      <c r="O50" s="3">
        <f t="shared" si="9"/>
        <v>86800</v>
      </c>
      <c r="P50" s="4" t="s">
        <v>149</v>
      </c>
    </row>
    <row r="51" spans="2:16" x14ac:dyDescent="0.25">
      <c r="B51" s="4">
        <v>35</v>
      </c>
      <c r="C51" s="4" t="s">
        <v>112</v>
      </c>
      <c r="D51" s="4" t="s">
        <v>48</v>
      </c>
      <c r="E51" s="4">
        <v>2</v>
      </c>
      <c r="F51" s="4">
        <v>6000</v>
      </c>
      <c r="G51" s="3">
        <f t="shared" si="5"/>
        <v>12000</v>
      </c>
      <c r="H51" s="4">
        <v>2021</v>
      </c>
      <c r="I51" s="7">
        <v>2025</v>
      </c>
      <c r="J51" s="3">
        <f t="shared" si="6"/>
        <v>4</v>
      </c>
      <c r="K51" s="4">
        <v>10</v>
      </c>
      <c r="L51" s="22">
        <v>0.95</v>
      </c>
      <c r="M51" s="3">
        <f t="shared" si="7"/>
        <v>12000</v>
      </c>
      <c r="N51" s="3">
        <f t="shared" si="8"/>
        <v>4560</v>
      </c>
      <c r="O51" s="3">
        <f t="shared" si="9"/>
        <v>7440</v>
      </c>
      <c r="P51" s="4"/>
    </row>
    <row r="52" spans="2:16" x14ac:dyDescent="0.25">
      <c r="B52" s="4">
        <v>36</v>
      </c>
      <c r="C52" s="4" t="s">
        <v>113</v>
      </c>
      <c r="D52" s="4" t="s">
        <v>140</v>
      </c>
      <c r="E52" s="4">
        <v>2</v>
      </c>
      <c r="F52" s="4">
        <v>17500</v>
      </c>
      <c r="G52" s="3">
        <f t="shared" si="5"/>
        <v>35000</v>
      </c>
      <c r="H52" s="4">
        <v>2021</v>
      </c>
      <c r="I52" s="7">
        <v>2025</v>
      </c>
      <c r="J52" s="3">
        <f t="shared" si="6"/>
        <v>4</v>
      </c>
      <c r="K52" s="4">
        <v>10</v>
      </c>
      <c r="L52" s="22">
        <v>0.9</v>
      </c>
      <c r="M52" s="3">
        <f t="shared" si="7"/>
        <v>35000</v>
      </c>
      <c r="N52" s="3">
        <f t="shared" si="8"/>
        <v>12600</v>
      </c>
      <c r="O52" s="3">
        <f t="shared" si="9"/>
        <v>22400</v>
      </c>
      <c r="P52" s="4" t="s">
        <v>139</v>
      </c>
    </row>
    <row r="53" spans="2:16" x14ac:dyDescent="0.25">
      <c r="B53" s="4">
        <v>37</v>
      </c>
      <c r="C53" s="4" t="s">
        <v>113</v>
      </c>
      <c r="D53" s="4" t="s">
        <v>109</v>
      </c>
      <c r="E53" s="4">
        <v>1</v>
      </c>
      <c r="F53" s="4">
        <v>2100000</v>
      </c>
      <c r="G53" s="3">
        <f t="shared" si="5"/>
        <v>2100000</v>
      </c>
      <c r="H53" s="4">
        <v>2021</v>
      </c>
      <c r="I53" s="7">
        <v>2025</v>
      </c>
      <c r="J53" s="3">
        <f t="shared" si="6"/>
        <v>4</v>
      </c>
      <c r="K53" s="4">
        <v>10</v>
      </c>
      <c r="L53" s="22">
        <v>0.9</v>
      </c>
      <c r="M53" s="3">
        <f t="shared" si="7"/>
        <v>2100000</v>
      </c>
      <c r="N53" s="3">
        <f t="shared" si="8"/>
        <v>756000</v>
      </c>
      <c r="O53" s="3">
        <f t="shared" si="9"/>
        <v>1344000</v>
      </c>
      <c r="P53" s="4"/>
    </row>
    <row r="54" spans="2:16" x14ac:dyDescent="0.25">
      <c r="B54" s="4">
        <v>38</v>
      </c>
      <c r="C54" s="4" t="s">
        <v>113</v>
      </c>
      <c r="D54" s="4" t="s">
        <v>50</v>
      </c>
      <c r="E54" s="4">
        <v>1</v>
      </c>
      <c r="F54" s="4">
        <v>125000</v>
      </c>
      <c r="G54" s="3">
        <f t="shared" si="5"/>
        <v>125000</v>
      </c>
      <c r="H54" s="4">
        <v>2021</v>
      </c>
      <c r="I54" s="7">
        <v>2025</v>
      </c>
      <c r="J54" s="3">
        <f t="shared" si="6"/>
        <v>4</v>
      </c>
      <c r="K54" s="4">
        <v>10</v>
      </c>
      <c r="L54" s="22">
        <v>0.9</v>
      </c>
      <c r="M54" s="3">
        <f t="shared" si="7"/>
        <v>125000</v>
      </c>
      <c r="N54" s="3">
        <f t="shared" si="8"/>
        <v>45000</v>
      </c>
      <c r="O54" s="3">
        <f t="shared" si="9"/>
        <v>80000</v>
      </c>
      <c r="P54" s="4"/>
    </row>
    <row r="55" spans="2:16" x14ac:dyDescent="0.25">
      <c r="B55" s="4">
        <v>39</v>
      </c>
      <c r="C55" s="4" t="s">
        <v>113</v>
      </c>
      <c r="D55" s="4" t="s">
        <v>49</v>
      </c>
      <c r="E55" s="4">
        <v>1</v>
      </c>
      <c r="F55" s="4">
        <f>1200*85.98</f>
        <v>103176</v>
      </c>
      <c r="G55" s="3">
        <f t="shared" si="5"/>
        <v>103176</v>
      </c>
      <c r="H55" s="4">
        <v>2021</v>
      </c>
      <c r="I55" s="7">
        <v>2025</v>
      </c>
      <c r="J55" s="3">
        <f t="shared" si="6"/>
        <v>4</v>
      </c>
      <c r="K55" s="4">
        <v>10</v>
      </c>
      <c r="L55" s="22">
        <v>0.9</v>
      </c>
      <c r="M55" s="3">
        <f t="shared" si="7"/>
        <v>103176</v>
      </c>
      <c r="N55" s="3">
        <f t="shared" si="8"/>
        <v>37143.360000000001</v>
      </c>
      <c r="O55" s="3">
        <f t="shared" si="9"/>
        <v>66032.639999999999</v>
      </c>
      <c r="P55" s="4" t="s">
        <v>116</v>
      </c>
    </row>
    <row r="56" spans="2:16" x14ac:dyDescent="0.25">
      <c r="B56" s="4">
        <v>40</v>
      </c>
      <c r="C56" s="4" t="s">
        <v>113</v>
      </c>
      <c r="D56" s="4" t="s">
        <v>51</v>
      </c>
      <c r="E56" s="4">
        <v>1</v>
      </c>
      <c r="F56" s="4">
        <f>3300*85.98</f>
        <v>283734</v>
      </c>
      <c r="G56" s="3">
        <f t="shared" si="5"/>
        <v>283734</v>
      </c>
      <c r="H56" s="4">
        <v>2021</v>
      </c>
      <c r="I56" s="7">
        <v>2025</v>
      </c>
      <c r="J56" s="3">
        <f t="shared" si="6"/>
        <v>4</v>
      </c>
      <c r="K56" s="4">
        <v>10</v>
      </c>
      <c r="L56" s="22">
        <v>0.9</v>
      </c>
      <c r="M56" s="3">
        <f t="shared" si="7"/>
        <v>283734</v>
      </c>
      <c r="N56" s="3">
        <f t="shared" si="8"/>
        <v>102144.23999999999</v>
      </c>
      <c r="O56" s="3">
        <f t="shared" si="9"/>
        <v>181589.76000000001</v>
      </c>
      <c r="P56" s="4" t="s">
        <v>115</v>
      </c>
    </row>
    <row r="57" spans="2:16" x14ac:dyDescent="0.25">
      <c r="B57" s="4">
        <v>41</v>
      </c>
      <c r="C57" s="4" t="s">
        <v>113</v>
      </c>
      <c r="D57" s="4" t="s">
        <v>52</v>
      </c>
      <c r="E57" s="4">
        <v>1</v>
      </c>
      <c r="F57" s="4">
        <v>690000</v>
      </c>
      <c r="G57" s="3">
        <f t="shared" si="5"/>
        <v>690000</v>
      </c>
      <c r="H57" s="4">
        <v>2021</v>
      </c>
      <c r="I57" s="7">
        <v>2025</v>
      </c>
      <c r="J57" s="3">
        <f t="shared" si="6"/>
        <v>4</v>
      </c>
      <c r="K57" s="4">
        <v>10</v>
      </c>
      <c r="L57" s="22">
        <v>0.9</v>
      </c>
      <c r="M57" s="3">
        <f t="shared" si="7"/>
        <v>690000</v>
      </c>
      <c r="N57" s="3">
        <f t="shared" si="8"/>
        <v>248400</v>
      </c>
      <c r="O57" s="3">
        <f t="shared" si="9"/>
        <v>441600</v>
      </c>
      <c r="P57" s="4" t="s">
        <v>114</v>
      </c>
    </row>
    <row r="58" spans="2:16" x14ac:dyDescent="0.25">
      <c r="B58" s="4">
        <v>42</v>
      </c>
      <c r="C58" s="4" t="s">
        <v>113</v>
      </c>
      <c r="D58" s="4" t="s">
        <v>53</v>
      </c>
      <c r="E58" s="4">
        <v>1</v>
      </c>
      <c r="F58" s="4">
        <v>3650000</v>
      </c>
      <c r="G58" s="3">
        <f t="shared" si="5"/>
        <v>3650000</v>
      </c>
      <c r="H58" s="4">
        <v>2021</v>
      </c>
      <c r="I58" s="7">
        <v>2025</v>
      </c>
      <c r="J58" s="3">
        <f t="shared" si="6"/>
        <v>4</v>
      </c>
      <c r="K58" s="4">
        <v>10</v>
      </c>
      <c r="L58" s="22">
        <v>0.9</v>
      </c>
      <c r="M58" s="3">
        <f t="shared" si="7"/>
        <v>3650000</v>
      </c>
      <c r="N58" s="3">
        <f t="shared" si="8"/>
        <v>1314000</v>
      </c>
      <c r="O58" s="3">
        <f t="shared" si="9"/>
        <v>2336000</v>
      </c>
      <c r="P58" s="4"/>
    </row>
    <row r="59" spans="2:16" x14ac:dyDescent="0.25">
      <c r="B59" s="4">
        <v>43</v>
      </c>
      <c r="C59" s="4" t="s">
        <v>113</v>
      </c>
      <c r="D59" s="4" t="s">
        <v>35</v>
      </c>
      <c r="E59" s="5">
        <v>2</v>
      </c>
      <c r="F59" s="4">
        <f>1000*85</f>
        <v>85000</v>
      </c>
      <c r="G59" s="3">
        <f t="shared" si="5"/>
        <v>170000</v>
      </c>
      <c r="H59" s="4">
        <v>2021</v>
      </c>
      <c r="I59" s="7">
        <v>2025</v>
      </c>
      <c r="J59" s="3">
        <f t="shared" si="6"/>
        <v>4</v>
      </c>
      <c r="K59" s="4">
        <v>10</v>
      </c>
      <c r="L59" s="22">
        <v>0.9</v>
      </c>
      <c r="M59" s="3">
        <f t="shared" si="7"/>
        <v>170000</v>
      </c>
      <c r="N59" s="3">
        <f t="shared" si="8"/>
        <v>61200</v>
      </c>
      <c r="O59" s="3">
        <f t="shared" si="9"/>
        <v>108800</v>
      </c>
      <c r="P59" s="4" t="s">
        <v>153</v>
      </c>
    </row>
  </sheetData>
  <autoFilter ref="B4:P59">
    <sortState ref="B5:P59">
      <sortCondition sortBy="cellColor" ref="D4:D59" dxfId="0"/>
    </sortState>
  </autoFilter>
  <hyperlinks>
    <hyperlink ref="P42" r:id="rId1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85"/>
  <sheetViews>
    <sheetView workbookViewId="0">
      <selection activeCell="J3" sqref="J3"/>
    </sheetView>
  </sheetViews>
  <sheetFormatPr defaultRowHeight="15" x14ac:dyDescent="0.25"/>
  <cols>
    <col min="3" max="3" width="2" bestFit="1" customWidth="1"/>
    <col min="4" max="4" width="27" bestFit="1" customWidth="1"/>
    <col min="5" max="5" width="8" bestFit="1" customWidth="1"/>
  </cols>
  <sheetData>
    <row r="3" spans="3:10" x14ac:dyDescent="0.25">
      <c r="D3" s="8" t="s">
        <v>54</v>
      </c>
      <c r="J3">
        <f>1500*30</f>
        <v>45000</v>
      </c>
    </row>
    <row r="5" spans="3:10" x14ac:dyDescent="0.25">
      <c r="D5" t="s">
        <v>55</v>
      </c>
    </row>
    <row r="7" spans="3:10" x14ac:dyDescent="0.25">
      <c r="C7">
        <v>1</v>
      </c>
      <c r="D7" t="s">
        <v>56</v>
      </c>
      <c r="E7">
        <f>26+2+3</f>
        <v>31</v>
      </c>
      <c r="F7">
        <v>5</v>
      </c>
    </row>
    <row r="8" spans="3:10" x14ac:dyDescent="0.25">
      <c r="C8">
        <v>2</v>
      </c>
      <c r="D8" t="s">
        <v>57</v>
      </c>
      <c r="E8">
        <f>26+2+44+1</f>
        <v>73</v>
      </c>
      <c r="F8">
        <v>3</v>
      </c>
    </row>
    <row r="9" spans="3:10" x14ac:dyDescent="0.25">
      <c r="C9">
        <v>3</v>
      </c>
      <c r="D9" t="s">
        <v>58</v>
      </c>
      <c r="E9">
        <f>42+82</f>
        <v>124</v>
      </c>
      <c r="F9">
        <v>4</v>
      </c>
    </row>
    <row r="10" spans="3:10" x14ac:dyDescent="0.25">
      <c r="C10">
        <v>4</v>
      </c>
      <c r="D10" t="s">
        <v>59</v>
      </c>
      <c r="E10">
        <v>2</v>
      </c>
      <c r="F10">
        <v>5</v>
      </c>
    </row>
    <row r="11" spans="3:10" x14ac:dyDescent="0.25">
      <c r="C11">
        <v>5</v>
      </c>
      <c r="D11" t="s">
        <v>60</v>
      </c>
      <c r="E11">
        <f>4+4+9</f>
        <v>17</v>
      </c>
      <c r="F11">
        <v>6</v>
      </c>
    </row>
    <row r="12" spans="3:10" x14ac:dyDescent="0.25">
      <c r="C12">
        <v>6</v>
      </c>
      <c r="D12" t="s">
        <v>61</v>
      </c>
      <c r="E12">
        <v>5</v>
      </c>
      <c r="F12">
        <v>5</v>
      </c>
    </row>
    <row r="14" spans="3:10" x14ac:dyDescent="0.25">
      <c r="D14" s="8" t="s">
        <v>62</v>
      </c>
    </row>
    <row r="16" spans="3:10" x14ac:dyDescent="0.25">
      <c r="C16">
        <v>1</v>
      </c>
      <c r="D16" t="s">
        <v>63</v>
      </c>
      <c r="E16">
        <v>113</v>
      </c>
      <c r="F16">
        <v>7</v>
      </c>
    </row>
    <row r="19" spans="3:6" x14ac:dyDescent="0.25">
      <c r="D19" s="8" t="s">
        <v>64</v>
      </c>
    </row>
    <row r="21" spans="3:6" x14ac:dyDescent="0.25">
      <c r="C21">
        <v>1</v>
      </c>
      <c r="D21" t="s">
        <v>65</v>
      </c>
      <c r="E21">
        <f>86+54+11</f>
        <v>151</v>
      </c>
      <c r="F21">
        <v>1</v>
      </c>
    </row>
    <row r="23" spans="3:6" hidden="1" x14ac:dyDescent="0.25">
      <c r="D23" s="8" t="s">
        <v>66</v>
      </c>
    </row>
    <row r="24" spans="3:6" hidden="1" x14ac:dyDescent="0.25"/>
    <row r="25" spans="3:6" hidden="1" x14ac:dyDescent="0.25">
      <c r="C25">
        <v>1</v>
      </c>
      <c r="D25" t="s">
        <v>67</v>
      </c>
      <c r="E25">
        <f>2+28+5</f>
        <v>35</v>
      </c>
    </row>
    <row r="27" spans="3:6" x14ac:dyDescent="0.25">
      <c r="D27" s="8" t="s">
        <v>68</v>
      </c>
    </row>
    <row r="29" spans="3:6" x14ac:dyDescent="0.25">
      <c r="C29">
        <v>1</v>
      </c>
      <c r="D29" t="s">
        <v>69</v>
      </c>
      <c r="E29">
        <v>17</v>
      </c>
    </row>
    <row r="30" spans="3:6" x14ac:dyDescent="0.25">
      <c r="D30" t="s">
        <v>70</v>
      </c>
      <c r="E30">
        <v>13</v>
      </c>
    </row>
    <row r="31" spans="3:6" x14ac:dyDescent="0.25">
      <c r="D31" t="s">
        <v>71</v>
      </c>
      <c r="E31">
        <v>9</v>
      </c>
    </row>
    <row r="32" spans="3:6" x14ac:dyDescent="0.25">
      <c r="D32" t="s">
        <v>72</v>
      </c>
      <c r="E32">
        <v>1</v>
      </c>
    </row>
    <row r="34" spans="3:5" x14ac:dyDescent="0.25">
      <c r="D34" s="8" t="s">
        <v>73</v>
      </c>
    </row>
    <row r="36" spans="3:5" x14ac:dyDescent="0.25">
      <c r="C36">
        <v>1</v>
      </c>
      <c r="E36">
        <f>5+8+61+36</f>
        <v>110</v>
      </c>
    </row>
    <row r="38" spans="3:5" x14ac:dyDescent="0.25">
      <c r="D38" s="8" t="s">
        <v>74</v>
      </c>
    </row>
    <row r="40" spans="3:5" x14ac:dyDescent="0.25">
      <c r="C40">
        <v>1</v>
      </c>
      <c r="D40" t="s">
        <v>75</v>
      </c>
      <c r="E40">
        <v>168</v>
      </c>
    </row>
    <row r="41" spans="3:5" x14ac:dyDescent="0.25">
      <c r="C41">
        <v>2</v>
      </c>
      <c r="D41" t="s">
        <v>76</v>
      </c>
      <c r="E41">
        <f>24+108+61</f>
        <v>193</v>
      </c>
    </row>
    <row r="43" spans="3:5" x14ac:dyDescent="0.25">
      <c r="C43">
        <v>1</v>
      </c>
      <c r="D43" t="s">
        <v>77</v>
      </c>
      <c r="E43" t="s">
        <v>78</v>
      </c>
    </row>
    <row r="46" spans="3:5" x14ac:dyDescent="0.25">
      <c r="D46" s="8" t="s">
        <v>79</v>
      </c>
    </row>
    <row r="48" spans="3:5" x14ac:dyDescent="0.25">
      <c r="C48">
        <v>1</v>
      </c>
      <c r="D48" t="s">
        <v>80</v>
      </c>
      <c r="E48">
        <f>19+4+6+17</f>
        <v>46</v>
      </c>
    </row>
    <row r="49" spans="3:5" x14ac:dyDescent="0.25">
      <c r="C49">
        <v>2</v>
      </c>
      <c r="D49" t="s">
        <v>81</v>
      </c>
      <c r="E49">
        <v>5</v>
      </c>
    </row>
    <row r="50" spans="3:5" x14ac:dyDescent="0.25">
      <c r="C50">
        <v>3</v>
      </c>
      <c r="D50" t="s">
        <v>81</v>
      </c>
      <c r="E50">
        <f>26+44</f>
        <v>70</v>
      </c>
    </row>
    <row r="53" spans="3:5" x14ac:dyDescent="0.25">
      <c r="D53" s="8" t="s">
        <v>82</v>
      </c>
    </row>
    <row r="55" spans="3:5" x14ac:dyDescent="0.25">
      <c r="C55">
        <v>1</v>
      </c>
      <c r="D55" t="s">
        <v>83</v>
      </c>
      <c r="E55" t="s">
        <v>84</v>
      </c>
    </row>
    <row r="58" spans="3:5" x14ac:dyDescent="0.25">
      <c r="D58" s="8" t="s">
        <v>85</v>
      </c>
    </row>
    <row r="60" spans="3:5" x14ac:dyDescent="0.25">
      <c r="D60" s="8" t="s">
        <v>86</v>
      </c>
    </row>
    <row r="62" spans="3:5" x14ac:dyDescent="0.25">
      <c r="C62">
        <v>1</v>
      </c>
      <c r="D62" t="s">
        <v>87</v>
      </c>
      <c r="E62">
        <f>61+32+38+38</f>
        <v>169</v>
      </c>
    </row>
    <row r="64" spans="3:5" x14ac:dyDescent="0.25">
      <c r="D64" s="8" t="s">
        <v>88</v>
      </c>
    </row>
    <row r="66" spans="3:5" x14ac:dyDescent="0.25">
      <c r="C66">
        <v>1</v>
      </c>
      <c r="D66" t="s">
        <v>89</v>
      </c>
      <c r="E66">
        <v>3</v>
      </c>
    </row>
    <row r="68" spans="3:5" x14ac:dyDescent="0.25">
      <c r="D68" s="8" t="s">
        <v>90</v>
      </c>
    </row>
    <row r="70" spans="3:5" x14ac:dyDescent="0.25">
      <c r="C70">
        <v>1</v>
      </c>
      <c r="D70" t="s">
        <v>91</v>
      </c>
    </row>
    <row r="73" spans="3:5" x14ac:dyDescent="0.25">
      <c r="D73" s="8" t="s">
        <v>92</v>
      </c>
    </row>
    <row r="75" spans="3:5" x14ac:dyDescent="0.25">
      <c r="C75">
        <v>1</v>
      </c>
      <c r="D75" t="s">
        <v>93</v>
      </c>
      <c r="E75">
        <v>120</v>
      </c>
    </row>
    <row r="77" spans="3:5" x14ac:dyDescent="0.25">
      <c r="D77" s="8" t="s">
        <v>73</v>
      </c>
    </row>
    <row r="79" spans="3:5" x14ac:dyDescent="0.25">
      <c r="C79">
        <v>1</v>
      </c>
      <c r="D79" t="s">
        <v>94</v>
      </c>
      <c r="E79">
        <v>45</v>
      </c>
    </row>
    <row r="81" spans="3:5" x14ac:dyDescent="0.25">
      <c r="D81" s="8" t="s">
        <v>95</v>
      </c>
    </row>
    <row r="83" spans="3:5" x14ac:dyDescent="0.25">
      <c r="C83">
        <v>1</v>
      </c>
      <c r="D83" t="s">
        <v>96</v>
      </c>
      <c r="E83">
        <v>100</v>
      </c>
    </row>
    <row r="85" spans="3:5" x14ac:dyDescent="0.25">
      <c r="C85">
        <v>1</v>
      </c>
      <c r="D85" t="s">
        <v>97</v>
      </c>
      <c r="E85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</vt:lpstr>
      <vt:lpstr>Assets</vt:lpstr>
      <vt:lpstr>Invetories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Jitendra Malhotra</dc:creator>
  <cp:lastModifiedBy>Nischay Gautam</cp:lastModifiedBy>
  <cp:lastPrinted>2025-01-24T11:09:19Z</cp:lastPrinted>
  <dcterms:created xsi:type="dcterms:W3CDTF">2025-01-22T16:28:31Z</dcterms:created>
  <dcterms:modified xsi:type="dcterms:W3CDTF">2025-04-08T12:06:58Z</dcterms:modified>
</cp:coreProperties>
</file>