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20"/>
  </bookViews>
  <sheets>
    <sheet name="Sheet1" sheetId="1" r:id="rId1"/>
    <sheet name="Sheet2" sheetId="2" r:id="rId2"/>
  </sheets>
  <definedNames>
    <definedName name="_xlnm._FilterDatabase" localSheetId="0" hidden="1">Sheet1!$A$1:$F$21</definedName>
  </definedNames>
  <calcPr calcId="162913" iterate="1" iterateCount="500" iterateDelta="50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D20" i="1" l="1"/>
  <c r="D19" i="1"/>
  <c r="D18" i="1"/>
  <c r="D17" i="1"/>
  <c r="D16" i="1" l="1"/>
  <c r="D15" i="1"/>
  <c r="D14" i="1" l="1"/>
  <c r="D13" i="1"/>
  <c r="D11" i="1"/>
  <c r="D12" i="1"/>
  <c r="D10" i="1"/>
  <c r="D9" i="1"/>
  <c r="D8" i="1"/>
  <c r="D7" i="1" l="1"/>
  <c r="A28" i="1" l="1"/>
  <c r="B27" i="1" l="1"/>
  <c r="A26" i="1" l="1"/>
  <c r="B26" i="1" s="1"/>
  <c r="B28" i="1" s="1"/>
  <c r="D2" i="1"/>
  <c r="E28" i="1" l="1"/>
  <c r="D30" i="1"/>
  <c r="D27" i="1"/>
  <c r="D26" i="1"/>
  <c r="D23" i="1"/>
  <c r="D28" i="1" l="1"/>
  <c r="D31" i="1" s="1"/>
  <c r="D32" i="1" l="1"/>
  <c r="F14" i="2"/>
  <c r="F17" i="2" s="1"/>
  <c r="F27" i="1"/>
  <c r="F26" i="1"/>
  <c r="F28" i="1" l="1"/>
</calcChain>
</file>

<file path=xl/sharedStrings.xml><?xml version="1.0" encoding="utf-8"?>
<sst xmlns="http://schemas.openxmlformats.org/spreadsheetml/2006/main" count="85" uniqueCount="30">
  <si>
    <t>Date</t>
  </si>
  <si>
    <t>Praj Industries Limited</t>
  </si>
  <si>
    <t>Vendor Name</t>
  </si>
  <si>
    <t>Vendor Code</t>
  </si>
  <si>
    <t>From</t>
  </si>
  <si>
    <t>Term Loan</t>
  </si>
  <si>
    <t>PC</t>
  </si>
  <si>
    <t>Through</t>
  </si>
  <si>
    <t>Total</t>
  </si>
  <si>
    <t>PC not counted</t>
  </si>
  <si>
    <t>Amt paid</t>
  </si>
  <si>
    <t>Max Share</t>
  </si>
  <si>
    <t>Share</t>
  </si>
  <si>
    <t>Grand Total</t>
  </si>
  <si>
    <t xml:space="preserve">SBI CC A/c 40538486466 </t>
  </si>
  <si>
    <t>SBI TL - 42567375020</t>
  </si>
  <si>
    <t>R.S. ENTERPRISES</t>
  </si>
  <si>
    <t>MM ENVIRO PORJECTS
PVT. LTD.</t>
  </si>
  <si>
    <t>Ace Build (P) Limited</t>
  </si>
  <si>
    <t>TDS</t>
  </si>
  <si>
    <t>Sources of Fund</t>
  </si>
  <si>
    <t>Particulars</t>
  </si>
  <si>
    <t xml:space="preserve">Amount </t>
  </si>
  <si>
    <t>Internal Accrual</t>
  </si>
  <si>
    <t>Uses of Fund</t>
  </si>
  <si>
    <t>Particulars of payment</t>
  </si>
  <si>
    <t>Plant &amp; Machineries</t>
  </si>
  <si>
    <t>Technical Consultant</t>
  </si>
  <si>
    <t>Civil work</t>
  </si>
  <si>
    <t>Term Loan from SBI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</si>
</sst>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1" xfId="1" applyNumberFormat="1" applyFont="1" applyFill="1" applyBorder="1" applyAlignment="1">
      <alignment horizontal="center" vertical="center" wrapText="1"/>
    </xf>
    <xf numFmtId="164" fontId="2" fillId="0" borderId="1" xfId="1" applyNumberFormat="1" applyFont="1" applyBorder="1" applyAlignment="1">
      <alignment vertical="center"/>
    </xf>
    <xf numFmtId="15" fontId="0" fillId="0" borderId="1" xfId="0" applyNumberFormat="1" applyFont="1" applyBorder="1" applyAlignment="1">
      <alignment vertical="center"/>
    </xf>
    <xf numFmtId="0" fontId="0" fillId="0" borderId="1" xfId="1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164" fontId="0" fillId="0" borderId="1" xfId="1" applyNumberFormat="1" applyFont="1" applyBorder="1" applyAlignment="1">
      <alignment vertical="center"/>
    </xf>
    <xf numFmtId="164" fontId="2" fillId="0" borderId="1" xfId="1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10" fontId="0" fillId="0" borderId="1" xfId="2" applyNumberFormat="1" applyFont="1" applyBorder="1" applyAlignment="1">
      <alignment vertical="center"/>
    </xf>
    <xf numFmtId="10" fontId="2" fillId="0" borderId="1" xfId="2" applyNumberFormat="1" applyFont="1" applyBorder="1" applyAlignment="1">
      <alignment vertical="center"/>
    </xf>
    <xf numFmtId="164" fontId="0" fillId="0" borderId="0" xfId="1" applyNumberFormat="1" applyFont="1" applyAlignment="1">
      <alignment vertical="center"/>
    </xf>
    <xf numFmtId="164" fontId="2" fillId="0" borderId="0" xfId="1" applyNumberFormat="1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0" fontId="0" fillId="0" borderId="0" xfId="2" applyNumberFormat="1" applyFont="1" applyAlignment="1">
      <alignment vertical="center"/>
    </xf>
    <xf numFmtId="164" fontId="0" fillId="0" borderId="0" xfId="0" applyNumberFormat="1" applyFont="1" applyAlignment="1">
      <alignment vertical="center"/>
    </xf>
    <xf numFmtId="164" fontId="0" fillId="0" borderId="1" xfId="1" applyNumberFormat="1" applyFont="1" applyBorder="1"/>
    <xf numFmtId="43" fontId="0" fillId="0" borderId="0" xfId="1" applyFont="1" applyAlignment="1">
      <alignment vertical="center"/>
    </xf>
    <xf numFmtId="43" fontId="2" fillId="0" borderId="0" xfId="1" applyFont="1" applyAlignment="1">
      <alignment vertical="center"/>
    </xf>
    <xf numFmtId="10" fontId="2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1" xfId="0" applyFont="1" applyBorder="1" applyAlignment="1">
      <alignment vertical="center" wrapText="1"/>
    </xf>
    <xf numFmtId="3" fontId="4" fillId="0" borderId="1" xfId="0" applyNumberFormat="1" applyFont="1" applyBorder="1" applyAlignment="1">
      <alignment horizontal="left" vertical="center" wrapText="1" indent="7"/>
    </xf>
    <xf numFmtId="0" fontId="3" fillId="0" borderId="1" xfId="0" applyFont="1" applyBorder="1" applyAlignment="1">
      <alignment vertical="center" wrapText="1"/>
    </xf>
    <xf numFmtId="3" fontId="3" fillId="0" borderId="1" xfId="0" applyNumberFormat="1" applyFont="1" applyBorder="1" applyAlignment="1">
      <alignment horizontal="left" vertical="center" wrapText="1" indent="7"/>
    </xf>
    <xf numFmtId="3" fontId="3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3" fontId="4" fillId="0" borderId="4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 indent="7"/>
    </xf>
  </cellXfs>
  <cellStyles count="4">
    <cellStyle name="Comma" xfId="1" builtinId="3"/>
    <cellStyle name="Comma 22" xf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zoomScale="97" workbookViewId="0">
      <pane ySplit="1" topLeftCell="A2" activePane="bottomLeft" state="frozen"/>
      <selection pane="bottomLeft" activeCell="D19" activeCellId="6" sqref="D6 D7 D9 D11 D13 D17 D19"/>
    </sheetView>
  </sheetViews>
  <sheetFormatPr defaultRowHeight="15" x14ac:dyDescent="0.25"/>
  <cols>
    <col min="1" max="1" width="9.7109375" style="10" bestFit="1" customWidth="1"/>
    <col min="2" max="2" width="10.28515625" style="10" bestFit="1" customWidth="1"/>
    <col min="3" max="3" width="30.7109375" style="10" bestFit="1" customWidth="1"/>
    <col min="4" max="4" width="13" style="13" customWidth="1"/>
    <col min="5" max="5" width="15.42578125" style="13" bestFit="1" customWidth="1"/>
    <col min="6" max="6" width="22.140625" style="10" bestFit="1" customWidth="1"/>
    <col min="7" max="16384" width="9.140625" style="10"/>
  </cols>
  <sheetData>
    <row r="1" spans="1:6" s="17" customFormat="1" ht="30" x14ac:dyDescent="0.25">
      <c r="A1" s="15" t="s">
        <v>0</v>
      </c>
      <c r="B1" s="2" t="s">
        <v>3</v>
      </c>
      <c r="C1" s="15" t="s">
        <v>2</v>
      </c>
      <c r="D1" s="16" t="s">
        <v>10</v>
      </c>
      <c r="E1" s="16" t="s">
        <v>7</v>
      </c>
      <c r="F1" s="15" t="s">
        <v>4</v>
      </c>
    </row>
    <row r="2" spans="1:6" x14ac:dyDescent="0.25">
      <c r="A2" s="4">
        <v>45014</v>
      </c>
      <c r="B2" s="5">
        <v>1400118</v>
      </c>
      <c r="C2" s="6" t="s">
        <v>1</v>
      </c>
      <c r="D2" s="7">
        <f>2880000</f>
        <v>2880000</v>
      </c>
      <c r="E2" s="7" t="s">
        <v>6</v>
      </c>
      <c r="F2" s="6" t="s">
        <v>14</v>
      </c>
    </row>
    <row r="3" spans="1:6" x14ac:dyDescent="0.25">
      <c r="A3" s="4">
        <v>45082</v>
      </c>
      <c r="B3" s="5">
        <v>1400118</v>
      </c>
      <c r="C3" s="6" t="s">
        <v>1</v>
      </c>
      <c r="D3" s="20">
        <v>8436572</v>
      </c>
      <c r="E3" s="7" t="s">
        <v>6</v>
      </c>
      <c r="F3" s="6" t="s">
        <v>14</v>
      </c>
    </row>
    <row r="4" spans="1:6" x14ac:dyDescent="0.25">
      <c r="A4" s="4">
        <v>45082</v>
      </c>
      <c r="B4" s="5">
        <v>1400118</v>
      </c>
      <c r="C4" s="6" t="s">
        <v>1</v>
      </c>
      <c r="D4" s="20">
        <v>11428</v>
      </c>
      <c r="E4" s="7" t="s">
        <v>6</v>
      </c>
      <c r="F4" s="6" t="s">
        <v>19</v>
      </c>
    </row>
    <row r="5" spans="1:6" x14ac:dyDescent="0.25">
      <c r="A5" s="4">
        <v>45082</v>
      </c>
      <c r="B5" s="5">
        <v>1400118</v>
      </c>
      <c r="C5" s="6" t="s">
        <v>1</v>
      </c>
      <c r="D5" s="7">
        <v>5100000</v>
      </c>
      <c r="E5" s="7" t="s">
        <v>6</v>
      </c>
      <c r="F5" s="6" t="s">
        <v>14</v>
      </c>
    </row>
    <row r="6" spans="1:6" x14ac:dyDescent="0.25">
      <c r="A6" s="4">
        <v>45290</v>
      </c>
      <c r="B6" s="5">
        <v>1400118</v>
      </c>
      <c r="C6" s="6" t="s">
        <v>1</v>
      </c>
      <c r="D6" s="7">
        <v>13100000</v>
      </c>
      <c r="E6" s="7" t="s">
        <v>5</v>
      </c>
      <c r="F6" s="6" t="s">
        <v>15</v>
      </c>
    </row>
    <row r="7" spans="1:6" x14ac:dyDescent="0.25">
      <c r="A7" s="4">
        <v>45372</v>
      </c>
      <c r="B7" s="5">
        <v>1400828</v>
      </c>
      <c r="C7" s="6" t="s">
        <v>16</v>
      </c>
      <c r="D7" s="7">
        <f>14550000*99.9%</f>
        <v>14535450.000000002</v>
      </c>
      <c r="E7" s="7" t="s">
        <v>5</v>
      </c>
      <c r="F7" s="6" t="s">
        <v>15</v>
      </c>
    </row>
    <row r="8" spans="1:6" x14ac:dyDescent="0.25">
      <c r="A8" s="4">
        <v>45372</v>
      </c>
      <c r="B8" s="5">
        <v>1400828</v>
      </c>
      <c r="C8" s="6" t="s">
        <v>16</v>
      </c>
      <c r="D8" s="7">
        <f>14550000*0.1%</f>
        <v>14550</v>
      </c>
      <c r="E8" s="7" t="s">
        <v>6</v>
      </c>
      <c r="F8" s="6" t="s">
        <v>19</v>
      </c>
    </row>
    <row r="9" spans="1:6" x14ac:dyDescent="0.25">
      <c r="A9" s="4">
        <v>45372</v>
      </c>
      <c r="B9" s="5">
        <v>1400828</v>
      </c>
      <c r="C9" s="6" t="s">
        <v>16</v>
      </c>
      <c r="D9" s="7">
        <f>5450000*99.9%</f>
        <v>5444550.0000000009</v>
      </c>
      <c r="E9" s="7" t="s">
        <v>5</v>
      </c>
      <c r="F9" s="6" t="s">
        <v>15</v>
      </c>
    </row>
    <row r="10" spans="1:6" x14ac:dyDescent="0.25">
      <c r="A10" s="4">
        <v>45372</v>
      </c>
      <c r="B10" s="5">
        <v>1400828</v>
      </c>
      <c r="C10" s="6" t="s">
        <v>16</v>
      </c>
      <c r="D10" s="7">
        <f>5450000*0.1%</f>
        <v>5450</v>
      </c>
      <c r="E10" s="7" t="s">
        <v>6</v>
      </c>
      <c r="F10" s="6" t="s">
        <v>19</v>
      </c>
    </row>
    <row r="11" spans="1:6" x14ac:dyDescent="0.25">
      <c r="A11" s="4">
        <v>45372</v>
      </c>
      <c r="B11" s="5">
        <v>1500480</v>
      </c>
      <c r="C11" s="6" t="s">
        <v>17</v>
      </c>
      <c r="D11" s="7">
        <f>3530000*99.9%</f>
        <v>3526470.0000000005</v>
      </c>
      <c r="E11" s="7" t="s">
        <v>5</v>
      </c>
      <c r="F11" s="6" t="s">
        <v>15</v>
      </c>
    </row>
    <row r="12" spans="1:6" x14ac:dyDescent="0.25">
      <c r="A12" s="4">
        <v>45372</v>
      </c>
      <c r="B12" s="5">
        <v>1500480</v>
      </c>
      <c r="C12" s="6" t="s">
        <v>17</v>
      </c>
      <c r="D12" s="7">
        <f>3530000*0.1%</f>
        <v>3530</v>
      </c>
      <c r="E12" s="7" t="s">
        <v>6</v>
      </c>
      <c r="F12" s="6" t="s">
        <v>19</v>
      </c>
    </row>
    <row r="13" spans="1:6" x14ac:dyDescent="0.25">
      <c r="A13" s="4">
        <v>45372</v>
      </c>
      <c r="B13" s="5">
        <v>1500001</v>
      </c>
      <c r="C13" s="6" t="s">
        <v>18</v>
      </c>
      <c r="D13" s="7">
        <f>1000000*98%</f>
        <v>980000</v>
      </c>
      <c r="E13" s="7" t="s">
        <v>5</v>
      </c>
      <c r="F13" s="6" t="s">
        <v>15</v>
      </c>
    </row>
    <row r="14" spans="1:6" x14ac:dyDescent="0.25">
      <c r="A14" s="4">
        <v>45372</v>
      </c>
      <c r="B14" s="5">
        <v>1500001</v>
      </c>
      <c r="C14" s="6" t="s">
        <v>18</v>
      </c>
      <c r="D14" s="7">
        <f>1000000*2%</f>
        <v>20000</v>
      </c>
      <c r="E14" s="7" t="s">
        <v>6</v>
      </c>
      <c r="F14" s="6" t="s">
        <v>19</v>
      </c>
    </row>
    <row r="15" spans="1:6" x14ac:dyDescent="0.25">
      <c r="A15" s="4">
        <v>45390</v>
      </c>
      <c r="B15" s="5">
        <v>1400828</v>
      </c>
      <c r="C15" s="6" t="s">
        <v>16</v>
      </c>
      <c r="D15" s="7">
        <f>2500000*99.9%</f>
        <v>2497500.0000000005</v>
      </c>
      <c r="E15" s="7" t="s">
        <v>6</v>
      </c>
      <c r="F15" s="6" t="s">
        <v>14</v>
      </c>
    </row>
    <row r="16" spans="1:6" x14ac:dyDescent="0.25">
      <c r="A16" s="4">
        <v>45390</v>
      </c>
      <c r="B16" s="5">
        <v>1400828</v>
      </c>
      <c r="C16" s="6" t="s">
        <v>16</v>
      </c>
      <c r="D16" s="7">
        <f>2500000*0.1%</f>
        <v>2500</v>
      </c>
      <c r="E16" s="7" t="s">
        <v>6</v>
      </c>
      <c r="F16" s="6" t="s">
        <v>19</v>
      </c>
    </row>
    <row r="17" spans="1:7" x14ac:dyDescent="0.25">
      <c r="A17" s="4">
        <v>45391</v>
      </c>
      <c r="B17" s="5">
        <v>1400828</v>
      </c>
      <c r="C17" s="6" t="s">
        <v>16</v>
      </c>
      <c r="D17" s="7">
        <f>3873000*99.9%</f>
        <v>3869127.0000000005</v>
      </c>
      <c r="E17" s="7" t="s">
        <v>5</v>
      </c>
      <c r="F17" s="6" t="s">
        <v>15</v>
      </c>
    </row>
    <row r="18" spans="1:7" x14ac:dyDescent="0.25">
      <c r="A18" s="4">
        <v>45391</v>
      </c>
      <c r="B18" s="5">
        <v>1400828</v>
      </c>
      <c r="C18" s="6" t="s">
        <v>16</v>
      </c>
      <c r="D18" s="7">
        <f>3873000*0.1%</f>
        <v>3873</v>
      </c>
      <c r="E18" s="7" t="s">
        <v>6</v>
      </c>
      <c r="F18" s="6" t="s">
        <v>19</v>
      </c>
      <c r="G18" s="19"/>
    </row>
    <row r="19" spans="1:7" x14ac:dyDescent="0.25">
      <c r="A19" s="4">
        <v>45391</v>
      </c>
      <c r="B19" s="5">
        <v>1400828</v>
      </c>
      <c r="C19" s="6" t="s">
        <v>16</v>
      </c>
      <c r="D19" s="7">
        <f>1127000*99.9%</f>
        <v>1125873.0000000002</v>
      </c>
      <c r="E19" s="7" t="s">
        <v>5</v>
      </c>
      <c r="F19" s="6" t="s">
        <v>15</v>
      </c>
    </row>
    <row r="20" spans="1:7" x14ac:dyDescent="0.25">
      <c r="A20" s="4">
        <v>45391</v>
      </c>
      <c r="B20" s="5">
        <v>1400828</v>
      </c>
      <c r="C20" s="6" t="s">
        <v>16</v>
      </c>
      <c r="D20" s="7">
        <f>1127000*0.1%</f>
        <v>1127</v>
      </c>
      <c r="E20" s="7" t="s">
        <v>6</v>
      </c>
      <c r="F20" s="6" t="s">
        <v>19</v>
      </c>
    </row>
    <row r="21" spans="1:7" x14ac:dyDescent="0.25">
      <c r="A21" s="6"/>
      <c r="B21" s="6"/>
      <c r="C21" s="6"/>
      <c r="D21" s="7"/>
      <c r="E21" s="7"/>
      <c r="F21" s="6"/>
    </row>
    <row r="22" spans="1:7" x14ac:dyDescent="0.25">
      <c r="A22" s="6"/>
      <c r="B22" s="6"/>
      <c r="C22" s="6"/>
      <c r="D22" s="7"/>
      <c r="E22" s="7"/>
      <c r="F22" s="6"/>
    </row>
    <row r="23" spans="1:7" s="9" customFormat="1" x14ac:dyDescent="0.25">
      <c r="A23" s="1"/>
      <c r="B23" s="1"/>
      <c r="C23" s="1" t="s">
        <v>8</v>
      </c>
      <c r="D23" s="3">
        <f>SUBTOTAL(9,D2:D21)</f>
        <v>61558000</v>
      </c>
      <c r="E23" s="3"/>
      <c r="F23" s="1"/>
    </row>
    <row r="25" spans="1:7" s="9" customFormat="1" x14ac:dyDescent="0.25">
      <c r="C25" s="1"/>
      <c r="D25" s="3" t="s">
        <v>10</v>
      </c>
      <c r="E25" s="3" t="s">
        <v>12</v>
      </c>
      <c r="F25" s="3" t="s">
        <v>11</v>
      </c>
    </row>
    <row r="26" spans="1:7" x14ac:dyDescent="0.25">
      <c r="A26" s="21">
        <f>A28-A27</f>
        <v>10.270000000000003</v>
      </c>
      <c r="B26" s="18">
        <f>A26/A28</f>
        <v>0.31825224666873264</v>
      </c>
      <c r="C26" s="7" t="s">
        <v>6</v>
      </c>
      <c r="D26" s="7">
        <f>SUMIF($E:$E,C26,D:D)</f>
        <v>18976530</v>
      </c>
      <c r="E26" s="11">
        <v>0.31825224666873259</v>
      </c>
      <c r="F26" s="7">
        <f>D28*E26</f>
        <v>19590971.800433841</v>
      </c>
    </row>
    <row r="27" spans="1:7" x14ac:dyDescent="0.25">
      <c r="A27" s="21">
        <v>22</v>
      </c>
      <c r="B27" s="18">
        <f>A27/A28</f>
        <v>0.68174775333126736</v>
      </c>
      <c r="C27" s="7" t="s">
        <v>5</v>
      </c>
      <c r="D27" s="7">
        <f>SUMIF($E:$E,C27,D:D)</f>
        <v>42581470</v>
      </c>
      <c r="E27" s="11">
        <v>0.68174775333126747</v>
      </c>
      <c r="F27" s="7">
        <f>D28*E27</f>
        <v>41967028.199566163</v>
      </c>
    </row>
    <row r="28" spans="1:7" s="9" customFormat="1" x14ac:dyDescent="0.25">
      <c r="A28" s="22">
        <f>32.27</f>
        <v>32.270000000000003</v>
      </c>
      <c r="B28" s="23">
        <f>SUM(B26:B27)</f>
        <v>1</v>
      </c>
      <c r="C28" s="8" t="s">
        <v>8</v>
      </c>
      <c r="D28" s="3">
        <f>SUM(D26:D27)</f>
        <v>61558000</v>
      </c>
      <c r="E28" s="12">
        <f>SUM(E26:E27)</f>
        <v>1</v>
      </c>
      <c r="F28" s="3">
        <f>SUM(F26:F27)</f>
        <v>61558000</v>
      </c>
    </row>
    <row r="30" spans="1:7" x14ac:dyDescent="0.25">
      <c r="C30" s="7" t="s">
        <v>9</v>
      </c>
      <c r="D30" s="7">
        <f>SUMIF($E:$E,C30,D:D)</f>
        <v>0</v>
      </c>
    </row>
    <row r="31" spans="1:7" s="9" customFormat="1" x14ac:dyDescent="0.25">
      <c r="C31" s="8" t="s">
        <v>13</v>
      </c>
      <c r="D31" s="3">
        <f>D28+D30</f>
        <v>61558000</v>
      </c>
      <c r="E31" s="14"/>
    </row>
    <row r="32" spans="1:7" x14ac:dyDescent="0.25">
      <c r="D32" s="13">
        <f>D23-D31</f>
        <v>0</v>
      </c>
    </row>
  </sheetData>
  <autoFilter ref="A1:F2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:F18"/>
  <sheetViews>
    <sheetView workbookViewId="0">
      <selection activeCell="E4" sqref="E4:F17"/>
    </sheetView>
  </sheetViews>
  <sheetFormatPr defaultRowHeight="15" x14ac:dyDescent="0.25"/>
  <cols>
    <col min="5" max="5" width="31.28515625" customWidth="1"/>
    <col min="6" max="6" width="21.140625" bestFit="1" customWidth="1"/>
  </cols>
  <sheetData>
    <row r="3" spans="5:6" x14ac:dyDescent="0.25">
      <c r="E3" s="25"/>
    </row>
    <row r="4" spans="5:6" ht="15.75" x14ac:dyDescent="0.25">
      <c r="E4" s="35" t="s">
        <v>20</v>
      </c>
      <c r="F4" s="35"/>
    </row>
    <row r="5" spans="5:6" x14ac:dyDescent="0.25">
      <c r="E5" s="36" t="s">
        <v>21</v>
      </c>
      <c r="F5" s="37" t="s">
        <v>22</v>
      </c>
    </row>
    <row r="6" spans="5:6" x14ac:dyDescent="0.25">
      <c r="E6" s="36"/>
      <c r="F6" s="37"/>
    </row>
    <row r="7" spans="5:6" ht="15.75" x14ac:dyDescent="0.25">
      <c r="E7" s="27" t="s">
        <v>23</v>
      </c>
      <c r="F7" s="28">
        <v>18949637</v>
      </c>
    </row>
    <row r="8" spans="5:6" ht="15.75" x14ac:dyDescent="0.25">
      <c r="E8" s="27" t="s">
        <v>29</v>
      </c>
      <c r="F8" s="28">
        <v>42608363</v>
      </c>
    </row>
    <row r="9" spans="5:6" ht="15.75" x14ac:dyDescent="0.25">
      <c r="E9" s="29" t="s">
        <v>8</v>
      </c>
      <c r="F9" s="30">
        <f>SUM(F7:F8)</f>
        <v>61558000</v>
      </c>
    </row>
    <row r="10" spans="5:6" x14ac:dyDescent="0.25">
      <c r="E10" s="26"/>
    </row>
    <row r="11" spans="5:6" ht="15.75" x14ac:dyDescent="0.25">
      <c r="E11" s="35" t="s">
        <v>24</v>
      </c>
      <c r="F11" s="35"/>
    </row>
    <row r="12" spans="5:6" x14ac:dyDescent="0.25">
      <c r="E12" s="36" t="s">
        <v>25</v>
      </c>
      <c r="F12" s="37" t="s">
        <v>22</v>
      </c>
    </row>
    <row r="13" spans="5:6" x14ac:dyDescent="0.25">
      <c r="E13" s="36"/>
      <c r="F13" s="37"/>
    </row>
    <row r="14" spans="5:6" ht="15.75" x14ac:dyDescent="0.25">
      <c r="E14" s="27" t="s">
        <v>28</v>
      </c>
      <c r="F14" s="32">
        <f>Sheet1!D31</f>
        <v>61558000</v>
      </c>
    </row>
    <row r="15" spans="5:6" ht="15.75" x14ac:dyDescent="0.25">
      <c r="E15" s="27" t="s">
        <v>26</v>
      </c>
      <c r="F15" s="33"/>
    </row>
    <row r="16" spans="5:6" ht="15.75" x14ac:dyDescent="0.25">
      <c r="E16" s="27" t="s">
        <v>27</v>
      </c>
      <c r="F16" s="34"/>
    </row>
    <row r="17" spans="5:6" ht="15.75" x14ac:dyDescent="0.25">
      <c r="E17" s="29" t="s">
        <v>8</v>
      </c>
      <c r="F17" s="31">
        <f>F14</f>
        <v>61558000</v>
      </c>
    </row>
    <row r="18" spans="5:6" ht="15.75" x14ac:dyDescent="0.25">
      <c r="E18" s="24"/>
    </row>
  </sheetData>
  <mergeCells count="7">
    <mergeCell ref="F14:F16"/>
    <mergeCell ref="E4:F4"/>
    <mergeCell ref="E5:E6"/>
    <mergeCell ref="F5:F6"/>
    <mergeCell ref="E11:F11"/>
    <mergeCell ref="E12:E13"/>
    <mergeCell ref="F12:F13"/>
  </mergeCells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2025-04-07T09:29:49Z</dcterms:modified>
</cp:coreProperties>
</file>