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 Progress Files\Deepak Singh\April-June 2026\VIS(2025-26)-PL027-024-027 Ms taj Stone Crusher\working\"/>
    </mc:Choice>
  </mc:AlternateContent>
  <bookViews>
    <workbookView xWindow="0" yWindow="0" windowWidth="24000" windowHeight="9330" activeTab="2"/>
  </bookViews>
  <sheets>
    <sheet name="Sheet1" sheetId="1" r:id="rId1"/>
    <sheet name="Sheet3" sheetId="3" r:id="rId2"/>
    <sheet name="Calculations" sheetId="4" r:id="rId3"/>
  </sheets>
  <definedNames>
    <definedName name="_xlnm._FilterDatabase" localSheetId="0" hidden="1">Sheet1!$B$4:$S$10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G13" i="4"/>
  <c r="G11" i="4"/>
  <c r="G9" i="4"/>
  <c r="C11" i="4"/>
  <c r="C9" i="4"/>
  <c r="I8" i="3"/>
  <c r="I7" i="3"/>
  <c r="H6" i="3"/>
  <c r="D6" i="3"/>
  <c r="D3" i="4"/>
  <c r="C3" i="4"/>
  <c r="E5" i="1"/>
  <c r="F5" i="1"/>
  <c r="F3" i="4" l="1"/>
  <c r="H3" i="4" l="1"/>
  <c r="D7" i="3" l="1"/>
  <c r="H7" i="3" s="1"/>
  <c r="E6" i="1"/>
  <c r="K5" i="4" l="1"/>
  <c r="J5" i="4"/>
  <c r="F6" i="1" l="1"/>
  <c r="O5" i="1"/>
  <c r="C8" i="4"/>
  <c r="G8" i="4"/>
  <c r="O6" i="1" l="1"/>
  <c r="E7" i="3"/>
  <c r="E6" i="3"/>
  <c r="M5" i="1" l="1"/>
  <c r="R6" i="1" l="1"/>
  <c r="J5" i="1"/>
  <c r="G15" i="4" l="1"/>
  <c r="P5" i="1"/>
  <c r="Q5" i="1" s="1"/>
  <c r="S5" i="1" s="1"/>
  <c r="S6" i="1" s="1"/>
  <c r="C12" i="4" l="1"/>
  <c r="C13" i="4" s="1"/>
  <c r="G12" i="4"/>
  <c r="C14" i="4" l="1"/>
</calcChain>
</file>

<file path=xl/sharedStrings.xml><?xml version="1.0" encoding="utf-8"?>
<sst xmlns="http://schemas.openxmlformats.org/spreadsheetml/2006/main" count="63" uniqueCount="53">
  <si>
    <t>SR. No.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</si>
  <si>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</si>
  <si>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</si>
  <si>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</si>
  <si>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</si>
  <si>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</si>
  <si>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</si>
  <si>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</si>
  <si>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</si>
  <si>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</si>
  <si>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</si>
  <si>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</si>
  <si>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>Discounting Factor</t>
  </si>
  <si>
    <t>Depreciated Replacement Market Value
(INR)</t>
  </si>
  <si>
    <t>TOTAL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</si>
  <si>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</si>
  <si>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RCC structure bounded by brick wall</t>
  </si>
  <si>
    <t>Depriciation Factor</t>
  </si>
  <si>
    <t>Particular</t>
  </si>
  <si>
    <t>Govt guidline rate for construction(Per SQM)</t>
  </si>
  <si>
    <t>Guidline Value</t>
  </si>
  <si>
    <t>Particulars</t>
  </si>
  <si>
    <t>R.C.C</t>
  </si>
  <si>
    <t>Tin Shed</t>
  </si>
  <si>
    <t>Tin Shed and Tin Sheet Roof</t>
  </si>
  <si>
    <t>Land</t>
  </si>
  <si>
    <t>Rate</t>
  </si>
  <si>
    <t>Value</t>
  </si>
  <si>
    <t>land</t>
  </si>
  <si>
    <t>Building</t>
  </si>
  <si>
    <t>Aesthetic</t>
  </si>
  <si>
    <t>Fair market</t>
  </si>
  <si>
    <t>Round off</t>
  </si>
  <si>
    <t>Realizable</t>
  </si>
  <si>
    <t>Distress</t>
  </si>
  <si>
    <t>FMV</t>
  </si>
  <si>
    <t>Govt.</t>
  </si>
  <si>
    <t>Depreciation amount
(INR)</t>
  </si>
  <si>
    <t xml:space="preserve">Depreciation factor
 </t>
  </si>
  <si>
    <t>3. The valuation is done by considering the depreciated replacement cost approach.</t>
  </si>
  <si>
    <t>Notes: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</si>
  <si>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</si>
  <si>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Insurance</t>
  </si>
  <si>
    <t>~ 10</t>
  </si>
  <si>
    <t>Acre</t>
  </si>
  <si>
    <t>Land in sq mtr</t>
  </si>
  <si>
    <t xml:space="preserve"> </t>
  </si>
  <si>
    <t>Building (G+1)</t>
  </si>
  <si>
    <t>BUILDING VALUATION FOR M/S. TAJ STONE CRUSHER</t>
  </si>
  <si>
    <t>2. Construction year of the building has been taken from the old valuation report.</t>
  </si>
  <si>
    <t>Load Bearing Structure</t>
  </si>
  <si>
    <t>4.All the building and structures belongs to M/s. Taj Stone Crusher.</t>
  </si>
  <si>
    <t>1. All the details pertaining to the building area statement such as area, floor,type of structure etc. has been taken as per the sale deed, old valuation report &amp; site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</si>
</sst>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_ ;_ @_ "/>
    <numFmt numFmtId="167" formatCode="_ * #,##0.0000_ ;_ * \-#,##0.0000_ ;_ * &quot;-&quot;??_ ;_ @_ 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165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13" xfId="0" applyBorder="1" applyAlignment="1">
      <alignment horizontal="center" vertical="center" wrapText="1"/>
    </xf>
    <xf numFmtId="0" fontId="0" fillId="4" borderId="0" xfId="0" applyFill="1"/>
    <xf numFmtId="0" fontId="4" fillId="4" borderId="5" xfId="0" applyFont="1" applyFill="1" applyBorder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/>
    </xf>
    <xf numFmtId="43" fontId="1" fillId="0" borderId="10" xfId="1" applyFill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 vertical="center" wrapText="1"/>
    </xf>
    <xf numFmtId="166" fontId="0" fillId="0" borderId="10" xfId="1" applyNumberFormat="1" applyFont="1" applyBorder="1" applyAlignment="1">
      <alignment horizontal="center" vertical="center" wrapText="1"/>
    </xf>
    <xf numFmtId="165" fontId="1" fillId="0" borderId="11" xfId="1" applyNumberFormat="1" applyFill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 wrapText="1"/>
    </xf>
    <xf numFmtId="166" fontId="0" fillId="0" borderId="13" xfId="1" applyNumberFormat="1" applyFont="1" applyBorder="1" applyAlignment="1">
      <alignment horizontal="center" vertical="center" wrapText="1"/>
    </xf>
    <xf numFmtId="167" fontId="0" fillId="0" borderId="0" xfId="0" applyNumberFormat="1"/>
    <xf numFmtId="0" fontId="0" fillId="0" borderId="12" xfId="0" applyBorder="1" applyAlignment="1">
      <alignment horizontal="center" vertical="center"/>
    </xf>
    <xf numFmtId="165" fontId="2" fillId="0" borderId="20" xfId="1" applyNumberFormat="1" applyFont="1" applyBorder="1"/>
    <xf numFmtId="4" fontId="0" fillId="0" borderId="0" xfId="0" applyNumberFormat="1"/>
    <xf numFmtId="0" fontId="0" fillId="0" borderId="21" xfId="0" applyBorder="1"/>
    <xf numFmtId="0" fontId="0" fillId="0" borderId="23" xfId="0" applyBorder="1"/>
    <xf numFmtId="3" fontId="0" fillId="0" borderId="24" xfId="0" applyNumberFormat="1" applyBorder="1"/>
    <xf numFmtId="0" fontId="0" fillId="0" borderId="17" xfId="0" applyBorder="1"/>
    <xf numFmtId="3" fontId="0" fillId="0" borderId="25" xfId="0" applyNumberFormat="1" applyBorder="1"/>
    <xf numFmtId="0" fontId="0" fillId="0" borderId="26" xfId="0" applyBorder="1"/>
    <xf numFmtId="0" fontId="0" fillId="0" borderId="22" xfId="0" applyBorder="1"/>
    <xf numFmtId="3" fontId="0" fillId="0" borderId="18" xfId="0" applyNumberFormat="1" applyBorder="1"/>
    <xf numFmtId="2" fontId="9" fillId="4" borderId="4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3" fontId="10" fillId="0" borderId="0" xfId="0" applyNumberFormat="1" applyFont="1"/>
    <xf numFmtId="166" fontId="0" fillId="0" borderId="0" xfId="1" applyNumberFormat="1" applyFont="1"/>
    <xf numFmtId="164" fontId="0" fillId="0" borderId="0" xfId="0" applyNumberFormat="1"/>
    <xf numFmtId="165" fontId="0" fillId="0" borderId="24" xfId="1" applyNumberFormat="1" applyFont="1" applyBorder="1"/>
    <xf numFmtId="165" fontId="10" fillId="0" borderId="0" xfId="1" applyNumberFormat="1" applyFont="1"/>
    <xf numFmtId="165" fontId="9" fillId="4" borderId="4" xfId="1" applyNumberFormat="1" applyFont="1" applyFill="1" applyBorder="1" applyAlignment="1">
      <alignment horizontal="center" wrapText="1"/>
    </xf>
    <xf numFmtId="165" fontId="9" fillId="0" borderId="4" xfId="1" applyNumberFormat="1" applyFont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9" fontId="0" fillId="0" borderId="0" xfId="2" applyFont="1"/>
    <xf numFmtId="43" fontId="9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8" xfId="0" applyBorder="1"/>
    <xf numFmtId="0" fontId="0" fillId="6" borderId="0" xfId="0" applyFill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wrapText="1"/>
    </xf>
    <xf numFmtId="2" fontId="9" fillId="0" borderId="4" xfId="0" applyNumberFormat="1" applyFont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 wrapText="1"/>
    </xf>
    <xf numFmtId="43" fontId="9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0" fillId="0" borderId="17" xfId="0" applyNumberFormat="1" applyBorder="1"/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25"/>
  <sheetViews>
    <sheetView zoomScale="85" zoomScaleNormal="85" workbookViewId="0">
      <selection activeCell="H21" sqref="H21"/>
    </sheetView>
  </sheetViews>
  <sheetFormatPr defaultRowHeight="15" x14ac:dyDescent="0.25"/>
  <cols>
    <col min="1" max="1" width="7.42578125" customWidth="1"/>
    <col min="2" max="2" width="6.28515625" customWidth="1"/>
    <col min="3" max="3" width="15" customWidth="1"/>
    <col min="4" max="4" width="11.7109375" style="1" customWidth="1"/>
    <col min="5" max="5" width="10.140625" style="1" customWidth="1"/>
    <col min="6" max="6" width="9.85546875" customWidth="1"/>
    <col min="7" max="7" width="9" style="6" hidden="1" customWidth="1"/>
    <col min="8" max="8" width="11.5703125" customWidth="1"/>
    <col min="9" max="9" width="8.85546875" hidden="1" customWidth="1"/>
    <col min="10" max="10" width="9.42578125" hidden="1" customWidth="1"/>
    <col min="11" max="11" width="11" customWidth="1"/>
    <col min="12" max="12" width="7.85546875" hidden="1" customWidth="1"/>
    <col min="13" max="13" width="11.85546875" hidden="1" customWidth="1"/>
    <col min="14" max="14" width="14.85546875" customWidth="1"/>
    <col min="15" max="15" width="15.42578125" customWidth="1"/>
    <col min="16" max="16" width="12.42578125" hidden="1" customWidth="1"/>
    <col min="17" max="17" width="13.42578125" hidden="1" customWidth="1"/>
    <col min="18" max="18" width="11.7109375" hidden="1" customWidth="1"/>
    <col min="19" max="19" width="15.28515625" customWidth="1"/>
    <col min="20" max="20" width="10.28515625" bestFit="1" customWidth="1"/>
    <col min="21" max="21" width="14.28515625" style="2" bestFit="1" customWidth="1"/>
    <col min="22" max="22" width="15.42578125" bestFit="1" customWidth="1"/>
    <col min="23" max="23" width="14.42578125" bestFit="1" customWidth="1"/>
    <col min="24" max="24" width="15.42578125" bestFit="1" customWidth="1"/>
    <col min="25" max="25" width="22.28515625" customWidth="1"/>
    <col min="26" max="26" width="14.42578125" bestFit="1" customWidth="1"/>
    <col min="27" max="27" width="10.28515625" bestFit="1" customWidth="1"/>
    <col min="30" max="30" width="14.42578125" bestFit="1" customWidth="1"/>
  </cols>
  <sheetData>
    <row r="3" spans="2:33" ht="29.25" customHeight="1" x14ac:dyDescent="0.25">
      <c r="B3" s="73" t="s">
        <v>48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  <c r="U3" s="39"/>
    </row>
    <row r="4" spans="2:33" ht="60" x14ac:dyDescent="0.25">
      <c r="B4" s="46" t="s">
        <v>0</v>
      </c>
      <c r="C4" s="46" t="s">
        <v>21</v>
      </c>
      <c r="D4" s="46" t="s">
        <v>1</v>
      </c>
      <c r="E4" s="46" t="s">
        <v>41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7</v>
      </c>
      <c r="L4" s="46" t="s">
        <v>8</v>
      </c>
      <c r="M4" s="46" t="s">
        <v>9</v>
      </c>
      <c r="N4" s="46" t="s">
        <v>10</v>
      </c>
      <c r="O4" s="46" t="s">
        <v>11</v>
      </c>
      <c r="P4" s="46" t="s">
        <v>38</v>
      </c>
      <c r="Q4" s="46" t="s">
        <v>37</v>
      </c>
      <c r="R4" s="46" t="s">
        <v>12</v>
      </c>
      <c r="S4" s="46" t="s">
        <v>13</v>
      </c>
      <c r="U4"/>
      <c r="X4" s="37"/>
    </row>
    <row r="5" spans="2:33" ht="45" x14ac:dyDescent="0.25">
      <c r="B5" s="9">
        <v>1</v>
      </c>
      <c r="C5" s="49" t="s">
        <v>47</v>
      </c>
      <c r="D5" s="9" t="s">
        <v>50</v>
      </c>
      <c r="E5" s="45">
        <f>F5/10.7639</f>
        <v>294.03840615390334</v>
      </c>
      <c r="F5" s="45">
        <f>1485+1380+300</f>
        <v>3165</v>
      </c>
      <c r="G5" s="55" t="s">
        <v>43</v>
      </c>
      <c r="H5" s="56">
        <v>2015</v>
      </c>
      <c r="I5" s="55">
        <v>2025</v>
      </c>
      <c r="J5" s="55">
        <f>I5-H5</f>
        <v>10</v>
      </c>
      <c r="K5" s="55">
        <v>60</v>
      </c>
      <c r="L5" s="57">
        <v>0.1</v>
      </c>
      <c r="M5" s="58">
        <f t="shared" ref="M5" si="0">(1-L5)/K5</f>
        <v>1.5000000000000001E-2</v>
      </c>
      <c r="N5" s="55">
        <v>2000</v>
      </c>
      <c r="O5" s="59">
        <f>N5*F5</f>
        <v>6330000</v>
      </c>
      <c r="P5" s="60">
        <f>M5*J5</f>
        <v>0.15000000000000002</v>
      </c>
      <c r="Q5" s="64">
        <f>O5*P5</f>
        <v>949500.00000000012</v>
      </c>
      <c r="R5" s="55"/>
      <c r="S5" s="61">
        <f>O5-Q5</f>
        <v>5380500</v>
      </c>
      <c r="U5"/>
    </row>
    <row r="6" spans="2:33" ht="24" customHeight="1" x14ac:dyDescent="0.25">
      <c r="B6" s="7"/>
      <c r="C6" s="65"/>
      <c r="D6" s="9"/>
      <c r="E6" s="47">
        <f>SUM(E5:E5)</f>
        <v>294.03840615390334</v>
      </c>
      <c r="F6" s="48">
        <f>SUM(F5:F5)</f>
        <v>3165</v>
      </c>
      <c r="G6" s="8"/>
      <c r="H6" s="62"/>
      <c r="I6" s="63"/>
      <c r="J6" s="63"/>
      <c r="K6" s="63"/>
      <c r="L6" s="63"/>
      <c r="M6" s="63"/>
      <c r="N6" s="63"/>
      <c r="O6" s="48">
        <f>SUM(O5:O5)</f>
        <v>6330000</v>
      </c>
      <c r="P6" s="63"/>
      <c r="Q6" s="63"/>
      <c r="R6" s="63">
        <f>SUM(R5:R5)</f>
        <v>0</v>
      </c>
      <c r="S6" s="48">
        <f>SUM(S5:S5)</f>
        <v>5380500</v>
      </c>
      <c r="U6"/>
      <c r="V6" s="3"/>
    </row>
    <row r="7" spans="2:33" ht="18.75" customHeight="1" x14ac:dyDescent="0.25">
      <c r="B7" s="76" t="s">
        <v>40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U7"/>
      <c r="X7" s="4"/>
    </row>
    <row r="8" spans="2:33" ht="27.75" customHeight="1" x14ac:dyDescent="0.25">
      <c r="B8" s="70" t="s">
        <v>52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  <c r="U8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2:33" ht="15" customHeight="1" x14ac:dyDescent="0.25">
      <c r="B9" s="70" t="s">
        <v>49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U9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2:33" ht="18" customHeight="1" x14ac:dyDescent="0.25">
      <c r="B10" s="70" t="s">
        <v>39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2"/>
      <c r="U10"/>
      <c r="Y10" s="4"/>
      <c r="Z10" s="4"/>
      <c r="AA10" s="4"/>
      <c r="AB10" s="4"/>
      <c r="AC10" s="4"/>
      <c r="AD10" s="4"/>
      <c r="AE10" s="4"/>
      <c r="AF10" s="4"/>
      <c r="AG10" s="4"/>
    </row>
    <row r="11" spans="2:33" x14ac:dyDescent="0.25">
      <c r="B11" s="67" t="s">
        <v>51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/>
      <c r="U11"/>
      <c r="Y11" s="4"/>
      <c r="Z11" s="4"/>
      <c r="AA11" s="4"/>
      <c r="AB11" s="4"/>
      <c r="AC11" s="4"/>
      <c r="AD11" s="4"/>
      <c r="AE11" s="4"/>
      <c r="AF11" s="4"/>
      <c r="AG11" s="4"/>
    </row>
    <row r="12" spans="2:33" x14ac:dyDescent="0.25">
      <c r="D12"/>
      <c r="E12"/>
      <c r="G12"/>
      <c r="O12" s="40"/>
      <c r="U12"/>
      <c r="Y12" s="4"/>
      <c r="Z12" s="4"/>
      <c r="AA12" s="4"/>
      <c r="AB12" s="4"/>
      <c r="AC12" s="4"/>
      <c r="AD12" s="4"/>
      <c r="AE12" s="4"/>
      <c r="AF12" s="4"/>
      <c r="AG12" s="4"/>
    </row>
    <row r="13" spans="2:33" ht="28.5" customHeight="1" x14ac:dyDescent="0.25">
      <c r="D13"/>
      <c r="E13"/>
      <c r="G13"/>
      <c r="S13" s="4"/>
      <c r="U13"/>
      <c r="Y13" s="4"/>
      <c r="Z13" s="4"/>
      <c r="AA13" s="4"/>
      <c r="AB13" s="4"/>
      <c r="AC13" s="4"/>
      <c r="AD13" s="4"/>
      <c r="AE13" s="4"/>
      <c r="AF13" s="4"/>
      <c r="AG13" s="4"/>
    </row>
    <row r="14" spans="2:33" x14ac:dyDescent="0.25">
      <c r="C14" s="2"/>
      <c r="D14"/>
      <c r="E14"/>
      <c r="G14"/>
      <c r="U14"/>
      <c r="Y14" s="4"/>
      <c r="Z14" s="4"/>
      <c r="AA14" s="4"/>
      <c r="AB14" s="4"/>
      <c r="AC14" s="4"/>
      <c r="AD14" s="4"/>
      <c r="AE14" s="4"/>
      <c r="AF14" s="4"/>
      <c r="AG14" s="4"/>
    </row>
    <row r="16" spans="2:33" x14ac:dyDescent="0.25">
      <c r="C16" s="54"/>
      <c r="I16" s="2"/>
      <c r="J16" s="3"/>
      <c r="K16" s="3"/>
      <c r="L16" s="50"/>
      <c r="M16" s="51"/>
      <c r="O16" s="43"/>
      <c r="P16" s="36"/>
      <c r="Q16" s="9"/>
      <c r="R16" s="9"/>
      <c r="S16" s="44"/>
    </row>
    <row r="18" spans="5:16" x14ac:dyDescent="0.25">
      <c r="E18" s="1" t="s">
        <v>46</v>
      </c>
    </row>
    <row r="19" spans="5:16" x14ac:dyDescent="0.25">
      <c r="J19" s="3"/>
      <c r="K19" s="3"/>
      <c r="O19" s="3"/>
      <c r="P19" s="3"/>
    </row>
    <row r="24" spans="5:16" x14ac:dyDescent="0.25">
      <c r="J24" s="2"/>
    </row>
    <row r="25" spans="5:16" x14ac:dyDescent="0.25">
      <c r="P25" s="2"/>
    </row>
  </sheetData>
  <autoFilter ref="B4:S10"/>
  <mergeCells count="6">
    <mergeCell ref="B11:S11"/>
    <mergeCell ref="B10:S10"/>
    <mergeCell ref="B3:S3"/>
    <mergeCell ref="B7:S7"/>
    <mergeCell ref="B8:S8"/>
    <mergeCell ref="B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"/>
  <sheetViews>
    <sheetView workbookViewId="0">
      <selection activeCell="L7" sqref="L7"/>
    </sheetView>
  </sheetViews>
  <sheetFormatPr defaultRowHeight="15" x14ac:dyDescent="0.25"/>
  <cols>
    <col min="1" max="1" width="5.85546875" customWidth="1"/>
    <col min="2" max="2" width="11.5703125" bestFit="1" customWidth="1"/>
    <col min="3" max="3" width="12.85546875" bestFit="1" customWidth="1"/>
    <col min="4" max="4" width="10" style="4" bestFit="1" customWidth="1"/>
    <col min="5" max="5" width="11.5703125" style="4" bestFit="1" customWidth="1"/>
    <col min="6" max="6" width="17.7109375" style="4" bestFit="1" customWidth="1"/>
    <col min="7" max="7" width="11.85546875" style="4" bestFit="1" customWidth="1"/>
    <col min="8" max="8" width="15.85546875" style="2" customWidth="1"/>
    <col min="9" max="9" width="12.5703125" bestFit="1" customWidth="1"/>
    <col min="12" max="12" width="40.7109375" customWidth="1"/>
    <col min="13" max="13" width="11.28515625" bestFit="1" customWidth="1"/>
    <col min="15" max="15" width="10.7109375" bestFit="1" customWidth="1"/>
    <col min="17" max="17" width="15.28515625" bestFit="1" customWidth="1"/>
  </cols>
  <sheetData>
    <row r="3" spans="1:17" ht="15.75" thickBot="1" x14ac:dyDescent="0.3"/>
    <row r="4" spans="1:17" ht="16.5" thickBot="1" x14ac:dyDescent="0.3">
      <c r="A4" s="79" t="s">
        <v>20</v>
      </c>
      <c r="B4" s="80"/>
      <c r="C4" s="80"/>
      <c r="D4" s="80"/>
      <c r="E4" s="80"/>
      <c r="F4" s="80"/>
      <c r="G4" s="80"/>
      <c r="H4" s="81"/>
    </row>
    <row r="5" spans="1:17" ht="60.75" thickBot="1" x14ac:dyDescent="0.3">
      <c r="A5" s="10" t="s">
        <v>0</v>
      </c>
      <c r="B5" s="11" t="s">
        <v>18</v>
      </c>
      <c r="C5" s="11" t="s">
        <v>1</v>
      </c>
      <c r="D5" s="12" t="s">
        <v>15</v>
      </c>
      <c r="E5" s="12" t="s">
        <v>2</v>
      </c>
      <c r="F5" s="12" t="s">
        <v>19</v>
      </c>
      <c r="G5" s="12" t="s">
        <v>17</v>
      </c>
      <c r="H5" s="13" t="s">
        <v>20</v>
      </c>
    </row>
    <row r="6" spans="1:17" ht="50.1" customHeight="1" thickBot="1" x14ac:dyDescent="0.3">
      <c r="A6" s="14">
        <v>1</v>
      </c>
      <c r="B6" s="15" t="s">
        <v>22</v>
      </c>
      <c r="C6" s="15" t="s">
        <v>16</v>
      </c>
      <c r="D6" s="16">
        <f>Sheet1!E5</f>
        <v>294.03840615390334</v>
      </c>
      <c r="E6" s="17">
        <f>D6*10.7639</f>
        <v>3165</v>
      </c>
      <c r="F6" s="18">
        <v>12000</v>
      </c>
      <c r="G6" s="19">
        <v>0.90400000000000003</v>
      </c>
      <c r="H6" s="20">
        <f>D6*F6*G6</f>
        <v>3189728.6299575437</v>
      </c>
      <c r="P6" s="24"/>
      <c r="Q6" s="4"/>
    </row>
    <row r="7" spans="1:17" ht="50.1" customHeight="1" thickBot="1" x14ac:dyDescent="0.3">
      <c r="A7" s="25">
        <v>2</v>
      </c>
      <c r="B7" s="5" t="s">
        <v>23</v>
      </c>
      <c r="C7" s="5" t="s">
        <v>24</v>
      </c>
      <c r="D7" s="21" t="e">
        <f>Sheet1!#REF!</f>
        <v>#REF!</v>
      </c>
      <c r="E7" s="17" t="e">
        <f>D7*10.7639</f>
        <v>#REF!</v>
      </c>
      <c r="F7" s="22">
        <v>12000</v>
      </c>
      <c r="G7" s="23"/>
      <c r="H7" s="20" t="e">
        <f>D7*F7</f>
        <v>#REF!</v>
      </c>
      <c r="I7">
        <f>D6*F6</f>
        <v>3528460.8738468401</v>
      </c>
      <c r="P7" s="24"/>
      <c r="Q7" s="4"/>
    </row>
    <row r="8" spans="1:17" ht="15.75" thickBot="1" x14ac:dyDescent="0.3">
      <c r="A8" s="82" t="s">
        <v>14</v>
      </c>
      <c r="B8" s="83"/>
      <c r="C8" s="83"/>
      <c r="D8" s="83"/>
      <c r="E8" s="83"/>
      <c r="F8" s="83"/>
      <c r="G8" s="84"/>
      <c r="H8" s="26"/>
      <c r="I8" s="4">
        <f>I7*0.904</f>
        <v>3189728.6299575437</v>
      </c>
    </row>
  </sheetData>
  <mergeCells count="2">
    <mergeCell ref="A4:H4"/>
    <mergeCell ref="A8:G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14" sqref="G14"/>
    </sheetView>
  </sheetViews>
  <sheetFormatPr defaultRowHeight="15" x14ac:dyDescent="0.25"/>
  <cols>
    <col min="1" max="1" width="13.28515625" bestFit="1" customWidth="1"/>
    <col min="2" max="2" width="11" customWidth="1"/>
    <col min="3" max="3" width="15.28515625" bestFit="1" customWidth="1"/>
    <col min="4" max="4" width="16" bestFit="1" customWidth="1"/>
    <col min="6" max="6" width="11" bestFit="1" customWidth="1"/>
    <col min="7" max="7" width="15.28515625" bestFit="1" customWidth="1"/>
    <col min="8" max="8" width="16.85546875" bestFit="1" customWidth="1"/>
    <col min="10" max="10" width="14.42578125" bestFit="1" customWidth="1"/>
    <col min="11" max="12" width="10" bestFit="1" customWidth="1"/>
  </cols>
  <sheetData>
    <row r="1" spans="1:11" ht="15.75" thickBot="1" x14ac:dyDescent="0.3">
      <c r="A1" s="85" t="s">
        <v>36</v>
      </c>
      <c r="B1" s="86"/>
      <c r="C1" s="86"/>
      <c r="D1" s="87"/>
      <c r="F1" s="85" t="s">
        <v>35</v>
      </c>
      <c r="G1" s="86"/>
      <c r="H1" s="87"/>
    </row>
    <row r="2" spans="1:11" x14ac:dyDescent="0.25">
      <c r="A2" s="28" t="s">
        <v>45</v>
      </c>
      <c r="B2" s="33" t="s">
        <v>44</v>
      </c>
      <c r="C2" s="33" t="s">
        <v>26</v>
      </c>
      <c r="D2" s="34" t="s">
        <v>27</v>
      </c>
      <c r="F2" s="28" t="s">
        <v>25</v>
      </c>
      <c r="G2" s="33" t="s">
        <v>26</v>
      </c>
      <c r="H2" s="34" t="s">
        <v>27</v>
      </c>
    </row>
    <row r="3" spans="1:11" ht="15.75" thickBot="1" x14ac:dyDescent="0.3">
      <c r="A3" s="31">
        <v>200.66399999999999</v>
      </c>
      <c r="B3" s="53"/>
      <c r="C3" s="35">
        <f>42000*1.05</f>
        <v>44100</v>
      </c>
      <c r="D3" s="32">
        <f>A3*C3</f>
        <v>8849282.3999999985</v>
      </c>
      <c r="F3" s="66">
        <f>200.664*1.19599</f>
        <v>239.99213736000002</v>
      </c>
      <c r="G3" s="35">
        <v>79000</v>
      </c>
      <c r="H3" s="32">
        <f>G3*F3</f>
        <v>18959378.851440001</v>
      </c>
    </row>
    <row r="4" spans="1:11" ht="15.75" thickBot="1" x14ac:dyDescent="0.3">
      <c r="A4" s="31"/>
      <c r="D4" s="32"/>
      <c r="H4" s="32"/>
    </row>
    <row r="5" spans="1:11" ht="15.75" thickBot="1" x14ac:dyDescent="0.3">
      <c r="A5" s="31"/>
      <c r="D5" s="32"/>
      <c r="H5" s="32"/>
      <c r="J5">
        <f>35000*1.19</f>
        <v>41650</v>
      </c>
      <c r="K5">
        <f>40000*1.19</f>
        <v>47600</v>
      </c>
    </row>
    <row r="6" spans="1:11" x14ac:dyDescent="0.25">
      <c r="D6" s="52"/>
      <c r="H6" s="52"/>
    </row>
    <row r="7" spans="1:11" ht="15.75" thickBot="1" x14ac:dyDescent="0.3"/>
    <row r="8" spans="1:11" x14ac:dyDescent="0.25">
      <c r="A8" s="28" t="s">
        <v>28</v>
      </c>
      <c r="C8" s="38">
        <f>D3</f>
        <v>8849282.3999999985</v>
      </c>
      <c r="F8" s="28" t="s">
        <v>28</v>
      </c>
      <c r="G8" s="42">
        <f>H3</f>
        <v>18959378.851440001</v>
      </c>
      <c r="H8" s="4"/>
    </row>
    <row r="9" spans="1:11" x14ac:dyDescent="0.25">
      <c r="A9" s="29" t="s">
        <v>29</v>
      </c>
      <c r="C9" s="38">
        <f>Sheet3!H6</f>
        <v>3189728.6299575437</v>
      </c>
      <c r="F9" s="29" t="s">
        <v>29</v>
      </c>
      <c r="G9" s="41">
        <f>Sheet1!S6</f>
        <v>5380500</v>
      </c>
      <c r="H9" s="4"/>
    </row>
    <row r="10" spans="1:11" x14ac:dyDescent="0.25">
      <c r="A10" s="29" t="s">
        <v>30</v>
      </c>
      <c r="C10" s="30"/>
      <c r="F10" s="29" t="s">
        <v>30</v>
      </c>
      <c r="G10" s="30"/>
      <c r="H10" s="4"/>
    </row>
    <row r="11" spans="1:11" x14ac:dyDescent="0.25">
      <c r="A11" s="29" t="s">
        <v>31</v>
      </c>
      <c r="C11" s="30">
        <f>SUM(C8:C10)</f>
        <v>12039011.029957542</v>
      </c>
      <c r="F11" s="29" t="s">
        <v>31</v>
      </c>
      <c r="G11" s="30">
        <f>SUM(G8:G10)</f>
        <v>24339878.851440001</v>
      </c>
      <c r="H11" s="4"/>
    </row>
    <row r="12" spans="1:11" x14ac:dyDescent="0.25">
      <c r="A12" s="29"/>
      <c r="C12" s="30">
        <f>ROUND(C11,-5)</f>
        <v>12000000</v>
      </c>
      <c r="F12" s="29" t="s">
        <v>32</v>
      </c>
      <c r="G12" s="30">
        <f>ROUND(G11,-5)</f>
        <v>24300000</v>
      </c>
      <c r="H12" s="3"/>
      <c r="J12" s="27"/>
    </row>
    <row r="13" spans="1:11" x14ac:dyDescent="0.25">
      <c r="A13" s="29"/>
      <c r="C13" s="30">
        <f>0.85*C12</f>
        <v>10200000</v>
      </c>
      <c r="F13" s="29" t="s">
        <v>33</v>
      </c>
      <c r="G13" s="30">
        <f>0.85*G12</f>
        <v>20655000</v>
      </c>
      <c r="H13" s="40"/>
      <c r="J13" s="27"/>
    </row>
    <row r="14" spans="1:11" ht="15.75" thickBot="1" x14ac:dyDescent="0.3">
      <c r="A14" s="31"/>
      <c r="B14" s="53"/>
      <c r="C14" s="32">
        <f>0.75*C12</f>
        <v>9000000</v>
      </c>
      <c r="F14" s="31" t="s">
        <v>34</v>
      </c>
      <c r="G14" s="32">
        <f>0.75*G12</f>
        <v>18225000</v>
      </c>
      <c r="H14" s="40"/>
    </row>
    <row r="15" spans="1:11" x14ac:dyDescent="0.25">
      <c r="F15" s="29" t="s">
        <v>42</v>
      </c>
      <c r="G15" s="2">
        <f>0.8*Sheet1!O6</f>
        <v>5064000</v>
      </c>
    </row>
    <row r="18" spans="3:3" x14ac:dyDescent="0.25">
      <c r="C18" s="2"/>
    </row>
  </sheetData>
  <mergeCells count="2">
    <mergeCell ref="F1:H1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Deepak Singh</cp:lastModifiedBy>
  <dcterms:created xsi:type="dcterms:W3CDTF">2022-11-04T05:05:51Z</dcterms:created>
  <dcterms:modified xsi:type="dcterms:W3CDTF">2025-04-29T11:23:16Z</dcterms:modified>
</cp:coreProperties>
</file>