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Land" sheetId="1" r:id="rId1"/>
    <sheet name="Building Sheet" sheetId="3" r:id="rId2"/>
  </sheets>
  <calcPr calcId="152511"/>
</workbook>
</file>

<file path=xl/calcChain.xml><?xml version="1.0" encoding="utf-8"?>
<calcChain xmlns="http://schemas.openxmlformats.org/spreadsheetml/2006/main">
  <c r="D14" i="1" l="1"/>
  <c r="K20" i="1" l="1"/>
  <c r="K21" i="1"/>
  <c r="K22" i="1"/>
  <c r="K23" i="1" s="1"/>
  <c r="F19" i="3"/>
  <c r="O18" i="3"/>
  <c r="M18" i="3"/>
  <c r="P18" i="3" s="1"/>
  <c r="J18" i="3"/>
  <c r="D4" i="1"/>
  <c r="K25" i="1" l="1"/>
  <c r="K24" i="1"/>
  <c r="Q18" i="3"/>
  <c r="O19" i="3"/>
  <c r="G14" i="1"/>
  <c r="G15" i="1" s="1"/>
  <c r="J4" i="1"/>
  <c r="Q19" i="3" l="1"/>
  <c r="S18" i="3"/>
  <c r="S19" i="3" s="1"/>
  <c r="C20" i="1"/>
  <c r="E20" i="1" s="1"/>
  <c r="C17" i="1"/>
  <c r="E19" i="1"/>
  <c r="O5" i="3" l="1"/>
  <c r="M5" i="3"/>
  <c r="J5" i="3"/>
  <c r="P5" i="3" l="1"/>
  <c r="Q5" i="3" s="1"/>
  <c r="S5" i="3" s="1"/>
  <c r="O6" i="3"/>
  <c r="T6" i="3" s="1"/>
  <c r="F6" i="3"/>
  <c r="E5" i="1"/>
  <c r="E15" i="1"/>
  <c r="D15" i="1"/>
  <c r="K4" i="1"/>
  <c r="Q6" i="3" l="1"/>
  <c r="S6" i="3"/>
  <c r="K13" i="1" s="1"/>
  <c r="K5" i="1"/>
  <c r="K12" i="1" s="1"/>
  <c r="K14" i="1" l="1"/>
  <c r="K15" i="1" s="1"/>
  <c r="K16" i="1" s="1"/>
  <c r="S14" i="1"/>
  <c r="S15" i="1" s="1"/>
  <c r="T16" i="1" s="1"/>
  <c r="K17" i="1" l="1"/>
  <c r="T17" i="1"/>
</calcChain>
</file>

<file path=xl/sharedStrings.xml><?xml version="1.0" encoding="utf-8"?>
<sst xmlns="http://schemas.openxmlformats.org/spreadsheetml/2006/main" count="101" uniqueCount="61">
  <si>
    <t>flat</t>
  </si>
  <si>
    <t>round off</t>
  </si>
  <si>
    <t>Ria</t>
  </si>
  <si>
    <t>FMV</t>
  </si>
  <si>
    <t>Discription</t>
  </si>
  <si>
    <t>Total</t>
  </si>
  <si>
    <t xml:space="preserve">Total </t>
  </si>
  <si>
    <t>Sr No.</t>
  </si>
  <si>
    <t>Discount</t>
  </si>
  <si>
    <t>Primium</t>
  </si>
  <si>
    <t>Rate Adopted</t>
  </si>
  <si>
    <t>Remark</t>
  </si>
  <si>
    <t>Remarks:</t>
  </si>
  <si>
    <t>2. Area details are mentioned above is taken from the documents provided to us by Client.</t>
  </si>
  <si>
    <t>4. The valuation is done by considering the Market Comparable Sales Method.</t>
  </si>
  <si>
    <t xml:space="preserve"> Circle rate in Rs.</t>
  </si>
  <si>
    <t>CIRCLE RATE</t>
  </si>
  <si>
    <t>Roundoff</t>
  </si>
  <si>
    <t>Dis</t>
  </si>
  <si>
    <t>SR. No.</t>
  </si>
  <si>
    <t>Particulars</t>
  </si>
  <si>
    <t>Type of Structure</t>
  </si>
  <si>
    <r>
      <t xml:space="preserve">Area 
</t>
    </r>
    <r>
      <rPr>
        <b/>
        <i/>
        <sz val="10"/>
        <rFont val="Calibri"/>
        <family val="2"/>
        <scheme val="minor"/>
      </rPr>
      <t>(in sq.mt.)</t>
    </r>
  </si>
  <si>
    <r>
      <t xml:space="preserve">Area 
</t>
    </r>
    <r>
      <rPr>
        <b/>
        <i/>
        <sz val="10"/>
        <rFont val="Calibri"/>
        <family val="2"/>
        <scheme val="minor"/>
      </rPr>
      <t>(in sq.ft)</t>
    </r>
  </si>
  <si>
    <r>
      <t xml:space="preserve">Height </t>
    </r>
    <r>
      <rPr>
        <b/>
        <i/>
        <sz val="10"/>
        <rFont val="Calibri"/>
        <family val="2"/>
        <scheme val="minor"/>
      </rPr>
      <t>(in ft.)</t>
    </r>
  </si>
  <si>
    <t>Year of Construction</t>
  </si>
  <si>
    <t xml:space="preserve">Year of Valuation </t>
  </si>
  <si>
    <r>
      <t xml:space="preserve">Total Life Consumed 
</t>
    </r>
    <r>
      <rPr>
        <b/>
        <i/>
        <sz val="10"/>
        <rFont val="Calibri"/>
        <family val="2"/>
        <scheme val="minor"/>
      </rPr>
      <t>(in years)</t>
    </r>
  </si>
  <si>
    <r>
      <t xml:space="preserve">Total Economical Life
</t>
    </r>
    <r>
      <rPr>
        <b/>
        <i/>
        <sz val="10"/>
        <rFont val="Calibri"/>
        <family val="2"/>
        <scheme val="minor"/>
      </rPr>
      <t>(in years)</t>
    </r>
  </si>
  <si>
    <t>Salvage value</t>
  </si>
  <si>
    <t>Depreciation Rate</t>
  </si>
  <si>
    <r>
      <t xml:space="preserve">Plinth Area  Rate 
</t>
    </r>
    <r>
      <rPr>
        <b/>
        <i/>
        <sz val="10"/>
        <rFont val="Calibri"/>
        <family val="2"/>
        <scheme val="minor"/>
      </rPr>
      <t>(in per sq.ft)</t>
    </r>
  </si>
  <si>
    <t>Gross Replacement Value
(INR)</t>
  </si>
  <si>
    <t xml:space="preserve">Depreciation factor
 </t>
  </si>
  <si>
    <t>Depreciation amount
(INR)</t>
  </si>
  <si>
    <t>Discounting Factor</t>
  </si>
  <si>
    <t>Depreciated Replacement Market Value
(INR)</t>
  </si>
  <si>
    <t>Ground Floor</t>
  </si>
  <si>
    <t xml:space="preserve">RCC </t>
  </si>
  <si>
    <t>2. Construction year of the building is taken as per the details mentioned by the owner's representative.</t>
  </si>
  <si>
    <r>
      <t>4.</t>
    </r>
    <r>
      <rPr>
        <b/>
        <i/>
        <sz val="10"/>
        <color theme="1"/>
        <rFont val="Calibri"/>
        <family val="2"/>
        <scheme val="minor"/>
      </rPr>
      <t xml:space="preserve"> The valuation is done by considering the depreciated replacement cost approach.</t>
    </r>
  </si>
  <si>
    <t>Land</t>
  </si>
  <si>
    <t>Building</t>
  </si>
  <si>
    <t xml:space="preserve">1. The subject property is situated at </t>
  </si>
  <si>
    <t xml:space="preserve">3. Basement and Ground floor building and structures belongs to Mr. </t>
  </si>
  <si>
    <t>BUILDING VALUATION FOR M/S.</t>
  </si>
  <si>
    <t xml:space="preserve">VALUATION OF </t>
  </si>
  <si>
    <t>Fair Market Value</t>
  </si>
  <si>
    <t>Reference of Agriculture land</t>
  </si>
  <si>
    <t>4000-4400</t>
  </si>
  <si>
    <t>Basic rate on land Area</t>
  </si>
  <si>
    <t>Rate Range (per Sq.ft.)</t>
  </si>
  <si>
    <t>Area in Sq.ft.</t>
  </si>
  <si>
    <t xml:space="preserve"> Area in Sq.yrd.</t>
  </si>
  <si>
    <t xml:space="preserve">  Area in Sq.mtr.</t>
  </si>
  <si>
    <r>
      <t xml:space="preserve">3. </t>
    </r>
    <r>
      <rPr>
        <b/>
        <i/>
        <sz val="10"/>
        <color theme="1"/>
        <rFont val="Calibri"/>
        <family val="2"/>
        <scheme val="minor"/>
      </rPr>
      <t>All the structure that has been taken as per site survey measurment only.</t>
    </r>
  </si>
  <si>
    <r>
      <t xml:space="preserve">1. </t>
    </r>
    <r>
      <rPr>
        <b/>
        <i/>
        <sz val="10"/>
        <color theme="1"/>
        <rFont val="Calibri"/>
        <family val="2"/>
        <scheme val="minor"/>
      </rPr>
      <t>All the details pertaining to the building area statement such as area, floor,type of structure, age of the building etc. has been taken as per the Site Survey.</t>
    </r>
  </si>
  <si>
    <t>The subject property is encumbered by overhead electrical transmission lines, which may impose restrictions on land use and development within the affected area.</t>
  </si>
  <si>
    <t>Trial</t>
  </si>
  <si>
    <t>Circle rate per sq.mtr.</t>
  </si>
  <si>
    <t>Circle rate per sq.ft.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</si>
</sst>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* #,##0_ ;_ * \-#,##0_ ;_ * &quot;-&quot;??_ ;_ @_ "/>
    <numFmt numFmtId="165" formatCode="_(* #,##0_);_(* \(#,##0\);_(* &quot;-&quot;??_);_(@_)"/>
    <numFmt numFmtId="167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color theme="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E3661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1">
    <xf numFmtId="0" fontId="0" fillId="0" borderId="0" xfId="0"/>
    <xf numFmtId="164" fontId="0" fillId="0" borderId="2" xfId="1" applyNumberFormat="1" applyFont="1" applyBorder="1"/>
    <xf numFmtId="0" fontId="0" fillId="0" borderId="3" xfId="0" applyBorder="1"/>
    <xf numFmtId="164" fontId="0" fillId="0" borderId="4" xfId="1" applyNumberFormat="1" applyFont="1" applyBorder="1"/>
    <xf numFmtId="0" fontId="0" fillId="0" borderId="5" xfId="0" applyBorder="1"/>
    <xf numFmtId="0" fontId="0" fillId="0" borderId="6" xfId="0" applyBorder="1"/>
    <xf numFmtId="164" fontId="0" fillId="0" borderId="6" xfId="1" applyNumberFormat="1" applyFont="1" applyBorder="1"/>
    <xf numFmtId="164" fontId="0" fillId="0" borderId="6" xfId="1" applyNumberFormat="1" applyFont="1" applyBorder="1" applyAlignment="1">
      <alignment horizontal="center" vertical="center"/>
    </xf>
    <xf numFmtId="0" fontId="0" fillId="2" borderId="1" xfId="0" applyFill="1" applyBorder="1"/>
    <xf numFmtId="43" fontId="0" fillId="0" borderId="0" xfId="0" applyNumberFormat="1"/>
    <xf numFmtId="0" fontId="3" fillId="4" borderId="6" xfId="2" applyFont="1" applyFill="1" applyBorder="1" applyAlignment="1">
      <alignment horizontal="center" vertical="center"/>
    </xf>
    <xf numFmtId="0" fontId="3" fillId="4" borderId="6" xfId="2" applyFont="1" applyFill="1" applyBorder="1" applyAlignment="1">
      <alignment horizontal="center" vertical="center" wrapText="1"/>
    </xf>
    <xf numFmtId="0" fontId="1" fillId="0" borderId="6" xfId="2" applyBorder="1" applyAlignment="1">
      <alignment horizontal="center" vertical="center"/>
    </xf>
    <xf numFmtId="164" fontId="1" fillId="0" borderId="6" xfId="3" applyNumberFormat="1" applyFont="1" applyBorder="1" applyAlignment="1">
      <alignment horizontal="center" vertical="center"/>
    </xf>
    <xf numFmtId="165" fontId="1" fillId="0" borderId="6" xfId="1" applyNumberFormat="1" applyFont="1" applyBorder="1" applyAlignment="1">
      <alignment horizontal="center" vertical="center"/>
    </xf>
    <xf numFmtId="10" fontId="1" fillId="0" borderId="6" xfId="2" applyNumberFormat="1" applyBorder="1" applyAlignment="1">
      <alignment horizontal="center" vertical="center"/>
    </xf>
    <xf numFmtId="164" fontId="1" fillId="0" borderId="6" xfId="3" applyNumberFormat="1" applyFont="1" applyBorder="1" applyAlignment="1">
      <alignment horizontal="center" vertical="center" wrapText="1"/>
    </xf>
    <xf numFmtId="164" fontId="0" fillId="0" borderId="6" xfId="3" applyNumberFormat="1" applyFont="1" applyBorder="1" applyAlignment="1">
      <alignment horizontal="center" vertical="center"/>
    </xf>
    <xf numFmtId="164" fontId="0" fillId="0" borderId="6" xfId="3" applyNumberFormat="1" applyFont="1" applyBorder="1" applyAlignment="1">
      <alignment horizontal="center" vertical="center" wrapText="1"/>
    </xf>
    <xf numFmtId="0" fontId="3" fillId="4" borderId="10" xfId="2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5" borderId="6" xfId="1" applyNumberFormat="1" applyFont="1" applyFill="1" applyBorder="1" applyAlignment="1">
      <alignment horizontal="centerContinuous"/>
    </xf>
    <xf numFmtId="0" fontId="2" fillId="5" borderId="6" xfId="0" applyFont="1" applyFill="1" applyBorder="1" applyAlignment="1">
      <alignment horizontal="centerContinuous"/>
    </xf>
    <xf numFmtId="0" fontId="0" fillId="5" borderId="6" xfId="0" applyFill="1" applyBorder="1" applyAlignment="1">
      <alignment horizontal="centerContinuous"/>
    </xf>
    <xf numFmtId="1" fontId="0" fillId="0" borderId="0" xfId="0" applyNumberFormat="1"/>
    <xf numFmtId="164" fontId="2" fillId="0" borderId="6" xfId="3" applyNumberFormat="1" applyFont="1" applyBorder="1" applyAlignment="1">
      <alignment horizontal="center" vertical="center"/>
    </xf>
    <xf numFmtId="164" fontId="2" fillId="0" borderId="6" xfId="1" applyNumberFormat="1" applyFont="1" applyBorder="1"/>
    <xf numFmtId="0" fontId="2" fillId="0" borderId="8" xfId="2" applyFont="1" applyBorder="1" applyAlignment="1">
      <alignment vertical="center"/>
    </xf>
    <xf numFmtId="0" fontId="2" fillId="0" borderId="6" xfId="2" applyFont="1" applyBorder="1" applyAlignment="1">
      <alignment vertical="center"/>
    </xf>
    <xf numFmtId="164" fontId="2" fillId="0" borderId="0" xfId="1" applyNumberFormat="1" applyFont="1"/>
    <xf numFmtId="0" fontId="2" fillId="6" borderId="6" xfId="0" applyFont="1" applyFill="1" applyBorder="1" applyAlignment="1">
      <alignment horizontal="center" vertical="center"/>
    </xf>
    <xf numFmtId="0" fontId="3" fillId="4" borderId="10" xfId="2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Continuous"/>
    </xf>
    <xf numFmtId="0" fontId="0" fillId="5" borderId="8" xfId="0" applyFill="1" applyBorder="1" applyAlignment="1">
      <alignment horizontal="centerContinuous"/>
    </xf>
    <xf numFmtId="0" fontId="0" fillId="5" borderId="9" xfId="0" applyFill="1" applyBorder="1" applyAlignment="1">
      <alignment horizontal="centerContinuous"/>
    </xf>
    <xf numFmtId="0" fontId="7" fillId="8" borderId="6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/>
    </xf>
    <xf numFmtId="0" fontId="9" fillId="0" borderId="6" xfId="0" applyFont="1" applyBorder="1" applyAlignment="1">
      <alignment horizontal="center" vertical="center" wrapText="1"/>
    </xf>
    <xf numFmtId="9" fontId="9" fillId="0" borderId="6" xfId="0" applyNumberFormat="1" applyFont="1" applyBorder="1" applyAlignment="1">
      <alignment horizontal="center" vertical="center" wrapText="1"/>
    </xf>
    <xf numFmtId="167" fontId="9" fillId="0" borderId="6" xfId="0" applyNumberFormat="1" applyFont="1" applyBorder="1" applyAlignment="1">
      <alignment horizontal="center" vertical="center" wrapText="1"/>
    </xf>
    <xf numFmtId="164" fontId="9" fillId="0" borderId="6" xfId="1" applyNumberFormat="1" applyFont="1" applyFill="1" applyBorder="1" applyAlignment="1">
      <alignment horizontal="center" vertical="center" wrapText="1"/>
    </xf>
    <xf numFmtId="164" fontId="9" fillId="0" borderId="6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43" fontId="7" fillId="0" borderId="10" xfId="1" applyFont="1" applyFill="1" applyBorder="1" applyAlignment="1">
      <alignment horizontal="center" vertical="center" wrapText="1"/>
    </xf>
    <xf numFmtId="43" fontId="7" fillId="0" borderId="6" xfId="1" applyFont="1" applyFill="1" applyBorder="1" applyAlignment="1">
      <alignment horizontal="center" vertical="center" wrapText="1"/>
    </xf>
    <xf numFmtId="164" fontId="7" fillId="0" borderId="10" xfId="1" applyNumberFormat="1" applyFont="1" applyFill="1" applyBorder="1" applyAlignment="1">
      <alignment horizontal="center" vertical="center" wrapText="1"/>
    </xf>
    <xf numFmtId="164" fontId="7" fillId="0" borderId="6" xfId="1" applyNumberFormat="1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Continuous" vertical="center" wrapText="1"/>
    </xf>
    <xf numFmtId="0" fontId="6" fillId="7" borderId="8" xfId="0" applyFont="1" applyFill="1" applyBorder="1" applyAlignment="1">
      <alignment horizontal="centerContinuous" vertical="center" wrapText="1"/>
    </xf>
    <xf numFmtId="0" fontId="6" fillId="7" borderId="9" xfId="0" applyFont="1" applyFill="1" applyBorder="1" applyAlignment="1">
      <alignment horizontal="centerContinuous" vertical="center" wrapText="1"/>
    </xf>
    <xf numFmtId="164" fontId="11" fillId="2" borderId="6" xfId="0" applyNumberFormat="1" applyFont="1" applyFill="1" applyBorder="1" applyAlignment="1">
      <alignment horizontal="center" vertical="center"/>
    </xf>
    <xf numFmtId="164" fontId="11" fillId="2" borderId="6" xfId="1" applyNumberFormat="1" applyFont="1" applyFill="1" applyBorder="1" applyAlignment="1">
      <alignment horizontal="center" vertical="center"/>
    </xf>
    <xf numFmtId="43" fontId="0" fillId="0" borderId="6" xfId="1" applyFont="1" applyBorder="1"/>
    <xf numFmtId="9" fontId="9" fillId="3" borderId="6" xfId="4" applyFont="1" applyFill="1" applyBorder="1" applyAlignment="1">
      <alignment horizontal="center" vertical="center" wrapText="1"/>
    </xf>
    <xf numFmtId="43" fontId="0" fillId="0" borderId="6" xfId="1" applyFont="1" applyBorder="1" applyAlignment="1">
      <alignment horizontal="center" vertical="center"/>
    </xf>
    <xf numFmtId="43" fontId="2" fillId="0" borderId="6" xfId="1" applyFont="1" applyBorder="1" applyAlignment="1">
      <alignment vertical="center"/>
    </xf>
    <xf numFmtId="43" fontId="9" fillId="0" borderId="6" xfId="1" applyFont="1" applyBorder="1" applyAlignment="1">
      <alignment horizontal="center" vertical="center" wrapText="1"/>
    </xf>
    <xf numFmtId="43" fontId="0" fillId="0" borderId="6" xfId="0" applyNumberFormat="1" applyBorder="1"/>
    <xf numFmtId="164" fontId="0" fillId="0" borderId="0" xfId="1" applyNumberFormat="1" applyFont="1"/>
    <xf numFmtId="0" fontId="2" fillId="0" borderId="7" xfId="2" applyFont="1" applyBorder="1" applyAlignment="1">
      <alignment horizontal="center" vertical="center"/>
    </xf>
    <xf numFmtId="0" fontId="2" fillId="0" borderId="8" xfId="2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4" fillId="0" borderId="7" xfId="2" applyFont="1" applyBorder="1" applyAlignment="1">
      <alignment horizontal="left" vertical="center"/>
    </xf>
    <xf numFmtId="0" fontId="4" fillId="0" borderId="8" xfId="2" applyFont="1" applyBorder="1" applyAlignment="1">
      <alignment horizontal="left" vertical="center"/>
    </xf>
    <xf numFmtId="0" fontId="4" fillId="0" borderId="9" xfId="2" applyFont="1" applyBorder="1" applyAlignment="1">
      <alignment horizontal="left" vertical="center"/>
    </xf>
    <xf numFmtId="0" fontId="4" fillId="0" borderId="7" xfId="2" applyFont="1" applyBorder="1" applyAlignment="1">
      <alignment horizontal="left" vertical="center" wrapText="1"/>
    </xf>
    <xf numFmtId="0" fontId="4" fillId="0" borderId="8" xfId="2" applyFont="1" applyBorder="1" applyAlignment="1">
      <alignment horizontal="left" vertical="center" wrapText="1"/>
    </xf>
    <xf numFmtId="0" fontId="4" fillId="0" borderId="9" xfId="2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164" fontId="2" fillId="0" borderId="6" xfId="1" applyNumberFormat="1" applyFont="1" applyBorder="1" applyAlignment="1">
      <alignment horizontal="center"/>
    </xf>
  </cellXfs>
  <cellStyles count="5">
    <cellStyle name="Comma" xfId="1" builtinId="3"/>
    <cellStyle name="Comma 3" xfId="3"/>
    <cellStyle name="Normal" xfId="0" builtinId="0"/>
    <cellStyle name="Normal 2 2" xfId="2"/>
    <cellStyle name="Percent" xfId="4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25"/>
  <sheetViews>
    <sheetView tabSelected="1" topLeftCell="A7" workbookViewId="0">
      <selection activeCell="L18" sqref="L18"/>
    </sheetView>
  </sheetViews>
  <sheetFormatPr defaultRowHeight="15" x14ac:dyDescent="0.25"/>
  <cols>
    <col min="2" max="2" width="9.85546875" bestFit="1" customWidth="1"/>
    <col min="3" max="3" width="12.5703125" customWidth="1"/>
    <col min="4" max="4" width="15.140625" bestFit="1" customWidth="1"/>
    <col min="5" max="5" width="13.5703125" bestFit="1" customWidth="1"/>
    <col min="6" max="6" width="15.140625" bestFit="1" customWidth="1"/>
    <col min="7" max="7" width="15.7109375" customWidth="1"/>
    <col min="8" max="8" width="10" bestFit="1" customWidth="1"/>
    <col min="9" max="9" width="15.28515625" bestFit="1" customWidth="1"/>
    <col min="10" max="10" width="13.28515625" bestFit="1" customWidth="1"/>
    <col min="11" max="11" width="16.85546875" bestFit="1" customWidth="1"/>
    <col min="12" max="12" width="41.7109375" customWidth="1"/>
    <col min="13" max="13" width="17.28515625" customWidth="1"/>
    <col min="14" max="14" width="16.7109375" bestFit="1" customWidth="1"/>
    <col min="15" max="15" width="13.28515625" bestFit="1" customWidth="1"/>
    <col min="16" max="16" width="11.5703125" bestFit="1" customWidth="1"/>
    <col min="17" max="17" width="17.28515625" customWidth="1"/>
    <col min="19" max="20" width="11.5703125" bestFit="1" customWidth="1"/>
  </cols>
  <sheetData>
    <row r="2" spans="2:20" x14ac:dyDescent="0.25">
      <c r="B2" s="32" t="s">
        <v>46</v>
      </c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2:20" ht="30" x14ac:dyDescent="0.25">
      <c r="B3" s="19" t="s">
        <v>7</v>
      </c>
      <c r="C3" s="19" t="s">
        <v>4</v>
      </c>
      <c r="D3" s="31" t="s">
        <v>53</v>
      </c>
      <c r="E3" s="31" t="s">
        <v>52</v>
      </c>
      <c r="F3" s="31" t="s">
        <v>51</v>
      </c>
      <c r="G3" s="31" t="s">
        <v>50</v>
      </c>
      <c r="H3" s="19" t="s">
        <v>8</v>
      </c>
      <c r="I3" s="19" t="s">
        <v>9</v>
      </c>
      <c r="J3" s="19" t="s">
        <v>10</v>
      </c>
      <c r="K3" s="19" t="s">
        <v>47</v>
      </c>
      <c r="L3" s="19" t="s">
        <v>11</v>
      </c>
    </row>
    <row r="4" spans="2:20" ht="60" x14ac:dyDescent="0.25">
      <c r="B4" s="12">
        <v>1</v>
      </c>
      <c r="C4" s="20" t="s">
        <v>37</v>
      </c>
      <c r="D4" s="56">
        <f>E4/10.7639</f>
        <v>682.75253393286823</v>
      </c>
      <c r="E4" s="56">
        <v>7349.08</v>
      </c>
      <c r="F4" s="17" t="s">
        <v>49</v>
      </c>
      <c r="G4" s="14">
        <v>4400</v>
      </c>
      <c r="H4" s="15">
        <v>0.15</v>
      </c>
      <c r="I4" s="15">
        <v>0</v>
      </c>
      <c r="J4" s="13">
        <f>G4*(1+I4)*(1-H4)</f>
        <v>3740</v>
      </c>
      <c r="K4" s="13">
        <f>J4*E4</f>
        <v>27485559.199999999</v>
      </c>
      <c r="L4" s="18" t="s">
        <v>57</v>
      </c>
    </row>
    <row r="5" spans="2:20" x14ac:dyDescent="0.25">
      <c r="B5" s="61" t="s">
        <v>5</v>
      </c>
      <c r="C5" s="62"/>
      <c r="D5" s="27"/>
      <c r="E5" s="57">
        <f>SUM(E4:E4)</f>
        <v>7349.08</v>
      </c>
      <c r="F5" s="28"/>
      <c r="G5" s="28"/>
      <c r="H5" s="28"/>
      <c r="I5" s="28"/>
      <c r="J5" s="28"/>
      <c r="K5" s="25">
        <f>SUM(K4:K4)</f>
        <v>27485559.199999999</v>
      </c>
      <c r="L5" s="16"/>
      <c r="N5" s="29"/>
    </row>
    <row r="6" spans="2:20" x14ac:dyDescent="0.25">
      <c r="B6" s="64" t="s">
        <v>12</v>
      </c>
      <c r="C6" s="65"/>
      <c r="D6" s="65"/>
      <c r="E6" s="65"/>
      <c r="F6" s="65"/>
      <c r="G6" s="65"/>
      <c r="H6" s="65"/>
      <c r="I6" s="65"/>
      <c r="J6" s="65"/>
      <c r="K6" s="65"/>
      <c r="L6" s="66"/>
    </row>
    <row r="7" spans="2:20" x14ac:dyDescent="0.25">
      <c r="B7" s="67" t="s">
        <v>43</v>
      </c>
      <c r="C7" s="68"/>
      <c r="D7" s="68"/>
      <c r="E7" s="68"/>
      <c r="F7" s="68"/>
      <c r="G7" s="68"/>
      <c r="H7" s="68"/>
      <c r="I7" s="68"/>
      <c r="J7" s="68"/>
      <c r="K7" s="68"/>
      <c r="L7" s="69"/>
      <c r="N7" s="24"/>
    </row>
    <row r="8" spans="2:20" x14ac:dyDescent="0.25">
      <c r="B8" s="64" t="s">
        <v>13</v>
      </c>
      <c r="C8" s="65"/>
      <c r="D8" s="65"/>
      <c r="E8" s="65"/>
      <c r="F8" s="65"/>
      <c r="G8" s="65"/>
      <c r="H8" s="65"/>
      <c r="I8" s="65"/>
      <c r="J8" s="65"/>
      <c r="K8" s="65"/>
      <c r="L8" s="66"/>
    </row>
    <row r="9" spans="2:20" ht="15" customHeight="1" x14ac:dyDescent="0.25">
      <c r="B9" s="67" t="s">
        <v>44</v>
      </c>
      <c r="C9" s="68"/>
      <c r="D9" s="68"/>
      <c r="E9" s="68"/>
      <c r="F9" s="68"/>
      <c r="G9" s="68"/>
      <c r="H9" s="68"/>
      <c r="I9" s="68"/>
      <c r="J9" s="68"/>
      <c r="K9" s="68"/>
      <c r="L9" s="69"/>
    </row>
    <row r="10" spans="2:20" x14ac:dyDescent="0.25">
      <c r="B10" s="64" t="s">
        <v>14</v>
      </c>
      <c r="C10" s="65"/>
      <c r="D10" s="65"/>
      <c r="E10" s="65"/>
      <c r="F10" s="65"/>
      <c r="G10" s="65"/>
      <c r="H10" s="65"/>
      <c r="I10" s="65"/>
      <c r="J10" s="65"/>
      <c r="K10" s="65"/>
      <c r="L10" s="66"/>
    </row>
    <row r="12" spans="2:20" ht="15.75" thickBot="1" x14ac:dyDescent="0.3">
      <c r="B12" s="22" t="s">
        <v>16</v>
      </c>
      <c r="C12" s="23"/>
      <c r="D12" s="23"/>
      <c r="E12" s="23"/>
      <c r="F12" s="23"/>
      <c r="G12" s="21"/>
      <c r="J12" s="30" t="s">
        <v>41</v>
      </c>
      <c r="K12" s="52">
        <f>Land!K5</f>
        <v>27485559.199999999</v>
      </c>
      <c r="M12" s="24"/>
    </row>
    <row r="13" spans="2:20" ht="30.75" thickBot="1" x14ac:dyDescent="0.3">
      <c r="B13" s="10" t="s">
        <v>7</v>
      </c>
      <c r="C13" s="10" t="s">
        <v>4</v>
      </c>
      <c r="D13" s="11" t="s">
        <v>54</v>
      </c>
      <c r="E13" s="11" t="s">
        <v>60</v>
      </c>
      <c r="F13" s="11" t="s">
        <v>59</v>
      </c>
      <c r="G13" s="10" t="s">
        <v>15</v>
      </c>
      <c r="J13" s="30" t="s">
        <v>42</v>
      </c>
      <c r="K13" s="52">
        <f>'Building Sheet'!S6</f>
        <v>1042800</v>
      </c>
      <c r="R13" s="8" t="s">
        <v>3</v>
      </c>
    </row>
    <row r="14" spans="2:20" x14ac:dyDescent="0.25">
      <c r="B14" s="12">
        <v>1</v>
      </c>
      <c r="C14" s="20" t="s">
        <v>37</v>
      </c>
      <c r="D14" s="7">
        <f>E14/10.7639</f>
        <v>682.75253393286823</v>
      </c>
      <c r="E14" s="7">
        <v>7349.08</v>
      </c>
      <c r="F14" s="7">
        <v>9000</v>
      </c>
      <c r="G14" s="6">
        <f>D14*F14</f>
        <v>6144772.8053958137</v>
      </c>
      <c r="J14" s="30" t="s">
        <v>5</v>
      </c>
      <c r="K14" s="52">
        <f>SUM(K12:K13)</f>
        <v>28528359.199999999</v>
      </c>
      <c r="R14" s="4" t="s">
        <v>0</v>
      </c>
      <c r="S14" s="1" t="e">
        <f>#REF!</f>
        <v>#REF!</v>
      </c>
    </row>
    <row r="15" spans="2:20" x14ac:dyDescent="0.25">
      <c r="B15" s="63" t="s">
        <v>5</v>
      </c>
      <c r="C15" s="63"/>
      <c r="D15" s="80">
        <f>SUM(D14:D14)</f>
        <v>682.75253393286823</v>
      </c>
      <c r="E15" s="26">
        <f>SUM(E14:E14)</f>
        <v>7349.08</v>
      </c>
      <c r="F15" s="26"/>
      <c r="G15" s="26">
        <f>SUM(G14:G14)</f>
        <v>6144772.8053958137</v>
      </c>
      <c r="J15" s="30" t="s">
        <v>17</v>
      </c>
      <c r="K15" s="52">
        <f>ROUND(K14,-5)</f>
        <v>28500000</v>
      </c>
      <c r="R15" s="2" t="s">
        <v>6</v>
      </c>
      <c r="S15" s="3" t="e">
        <f>SUM(S14:S14)</f>
        <v>#REF!</v>
      </c>
    </row>
    <row r="16" spans="2:20" x14ac:dyDescent="0.25">
      <c r="J16" s="30" t="s">
        <v>2</v>
      </c>
      <c r="K16" s="53">
        <f>K15*0.85</f>
        <v>24225000</v>
      </c>
      <c r="S16" s="2" t="s">
        <v>1</v>
      </c>
      <c r="T16" s="3" t="e">
        <f>ROUNDUP(S15,-5)</f>
        <v>#REF!</v>
      </c>
    </row>
    <row r="17" spans="2:20" x14ac:dyDescent="0.25">
      <c r="B17" s="5">
        <v>10000</v>
      </c>
      <c r="C17" s="54">
        <f>B17/10.7639</f>
        <v>929.03129906446554</v>
      </c>
      <c r="J17" s="30" t="s">
        <v>18</v>
      </c>
      <c r="K17" s="53">
        <f>K15*0.75</f>
        <v>21375000</v>
      </c>
      <c r="S17" s="2" t="s">
        <v>2</v>
      </c>
      <c r="T17" s="3" t="e">
        <f>T16*0.85</f>
        <v>#REF!</v>
      </c>
    </row>
    <row r="18" spans="2:20" x14ac:dyDescent="0.25">
      <c r="B18" s="5" t="s">
        <v>48</v>
      </c>
    </row>
    <row r="19" spans="2:20" x14ac:dyDescent="0.25">
      <c r="B19" s="5"/>
      <c r="C19" s="6">
        <v>7300</v>
      </c>
      <c r="D19" s="6">
        <v>5000000</v>
      </c>
      <c r="E19" s="6">
        <f>D19/C19</f>
        <v>684.93150684931504</v>
      </c>
    </row>
    <row r="20" spans="2:20" x14ac:dyDescent="0.25">
      <c r="B20" s="5">
        <v>683</v>
      </c>
      <c r="C20" s="59">
        <f>B20*10.7639</f>
        <v>7351.7437</v>
      </c>
      <c r="D20" s="6">
        <v>6000000</v>
      </c>
      <c r="E20" s="6">
        <f>D20/C20</f>
        <v>816.13291279455245</v>
      </c>
      <c r="I20" s="60"/>
      <c r="J20" s="30" t="s">
        <v>41</v>
      </c>
      <c r="K20" s="52">
        <f>K5</f>
        <v>27485559.199999999</v>
      </c>
    </row>
    <row r="21" spans="2:20" x14ac:dyDescent="0.25">
      <c r="J21" s="30" t="s">
        <v>42</v>
      </c>
      <c r="K21" s="52">
        <f>'Building Sheet'!S19</f>
        <v>1525920</v>
      </c>
    </row>
    <row r="22" spans="2:20" x14ac:dyDescent="0.25">
      <c r="J22" s="30" t="s">
        <v>5</v>
      </c>
      <c r="K22" s="52">
        <f>SUM(K20:K21)</f>
        <v>29011479.199999999</v>
      </c>
    </row>
    <row r="23" spans="2:20" x14ac:dyDescent="0.25">
      <c r="J23" s="30" t="s">
        <v>17</v>
      </c>
      <c r="K23" s="52">
        <f>ROUND(K22,-5)</f>
        <v>29000000</v>
      </c>
    </row>
    <row r="24" spans="2:20" x14ac:dyDescent="0.25">
      <c r="J24" s="30" t="s">
        <v>2</v>
      </c>
      <c r="K24" s="53">
        <f>K23*0.85</f>
        <v>24650000</v>
      </c>
    </row>
    <row r="25" spans="2:20" x14ac:dyDescent="0.25">
      <c r="J25" s="30" t="s">
        <v>18</v>
      </c>
      <c r="K25" s="53">
        <f>K23*0.75</f>
        <v>21750000</v>
      </c>
    </row>
  </sheetData>
  <mergeCells count="7">
    <mergeCell ref="B5:C5"/>
    <mergeCell ref="B15:C15"/>
    <mergeCell ref="B6:L6"/>
    <mergeCell ref="B7:L7"/>
    <mergeCell ref="B8:L8"/>
    <mergeCell ref="B9:L9"/>
    <mergeCell ref="B10:L10"/>
  </mergeCells>
  <phoneticPr fontId="5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24"/>
  <sheetViews>
    <sheetView topLeftCell="A4" workbookViewId="0">
      <selection activeCell="B17" sqref="B17:S24"/>
    </sheetView>
  </sheetViews>
  <sheetFormatPr defaultRowHeight="15" x14ac:dyDescent="0.25"/>
  <cols>
    <col min="2" max="2" width="4.140625" customWidth="1"/>
    <col min="3" max="3" width="12.5703125" bestFit="1" customWidth="1"/>
    <col min="4" max="4" width="8" customWidth="1"/>
    <col min="5" max="5" width="7" hidden="1" customWidth="1"/>
    <col min="6" max="6" width="7.7109375" customWidth="1"/>
    <col min="7" max="7" width="6.140625" customWidth="1"/>
    <col min="8" max="8" width="7.85546875" customWidth="1"/>
    <col min="9" max="9" width="9.5703125" hidden="1" customWidth="1"/>
    <col min="10" max="10" width="10.42578125" hidden="1" customWidth="1"/>
    <col min="11" max="11" width="13" customWidth="1"/>
    <col min="12" max="12" width="7.7109375" hidden="1" customWidth="1"/>
    <col min="13" max="13" width="12.42578125" hidden="1" customWidth="1"/>
    <col min="14" max="14" width="10.85546875" customWidth="1"/>
    <col min="15" max="15" width="11" customWidth="1"/>
    <col min="16" max="18" width="11" hidden="1" customWidth="1"/>
    <col min="19" max="19" width="11" customWidth="1"/>
    <col min="20" max="20" width="11.5703125" bestFit="1" customWidth="1"/>
  </cols>
  <sheetData>
    <row r="3" spans="2:20" ht="15.6" customHeight="1" x14ac:dyDescent="0.25">
      <c r="B3" s="49" t="s">
        <v>45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1"/>
    </row>
    <row r="4" spans="2:20" ht="75" x14ac:dyDescent="0.25">
      <c r="B4" s="35" t="s">
        <v>19</v>
      </c>
      <c r="C4" s="35" t="s">
        <v>20</v>
      </c>
      <c r="D4" s="35" t="s">
        <v>21</v>
      </c>
      <c r="E4" s="35" t="s">
        <v>22</v>
      </c>
      <c r="F4" s="35" t="s">
        <v>23</v>
      </c>
      <c r="G4" s="35" t="s">
        <v>24</v>
      </c>
      <c r="H4" s="35" t="s">
        <v>25</v>
      </c>
      <c r="I4" s="35" t="s">
        <v>26</v>
      </c>
      <c r="J4" s="35" t="s">
        <v>27</v>
      </c>
      <c r="K4" s="35" t="s">
        <v>28</v>
      </c>
      <c r="L4" s="35" t="s">
        <v>29</v>
      </c>
      <c r="M4" s="35" t="s">
        <v>30</v>
      </c>
      <c r="N4" s="35" t="s">
        <v>31</v>
      </c>
      <c r="O4" s="35" t="s">
        <v>32</v>
      </c>
      <c r="P4" s="35" t="s">
        <v>33</v>
      </c>
      <c r="Q4" s="35" t="s">
        <v>34</v>
      </c>
      <c r="R4" s="35" t="s">
        <v>35</v>
      </c>
      <c r="S4" s="36" t="s">
        <v>36</v>
      </c>
    </row>
    <row r="5" spans="2:20" x14ac:dyDescent="0.25">
      <c r="B5" s="37">
        <v>1</v>
      </c>
      <c r="C5" s="38" t="s">
        <v>37</v>
      </c>
      <c r="D5" s="20" t="s">
        <v>38</v>
      </c>
      <c r="E5" s="5"/>
      <c r="F5" s="6">
        <v>1100</v>
      </c>
      <c r="G5" s="39">
        <v>10</v>
      </c>
      <c r="H5" s="20">
        <v>2010</v>
      </c>
      <c r="I5" s="39">
        <v>2024</v>
      </c>
      <c r="J5" s="39">
        <f>I5-H5</f>
        <v>14</v>
      </c>
      <c r="K5" s="39">
        <v>60</v>
      </c>
      <c r="L5" s="40">
        <v>0.1</v>
      </c>
      <c r="M5" s="41">
        <f>(1-L5)/K5</f>
        <v>1.5000000000000001E-2</v>
      </c>
      <c r="N5" s="39">
        <v>1200</v>
      </c>
      <c r="O5" s="42">
        <f>N5*F5</f>
        <v>1320000</v>
      </c>
      <c r="P5" s="58">
        <f>M5*J5</f>
        <v>0.21000000000000002</v>
      </c>
      <c r="Q5" s="43">
        <f>O5*P5</f>
        <v>277200</v>
      </c>
      <c r="R5" s="55">
        <v>0</v>
      </c>
      <c r="S5" s="42">
        <f>(O5-Q5)*(1-R5)</f>
        <v>1042800</v>
      </c>
    </row>
    <row r="6" spans="2:20" x14ac:dyDescent="0.25">
      <c r="B6" s="44"/>
      <c r="C6" s="44"/>
      <c r="D6" s="44"/>
      <c r="E6" s="44"/>
      <c r="F6" s="47">
        <f>SUM(F5:F5)</f>
        <v>1100</v>
      </c>
      <c r="G6" s="45"/>
      <c r="H6" s="46"/>
      <c r="I6" s="45"/>
      <c r="J6" s="45"/>
      <c r="K6" s="45"/>
      <c r="L6" s="45"/>
      <c r="M6" s="45"/>
      <c r="N6" s="45"/>
      <c r="O6" s="47">
        <f>SUM(O5:O5)</f>
        <v>1320000</v>
      </c>
      <c r="P6" s="47"/>
      <c r="Q6" s="47">
        <f>SUM(Q5:Q5)</f>
        <v>277200</v>
      </c>
      <c r="R6" s="47"/>
      <c r="S6" s="48">
        <f>SUM(S5:S5)</f>
        <v>1042800</v>
      </c>
      <c r="T6" s="60">
        <f>O6*0.8</f>
        <v>1056000</v>
      </c>
    </row>
    <row r="7" spans="2:20" x14ac:dyDescent="0.25">
      <c r="B7" s="70" t="s">
        <v>12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2"/>
    </row>
    <row r="8" spans="2:20" x14ac:dyDescent="0.25">
      <c r="B8" s="73" t="s">
        <v>56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5"/>
    </row>
    <row r="9" spans="2:20" x14ac:dyDescent="0.25">
      <c r="B9" s="76" t="s">
        <v>39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8"/>
    </row>
    <row r="10" spans="2:20" x14ac:dyDescent="0.25">
      <c r="B10" s="73" t="s">
        <v>55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5"/>
    </row>
    <row r="11" spans="2:20" x14ac:dyDescent="0.25">
      <c r="B11" s="70" t="s">
        <v>40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9"/>
    </row>
    <row r="13" spans="2:20" x14ac:dyDescent="0.25">
      <c r="Q13" s="9"/>
    </row>
    <row r="14" spans="2:20" x14ac:dyDescent="0.25">
      <c r="C14" t="s">
        <v>58</v>
      </c>
    </row>
    <row r="16" spans="2:20" ht="15.75" x14ac:dyDescent="0.25">
      <c r="B16" s="49" t="s">
        <v>45</v>
      </c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1"/>
    </row>
    <row r="17" spans="2:19" ht="60" x14ac:dyDescent="0.25">
      <c r="B17" s="35" t="s">
        <v>19</v>
      </c>
      <c r="C17" s="35" t="s">
        <v>20</v>
      </c>
      <c r="D17" s="35" t="s">
        <v>21</v>
      </c>
      <c r="E17" s="35" t="s">
        <v>22</v>
      </c>
      <c r="F17" s="35" t="s">
        <v>23</v>
      </c>
      <c r="G17" s="35" t="s">
        <v>24</v>
      </c>
      <c r="H17" s="35" t="s">
        <v>25</v>
      </c>
      <c r="I17" s="35" t="s">
        <v>26</v>
      </c>
      <c r="J17" s="35" t="s">
        <v>27</v>
      </c>
      <c r="K17" s="35" t="s">
        <v>28</v>
      </c>
      <c r="L17" s="35" t="s">
        <v>29</v>
      </c>
      <c r="M17" s="35" t="s">
        <v>30</v>
      </c>
      <c r="N17" s="35" t="s">
        <v>31</v>
      </c>
      <c r="O17" s="35" t="s">
        <v>32</v>
      </c>
      <c r="P17" s="35" t="s">
        <v>33</v>
      </c>
      <c r="Q17" s="35" t="s">
        <v>34</v>
      </c>
      <c r="R17" s="35" t="s">
        <v>35</v>
      </c>
      <c r="S17" s="36" t="s">
        <v>36</v>
      </c>
    </row>
    <row r="18" spans="2:19" x14ac:dyDescent="0.25">
      <c r="B18" s="37">
        <v>1</v>
      </c>
      <c r="C18" s="38" t="s">
        <v>37</v>
      </c>
      <c r="D18" s="20" t="s">
        <v>38</v>
      </c>
      <c r="E18" s="5"/>
      <c r="F18" s="6">
        <v>3000</v>
      </c>
      <c r="G18" s="39">
        <v>10</v>
      </c>
      <c r="H18" s="20">
        <v>2010</v>
      </c>
      <c r="I18" s="39">
        <v>2024</v>
      </c>
      <c r="J18" s="39">
        <f>I18-H18</f>
        <v>14</v>
      </c>
      <c r="K18" s="39">
        <v>50</v>
      </c>
      <c r="L18" s="40">
        <v>0.1</v>
      </c>
      <c r="M18" s="41">
        <f>(1-L18)/K18</f>
        <v>1.8000000000000002E-2</v>
      </c>
      <c r="N18" s="39">
        <v>800</v>
      </c>
      <c r="O18" s="42">
        <f>N18*F18</f>
        <v>2400000</v>
      </c>
      <c r="P18" s="58">
        <f>M18*J18</f>
        <v>0.252</v>
      </c>
      <c r="Q18" s="43">
        <f>O18*P18</f>
        <v>604800</v>
      </c>
      <c r="R18" s="55">
        <v>0.15</v>
      </c>
      <c r="S18" s="42">
        <f>(O18-Q18)*(1-R18)</f>
        <v>1525920</v>
      </c>
    </row>
    <row r="19" spans="2:19" x14ac:dyDescent="0.25">
      <c r="B19" s="44"/>
      <c r="C19" s="44"/>
      <c r="D19" s="44"/>
      <c r="E19" s="44"/>
      <c r="F19" s="47">
        <f>SUM(F18:F18)</f>
        <v>3000</v>
      </c>
      <c r="G19" s="45"/>
      <c r="H19" s="46"/>
      <c r="I19" s="45"/>
      <c r="J19" s="45"/>
      <c r="K19" s="45"/>
      <c r="L19" s="45"/>
      <c r="M19" s="45"/>
      <c r="N19" s="45"/>
      <c r="O19" s="47">
        <f>SUM(O18:O18)</f>
        <v>2400000</v>
      </c>
      <c r="P19" s="47"/>
      <c r="Q19" s="47">
        <f>SUM(Q18:Q18)</f>
        <v>604800</v>
      </c>
      <c r="R19" s="47"/>
      <c r="S19" s="48">
        <f>SUM(S18:S18)</f>
        <v>1525920</v>
      </c>
    </row>
    <row r="20" spans="2:19" x14ac:dyDescent="0.25">
      <c r="B20" s="70" t="s">
        <v>12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2"/>
    </row>
    <row r="21" spans="2:19" x14ac:dyDescent="0.25">
      <c r="B21" s="73" t="s">
        <v>56</v>
      </c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5"/>
    </row>
    <row r="22" spans="2:19" x14ac:dyDescent="0.25">
      <c r="B22" s="76" t="s">
        <v>39</v>
      </c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8"/>
    </row>
    <row r="23" spans="2:19" x14ac:dyDescent="0.25">
      <c r="B23" s="73" t="s">
        <v>55</v>
      </c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5"/>
    </row>
    <row r="24" spans="2:19" x14ac:dyDescent="0.25">
      <c r="B24" s="70" t="s">
        <v>40</v>
      </c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9"/>
    </row>
  </sheetData>
  <mergeCells count="10">
    <mergeCell ref="B7:S7"/>
    <mergeCell ref="B8:S8"/>
    <mergeCell ref="B9:S9"/>
    <mergeCell ref="B10:S10"/>
    <mergeCell ref="B11:S11"/>
    <mergeCell ref="B20:S20"/>
    <mergeCell ref="B21:S21"/>
    <mergeCell ref="B22:S22"/>
    <mergeCell ref="B23:S23"/>
    <mergeCell ref="B24:S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</vt:lpstr>
      <vt:lpstr>Building Sheet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2025-04-28T13:50:59Z</dcterms:modified>
</cp:coreProperties>
</file>