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Land" sheetId="1" r:id="rId1"/>
    <sheet name="Building Sheet" sheetId="3" r:id="rId2"/>
  </sheets>
  <calcPr calcId="152511"/>
</workbook>
</file>

<file path=xl/calcChain.xml><?xml version="1.0" encoding="utf-8"?>
<calcChain xmlns="http://schemas.openxmlformats.org/spreadsheetml/2006/main">
  <c r="I24" i="1" l="1"/>
  <c r="I23" i="1"/>
  <c r="H24" i="1"/>
  <c r="H21" i="1"/>
  <c r="H16" i="1"/>
  <c r="E5" i="3"/>
  <c r="D14" i="1"/>
  <c r="H19" i="1" l="1"/>
  <c r="H18" i="1"/>
  <c r="E7" i="3"/>
  <c r="D20" i="1"/>
  <c r="D19" i="1"/>
  <c r="E5" i="1"/>
  <c r="D5" i="1"/>
  <c r="F5" i="1"/>
  <c r="F4" i="1"/>
  <c r="F6" i="3"/>
  <c r="F5" i="3"/>
  <c r="F7" i="3" l="1"/>
  <c r="J6" i="3"/>
  <c r="M6" i="3"/>
  <c r="O6" i="3"/>
  <c r="D4" i="1"/>
  <c r="P6" i="3" l="1"/>
  <c r="Q6" i="3" s="1"/>
  <c r="S6" i="3" s="1"/>
  <c r="H14" i="1" l="1"/>
  <c r="H15" i="1" s="1"/>
  <c r="K4" i="1"/>
  <c r="L4" i="1" s="1"/>
  <c r="O5" i="3" l="1"/>
  <c r="O7" i="3" s="1"/>
  <c r="M5" i="3"/>
  <c r="J5" i="3"/>
  <c r="P5" i="3" l="1"/>
  <c r="Q5" i="3" s="1"/>
  <c r="T7" i="3"/>
  <c r="D15" i="1"/>
  <c r="S5" i="3" l="1"/>
  <c r="S7" i="3" s="1"/>
  <c r="L13" i="1" s="1"/>
  <c r="Q7" i="3"/>
  <c r="L5" i="1"/>
  <c r="L12" i="1" s="1"/>
  <c r="L14" i="1" l="1"/>
  <c r="L15" i="1" s="1"/>
  <c r="L16" i="1" s="1"/>
  <c r="T14" i="1"/>
  <c r="T15" i="1" s="1"/>
  <c r="U16" i="1" s="1"/>
  <c r="L17" i="1" l="1"/>
  <c r="U17" i="1"/>
</calcChain>
</file>

<file path=xl/sharedStrings.xml><?xml version="1.0" encoding="utf-8"?>
<sst xmlns="http://schemas.openxmlformats.org/spreadsheetml/2006/main" count="69" uniqueCount="60">
  <si>
    <t>flat</t>
  </si>
  <si>
    <t>round off</t>
  </si>
  <si>
    <t>Ria</t>
  </si>
  <si>
    <t>FMV</t>
  </si>
  <si>
    <t>Discription</t>
  </si>
  <si>
    <t>Total</t>
  </si>
  <si>
    <t xml:space="preserve">Total </t>
  </si>
  <si>
    <t>Sr No.</t>
  </si>
  <si>
    <t>Discount</t>
  </si>
  <si>
    <t>Primium</t>
  </si>
  <si>
    <t>Rate Adopted</t>
  </si>
  <si>
    <t>Remark</t>
  </si>
  <si>
    <t>Remarks:</t>
  </si>
  <si>
    <t>2. Area details are mentioned above is taken from the documents provided to us by Client.</t>
  </si>
  <si>
    <t>4. The valuation is done by considering the Market Comparable Sales Method.</t>
  </si>
  <si>
    <t xml:space="preserve"> Circle rate in Rs.</t>
  </si>
  <si>
    <t>CIRCLE RATE</t>
  </si>
  <si>
    <t>Roundoff</t>
  </si>
  <si>
    <t>Dis</t>
  </si>
  <si>
    <t>SR. No.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</si>
  <si>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</si>
  <si>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</si>
  <si>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</si>
  <si>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</si>
  <si>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</si>
  <si>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</si>
  <si>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</si>
  <si>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</si>
  <si>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</si>
  <si>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</si>
  <si>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</si>
  <si>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</si>
  <si>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</si>
  <si>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</si>
  <si>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</si>
  <si>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</si>
  <si>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
(INR)</t>
  </si>
  <si>
    <t>Ground Floor</t>
  </si>
  <si>
    <t xml:space="preserve">RCC </t>
  </si>
  <si>
    <t>2. Construction year of the building is taken as per the details mentioned by the owner's representative.</t>
  </si>
  <si>
    <r>
      <t>4.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</si>
  <si>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Land</t>
  </si>
  <si>
    <t>Building</t>
  </si>
  <si>
    <t xml:space="preserve">1. The subject property is situated at </t>
  </si>
  <si>
    <t xml:space="preserve">3. Basement and Ground floor building and structures belongs to Mr. </t>
  </si>
  <si>
    <t>BUILDING VALUATION FOR M/S.</t>
  </si>
  <si>
    <t xml:space="preserve">VALUATION OF </t>
  </si>
  <si>
    <t>Fair Market Value</t>
  </si>
  <si>
    <t>Basic rate on land Area</t>
  </si>
  <si>
    <t>Rate Range (per Sq.ft.)</t>
  </si>
  <si>
    <t xml:space="preserve"> Area in Sq.yrd.</t>
  </si>
  <si>
    <t xml:space="preserve">  Area in Sq.mtr.</t>
  </si>
  <si>
    <t>Circle rate per sq.mtr.</t>
  </si>
  <si>
    <t>Circle rate per sq.ft.</t>
  </si>
  <si>
    <t>Area in Sq.mtr.</t>
  </si>
  <si>
    <t>First Floor</t>
  </si>
  <si>
    <t>Area in Sq.ft.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</si>
  <si>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floor,type of structure, age of the building etc. has been taken as per building bylaws.</t>
    </r>
  </si>
  <si>
    <r>
      <t xml:space="preserve">3. </t>
    </r>
    <r>
      <rPr>
        <b/>
        <i/>
        <sz val="10"/>
        <color theme="1"/>
        <rFont val="Calibri"/>
        <family val="2"/>
        <scheme val="minor"/>
      </rPr>
      <t>All the structure that has been taken as per Building bylaws.</t>
    </r>
  </si>
  <si>
    <t>1500-1700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</si>
</sst>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2" xfId="1" applyNumberFormat="1" applyFont="1" applyBorder="1"/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164" fontId="0" fillId="0" borderId="6" xfId="1" applyNumberFormat="1" applyFont="1" applyBorder="1" applyAlignment="1">
      <alignment horizontal="center" vertical="center"/>
    </xf>
    <xf numFmtId="0" fontId="0" fillId="2" borderId="1" xfId="0" applyFill="1" applyBorder="1"/>
    <xf numFmtId="43" fontId="0" fillId="0" borderId="0" xfId="0" applyNumberFormat="1"/>
    <xf numFmtId="0" fontId="3" fillId="4" borderId="6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10" fontId="1" fillId="0" borderId="6" xfId="2" applyNumberForma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 wrapText="1"/>
    </xf>
    <xf numFmtId="164" fontId="0" fillId="0" borderId="6" xfId="3" applyNumberFormat="1" applyFont="1" applyBorder="1" applyAlignment="1">
      <alignment horizontal="center" vertical="center"/>
    </xf>
    <xf numFmtId="164" fontId="0" fillId="0" borderId="6" xfId="3" applyNumberFormat="1" applyFont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5" borderId="6" xfId="1" applyNumberFormat="1" applyFont="1" applyFill="1" applyBorder="1" applyAlignment="1">
      <alignment horizontal="centerContinuous"/>
    </xf>
    <xf numFmtId="0" fontId="2" fillId="5" borderId="6" xfId="0" applyFont="1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1" fontId="0" fillId="0" borderId="0" xfId="0" applyNumberFormat="1"/>
    <xf numFmtId="164" fontId="2" fillId="0" borderId="6" xfId="3" applyNumberFormat="1" applyFont="1" applyBorder="1" applyAlignment="1">
      <alignment horizontal="center" vertical="center"/>
    </xf>
    <xf numFmtId="164" fontId="2" fillId="0" borderId="6" xfId="1" applyNumberFormat="1" applyFont="1" applyBorder="1"/>
    <xf numFmtId="0" fontId="2" fillId="0" borderId="6" xfId="2" applyFont="1" applyBorder="1" applyAlignment="1">
      <alignment vertical="center"/>
    </xf>
    <xf numFmtId="164" fontId="2" fillId="0" borderId="0" xfId="1" applyNumberFormat="1" applyFont="1"/>
    <xf numFmtId="0" fontId="2" fillId="6" borderId="6" xfId="0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Continuous"/>
    </xf>
    <xf numFmtId="0" fontId="0" fillId="5" borderId="8" xfId="0" applyFill="1" applyBorder="1" applyAlignment="1">
      <alignment horizontal="centerContinuous"/>
    </xf>
    <xf numFmtId="0" fontId="0" fillId="5" borderId="9" xfId="0" applyFill="1" applyBorder="1" applyAlignment="1">
      <alignment horizontal="centerContinuous"/>
    </xf>
    <xf numFmtId="0" fontId="7" fillId="8" borderId="6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43" fontId="7" fillId="0" borderId="6" xfId="1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Continuous" vertical="center" wrapText="1"/>
    </xf>
    <xf numFmtId="0" fontId="6" fillId="7" borderId="8" xfId="0" applyFont="1" applyFill="1" applyBorder="1" applyAlignment="1">
      <alignment horizontal="centerContinuous" vertical="center" wrapText="1"/>
    </xf>
    <xf numFmtId="0" fontId="6" fillId="7" borderId="9" xfId="0" applyFont="1" applyFill="1" applyBorder="1" applyAlignment="1">
      <alignment horizontal="centerContinuous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/>
    </xf>
    <xf numFmtId="9" fontId="9" fillId="3" borderId="6" xfId="4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/>
    </xf>
    <xf numFmtId="43" fontId="2" fillId="0" borderId="6" xfId="1" applyFont="1" applyBorder="1" applyAlignment="1">
      <alignment vertical="center"/>
    </xf>
    <xf numFmtId="43" fontId="9" fillId="0" borderId="6" xfId="1" applyFont="1" applyBorder="1" applyAlignment="1">
      <alignment horizontal="center" vertical="center" wrapText="1"/>
    </xf>
    <xf numFmtId="164" fontId="0" fillId="0" borderId="0" xfId="1" applyNumberFormat="1" applyFont="1"/>
    <xf numFmtId="164" fontId="2" fillId="0" borderId="6" xfId="1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3" fontId="2" fillId="0" borderId="6" xfId="2" applyNumberFormat="1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7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5">
    <cellStyle name="Comma" xfId="1" builtinId="3"/>
    <cellStyle name="Comma 3" xfId="3"/>
    <cellStyle name="Normal" xfId="0" builtinId="0"/>
    <cellStyle name="Normal 2 2" xfId="2"/>
    <cellStyle name="Percent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4"/>
  <sheetViews>
    <sheetView workbookViewId="0">
      <selection activeCell="I24" sqref="I24"/>
    </sheetView>
  </sheetViews>
  <sheetFormatPr defaultRowHeight="15" x14ac:dyDescent="0.25"/>
  <cols>
    <col min="2" max="2" width="9.85546875" bestFit="1" customWidth="1"/>
    <col min="3" max="3" width="12.5703125" customWidth="1"/>
    <col min="4" max="4" width="15.140625" bestFit="1" customWidth="1"/>
    <col min="5" max="5" width="13.5703125" bestFit="1" customWidth="1"/>
    <col min="6" max="6" width="13.5703125" customWidth="1"/>
    <col min="7" max="7" width="15.140625" bestFit="1" customWidth="1"/>
    <col min="8" max="8" width="15.7109375" customWidth="1"/>
    <col min="9" max="9" width="10" bestFit="1" customWidth="1"/>
    <col min="10" max="10" width="15.28515625" bestFit="1" customWidth="1"/>
    <col min="11" max="11" width="13.28515625" bestFit="1" customWidth="1"/>
    <col min="12" max="12" width="16.85546875" bestFit="1" customWidth="1"/>
    <col min="13" max="13" width="27.85546875" customWidth="1"/>
    <col min="14" max="14" width="17.28515625" customWidth="1"/>
    <col min="15" max="15" width="16.7109375" bestFit="1" customWidth="1"/>
    <col min="16" max="16" width="13.28515625" bestFit="1" customWidth="1"/>
    <col min="17" max="17" width="11.5703125" bestFit="1" customWidth="1"/>
    <col min="18" max="18" width="17.28515625" customWidth="1"/>
    <col min="20" max="21" width="11.5703125" bestFit="1" customWidth="1"/>
  </cols>
  <sheetData>
    <row r="2" spans="2:21" x14ac:dyDescent="0.25">
      <c r="B2" s="31" t="s">
        <v>46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21" ht="30" x14ac:dyDescent="0.25">
      <c r="B3" s="19" t="s">
        <v>7</v>
      </c>
      <c r="C3" s="19" t="s">
        <v>4</v>
      </c>
      <c r="D3" s="30" t="s">
        <v>50</v>
      </c>
      <c r="E3" s="30" t="s">
        <v>54</v>
      </c>
      <c r="F3" s="30" t="s">
        <v>56</v>
      </c>
      <c r="G3" s="30" t="s">
        <v>49</v>
      </c>
      <c r="H3" s="30" t="s">
        <v>48</v>
      </c>
      <c r="I3" s="19" t="s">
        <v>8</v>
      </c>
      <c r="J3" s="19" t="s">
        <v>9</v>
      </c>
      <c r="K3" s="19" t="s">
        <v>10</v>
      </c>
      <c r="L3" s="19" t="s">
        <v>47</v>
      </c>
      <c r="M3" s="19" t="s">
        <v>11</v>
      </c>
    </row>
    <row r="4" spans="2:21" x14ac:dyDescent="0.25">
      <c r="B4" s="12">
        <v>1</v>
      </c>
      <c r="C4" s="20" t="s">
        <v>37</v>
      </c>
      <c r="D4" s="53">
        <f>E4*1.1959</f>
        <v>100.025076</v>
      </c>
      <c r="E4" s="53">
        <v>83.64</v>
      </c>
      <c r="F4" s="53">
        <f>E4*10.7639</f>
        <v>900.292596</v>
      </c>
      <c r="G4" s="17" t="s">
        <v>59</v>
      </c>
      <c r="H4" s="14">
        <v>1600</v>
      </c>
      <c r="I4" s="15">
        <v>0</v>
      </c>
      <c r="J4" s="15">
        <v>0</v>
      </c>
      <c r="K4" s="13">
        <f>H4*(1+J4)*(1-I4)</f>
        <v>1600</v>
      </c>
      <c r="L4" s="13">
        <f>K4*F4</f>
        <v>1440468.1536000001</v>
      </c>
      <c r="M4" s="18"/>
    </row>
    <row r="5" spans="2:21" x14ac:dyDescent="0.25">
      <c r="B5" s="61" t="s">
        <v>5</v>
      </c>
      <c r="C5" s="61"/>
      <c r="D5" s="60">
        <f>SUM(D4)</f>
        <v>100.025076</v>
      </c>
      <c r="E5" s="54">
        <f>SUM(E4)</f>
        <v>83.64</v>
      </c>
      <c r="F5" s="54">
        <f>SUM(F4)</f>
        <v>900.292596</v>
      </c>
      <c r="G5" s="27"/>
      <c r="H5" s="27"/>
      <c r="I5" s="27"/>
      <c r="J5" s="27"/>
      <c r="K5" s="27"/>
      <c r="L5" s="25">
        <f>SUM(L4:L4)</f>
        <v>1440468.1536000001</v>
      </c>
      <c r="M5" s="16"/>
      <c r="O5" s="28"/>
    </row>
    <row r="6" spans="2:21" x14ac:dyDescent="0.25">
      <c r="B6" s="63" t="s">
        <v>12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</row>
    <row r="7" spans="2:21" x14ac:dyDescent="0.25">
      <c r="B7" s="66" t="s">
        <v>43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  <c r="O7" s="24"/>
    </row>
    <row r="8" spans="2:21" x14ac:dyDescent="0.25">
      <c r="B8" s="63" t="s">
        <v>13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2:21" ht="15" customHeight="1" x14ac:dyDescent="0.25">
      <c r="B9" s="66" t="s">
        <v>44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</row>
    <row r="10" spans="2:21" x14ac:dyDescent="0.25">
      <c r="B10" s="63" t="s">
        <v>14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</row>
    <row r="12" spans="2:21" ht="15.75" thickBot="1" x14ac:dyDescent="0.3">
      <c r="B12" s="22" t="s">
        <v>16</v>
      </c>
      <c r="C12" s="23"/>
      <c r="D12" s="23"/>
      <c r="E12" s="23"/>
      <c r="F12" s="23"/>
      <c r="G12" s="23"/>
      <c r="H12" s="21"/>
      <c r="K12" s="29" t="s">
        <v>41</v>
      </c>
      <c r="L12" s="50">
        <f>Land!L5</f>
        <v>1440468.1536000001</v>
      </c>
      <c r="N12" s="24"/>
    </row>
    <row r="13" spans="2:21" ht="30.75" thickBot="1" x14ac:dyDescent="0.3">
      <c r="B13" s="10" t="s">
        <v>7</v>
      </c>
      <c r="C13" s="10" t="s">
        <v>4</v>
      </c>
      <c r="D13" s="11" t="s">
        <v>51</v>
      </c>
      <c r="E13" s="11" t="s">
        <v>53</v>
      </c>
      <c r="F13" s="11"/>
      <c r="G13" s="11" t="s">
        <v>52</v>
      </c>
      <c r="H13" s="10" t="s">
        <v>15</v>
      </c>
      <c r="K13" s="29" t="s">
        <v>42</v>
      </c>
      <c r="L13" s="50">
        <f>'Building Sheet'!S7</f>
        <v>1688247.8589449844</v>
      </c>
      <c r="S13" s="8" t="s">
        <v>3</v>
      </c>
    </row>
    <row r="14" spans="2:21" x14ac:dyDescent="0.25">
      <c r="B14" s="12">
        <v>1</v>
      </c>
      <c r="C14" s="20" t="s">
        <v>37</v>
      </c>
      <c r="D14" s="7">
        <f>E4</f>
        <v>83.64</v>
      </c>
      <c r="E14" s="7"/>
      <c r="F14" s="7"/>
      <c r="G14" s="7">
        <v>3200</v>
      </c>
      <c r="H14" s="6">
        <f>D14*G14</f>
        <v>267648</v>
      </c>
      <c r="K14" s="29" t="s">
        <v>5</v>
      </c>
      <c r="L14" s="50">
        <f>SUM(L12:L13)</f>
        <v>3128716.0125449845</v>
      </c>
      <c r="S14" s="4" t="s">
        <v>0</v>
      </c>
      <c r="T14" s="1" t="e">
        <f>#REF!</f>
        <v>#REF!</v>
      </c>
    </row>
    <row r="15" spans="2:21" x14ac:dyDescent="0.25">
      <c r="B15" s="62" t="s">
        <v>5</v>
      </c>
      <c r="C15" s="62"/>
      <c r="D15" s="57">
        <f>SUM(D14:D14)</f>
        <v>83.64</v>
      </c>
      <c r="E15" s="26"/>
      <c r="F15" s="26"/>
      <c r="G15" s="26"/>
      <c r="H15" s="26">
        <f>SUM(H14:H14)</f>
        <v>267648</v>
      </c>
      <c r="K15" s="29" t="s">
        <v>17</v>
      </c>
      <c r="L15" s="50">
        <f>ROUND(L14,-5)</f>
        <v>3100000</v>
      </c>
      <c r="S15" s="2" t="s">
        <v>6</v>
      </c>
      <c r="T15" s="3" t="e">
        <f>SUM(T14:T14)</f>
        <v>#REF!</v>
      </c>
    </row>
    <row r="16" spans="2:21" x14ac:dyDescent="0.25">
      <c r="H16" s="50">
        <f>ROUND(H15,-5)</f>
        <v>300000</v>
      </c>
      <c r="K16" s="29" t="s">
        <v>2</v>
      </c>
      <c r="L16" s="51">
        <f>L15*0.85</f>
        <v>2635000</v>
      </c>
      <c r="T16" s="2" t="s">
        <v>1</v>
      </c>
      <c r="U16" s="3" t="e">
        <f>ROUNDUP(T15,-5)</f>
        <v>#REF!</v>
      </c>
    </row>
    <row r="17" spans="4:21" x14ac:dyDescent="0.25">
      <c r="K17" s="29" t="s">
        <v>18</v>
      </c>
      <c r="L17" s="51">
        <f>L15*0.75</f>
        <v>2325000</v>
      </c>
      <c r="T17" s="2" t="s">
        <v>2</v>
      </c>
      <c r="U17" s="3" t="e">
        <f>U16*0.85</f>
        <v>#REF!</v>
      </c>
    </row>
    <row r="18" spans="4:21" x14ac:dyDescent="0.25">
      <c r="D18" s="56">
        <v>26000</v>
      </c>
      <c r="F18">
        <v>1368</v>
      </c>
      <c r="G18">
        <v>2200000</v>
      </c>
      <c r="H18">
        <f>G18/F18</f>
        <v>1608.187134502924</v>
      </c>
    </row>
    <row r="19" spans="4:21" x14ac:dyDescent="0.25">
      <c r="D19" s="56">
        <f>D18/1.195</f>
        <v>21757.322175732217</v>
      </c>
      <c r="F19">
        <v>68062.5</v>
      </c>
      <c r="G19">
        <v>40500000</v>
      </c>
      <c r="H19">
        <f>G19/F19</f>
        <v>595.04132231404958</v>
      </c>
    </row>
    <row r="20" spans="4:21" x14ac:dyDescent="0.25">
      <c r="D20" s="56">
        <f>D19/10.7639</f>
        <v>2021.3233285084605</v>
      </c>
      <c r="E20" s="9"/>
    </row>
    <row r="21" spans="4:21" x14ac:dyDescent="0.25">
      <c r="G21">
        <v>83.64</v>
      </c>
      <c r="H21">
        <f>G21*1.8</f>
        <v>150.55199999999999</v>
      </c>
      <c r="I21">
        <v>58</v>
      </c>
    </row>
    <row r="22" spans="4:21" x14ac:dyDescent="0.25">
      <c r="I22">
        <v>58</v>
      </c>
    </row>
    <row r="23" spans="4:21" x14ac:dyDescent="0.25">
      <c r="I23">
        <f>SUM(I21:I22)</f>
        <v>116</v>
      </c>
    </row>
    <row r="24" spans="4:21" x14ac:dyDescent="0.25">
      <c r="H24">
        <f>H21-I21</f>
        <v>92.551999999999992</v>
      </c>
      <c r="I24">
        <f>I23/2</f>
        <v>58</v>
      </c>
    </row>
  </sheetData>
  <mergeCells count="7">
    <mergeCell ref="B5:C5"/>
    <mergeCell ref="B15:C15"/>
    <mergeCell ref="B6:M6"/>
    <mergeCell ref="B7:M7"/>
    <mergeCell ref="B8:M8"/>
    <mergeCell ref="B9:M9"/>
    <mergeCell ref="B10:M10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4"/>
  <sheetViews>
    <sheetView tabSelected="1" workbookViewId="0">
      <selection activeCell="F14" sqref="F14"/>
    </sheetView>
  </sheetViews>
  <sheetFormatPr defaultRowHeight="15" x14ac:dyDescent="0.25"/>
  <cols>
    <col min="2" max="2" width="4.140625" customWidth="1"/>
    <col min="3" max="3" width="12.5703125" bestFit="1" customWidth="1"/>
    <col min="4" max="4" width="8" customWidth="1"/>
    <col min="5" max="5" width="6.5703125" customWidth="1"/>
    <col min="6" max="6" width="7.7109375" customWidth="1"/>
    <col min="7" max="7" width="6.140625" customWidth="1"/>
    <col min="8" max="8" width="7.85546875" customWidth="1"/>
    <col min="9" max="9" width="9.5703125" hidden="1" customWidth="1"/>
    <col min="10" max="10" width="10.42578125" hidden="1" customWidth="1"/>
    <col min="11" max="11" width="11" bestFit="1" customWidth="1"/>
    <col min="12" max="12" width="7.7109375" hidden="1" customWidth="1"/>
    <col min="13" max="13" width="12.42578125" hidden="1" customWidth="1"/>
    <col min="14" max="14" width="10.85546875" customWidth="1"/>
    <col min="15" max="15" width="10.85546875" bestFit="1" customWidth="1"/>
    <col min="16" max="16" width="10.140625" hidden="1" customWidth="1"/>
    <col min="17" max="17" width="10.5703125" hidden="1" customWidth="1"/>
    <col min="18" max="18" width="10.42578125" hidden="1" customWidth="1"/>
    <col min="19" max="19" width="11.85546875" bestFit="1" customWidth="1"/>
    <col min="20" max="20" width="10" bestFit="1" customWidth="1"/>
  </cols>
  <sheetData>
    <row r="3" spans="2:20" ht="15.6" customHeight="1" x14ac:dyDescent="0.25">
      <c r="B3" s="47" t="s">
        <v>45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</row>
    <row r="4" spans="2:20" ht="75" x14ac:dyDescent="0.25">
      <c r="B4" s="34" t="s">
        <v>19</v>
      </c>
      <c r="C4" s="34" t="s">
        <v>20</v>
      </c>
      <c r="D4" s="34" t="s">
        <v>21</v>
      </c>
      <c r="E4" s="34" t="s">
        <v>22</v>
      </c>
      <c r="F4" s="34" t="s">
        <v>23</v>
      </c>
      <c r="G4" s="34" t="s">
        <v>24</v>
      </c>
      <c r="H4" s="34" t="s">
        <v>25</v>
      </c>
      <c r="I4" s="34" t="s">
        <v>26</v>
      </c>
      <c r="J4" s="34" t="s">
        <v>27</v>
      </c>
      <c r="K4" s="34" t="s">
        <v>28</v>
      </c>
      <c r="L4" s="34" t="s">
        <v>29</v>
      </c>
      <c r="M4" s="34" t="s">
        <v>30</v>
      </c>
      <c r="N4" s="34" t="s">
        <v>31</v>
      </c>
      <c r="O4" s="34" t="s">
        <v>32</v>
      </c>
      <c r="P4" s="34" t="s">
        <v>33</v>
      </c>
      <c r="Q4" s="34" t="s">
        <v>34</v>
      </c>
      <c r="R4" s="34" t="s">
        <v>35</v>
      </c>
      <c r="S4" s="35" t="s">
        <v>36</v>
      </c>
    </row>
    <row r="5" spans="2:20" x14ac:dyDescent="0.25">
      <c r="B5" s="36">
        <v>1</v>
      </c>
      <c r="C5" s="37" t="s">
        <v>37</v>
      </c>
      <c r="D5" s="20" t="s">
        <v>38</v>
      </c>
      <c r="E5" s="5">
        <f>83.64*0.7</f>
        <v>58.547999999999995</v>
      </c>
      <c r="F5" s="6">
        <f>E5*10.7639</f>
        <v>630.20481719999987</v>
      </c>
      <c r="G5" s="38">
        <v>10</v>
      </c>
      <c r="H5" s="20">
        <v>2018</v>
      </c>
      <c r="I5" s="38">
        <v>2025</v>
      </c>
      <c r="J5" s="38">
        <f>I5-H5</f>
        <v>7</v>
      </c>
      <c r="K5" s="38">
        <v>65</v>
      </c>
      <c r="L5" s="39">
        <v>0.1</v>
      </c>
      <c r="M5" s="40">
        <f>(1-L5)/K5</f>
        <v>1.3846153846153847E-2</v>
      </c>
      <c r="N5" s="38">
        <v>1600</v>
      </c>
      <c r="O5" s="41">
        <f>N5*F5</f>
        <v>1008327.7075199998</v>
      </c>
      <c r="P5" s="55">
        <f>M5*J5</f>
        <v>9.6923076923076931E-2</v>
      </c>
      <c r="Q5" s="42">
        <f>O5*P5</f>
        <v>97730.223959630763</v>
      </c>
      <c r="R5" s="52">
        <v>0</v>
      </c>
      <c r="S5" s="41">
        <f>(O5-Q5)*(1-R5)</f>
        <v>910597.48356036912</v>
      </c>
    </row>
    <row r="6" spans="2:20" x14ac:dyDescent="0.25">
      <c r="B6" s="58">
        <v>2</v>
      </c>
      <c r="C6" s="59" t="s">
        <v>55</v>
      </c>
      <c r="D6" s="20" t="s">
        <v>38</v>
      </c>
      <c r="E6" s="5">
        <v>50</v>
      </c>
      <c r="F6" s="6">
        <f>E6*10.7639</f>
        <v>538.19499999999994</v>
      </c>
      <c r="G6" s="38">
        <v>10</v>
      </c>
      <c r="H6" s="20">
        <v>2018</v>
      </c>
      <c r="I6" s="38">
        <v>2025</v>
      </c>
      <c r="J6" s="38">
        <f>I6-H6</f>
        <v>7</v>
      </c>
      <c r="K6" s="38">
        <v>65</v>
      </c>
      <c r="L6" s="39">
        <v>0.1</v>
      </c>
      <c r="M6" s="40">
        <f>(1-L6)/K6</f>
        <v>1.3846153846153847E-2</v>
      </c>
      <c r="N6" s="38">
        <v>1600</v>
      </c>
      <c r="O6" s="41">
        <f>N6*F6</f>
        <v>861111.99999999988</v>
      </c>
      <c r="P6" s="55">
        <f>M6*J6</f>
        <v>9.6923076923076931E-2</v>
      </c>
      <c r="Q6" s="42">
        <f>O6*P6</f>
        <v>83461.624615384615</v>
      </c>
      <c r="R6" s="52">
        <v>0</v>
      </c>
      <c r="S6" s="41">
        <f>(O6-Q6)*(1-R6)</f>
        <v>777650.37538461527</v>
      </c>
    </row>
    <row r="7" spans="2:20" x14ac:dyDescent="0.25">
      <c r="B7" s="43"/>
      <c r="C7" s="43"/>
      <c r="D7" s="43"/>
      <c r="E7" s="58">
        <f>SUM(E5:E6)</f>
        <v>108.548</v>
      </c>
      <c r="F7" s="46">
        <f>SUM(F5:F6)</f>
        <v>1168.3998171999997</v>
      </c>
      <c r="G7" s="44"/>
      <c r="H7" s="45"/>
      <c r="I7" s="44"/>
      <c r="J7" s="44"/>
      <c r="K7" s="44"/>
      <c r="L7" s="44"/>
      <c r="M7" s="44"/>
      <c r="N7" s="44"/>
      <c r="O7" s="46">
        <f>SUM(O5:O6)</f>
        <v>1869439.7075199997</v>
      </c>
      <c r="P7" s="46"/>
      <c r="Q7" s="46">
        <f>SUM(Q5:Q6)</f>
        <v>181191.84857501538</v>
      </c>
      <c r="R7" s="46"/>
      <c r="S7" s="46">
        <f>SUM(S5:S6)</f>
        <v>1688247.8589449844</v>
      </c>
      <c r="T7" s="56">
        <f>O7*0.8</f>
        <v>1495551.766016</v>
      </c>
    </row>
    <row r="8" spans="2:20" x14ac:dyDescent="0.25">
      <c r="B8" s="69" t="s">
        <v>12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/>
    </row>
    <row r="9" spans="2:20" x14ac:dyDescent="0.25">
      <c r="B9" s="72" t="s">
        <v>57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2:20" x14ac:dyDescent="0.25">
      <c r="B10" s="75" t="s">
        <v>39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</row>
    <row r="11" spans="2:20" x14ac:dyDescent="0.25">
      <c r="B11" s="72" t="s">
        <v>58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</row>
    <row r="12" spans="2:20" x14ac:dyDescent="0.25">
      <c r="B12" s="69" t="s">
        <v>40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8"/>
    </row>
    <row r="14" spans="2:20" x14ac:dyDescent="0.25">
      <c r="Q14" s="9"/>
    </row>
  </sheetData>
  <mergeCells count="5">
    <mergeCell ref="B8:S8"/>
    <mergeCell ref="B9:S9"/>
    <mergeCell ref="B10:S10"/>
    <mergeCell ref="B11:S11"/>
    <mergeCell ref="B12:S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</vt:lpstr>
      <vt:lpstr>Building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2025-05-01T13:09:26Z</dcterms:modified>
</cp:coreProperties>
</file>