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Dep 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___________JI02" hidden="1">'[1]FIRM-BS'!#REF!</definedName>
    <definedName name="_____________________JS02" hidden="1">'[1]FIRM-BS'!#REF!</definedName>
    <definedName name="_____________________rsb01" hidden="1">[2]G98!#REF!</definedName>
    <definedName name="_____________________VAN04" hidden="1">[3]G98!#REF!</definedName>
    <definedName name="____________________JI02" hidden="1">'[1]FIRM-BS'!#REF!</definedName>
    <definedName name="____________________JS02" hidden="1">'[1]FIRM-BS'!#REF!</definedName>
    <definedName name="____________________rsb01" hidden="1">[2]G98!#REF!</definedName>
    <definedName name="____________________VAN04" hidden="1">[3]G98!#REF!</definedName>
    <definedName name="___________________JI02" hidden="1">'[1]FIRM-BS'!#REF!</definedName>
    <definedName name="___________________JS02" hidden="1">'[1]FIRM-BS'!#REF!</definedName>
    <definedName name="___________________rsb01" hidden="1">[2]G98!#REF!</definedName>
    <definedName name="___________________VAN04" hidden="1">[3]G98!#REF!</definedName>
    <definedName name="__________________JI02" hidden="1">'[1]FIRM-BS'!#REF!</definedName>
    <definedName name="__________________JS02" hidden="1">'[1]FIRM-BS'!#REF!</definedName>
    <definedName name="__________________rsb01" hidden="1">[2]G98!#REF!</definedName>
    <definedName name="__________________VAN04" hidden="1">[3]G98!#REF!</definedName>
    <definedName name="_________________BS05" hidden="1">#REF!</definedName>
    <definedName name="_________________JI02" hidden="1">'[1]FIRM-BS'!#REF!</definedName>
    <definedName name="_________________JS02" hidden="1">'[1]FIRM-BS'!#REF!</definedName>
    <definedName name="_________________rsb01" hidden="1">[2]G98!#REF!</definedName>
    <definedName name="_________________VAN04" hidden="1">[3]G98!#REF!</definedName>
    <definedName name="________________bs01" hidden="1">#REF!</definedName>
    <definedName name="________________BS05" hidden="1">#REF!</definedName>
    <definedName name="________________JI02" hidden="1">'[1]FIRM-BS'!#REF!</definedName>
    <definedName name="________________JS02" hidden="1">'[1]FIRM-BS'!#REF!</definedName>
    <definedName name="________________rsb01" hidden="1">[2]G98!#REF!</definedName>
    <definedName name="________________VAN04" hidden="1">[3]G98!#REF!</definedName>
    <definedName name="_______________bs01" hidden="1">#REF!</definedName>
    <definedName name="_______________BS05" hidden="1">#REF!</definedName>
    <definedName name="_______________JI02" hidden="1">'[1]FIRM-BS'!#REF!</definedName>
    <definedName name="_______________JS02" hidden="1">'[1]FIRM-BS'!#REF!</definedName>
    <definedName name="_______________pr1">[4]PRO!$6:$8118</definedName>
    <definedName name="_______________rsb01" hidden="1">[2]G98!#REF!</definedName>
    <definedName name="_______________VAN04" hidden="1">[3]G98!#REF!</definedName>
    <definedName name="______________bs01" hidden="1">#REF!</definedName>
    <definedName name="______________BS05" hidden="1">#REF!</definedName>
    <definedName name="______________JI02" hidden="1">'[1]FIRM-BS'!#REF!</definedName>
    <definedName name="______________JS02" hidden="1">'[1]FIRM-BS'!#REF!</definedName>
    <definedName name="______________pr1">[4]PRO!$6:$8118</definedName>
    <definedName name="______________rsb01" hidden="1">[5]G98!#REF!</definedName>
    <definedName name="______________ss1">#REF!</definedName>
    <definedName name="______________VAN04" hidden="1">[6]G98!#REF!</definedName>
    <definedName name="_____________bs01" hidden="1">#REF!</definedName>
    <definedName name="_____________BS05" hidden="1">#REF!</definedName>
    <definedName name="_____________JI02" hidden="1">'[7]FIRM-BS'!#REF!</definedName>
    <definedName name="_____________JS02" hidden="1">'[7]FIRM-BS'!#REF!</definedName>
    <definedName name="_____________pr1">[4]PRO!$6:$8118</definedName>
    <definedName name="_____________rsb01" hidden="1">[5]G98!#REF!</definedName>
    <definedName name="_____________ss1">#REF!</definedName>
    <definedName name="_____________VAN04" hidden="1">[6]G98!#REF!</definedName>
    <definedName name="____________bs01" hidden="1">#REF!</definedName>
    <definedName name="____________BS05" hidden="1">#REF!</definedName>
    <definedName name="____________JI02" hidden="1">'[8]FIRM-BS'!#REF!</definedName>
    <definedName name="____________JS02" hidden="1">'[8]FIRM-BS'!#REF!</definedName>
    <definedName name="____________pr1">[4]PRO!$6:$8118</definedName>
    <definedName name="____________rsb01" hidden="1">[2]G98!#REF!</definedName>
    <definedName name="____________ss1">#REF!</definedName>
    <definedName name="____________VAN04" hidden="1">[3]G98!#REF!</definedName>
    <definedName name="___________bs01" hidden="1">#REF!</definedName>
    <definedName name="___________BS05" hidden="1">#REF!</definedName>
    <definedName name="___________JI02" hidden="1">'[9]FIRM-BS'!#REF!</definedName>
    <definedName name="___________JS02" hidden="1">'[9]FIRM-BS'!#REF!</definedName>
    <definedName name="___________pr1">[4]PRO!$6:$8118</definedName>
    <definedName name="___________rsb01" hidden="1">[2]G98!#REF!</definedName>
    <definedName name="___________ss1">#REF!</definedName>
    <definedName name="___________VAN04" hidden="1">[3]G98!#REF!</definedName>
    <definedName name="__________bs01" hidden="1">#REF!</definedName>
    <definedName name="__________BS05" hidden="1">#REF!</definedName>
    <definedName name="__________JI02" hidden="1">'[8]FIRM-BS'!#REF!</definedName>
    <definedName name="__________JS02" hidden="1">'[8]FIRM-BS'!#REF!</definedName>
    <definedName name="__________pr1">[4]PRO!$6:$8118</definedName>
    <definedName name="__________rsb01" hidden="1">[2]G98!#REF!</definedName>
    <definedName name="__________ss1">#REF!</definedName>
    <definedName name="__________VAN04" hidden="1">[3]G98!#REF!</definedName>
    <definedName name="_________bs01" hidden="1">#REF!</definedName>
    <definedName name="_________BS05" hidden="1">#REF!</definedName>
    <definedName name="_________it09" hidden="1">#REF!</definedName>
    <definedName name="_________JI02" hidden="1">'[9]FIRM-BS'!#REF!</definedName>
    <definedName name="_________JS02" hidden="1">'[9]FIRM-BS'!#REF!</definedName>
    <definedName name="_________key1" hidden="1">#REF!</definedName>
    <definedName name="_________key2" hidden="1">#REF!</definedName>
    <definedName name="_________pr1">[4]PRO!$6:$8118</definedName>
    <definedName name="_________rsb01" hidden="1">[10]G98!#REF!</definedName>
    <definedName name="_________ss1">#REF!</definedName>
    <definedName name="_________VAN04" hidden="1">[11]G98!#REF!</definedName>
    <definedName name="________bs01" hidden="1">#REF!</definedName>
    <definedName name="________BS05" hidden="1">#REF!</definedName>
    <definedName name="________it09" hidden="1">#REF!</definedName>
    <definedName name="________JI02" hidden="1">'[7]FIRM-BS'!#REF!</definedName>
    <definedName name="________JS02" hidden="1">'[7]FIRM-BS'!#REF!</definedName>
    <definedName name="________key1" hidden="1">#REF!</definedName>
    <definedName name="________key2" hidden="1">#REF!</definedName>
    <definedName name="________pr1">[4]PRO!$6:$8118</definedName>
    <definedName name="________rep1" hidden="1">[12]G98!#REF!</definedName>
    <definedName name="________rsb01" hidden="1">[2]G98!#REF!</definedName>
    <definedName name="________ss1">#REF!</definedName>
    <definedName name="________VAN04" hidden="1">[3]G98!#REF!</definedName>
    <definedName name="_______bs01" hidden="1">#REF!</definedName>
    <definedName name="_______BS05" hidden="1">#REF!</definedName>
    <definedName name="_______it09" hidden="1">#REF!</definedName>
    <definedName name="_______JI02" hidden="1">'[9]FIRM-BS'!#REF!</definedName>
    <definedName name="_______JS02" hidden="1">'[9]FIRM-BS'!#REF!</definedName>
    <definedName name="_______key1" hidden="1">#REF!</definedName>
    <definedName name="_______key2" hidden="1">#REF!</definedName>
    <definedName name="_______pr1">[13]PRO!$6:$8118</definedName>
    <definedName name="_______rep1" hidden="1">[12]G98!#REF!</definedName>
    <definedName name="_______rsb01" hidden="1">[14]G98!#REF!</definedName>
    <definedName name="_______ss1">#REF!</definedName>
    <definedName name="_______VAN04" hidden="1">[15]G98!#REF!</definedName>
    <definedName name="______bs01" hidden="1">#REF!</definedName>
    <definedName name="______BS05" hidden="1">#REF!</definedName>
    <definedName name="______it09" hidden="1">#REF!</definedName>
    <definedName name="______JI02" hidden="1">'[7]FIRM-BS'!#REF!</definedName>
    <definedName name="______JS02" hidden="1">'[7]FIRM-BS'!#REF!</definedName>
    <definedName name="______key1" hidden="1">#REF!</definedName>
    <definedName name="______key2" hidden="1">#REF!</definedName>
    <definedName name="______pr1">[16]PRO!$6:$8118</definedName>
    <definedName name="______rep1" hidden="1">[12]G98!#REF!</definedName>
    <definedName name="______rsb01" hidden="1">[10]G98!#REF!</definedName>
    <definedName name="______ss1">#REF!</definedName>
    <definedName name="______VAN04" hidden="1">[11]G98!#REF!</definedName>
    <definedName name="_____bs01" hidden="1">#REF!</definedName>
    <definedName name="_____BS05" hidden="1">#REF!</definedName>
    <definedName name="_____hsd1">#REF!</definedName>
    <definedName name="_____it09" hidden="1">#REF!</definedName>
    <definedName name="_____JI02" hidden="1">'[7]FIRM-BS'!#REF!</definedName>
    <definedName name="_____JS02" hidden="1">'[7]FIRM-BS'!#REF!</definedName>
    <definedName name="_____key1" hidden="1">#REF!</definedName>
    <definedName name="_____key2" hidden="1">#REF!</definedName>
    <definedName name="_____pr1">[13]PRO!$6:$8118</definedName>
    <definedName name="_____rep1" hidden="1">[12]G98!#REF!</definedName>
    <definedName name="_____rsb01" hidden="1">[10]G98!#REF!</definedName>
    <definedName name="_____ss1">#REF!</definedName>
    <definedName name="_____VAN04" hidden="1">[11]G98!#REF!</definedName>
    <definedName name="____bs01" hidden="1">#REF!</definedName>
    <definedName name="____BS05" hidden="1">#REF!</definedName>
    <definedName name="____hsd1">#REF!</definedName>
    <definedName name="____it09" hidden="1">#REF!</definedName>
    <definedName name="____JI02" hidden="1">'[7]FIRM-BS'!#REF!</definedName>
    <definedName name="____JS02" hidden="1">'[7]FIRM-BS'!#REF!</definedName>
    <definedName name="____key1" hidden="1">#REF!</definedName>
    <definedName name="____key2" hidden="1">#REF!</definedName>
    <definedName name="____pba1">#REF!</definedName>
    <definedName name="____pba15">#REF!</definedName>
    <definedName name="____pba16" hidden="1">#REF!</definedName>
    <definedName name="____pr1">[4]PRO!$A$6:$IV$8118</definedName>
    <definedName name="____rep1" hidden="1">[12]G98!#REF!</definedName>
    <definedName name="____rsb01" hidden="1">[10]G98!#REF!</definedName>
    <definedName name="____rsb02" hidden="1">[17]G98!#REF!</definedName>
    <definedName name="____ss1">#REF!</definedName>
    <definedName name="____VAN04" hidden="1">[11]G98!#REF!</definedName>
    <definedName name="___bs01" hidden="1">#REF!</definedName>
    <definedName name="___BS05" hidden="1">#REF!</definedName>
    <definedName name="___hsd1">#REF!</definedName>
    <definedName name="___it09" hidden="1">#REF!</definedName>
    <definedName name="___JI02" hidden="1">'[7]FIRM-BS'!#REF!</definedName>
    <definedName name="___JS02" hidden="1">'[7]FIRM-BS'!#REF!</definedName>
    <definedName name="___key1" hidden="1">#REF!</definedName>
    <definedName name="___key2" hidden="1">#REF!</definedName>
    <definedName name="___pba1">#REF!</definedName>
    <definedName name="___pba15">#REF!</definedName>
    <definedName name="___pba16" hidden="1">#REF!</definedName>
    <definedName name="___pr1">[18]PRO!$6:$8118</definedName>
    <definedName name="___rep1" hidden="1">[12]G98!#REF!</definedName>
    <definedName name="___rsb01" hidden="1">[10]G98!#REF!</definedName>
    <definedName name="___rsb02" hidden="1">[17]G98!#REF!</definedName>
    <definedName name="___ss1">#REF!</definedName>
    <definedName name="___VAN04" hidden="1">[11]G98!#REF!</definedName>
    <definedName name="__bs01" hidden="1">#REF!</definedName>
    <definedName name="__BS05" hidden="1">#REF!</definedName>
    <definedName name="__hsd1">#REF!</definedName>
    <definedName name="__it09" hidden="1">#REF!</definedName>
    <definedName name="__JI02" hidden="1">'[19]FIRM-BS'!#REF!</definedName>
    <definedName name="__JS02" hidden="1">'[19]FIRM-BS'!#REF!</definedName>
    <definedName name="__key1" hidden="1">#REF!</definedName>
    <definedName name="__key2" hidden="1">#REF!</definedName>
    <definedName name="__pba1">#REF!</definedName>
    <definedName name="__pba15">#REF!</definedName>
    <definedName name="__pba16" hidden="1">#REF!</definedName>
    <definedName name="__pr1">[16]PRO!$6:$8118</definedName>
    <definedName name="__rep1" hidden="1">[12]G98!#REF!</definedName>
    <definedName name="__rsb01" hidden="1">[10]G98!#REF!</definedName>
    <definedName name="__rsb02" hidden="1">[17]G98!#REF!</definedName>
    <definedName name="__ss1">#REF!</definedName>
    <definedName name="__VAN04" hidden="1">[11]G98!#REF!</definedName>
    <definedName name="_AUP" hidden="1">#REF!</definedName>
    <definedName name="_bs01" hidden="1">#REF!</definedName>
    <definedName name="_BS05" hidden="1">#REF!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'Dep 24'!$A$5:$T$119</definedName>
    <definedName name="_hsd1">#REF!</definedName>
    <definedName name="_it09" hidden="1">#REF!</definedName>
    <definedName name="_JI02" hidden="1">'[19]FIRM-BS'!#REF!</definedName>
    <definedName name="_JS02" hidden="1">'[19]FIRM-BS'!#REF!</definedName>
    <definedName name="_Key1" hidden="1">#REF!</definedName>
    <definedName name="_Key2" hidden="1">[20]BS!#REF!</definedName>
    <definedName name="_Order1" hidden="1">255</definedName>
    <definedName name="_Order2" hidden="1">255</definedName>
    <definedName name="_pba1">#REF!</definedName>
    <definedName name="_pba15">#REF!</definedName>
    <definedName name="_pba16" hidden="1">#REF!</definedName>
    <definedName name="_pr1">[16]PRO!$6:$8118</definedName>
    <definedName name="_ra1" hidden="1">#REF!</definedName>
    <definedName name="_Regression_Int" hidden="1">1</definedName>
    <definedName name="_rep1" hidden="1">[12]G98!#REF!</definedName>
    <definedName name="_rsb01" hidden="1">[10]G98!#REF!</definedName>
    <definedName name="_rsb02" hidden="1">[17]G98!#REF!</definedName>
    <definedName name="_Sort" hidden="1">[20]BS!#REF!</definedName>
    <definedName name="_ss1">#REF!</definedName>
    <definedName name="_VAN04" hidden="1">[11]G98!#REF!</definedName>
    <definedName name="_vat123" hidden="1">[21]BS!#REF!</definedName>
    <definedName name="A">#REF!</definedName>
    <definedName name="A_1">#N/A</definedName>
    <definedName name="aa" hidden="1">#REF!</definedName>
    <definedName name="AAA">[22]ka!$H$29</definedName>
    <definedName name="ABC">#REF!</definedName>
    <definedName name="abcd" hidden="1">#REF!</definedName>
    <definedName name="add">[22]ka!$C$8</definedName>
    <definedName name="ag" hidden="1">'[23]FIRM-BS'!#REF!</definedName>
    <definedName name="ai">[22]ka!$H$30</definedName>
    <definedName name="ak">#REF!</definedName>
    <definedName name="AMI">#REF!</definedName>
    <definedName name="AMIT">#REF!</definedName>
    <definedName name="AS">#REF!</definedName>
    <definedName name="AS2DocOpenMode" hidden="1">"AS2DocumentEdit"</definedName>
    <definedName name="asass" hidden="1">#REF!</definedName>
    <definedName name="ASD">#REF!</definedName>
    <definedName name="ASDDF">#REF!</definedName>
    <definedName name="ASDG">#REF!</definedName>
    <definedName name="ASDGHE">'[24]3cd'!#REF!</definedName>
    <definedName name="AU" hidden="1">'[7]FIRM-BS'!#REF!</definedName>
    <definedName name="AUD" hidden="1">#REF!</definedName>
    <definedName name="AUP" hidden="1">#REF!</definedName>
    <definedName name="AUR" hidden="1">#REF!</definedName>
    <definedName name="ay">[22]ka!$H$13</definedName>
    <definedName name="B">#REF!</definedName>
    <definedName name="B_1">#N/A</definedName>
    <definedName name="baba" hidden="1">[25]sury!#REF!</definedName>
    <definedName name="bk">'[26]97'!#REF!</definedName>
    <definedName name="br" hidden="1">[10]G98!#REF!</definedName>
    <definedName name="branch" hidden="1">#REF!</definedName>
    <definedName name="bs00" hidden="1">#REF!</definedName>
    <definedName name="c00" hidden="1">#REF!</definedName>
    <definedName name="caur" hidden="1">[21]BS!#REF!</definedName>
    <definedName name="cd" hidden="1">#REF!</definedName>
    <definedName name="comp">#REF!</definedName>
    <definedName name="comp1" hidden="1">[27]BS!#REF!</definedName>
    <definedName name="compa" hidden="1">#REF!</definedName>
    <definedName name="cover" hidden="1">'[19]FIRM-BS'!#REF!</definedName>
    <definedName name="CSt." hidden="1">#REF!</definedName>
    <definedName name="CX">#REF!</definedName>
    <definedName name="d">#REF!</definedName>
    <definedName name="date">#REF!</definedName>
    <definedName name="DDD" hidden="1">#REF!</definedName>
    <definedName name="dddd" hidden="1">[2]G98!#REF!</definedName>
    <definedName name="ddsdsds" hidden="1">#REF!</definedName>
    <definedName name="DEP." hidden="1">#REF!</definedName>
    <definedName name="dfh" hidden="1">#REF!</definedName>
    <definedName name="DIESEL" hidden="1">#REF!</definedName>
    <definedName name="DIS" hidden="1">[28]G98!#REF!</definedName>
    <definedName name="dob">[22]ka!$H$10</definedName>
    <definedName name="dsa" hidden="1">#REF!</definedName>
    <definedName name="FFF" hidden="1">[29]st!#REF!</definedName>
    <definedName name="FFHHF" hidden="1">[2]G98!#REF!</definedName>
    <definedName name="fname">[22]ka!$C$7</definedName>
    <definedName name="format">#REF!</definedName>
    <definedName name="format1">[30]SK!#REF!</definedName>
    <definedName name="fy">[22]ka!$C$14</definedName>
    <definedName name="gg">#REF!</definedName>
    <definedName name="GTAT">#REF!</definedName>
    <definedName name="gtre" hidden="1">[20]BS!#REF!</definedName>
    <definedName name="guru" hidden="1">[17]G98!#REF!</definedName>
    <definedName name="HH" hidden="1">#REF!</definedName>
    <definedName name="hhh">#REF!</definedName>
    <definedName name="hjikn">#REF!</definedName>
    <definedName name="HO" hidden="1">#REF!</definedName>
    <definedName name="HSD">#REF!</definedName>
    <definedName name="hu">#REF!</definedName>
    <definedName name="ins" hidden="1">#REF!</definedName>
    <definedName name="IT" hidden="1">[21]BS!#REF!</definedName>
    <definedName name="j" hidden="1">#REF!</definedName>
    <definedName name="ja" hidden="1">[31]G98!#REF!</definedName>
    <definedName name="jghgh">#REF!</definedName>
    <definedName name="JIS" hidden="1">[10]G98!#REF!</definedName>
    <definedName name="jj" hidden="1">#REF!</definedName>
    <definedName name="jk" hidden="1">#REF!</definedName>
    <definedName name="jpa" hidden="1">#REF!</definedName>
    <definedName name="js" hidden="1">[10]G98!#REF!</definedName>
    <definedName name="k" hidden="1">#REF!</definedName>
    <definedName name="kaa">#REF!</definedName>
    <definedName name="kaisbhus">#REF!</definedName>
    <definedName name="kavi">#REF!</definedName>
    <definedName name="KPG" hidden="1">#REF!</definedName>
    <definedName name="l">#REF!</definedName>
    <definedName name="lv">[22]ka!$F$105</definedName>
    <definedName name="M_S________.">#REF!</definedName>
    <definedName name="M_S_JHANSI_ARM_STORE">#REF!</definedName>
    <definedName name="mm" hidden="1">#REF!</definedName>
    <definedName name="MMMGH" hidden="1">[20]BS!#REF!</definedName>
    <definedName name="mr" hidden="1">#REF!</definedName>
    <definedName name="mrr" hidden="1">#REF!</definedName>
    <definedName name="n" hidden="1">#REF!</definedName>
    <definedName name="na">[32]SK!#REF!</definedName>
    <definedName name="Name">[22]ka!$C$6</definedName>
    <definedName name="NM">#REF!</definedName>
    <definedName name="nnn" hidden="1">#REF!</definedName>
    <definedName name="no" hidden="1">#REF!</definedName>
    <definedName name="p">#REF!</definedName>
    <definedName name="PAL">#REF!</definedName>
    <definedName name="pba" hidden="1">'[7]FIRM-BS'!#REF!</definedName>
    <definedName name="PBREAK">#REF!</definedName>
    <definedName name="PCONT">#REF!</definedName>
    <definedName name="pdes" hidden="1">[29]st!#REF!</definedName>
    <definedName name="ppos">#REF!</definedName>
    <definedName name="pppp">#REF!</definedName>
    <definedName name="pr" hidden="1">#REF!</definedName>
    <definedName name="prbank">#REF!</definedName>
    <definedName name="print">#REF!</definedName>
    <definedName name="PRINT_AR01">#REF!</definedName>
    <definedName name="_xlnm.Print_Area" localSheetId="0">#REF!</definedName>
    <definedName name="_xlnm.Print_Area">#REF!</definedName>
    <definedName name="PRINT_AREA_MI">#REF!</definedName>
    <definedName name="PRINT_TITL01">[33]bs!#REF!</definedName>
    <definedName name="_xlnm.Print_Titles" localSheetId="0">#REF!</definedName>
    <definedName name="_xlnm.Print_Titles">#REF!</definedName>
    <definedName name="PRINT_TITLES_MI">#REF!</definedName>
    <definedName name="PRO" hidden="1">#REF!</definedName>
    <definedName name="proj">#REF!</definedName>
    <definedName name="projection">#REF!</definedName>
    <definedName name="PROREF">[34]pro!$A$2:$I$458</definedName>
    <definedName name="pscb01" hidden="1">[29]st!#REF!</definedName>
    <definedName name="pv">[22]ka!$H$105:$H$158</definedName>
    <definedName name="q">[35]BANK!#REF!</definedName>
    <definedName name="qqq">#REF!</definedName>
    <definedName name="qts" hidden="1">#REF!</definedName>
    <definedName name="QUAN">#REF!</definedName>
    <definedName name="qww">#REF!</definedName>
    <definedName name="ra" hidden="1">'[36]FIRM-BS'!#REF!</definedName>
    <definedName name="rep" hidden="1">#REF!</definedName>
    <definedName name="revised" hidden="1">[20]BS!#REF!</definedName>
    <definedName name="RMM" hidden="1">[20]BS!#REF!</definedName>
    <definedName name="rnh" hidden="1">#REF!</definedName>
    <definedName name="RR" hidden="1">[3]G98!#REF!</definedName>
    <definedName name="rrm">#REF!</definedName>
    <definedName name="sa" hidden="1">#REF!</definedName>
    <definedName name="SAN">#REF!</definedName>
    <definedName name="SD" hidden="1">#REF!</definedName>
    <definedName name="SJ">#REF!</definedName>
    <definedName name="SMI" hidden="1">#REF!</definedName>
    <definedName name="sni" hidden="1">#REF!</definedName>
    <definedName name="snicd" hidden="1">#REF!</definedName>
    <definedName name="SNT" hidden="1">#REF!</definedName>
    <definedName name="ss" hidden="1">#REF!</definedName>
    <definedName name="ssss" hidden="1">#REF!</definedName>
    <definedName name="State">[37]Data!$A$3:$A$38</definedName>
    <definedName name="status">[22]ka!$C$11</definedName>
    <definedName name="stq" hidden="1">#REF!</definedName>
    <definedName name="SUBODH" hidden="1">#REF!</definedName>
    <definedName name="sws" hidden="1">[3]G98!#REF!</definedName>
    <definedName name="swww" hidden="1">#REF!</definedName>
    <definedName name="tax">[22]ka!$H$34</definedName>
    <definedName name="ter">[38]SK!#REF!</definedName>
    <definedName name="TextRefCopyRangeCount" hidden="1">19</definedName>
    <definedName name="ti">[22]ka!$H$29</definedName>
    <definedName name="TSC" hidden="1">#REF!</definedName>
    <definedName name="ty">#REF!</definedName>
    <definedName name="ugy">#REF!</definedName>
    <definedName name="usgixh">#REF!</definedName>
    <definedName name="uuuuu">#REF!</definedName>
    <definedName name="VMP" hidden="1">#REF!</definedName>
    <definedName name="ww" hidden="1">#REF!</definedName>
    <definedName name="wwwwwwwwwwww">[39]SK!#REF!</definedName>
    <definedName name="XRefColumnsCount" hidden="1">3</definedName>
    <definedName name="XRefCopyRangeCount" hidden="1">3</definedName>
    <definedName name="y">#REF!</definedName>
    <definedName name="ytsuui">#REF!</definedName>
    <definedName name="YUU" hidden="1">#REF!</definedName>
    <definedName name="YYY" hidden="1">#REF!</definedName>
    <definedName name="z">#REF!</definedName>
    <definedName name="ZA">#REF!</definedName>
    <definedName name="ZAA">#REF!</definedName>
    <definedName name="ZAZA">#REF!</definedName>
    <definedName name="ZX">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5" i="1" l="1"/>
  <c r="G42" i="1"/>
  <c r="L42" i="1"/>
  <c r="M42" i="1"/>
  <c r="E328" i="1" l="1"/>
  <c r="D328" i="1"/>
  <c r="E329" i="1"/>
  <c r="D329" i="1"/>
  <c r="D284" i="1"/>
  <c r="D219" i="1"/>
  <c r="N380" i="1"/>
  <c r="I380" i="1"/>
  <c r="E380" i="1"/>
  <c r="D378" i="1"/>
  <c r="D377" i="1"/>
  <c r="D376" i="1"/>
  <c r="D375" i="1"/>
  <c r="D374" i="1"/>
  <c r="D373" i="1"/>
  <c r="D372" i="1"/>
  <c r="N369" i="1"/>
  <c r="I369" i="1"/>
  <c r="E369" i="1"/>
  <c r="G367" i="1"/>
  <c r="D367" i="1"/>
  <c r="G366" i="1"/>
  <c r="D366" i="1"/>
  <c r="N362" i="1"/>
  <c r="I362" i="1"/>
  <c r="E362" i="1"/>
  <c r="D359" i="1"/>
  <c r="N356" i="1"/>
  <c r="I356" i="1"/>
  <c r="E356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N335" i="1"/>
  <c r="I335" i="1"/>
  <c r="D333" i="1"/>
  <c r="D332" i="1"/>
  <c r="D331" i="1"/>
  <c r="D330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N311" i="1"/>
  <c r="I311" i="1"/>
  <c r="E311" i="1"/>
  <c r="D309" i="1"/>
  <c r="D308" i="1"/>
  <c r="D307" i="1"/>
  <c r="D306" i="1"/>
  <c r="D305" i="1"/>
  <c r="D304" i="1"/>
  <c r="D303" i="1"/>
  <c r="N300" i="1"/>
  <c r="I300" i="1"/>
  <c r="E300" i="1"/>
  <c r="D298" i="1"/>
  <c r="D297" i="1"/>
  <c r="D296" i="1"/>
  <c r="D295" i="1"/>
  <c r="D294" i="1"/>
  <c r="D293" i="1"/>
  <c r="D292" i="1"/>
  <c r="D291" i="1"/>
  <c r="N288" i="1"/>
  <c r="I288" i="1"/>
  <c r="E286" i="1"/>
  <c r="E288" i="1" s="1"/>
  <c r="D286" i="1"/>
  <c r="D285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N253" i="1"/>
  <c r="I253" i="1"/>
  <c r="E253" i="1"/>
  <c r="D251" i="1"/>
  <c r="D250" i="1"/>
  <c r="N247" i="1"/>
  <c r="I247" i="1"/>
  <c r="E242" i="1"/>
  <c r="E247" i="1" s="1"/>
  <c r="D242" i="1"/>
  <c r="D241" i="1"/>
  <c r="D240" i="1"/>
  <c r="D239" i="1"/>
  <c r="D238" i="1"/>
  <c r="D237" i="1"/>
  <c r="D236" i="1"/>
  <c r="D235" i="1"/>
  <c r="D234" i="1"/>
  <c r="D233" i="1"/>
  <c r="D232" i="1"/>
  <c r="D231" i="1"/>
  <c r="N228" i="1"/>
  <c r="I228" i="1"/>
  <c r="E228" i="1"/>
  <c r="D224" i="1"/>
  <c r="D223" i="1"/>
  <c r="D222" i="1"/>
  <c r="D221" i="1"/>
  <c r="D220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N171" i="1"/>
  <c r="I171" i="1"/>
  <c r="E171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Q155" i="1" s="1"/>
  <c r="D154" i="1"/>
  <c r="D153" i="1"/>
  <c r="D152" i="1"/>
  <c r="D151" i="1"/>
  <c r="N148" i="1"/>
  <c r="I148" i="1"/>
  <c r="D146" i="1"/>
  <c r="D145" i="1"/>
  <c r="E144" i="1"/>
  <c r="E148" i="1" s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N122" i="1"/>
  <c r="I122" i="1"/>
  <c r="E122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N102" i="1"/>
  <c r="I102" i="1"/>
  <c r="E102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N83" i="1"/>
  <c r="I83" i="1"/>
  <c r="E83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N58" i="1"/>
  <c r="I58" i="1"/>
  <c r="E58" i="1"/>
  <c r="D56" i="1"/>
  <c r="D55" i="1"/>
  <c r="D54" i="1"/>
  <c r="D53" i="1"/>
  <c r="D52" i="1"/>
  <c r="D51" i="1"/>
  <c r="D50" i="1"/>
  <c r="D49" i="1"/>
  <c r="D48" i="1"/>
  <c r="N45" i="1"/>
  <c r="I45" i="1"/>
  <c r="E45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I22" i="1"/>
  <c r="D20" i="1"/>
  <c r="D19" i="1"/>
  <c r="N18" i="1"/>
  <c r="E18" i="1"/>
  <c r="E22" i="1" s="1"/>
  <c r="D18" i="1"/>
  <c r="D17" i="1"/>
  <c r="D16" i="1"/>
  <c r="D15" i="1"/>
  <c r="D14" i="1"/>
  <c r="D13" i="1"/>
  <c r="D12" i="1"/>
  <c r="D11" i="1"/>
  <c r="D10" i="1"/>
  <c r="D9" i="1"/>
  <c r="R5" i="1"/>
  <c r="M43" i="1" l="1"/>
  <c r="G43" i="1"/>
  <c r="L43" i="1"/>
  <c r="L41" i="1"/>
  <c r="M244" i="1"/>
  <c r="G41" i="1"/>
  <c r="M41" i="1"/>
  <c r="M243" i="1"/>
  <c r="L226" i="1"/>
  <c r="G169" i="1"/>
  <c r="M169" i="1"/>
  <c r="G226" i="1"/>
  <c r="M226" i="1"/>
  <c r="L169" i="1"/>
  <c r="L158" i="1"/>
  <c r="M225" i="1"/>
  <c r="L225" i="1"/>
  <c r="M20" i="1"/>
  <c r="G225" i="1"/>
  <c r="E335" i="1"/>
  <c r="G328" i="1"/>
  <c r="O328" i="1" s="1"/>
  <c r="Q328" i="1" s="1"/>
  <c r="R328" i="1" s="1"/>
  <c r="J328" i="1"/>
  <c r="G329" i="1"/>
  <c r="O329" i="1" s="1"/>
  <c r="Q329" i="1" s="1"/>
  <c r="R329" i="1" s="1"/>
  <c r="K328" i="1"/>
  <c r="J329" i="1"/>
  <c r="L328" i="1"/>
  <c r="M328" i="1"/>
  <c r="K329" i="1"/>
  <c r="L329" i="1"/>
  <c r="M329" i="1"/>
  <c r="G284" i="1"/>
  <c r="O284" i="1" s="1"/>
  <c r="Q284" i="1" s="1"/>
  <c r="R284" i="1" s="1"/>
  <c r="J284" i="1"/>
  <c r="K284" i="1"/>
  <c r="L284" i="1"/>
  <c r="M284" i="1"/>
  <c r="G219" i="1"/>
  <c r="O219" i="1" s="1"/>
  <c r="Q219" i="1" s="1"/>
  <c r="R219" i="1" s="1"/>
  <c r="J219" i="1"/>
  <c r="K219" i="1"/>
  <c r="L219" i="1"/>
  <c r="M219" i="1"/>
  <c r="O36" i="1"/>
  <c r="Q36" i="1" s="1"/>
  <c r="R36" i="1" s="1"/>
  <c r="O66" i="1"/>
  <c r="Q66" i="1" s="1"/>
  <c r="R66" i="1" s="1"/>
  <c r="O99" i="1"/>
  <c r="Q99" i="1" s="1"/>
  <c r="R99" i="1" s="1"/>
  <c r="O9" i="1"/>
  <c r="Q9" i="1" s="1"/>
  <c r="R9" i="1" s="1"/>
  <c r="O76" i="1"/>
  <c r="Q76" i="1" s="1"/>
  <c r="R76" i="1" s="1"/>
  <c r="O106" i="1"/>
  <c r="Q106" i="1" s="1"/>
  <c r="R106" i="1" s="1"/>
  <c r="O113" i="1"/>
  <c r="Q113" i="1" s="1"/>
  <c r="R113" i="1" s="1"/>
  <c r="O178" i="1"/>
  <c r="Q178" i="1" s="1"/>
  <c r="R178" i="1" s="1"/>
  <c r="O55" i="1"/>
  <c r="Q55" i="1" s="1"/>
  <c r="R55" i="1" s="1"/>
  <c r="J69" i="1"/>
  <c r="O15" i="1"/>
  <c r="Q15" i="1" s="1"/>
  <c r="R15" i="1" s="1"/>
  <c r="O11" i="1"/>
  <c r="Q11" i="1" s="1"/>
  <c r="R11" i="1" s="1"/>
  <c r="M16" i="1"/>
  <c r="K50" i="1"/>
  <c r="K64" i="1"/>
  <c r="O70" i="1"/>
  <c r="Q70" i="1" s="1"/>
  <c r="R70" i="1" s="1"/>
  <c r="O86" i="1"/>
  <c r="Q86" i="1" s="1"/>
  <c r="R86" i="1" s="1"/>
  <c r="O115" i="1"/>
  <c r="Q115" i="1" s="1"/>
  <c r="R115" i="1" s="1"/>
  <c r="G162" i="1"/>
  <c r="G369" i="1"/>
  <c r="K132" i="1"/>
  <c r="K79" i="1"/>
  <c r="L95" i="1"/>
  <c r="J32" i="1"/>
  <c r="O125" i="1"/>
  <c r="Q125" i="1" s="1"/>
  <c r="R125" i="1" s="1"/>
  <c r="O27" i="1"/>
  <c r="Q27" i="1" s="1"/>
  <c r="R27" i="1" s="1"/>
  <c r="K158" i="1"/>
  <c r="J11" i="1"/>
  <c r="O13" i="1"/>
  <c r="Q13" i="1" s="1"/>
  <c r="R13" i="1" s="1"/>
  <c r="L53" i="1"/>
  <c r="J61" i="1"/>
  <c r="O74" i="1"/>
  <c r="Q74" i="1" s="1"/>
  <c r="R74" i="1" s="1"/>
  <c r="G111" i="1"/>
  <c r="L118" i="1"/>
  <c r="O152" i="1"/>
  <c r="Q152" i="1" s="1"/>
  <c r="R152" i="1" s="1"/>
  <c r="G11" i="1"/>
  <c r="O14" i="1"/>
  <c r="Q14" i="1" s="1"/>
  <c r="R14" i="1" s="1"/>
  <c r="L20" i="1"/>
  <c r="G32" i="1"/>
  <c r="G50" i="1"/>
  <c r="O54" i="1"/>
  <c r="Q54" i="1" s="1"/>
  <c r="R54" i="1" s="1"/>
  <c r="O61" i="1"/>
  <c r="Q61" i="1" s="1"/>
  <c r="R61" i="1" s="1"/>
  <c r="O65" i="1"/>
  <c r="Q65" i="1" s="1"/>
  <c r="R65" i="1" s="1"/>
  <c r="G86" i="1"/>
  <c r="M91" i="1"/>
  <c r="M95" i="1"/>
  <c r="G151" i="1"/>
  <c r="O233" i="1"/>
  <c r="Q233" i="1" s="1"/>
  <c r="R233" i="1" s="1"/>
  <c r="G15" i="1"/>
  <c r="O51" i="1"/>
  <c r="Q51" i="1" s="1"/>
  <c r="R51" i="1" s="1"/>
  <c r="L81" i="1"/>
  <c r="L108" i="1"/>
  <c r="M113" i="1"/>
  <c r="M118" i="1"/>
  <c r="L132" i="1"/>
  <c r="O316" i="1"/>
  <c r="Q316" i="1" s="1"/>
  <c r="R316" i="1" s="1"/>
  <c r="M155" i="1"/>
  <c r="K12" i="1"/>
  <c r="J15" i="1"/>
  <c r="O25" i="1"/>
  <c r="Q25" i="1" s="1"/>
  <c r="R25" i="1" s="1"/>
  <c r="G29" i="1"/>
  <c r="O34" i="1"/>
  <c r="Q34" i="1" s="1"/>
  <c r="R34" i="1" s="1"/>
  <c r="J38" i="1"/>
  <c r="L56" i="1"/>
  <c r="O62" i="1"/>
  <c r="Q62" i="1" s="1"/>
  <c r="R62" i="1" s="1"/>
  <c r="K67" i="1"/>
  <c r="M77" i="1"/>
  <c r="M81" i="1"/>
  <c r="G88" i="1"/>
  <c r="M93" i="1"/>
  <c r="O97" i="1"/>
  <c r="Q97" i="1" s="1"/>
  <c r="R97" i="1" s="1"/>
  <c r="M108" i="1"/>
  <c r="M145" i="1"/>
  <c r="M165" i="1"/>
  <c r="K188" i="1"/>
  <c r="J201" i="1"/>
  <c r="O52" i="1"/>
  <c r="Q52" i="1" s="1"/>
  <c r="R52" i="1" s="1"/>
  <c r="O56" i="1"/>
  <c r="Q56" i="1" s="1"/>
  <c r="R56" i="1" s="1"/>
  <c r="O63" i="1"/>
  <c r="Q63" i="1" s="1"/>
  <c r="R63" i="1" s="1"/>
  <c r="M67" i="1"/>
  <c r="K72" i="1"/>
  <c r="O77" i="1"/>
  <c r="Q77" i="1" s="1"/>
  <c r="R77" i="1" s="1"/>
  <c r="J88" i="1"/>
  <c r="O93" i="1"/>
  <c r="Q93" i="1" s="1"/>
  <c r="R93" i="1" s="1"/>
  <c r="O105" i="1"/>
  <c r="Q105" i="1" s="1"/>
  <c r="R105" i="1" s="1"/>
  <c r="M129" i="1"/>
  <c r="O183" i="1"/>
  <c r="Q183" i="1" s="1"/>
  <c r="R183" i="1" s="1"/>
  <c r="O188" i="1"/>
  <c r="Q188" i="1" s="1"/>
  <c r="R188" i="1" s="1"/>
  <c r="O195" i="1"/>
  <c r="Q195" i="1" s="1"/>
  <c r="R195" i="1" s="1"/>
  <c r="K201" i="1"/>
  <c r="L12" i="1"/>
  <c r="J29" i="1"/>
  <c r="L48" i="1"/>
  <c r="M12" i="1"/>
  <c r="K16" i="1"/>
  <c r="G19" i="1"/>
  <c r="J26" i="1"/>
  <c r="J35" i="1"/>
  <c r="O48" i="1"/>
  <c r="Q48" i="1" s="1"/>
  <c r="R48" i="1" s="1"/>
  <c r="O68" i="1"/>
  <c r="Q68" i="1" s="1"/>
  <c r="R68" i="1" s="1"/>
  <c r="L72" i="1"/>
  <c r="O78" i="1"/>
  <c r="Q78" i="1" s="1"/>
  <c r="R78" i="1" s="1"/>
  <c r="O129" i="1"/>
  <c r="Q129" i="1" s="1"/>
  <c r="R129" i="1" s="1"/>
  <c r="O135" i="1"/>
  <c r="Q135" i="1" s="1"/>
  <c r="R135" i="1" s="1"/>
  <c r="G155" i="1"/>
  <c r="K183" i="1"/>
  <c r="O19" i="1"/>
  <c r="Q19" i="1" s="1"/>
  <c r="R19" i="1" s="1"/>
  <c r="K38" i="1"/>
  <c r="O10" i="1"/>
  <c r="Q10" i="1" s="1"/>
  <c r="R10" i="1" s="1"/>
  <c r="L16" i="1"/>
  <c r="J19" i="1"/>
  <c r="K26" i="1"/>
  <c r="K35" i="1"/>
  <c r="O39" i="1"/>
  <c r="Q39" i="1" s="1"/>
  <c r="R39" i="1" s="1"/>
  <c r="O49" i="1"/>
  <c r="Q49" i="1" s="1"/>
  <c r="R49" i="1" s="1"/>
  <c r="K53" i="1"/>
  <c r="J64" i="1"/>
  <c r="O69" i="1"/>
  <c r="Q69" i="1" s="1"/>
  <c r="R69" i="1" s="1"/>
  <c r="M99" i="1"/>
  <c r="L106" i="1"/>
  <c r="O111" i="1"/>
  <c r="Q111" i="1" s="1"/>
  <c r="R111" i="1" s="1"/>
  <c r="J135" i="1"/>
  <c r="O142" i="1"/>
  <c r="Q142" i="1" s="1"/>
  <c r="R142" i="1" s="1"/>
  <c r="O177" i="1"/>
  <c r="Q177" i="1" s="1"/>
  <c r="R177" i="1" s="1"/>
  <c r="L35" i="1"/>
  <c r="M53" i="1"/>
  <c r="G55" i="1"/>
  <c r="K61" i="1"/>
  <c r="L64" i="1"/>
  <c r="O67" i="1"/>
  <c r="Q67" i="1" s="1"/>
  <c r="R67" i="1" s="1"/>
  <c r="K69" i="1"/>
  <c r="M72" i="1"/>
  <c r="J74" i="1"/>
  <c r="G76" i="1"/>
  <c r="J86" i="1"/>
  <c r="K88" i="1"/>
  <c r="O90" i="1"/>
  <c r="Q90" i="1" s="1"/>
  <c r="R90" i="1" s="1"/>
  <c r="G92" i="1"/>
  <c r="O95" i="1"/>
  <c r="Q95" i="1" s="1"/>
  <c r="R95" i="1" s="1"/>
  <c r="J111" i="1"/>
  <c r="O118" i="1"/>
  <c r="Q118" i="1" s="1"/>
  <c r="R118" i="1" s="1"/>
  <c r="G125" i="1"/>
  <c r="O127" i="1"/>
  <c r="Q127" i="1" s="1"/>
  <c r="R127" i="1" s="1"/>
  <c r="M132" i="1"/>
  <c r="K135" i="1"/>
  <c r="O140" i="1"/>
  <c r="Q140" i="1" s="1"/>
  <c r="R140" i="1" s="1"/>
  <c r="K146" i="1"/>
  <c r="G152" i="1"/>
  <c r="L155" i="1"/>
  <c r="O158" i="1"/>
  <c r="Q158" i="1" s="1"/>
  <c r="R158" i="1" s="1"/>
  <c r="L162" i="1"/>
  <c r="K178" i="1"/>
  <c r="O189" i="1"/>
  <c r="Q189" i="1" s="1"/>
  <c r="O209" i="1"/>
  <c r="Q209" i="1" s="1"/>
  <c r="R209" i="1" s="1"/>
  <c r="O234" i="1"/>
  <c r="Q234" i="1" s="1"/>
  <c r="R234" i="1" s="1"/>
  <c r="O37" i="1"/>
  <c r="Q37" i="1" s="1"/>
  <c r="R37" i="1" s="1"/>
  <c r="M38" i="1"/>
  <c r="M50" i="1"/>
  <c r="G52" i="1"/>
  <c r="O53" i="1"/>
  <c r="Q53" i="1" s="1"/>
  <c r="R53" i="1" s="1"/>
  <c r="K55" i="1"/>
  <c r="L61" i="1"/>
  <c r="M64" i="1"/>
  <c r="J66" i="1"/>
  <c r="L69" i="1"/>
  <c r="O71" i="1"/>
  <c r="Q71" i="1" s="1"/>
  <c r="R71" i="1" s="1"/>
  <c r="O72" i="1"/>
  <c r="Q72" i="1" s="1"/>
  <c r="R72" i="1" s="1"/>
  <c r="M74" i="1"/>
  <c r="J76" i="1"/>
  <c r="G80" i="1"/>
  <c r="O80" i="1" s="1"/>
  <c r="Q80" i="1" s="1"/>
  <c r="R80" i="1" s="1"/>
  <c r="L88" i="1"/>
  <c r="G90" i="1"/>
  <c r="J92" i="1"/>
  <c r="J109" i="1"/>
  <c r="K111" i="1"/>
  <c r="L116" i="1"/>
  <c r="J125" i="1"/>
  <c r="O132" i="1"/>
  <c r="Q132" i="1" s="1"/>
  <c r="M135" i="1"/>
  <c r="J138" i="1"/>
  <c r="O143" i="1"/>
  <c r="Q143" i="1" s="1"/>
  <c r="R143" i="1" s="1"/>
  <c r="L146" i="1"/>
  <c r="K152" i="1"/>
  <c r="O184" i="1"/>
  <c r="Q184" i="1" s="1"/>
  <c r="R184" i="1" s="1"/>
  <c r="O196" i="1"/>
  <c r="Q196" i="1" s="1"/>
  <c r="R196" i="1" s="1"/>
  <c r="G209" i="1"/>
  <c r="R1" i="1"/>
  <c r="O50" i="1"/>
  <c r="Q50" i="1" s="1"/>
  <c r="R50" i="1" s="1"/>
  <c r="K76" i="1"/>
  <c r="K92" i="1"/>
  <c r="J96" i="1"/>
  <c r="G98" i="1"/>
  <c r="G105" i="1"/>
  <c r="O107" i="1"/>
  <c r="Q107" i="1" s="1"/>
  <c r="R107" i="1" s="1"/>
  <c r="K109" i="1"/>
  <c r="L111" i="1"/>
  <c r="O114" i="1"/>
  <c r="Q114" i="1" s="1"/>
  <c r="R114" i="1" s="1"/>
  <c r="M116" i="1"/>
  <c r="K119" i="1"/>
  <c r="K125" i="1"/>
  <c r="O128" i="1"/>
  <c r="Q128" i="1" s="1"/>
  <c r="R128" i="1" s="1"/>
  <c r="M130" i="1"/>
  <c r="K138" i="1"/>
  <c r="O141" i="1"/>
  <c r="Q141" i="1" s="1"/>
  <c r="R141" i="1" s="1"/>
  <c r="L152" i="1"/>
  <c r="O159" i="1"/>
  <c r="Q159" i="1" s="1"/>
  <c r="R159" i="1" s="1"/>
  <c r="L163" i="1"/>
  <c r="K174" i="1"/>
  <c r="O179" i="1"/>
  <c r="Q179" i="1" s="1"/>
  <c r="R179" i="1" s="1"/>
  <c r="O185" i="1"/>
  <c r="Q185" i="1" s="1"/>
  <c r="R185" i="1" s="1"/>
  <c r="K190" i="1"/>
  <c r="O203" i="1"/>
  <c r="Q203" i="1" s="1"/>
  <c r="R203" i="1" s="1"/>
  <c r="J268" i="1"/>
  <c r="O348" i="1"/>
  <c r="Q348" i="1" s="1"/>
  <c r="R348" i="1" s="1"/>
  <c r="O12" i="1"/>
  <c r="Q12" i="1" s="1"/>
  <c r="L15" i="1"/>
  <c r="J34" i="1"/>
  <c r="M69" i="1"/>
  <c r="J10" i="1"/>
  <c r="O88" i="1"/>
  <c r="Q88" i="1" s="1"/>
  <c r="R88" i="1" s="1"/>
  <c r="G94" i="1"/>
  <c r="K96" i="1"/>
  <c r="J98" i="1"/>
  <c r="L100" i="1"/>
  <c r="M109" i="1"/>
  <c r="L119" i="1"/>
  <c r="G128" i="1"/>
  <c r="O130" i="1"/>
  <c r="Q130" i="1" s="1"/>
  <c r="R130" i="1" s="1"/>
  <c r="L133" i="1"/>
  <c r="L138" i="1"/>
  <c r="G141" i="1"/>
  <c r="M152" i="1"/>
  <c r="O160" i="1"/>
  <c r="Q160" i="1" s="1"/>
  <c r="R160" i="1" s="1"/>
  <c r="O163" i="1"/>
  <c r="Q163" i="1" s="1"/>
  <c r="R163" i="1" s="1"/>
  <c r="L174" i="1"/>
  <c r="G185" i="1"/>
  <c r="L190" i="1"/>
  <c r="K197" i="1"/>
  <c r="K217" i="1"/>
  <c r="O259" i="1"/>
  <c r="Q259" i="1" s="1"/>
  <c r="R259" i="1" s="1"/>
  <c r="J324" i="1"/>
  <c r="K11" i="1"/>
  <c r="K19" i="1"/>
  <c r="G31" i="1"/>
  <c r="G28" i="1"/>
  <c r="M15" i="1"/>
  <c r="K31" i="1"/>
  <c r="G107" i="1"/>
  <c r="L34" i="1"/>
  <c r="J68" i="1"/>
  <c r="L80" i="1"/>
  <c r="G87" i="1"/>
  <c r="M92" i="1"/>
  <c r="J94" i="1"/>
  <c r="L96" i="1"/>
  <c r="K98" i="1"/>
  <c r="M100" i="1"/>
  <c r="K105" i="1"/>
  <c r="O109" i="1"/>
  <c r="Q109" i="1" s="1"/>
  <c r="R109" i="1" s="1"/>
  <c r="G112" i="1"/>
  <c r="K114" i="1"/>
  <c r="O117" i="1"/>
  <c r="Q117" i="1" s="1"/>
  <c r="R117" i="1" s="1"/>
  <c r="J128" i="1"/>
  <c r="M133" i="1"/>
  <c r="K136" i="1"/>
  <c r="M138" i="1"/>
  <c r="J141" i="1"/>
  <c r="M156" i="1"/>
  <c r="G160" i="1"/>
  <c r="G167" i="1"/>
  <c r="O174" i="1"/>
  <c r="Q174" i="1" s="1"/>
  <c r="R174" i="1" s="1"/>
  <c r="O180" i="1"/>
  <c r="Q180" i="1" s="1"/>
  <c r="R180" i="1" s="1"/>
  <c r="K185" i="1"/>
  <c r="O191" i="1"/>
  <c r="Q191" i="1" s="1"/>
  <c r="R191" i="1" s="1"/>
  <c r="L197" i="1"/>
  <c r="L217" i="1"/>
  <c r="O291" i="1"/>
  <c r="Q291" i="1" s="1"/>
  <c r="O324" i="1"/>
  <c r="Q324" i="1" s="1"/>
  <c r="R324" i="1" s="1"/>
  <c r="L32" i="1"/>
  <c r="L50" i="1"/>
  <c r="G25" i="1"/>
  <c r="M32" i="1"/>
  <c r="G14" i="1"/>
  <c r="L19" i="1"/>
  <c r="G37" i="1"/>
  <c r="L55" i="1"/>
  <c r="G71" i="1"/>
  <c r="J90" i="1"/>
  <c r="J14" i="1"/>
  <c r="K25" i="1"/>
  <c r="G114" i="1"/>
  <c r="K10" i="1"/>
  <c r="L25" i="1"/>
  <c r="K49" i="1"/>
  <c r="L18" i="1"/>
  <c r="M25" i="1"/>
  <c r="M31" i="1"/>
  <c r="M34" i="1"/>
  <c r="K54" i="1"/>
  <c r="M63" i="1"/>
  <c r="J65" i="1"/>
  <c r="K68" i="1"/>
  <c r="M71" i="1"/>
  <c r="K73" i="1"/>
  <c r="O75" i="1"/>
  <c r="Q75" i="1" s="1"/>
  <c r="R75" i="1" s="1"/>
  <c r="M80" i="1"/>
  <c r="J87" i="1"/>
  <c r="O91" i="1"/>
  <c r="Q91" i="1" s="1"/>
  <c r="R91" i="1" s="1"/>
  <c r="O92" i="1"/>
  <c r="Q92" i="1" s="1"/>
  <c r="R92" i="1" s="1"/>
  <c r="M96" i="1"/>
  <c r="L98" i="1"/>
  <c r="L105" i="1"/>
  <c r="J112" i="1"/>
  <c r="L114" i="1"/>
  <c r="G117" i="1"/>
  <c r="J126" i="1"/>
  <c r="K128" i="1"/>
  <c r="O131" i="1"/>
  <c r="Q131" i="1" s="1"/>
  <c r="R131" i="1" s="1"/>
  <c r="L136" i="1"/>
  <c r="K141" i="1"/>
  <c r="G144" i="1"/>
  <c r="O144" i="1" s="1"/>
  <c r="Q144" i="1" s="1"/>
  <c r="R144" i="1" s="1"/>
  <c r="M153" i="1"/>
  <c r="K160" i="1"/>
  <c r="O167" i="1"/>
  <c r="Q167" i="1" s="1"/>
  <c r="R167" i="1" s="1"/>
  <c r="O175" i="1"/>
  <c r="Q175" i="1" s="1"/>
  <c r="R175" i="1" s="1"/>
  <c r="O192" i="1"/>
  <c r="Q192" i="1" s="1"/>
  <c r="R192" i="1" s="1"/>
  <c r="G205" i="1"/>
  <c r="M237" i="1"/>
  <c r="O292" i="1"/>
  <c r="Q292" i="1" s="1"/>
  <c r="R292" i="1" s="1"/>
  <c r="J316" i="1"/>
  <c r="K15" i="1"/>
  <c r="G34" i="1"/>
  <c r="G10" i="1"/>
  <c r="J25" i="1"/>
  <c r="J31" i="1"/>
  <c r="G49" i="1"/>
  <c r="O64" i="1"/>
  <c r="Q64" i="1" s="1"/>
  <c r="R64" i="1" s="1"/>
  <c r="M11" i="1"/>
  <c r="J18" i="1"/>
  <c r="K34" i="1"/>
  <c r="J49" i="1"/>
  <c r="M66" i="1"/>
  <c r="O87" i="1"/>
  <c r="Q87" i="1" s="1"/>
  <c r="R87" i="1" s="1"/>
  <c r="L92" i="1"/>
  <c r="O30" i="1"/>
  <c r="Q30" i="1" s="1"/>
  <c r="R30" i="1" s="1"/>
  <c r="L37" i="1"/>
  <c r="L52" i="1"/>
  <c r="K63" i="1"/>
  <c r="M76" i="1"/>
  <c r="G9" i="1"/>
  <c r="L14" i="1"/>
  <c r="G17" i="1"/>
  <c r="G30" i="1"/>
  <c r="M37" i="1"/>
  <c r="M10" i="1"/>
  <c r="J17" i="1"/>
  <c r="J27" i="1"/>
  <c r="O28" i="1"/>
  <c r="Q28" i="1" s="1"/>
  <c r="R28" i="1" s="1"/>
  <c r="J30" i="1"/>
  <c r="O31" i="1"/>
  <c r="Q31" i="1" s="1"/>
  <c r="R31" i="1" s="1"/>
  <c r="G33" i="1"/>
  <c r="G36" i="1"/>
  <c r="J39" i="1"/>
  <c r="M49" i="1"/>
  <c r="G51" i="1"/>
  <c r="L54" i="1"/>
  <c r="K65" i="1"/>
  <c r="L68" i="1"/>
  <c r="L73" i="1"/>
  <c r="G75" i="1"/>
  <c r="K87" i="1"/>
  <c r="G91" i="1"/>
  <c r="M105" i="1"/>
  <c r="O108" i="1"/>
  <c r="Q108" i="1" s="1"/>
  <c r="R108" i="1" s="1"/>
  <c r="L112" i="1"/>
  <c r="J117" i="1"/>
  <c r="K126" i="1"/>
  <c r="G131" i="1"/>
  <c r="O136" i="1"/>
  <c r="Q136" i="1" s="1"/>
  <c r="R136" i="1" s="1"/>
  <c r="J139" i="1"/>
  <c r="O153" i="1"/>
  <c r="Q153" i="1" s="1"/>
  <c r="R153" i="1" s="1"/>
  <c r="O157" i="1"/>
  <c r="Q157" i="1" s="1"/>
  <c r="R157" i="1" s="1"/>
  <c r="G164" i="1"/>
  <c r="O176" i="1"/>
  <c r="Q176" i="1" s="1"/>
  <c r="R176" i="1" s="1"/>
  <c r="K181" i="1"/>
  <c r="O186" i="1"/>
  <c r="Q186" i="1" s="1"/>
  <c r="R186" i="1" s="1"/>
  <c r="G192" i="1"/>
  <c r="O199" i="1"/>
  <c r="Q199" i="1" s="1"/>
  <c r="R199" i="1" s="1"/>
  <c r="J205" i="1"/>
  <c r="O237" i="1"/>
  <c r="Q237" i="1" s="1"/>
  <c r="R237" i="1" s="1"/>
  <c r="K377" i="1"/>
  <c r="K373" i="1"/>
  <c r="K367" i="1"/>
  <c r="J354" i="1"/>
  <c r="M351" i="1"/>
  <c r="J350" i="1"/>
  <c r="M347" i="1"/>
  <c r="J346" i="1"/>
  <c r="M343" i="1"/>
  <c r="J342" i="1"/>
  <c r="M339" i="1"/>
  <c r="J338" i="1"/>
  <c r="K331" i="1"/>
  <c r="K325" i="1"/>
  <c r="K321" i="1"/>
  <c r="K317" i="1"/>
  <c r="G309" i="1"/>
  <c r="L306" i="1"/>
  <c r="G305" i="1"/>
  <c r="J298" i="1"/>
  <c r="M295" i="1"/>
  <c r="J294" i="1"/>
  <c r="M291" i="1"/>
  <c r="L282" i="1"/>
  <c r="G281" i="1"/>
  <c r="L278" i="1"/>
  <c r="G277" i="1"/>
  <c r="L274" i="1"/>
  <c r="G273" i="1"/>
  <c r="L270" i="1"/>
  <c r="G269" i="1"/>
  <c r="L266" i="1"/>
  <c r="G265" i="1"/>
  <c r="L262" i="1"/>
  <c r="G261" i="1"/>
  <c r="L258" i="1"/>
  <c r="G257" i="1"/>
  <c r="M251" i="1"/>
  <c r="J250" i="1"/>
  <c r="L240" i="1"/>
  <c r="G239" i="1"/>
  <c r="L236" i="1"/>
  <c r="G235" i="1"/>
  <c r="L232" i="1"/>
  <c r="G231" i="1"/>
  <c r="M223" i="1"/>
  <c r="J222" i="1"/>
  <c r="M218" i="1"/>
  <c r="J217" i="1"/>
  <c r="M378" i="1"/>
  <c r="J377" i="1"/>
  <c r="M374" i="1"/>
  <c r="J373" i="1"/>
  <c r="J367" i="1"/>
  <c r="G354" i="1"/>
  <c r="O354" i="1" s="1"/>
  <c r="Q354" i="1" s="1"/>
  <c r="R354" i="1" s="1"/>
  <c r="L351" i="1"/>
  <c r="G350" i="1"/>
  <c r="L347" i="1"/>
  <c r="G346" i="1"/>
  <c r="L343" i="1"/>
  <c r="G342" i="1"/>
  <c r="L339" i="1"/>
  <c r="G338" i="1"/>
  <c r="M332" i="1"/>
  <c r="J331" i="1"/>
  <c r="M326" i="1"/>
  <c r="J325" i="1"/>
  <c r="M322" i="1"/>
  <c r="J321" i="1"/>
  <c r="M318" i="1"/>
  <c r="J317" i="1"/>
  <c r="M314" i="1"/>
  <c r="K306" i="1"/>
  <c r="G298" i="1"/>
  <c r="L295" i="1"/>
  <c r="G294" i="1"/>
  <c r="L291" i="1"/>
  <c r="K282" i="1"/>
  <c r="K278" i="1"/>
  <c r="K274" i="1"/>
  <c r="K270" i="1"/>
  <c r="K266" i="1"/>
  <c r="K262" i="1"/>
  <c r="L378" i="1"/>
  <c r="G377" i="1"/>
  <c r="L374" i="1"/>
  <c r="G373" i="1"/>
  <c r="M359" i="1"/>
  <c r="K351" i="1"/>
  <c r="K347" i="1"/>
  <c r="K343" i="1"/>
  <c r="K339" i="1"/>
  <c r="L332" i="1"/>
  <c r="G331" i="1"/>
  <c r="O331" i="1" s="1"/>
  <c r="Q331" i="1" s="1"/>
  <c r="R331" i="1" s="1"/>
  <c r="L326" i="1"/>
  <c r="G325" i="1"/>
  <c r="L322" i="1"/>
  <c r="G321" i="1"/>
  <c r="L318" i="1"/>
  <c r="G317" i="1"/>
  <c r="L314" i="1"/>
  <c r="M307" i="1"/>
  <c r="J306" i="1"/>
  <c r="M303" i="1"/>
  <c r="K378" i="1"/>
  <c r="K374" i="1"/>
  <c r="L359" i="1"/>
  <c r="L362" i="1" s="1"/>
  <c r="M352" i="1"/>
  <c r="J351" i="1"/>
  <c r="M348" i="1"/>
  <c r="J347" i="1"/>
  <c r="M344" i="1"/>
  <c r="J343" i="1"/>
  <c r="M340" i="1"/>
  <c r="J339" i="1"/>
  <c r="K332" i="1"/>
  <c r="K326" i="1"/>
  <c r="K322" i="1"/>
  <c r="K318" i="1"/>
  <c r="K314" i="1"/>
  <c r="L307" i="1"/>
  <c r="G306" i="1"/>
  <c r="L303" i="1"/>
  <c r="M296" i="1"/>
  <c r="J295" i="1"/>
  <c r="M292" i="1"/>
  <c r="J291" i="1"/>
  <c r="L283" i="1"/>
  <c r="G282" i="1"/>
  <c r="L279" i="1"/>
  <c r="G278" i="1"/>
  <c r="L275" i="1"/>
  <c r="G274" i="1"/>
  <c r="L271" i="1"/>
  <c r="G270" i="1"/>
  <c r="L267" i="1"/>
  <c r="G266" i="1"/>
  <c r="L263" i="1"/>
  <c r="G262" i="1"/>
  <c r="L259" i="1"/>
  <c r="G258" i="1"/>
  <c r="J251" i="1"/>
  <c r="L241" i="1"/>
  <c r="G240" i="1"/>
  <c r="L237" i="1"/>
  <c r="J378" i="1"/>
  <c r="M375" i="1"/>
  <c r="J374" i="1"/>
  <c r="K359" i="1"/>
  <c r="K362" i="1" s="1"/>
  <c r="L352" i="1"/>
  <c r="G351" i="1"/>
  <c r="L348" i="1"/>
  <c r="G347" i="1"/>
  <c r="L344" i="1"/>
  <c r="G343" i="1"/>
  <c r="L340" i="1"/>
  <c r="G339" i="1"/>
  <c r="M333" i="1"/>
  <c r="J332" i="1"/>
  <c r="M327" i="1"/>
  <c r="J326" i="1"/>
  <c r="M323" i="1"/>
  <c r="J322" i="1"/>
  <c r="M319" i="1"/>
  <c r="J318" i="1"/>
  <c r="M315" i="1"/>
  <c r="J314" i="1"/>
  <c r="K307" i="1"/>
  <c r="K303" i="1"/>
  <c r="L296" i="1"/>
  <c r="G295" i="1"/>
  <c r="L292" i="1"/>
  <c r="G291" i="1"/>
  <c r="K283" i="1"/>
  <c r="K279" i="1"/>
  <c r="K275" i="1"/>
  <c r="K271" i="1"/>
  <c r="K267" i="1"/>
  <c r="K263" i="1"/>
  <c r="K259" i="1"/>
  <c r="G378" i="1"/>
  <c r="L375" i="1"/>
  <c r="G374" i="1"/>
  <c r="J359" i="1"/>
  <c r="J362" i="1" s="1"/>
  <c r="K352" i="1"/>
  <c r="K348" i="1"/>
  <c r="K344" i="1"/>
  <c r="K340" i="1"/>
  <c r="L333" i="1"/>
  <c r="G332" i="1"/>
  <c r="O332" i="1" s="1"/>
  <c r="Q332" i="1" s="1"/>
  <c r="R332" i="1" s="1"/>
  <c r="L327" i="1"/>
  <c r="G326" i="1"/>
  <c r="L323" i="1"/>
  <c r="G322" i="1"/>
  <c r="L319" i="1"/>
  <c r="G318" i="1"/>
  <c r="L315" i="1"/>
  <c r="G314" i="1"/>
  <c r="M308" i="1"/>
  <c r="J307" i="1"/>
  <c r="M304" i="1"/>
  <c r="J303" i="1"/>
  <c r="K296" i="1"/>
  <c r="K292" i="1"/>
  <c r="M285" i="1"/>
  <c r="J283" i="1"/>
  <c r="M280" i="1"/>
  <c r="J279" i="1"/>
  <c r="M276" i="1"/>
  <c r="J275" i="1"/>
  <c r="M272" i="1"/>
  <c r="O376" i="1"/>
  <c r="Q376" i="1" s="1"/>
  <c r="R376" i="1" s="1"/>
  <c r="K375" i="1"/>
  <c r="O372" i="1"/>
  <c r="Q372" i="1" s="1"/>
  <c r="O366" i="1"/>
  <c r="Q366" i="1" s="1"/>
  <c r="G359" i="1"/>
  <c r="G362" i="1" s="1"/>
  <c r="F362" i="1" s="1"/>
  <c r="M353" i="1"/>
  <c r="J352" i="1"/>
  <c r="M349" i="1"/>
  <c r="J348" i="1"/>
  <c r="M345" i="1"/>
  <c r="J344" i="1"/>
  <c r="M341" i="1"/>
  <c r="J340" i="1"/>
  <c r="K333" i="1"/>
  <c r="M376" i="1"/>
  <c r="J375" i="1"/>
  <c r="M372" i="1"/>
  <c r="M366" i="1"/>
  <c r="L353" i="1"/>
  <c r="G352" i="1"/>
  <c r="O352" i="1" s="1"/>
  <c r="Q352" i="1" s="1"/>
  <c r="R352" i="1" s="1"/>
  <c r="L349" i="1"/>
  <c r="G348" i="1"/>
  <c r="L345" i="1"/>
  <c r="G344" i="1"/>
  <c r="L341" i="1"/>
  <c r="G340" i="1"/>
  <c r="J333" i="1"/>
  <c r="M330" i="1"/>
  <c r="J327" i="1"/>
  <c r="M324" i="1"/>
  <c r="J323" i="1"/>
  <c r="M320" i="1"/>
  <c r="J319" i="1"/>
  <c r="M316" i="1"/>
  <c r="J315" i="1"/>
  <c r="O309" i="1"/>
  <c r="Q309" i="1" s="1"/>
  <c r="R309" i="1" s="1"/>
  <c r="K308" i="1"/>
  <c r="O305" i="1"/>
  <c r="Q305" i="1" s="1"/>
  <c r="R305" i="1" s="1"/>
  <c r="K304" i="1"/>
  <c r="L297" i="1"/>
  <c r="G296" i="1"/>
  <c r="L293" i="1"/>
  <c r="G292" i="1"/>
  <c r="M286" i="1"/>
  <c r="K285" i="1"/>
  <c r="O281" i="1"/>
  <c r="Q281" i="1" s="1"/>
  <c r="R281" i="1" s="1"/>
  <c r="K280" i="1"/>
  <c r="L376" i="1"/>
  <c r="G375" i="1"/>
  <c r="L372" i="1"/>
  <c r="L366" i="1"/>
  <c r="K353" i="1"/>
  <c r="O350" i="1"/>
  <c r="Q350" i="1" s="1"/>
  <c r="R350" i="1" s="1"/>
  <c r="K349" i="1"/>
  <c r="O346" i="1"/>
  <c r="Q346" i="1" s="1"/>
  <c r="R346" i="1" s="1"/>
  <c r="K345" i="1"/>
  <c r="O342" i="1"/>
  <c r="Q342" i="1" s="1"/>
  <c r="R342" i="1" s="1"/>
  <c r="K341" i="1"/>
  <c r="O338" i="1"/>
  <c r="Q338" i="1" s="1"/>
  <c r="R338" i="1" s="1"/>
  <c r="G333" i="1"/>
  <c r="O333" i="1" s="1"/>
  <c r="Q333" i="1" s="1"/>
  <c r="R333" i="1" s="1"/>
  <c r="L330" i="1"/>
  <c r="G327" i="1"/>
  <c r="L324" i="1"/>
  <c r="G323" i="1"/>
  <c r="L320" i="1"/>
  <c r="G319" i="1"/>
  <c r="L316" i="1"/>
  <c r="G315" i="1"/>
  <c r="M309" i="1"/>
  <c r="O377" i="1"/>
  <c r="Q377" i="1" s="1"/>
  <c r="R377" i="1" s="1"/>
  <c r="K376" i="1"/>
  <c r="O373" i="1"/>
  <c r="Q373" i="1" s="1"/>
  <c r="R373" i="1" s="1"/>
  <c r="K372" i="1"/>
  <c r="O367" i="1"/>
  <c r="Q367" i="1" s="1"/>
  <c r="R367" i="1" s="1"/>
  <c r="K366" i="1"/>
  <c r="M354" i="1"/>
  <c r="J353" i="1"/>
  <c r="M350" i="1"/>
  <c r="J349" i="1"/>
  <c r="M346" i="1"/>
  <c r="J345" i="1"/>
  <c r="M342" i="1"/>
  <c r="J341" i="1"/>
  <c r="M338" i="1"/>
  <c r="K330" i="1"/>
  <c r="O325" i="1"/>
  <c r="Q325" i="1" s="1"/>
  <c r="R325" i="1" s="1"/>
  <c r="K324" i="1"/>
  <c r="O321" i="1"/>
  <c r="Q321" i="1" s="1"/>
  <c r="R321" i="1" s="1"/>
  <c r="K320" i="1"/>
  <c r="O317" i="1"/>
  <c r="Q317" i="1" s="1"/>
  <c r="R317" i="1" s="1"/>
  <c r="K316" i="1"/>
  <c r="L309" i="1"/>
  <c r="G308" i="1"/>
  <c r="L305" i="1"/>
  <c r="G304" i="1"/>
  <c r="O347" i="1"/>
  <c r="Q347" i="1" s="1"/>
  <c r="R347" i="1" s="1"/>
  <c r="K342" i="1"/>
  <c r="G330" i="1"/>
  <c r="O330" i="1" s="1"/>
  <c r="Q330" i="1" s="1"/>
  <c r="R330" i="1" s="1"/>
  <c r="G324" i="1"/>
  <c r="G320" i="1"/>
  <c r="G316" i="1"/>
  <c r="M306" i="1"/>
  <c r="K295" i="1"/>
  <c r="M282" i="1"/>
  <c r="G280" i="1"/>
  <c r="O273" i="1"/>
  <c r="Q273" i="1" s="1"/>
  <c r="R273" i="1" s="1"/>
  <c r="G268" i="1"/>
  <c r="K264" i="1"/>
  <c r="M262" i="1"/>
  <c r="M260" i="1"/>
  <c r="J257" i="1"/>
  <c r="M240" i="1"/>
  <c r="J237" i="1"/>
  <c r="K234" i="1"/>
  <c r="L231" i="1"/>
  <c r="G222" i="1"/>
  <c r="O222" i="1" s="1"/>
  <c r="Q222" i="1" s="1"/>
  <c r="R222" i="1" s="1"/>
  <c r="J218" i="1"/>
  <c r="L215" i="1"/>
  <c r="G214" i="1"/>
  <c r="L211" i="1"/>
  <c r="G210" i="1"/>
  <c r="L207" i="1"/>
  <c r="G206" i="1"/>
  <c r="L203" i="1"/>
  <c r="G202" i="1"/>
  <c r="L199" i="1"/>
  <c r="G198" i="1"/>
  <c r="L195" i="1"/>
  <c r="G194" i="1"/>
  <c r="L191" i="1"/>
  <c r="G190" i="1"/>
  <c r="L187" i="1"/>
  <c r="G186" i="1"/>
  <c r="L183" i="1"/>
  <c r="G182" i="1"/>
  <c r="L179" i="1"/>
  <c r="G178" i="1"/>
  <c r="L175" i="1"/>
  <c r="G174" i="1"/>
  <c r="M167" i="1"/>
  <c r="J166" i="1"/>
  <c r="M163" i="1"/>
  <c r="J162" i="1"/>
  <c r="M159" i="1"/>
  <c r="J158" i="1"/>
  <c r="J154" i="1"/>
  <c r="M151" i="1"/>
  <c r="L143" i="1"/>
  <c r="G142" i="1"/>
  <c r="L139" i="1"/>
  <c r="G138" i="1"/>
  <c r="L135" i="1"/>
  <c r="G134" i="1"/>
  <c r="L131" i="1"/>
  <c r="G130" i="1"/>
  <c r="L127" i="1"/>
  <c r="G126" i="1"/>
  <c r="M119" i="1"/>
  <c r="J118" i="1"/>
  <c r="M115" i="1"/>
  <c r="J114" i="1"/>
  <c r="M111" i="1"/>
  <c r="J110" i="1"/>
  <c r="M107" i="1"/>
  <c r="J106" i="1"/>
  <c r="K99" i="1"/>
  <c r="K95" i="1"/>
  <c r="K309" i="1"/>
  <c r="M297" i="1"/>
  <c r="L285" i="1"/>
  <c r="J282" i="1"/>
  <c r="O277" i="1"/>
  <c r="Q277" i="1" s="1"/>
  <c r="R277" i="1" s="1"/>
  <c r="M273" i="1"/>
  <c r="M271" i="1"/>
  <c r="O269" i="1"/>
  <c r="Q269" i="1" s="1"/>
  <c r="R269" i="1" s="1"/>
  <c r="J264" i="1"/>
  <c r="J262" i="1"/>
  <c r="L260" i="1"/>
  <c r="K240" i="1"/>
  <c r="G237" i="1"/>
  <c r="J234" i="1"/>
  <c r="K231" i="1"/>
  <c r="L223" i="1"/>
  <c r="M220" i="1"/>
  <c r="G218" i="1"/>
  <c r="K215" i="1"/>
  <c r="K211" i="1"/>
  <c r="K207" i="1"/>
  <c r="K203" i="1"/>
  <c r="K199" i="1"/>
  <c r="L346" i="1"/>
  <c r="G341" i="1"/>
  <c r="K327" i="1"/>
  <c r="K323" i="1"/>
  <c r="K319" i="1"/>
  <c r="K315" i="1"/>
  <c r="J309" i="1"/>
  <c r="K297" i="1"/>
  <c r="J292" i="1"/>
  <c r="J285" i="1"/>
  <c r="M277" i="1"/>
  <c r="M275" i="1"/>
  <c r="L273" i="1"/>
  <c r="J271" i="1"/>
  <c r="M269" i="1"/>
  <c r="G264" i="1"/>
  <c r="K260" i="1"/>
  <c r="M258" i="1"/>
  <c r="J240" i="1"/>
  <c r="M238" i="1"/>
  <c r="M235" i="1"/>
  <c r="G234" i="1"/>
  <c r="J231" i="1"/>
  <c r="K223" i="1"/>
  <c r="L220" i="1"/>
  <c r="M216" i="1"/>
  <c r="J215" i="1"/>
  <c r="M212" i="1"/>
  <c r="J211" i="1"/>
  <c r="M208" i="1"/>
  <c r="J207" i="1"/>
  <c r="M204" i="1"/>
  <c r="J203" i="1"/>
  <c r="M200" i="1"/>
  <c r="J199" i="1"/>
  <c r="M196" i="1"/>
  <c r="J195" i="1"/>
  <c r="M192" i="1"/>
  <c r="J191" i="1"/>
  <c r="R189" i="1"/>
  <c r="M188" i="1"/>
  <c r="J187" i="1"/>
  <c r="M184" i="1"/>
  <c r="J183" i="1"/>
  <c r="M180" i="1"/>
  <c r="J179" i="1"/>
  <c r="M176" i="1"/>
  <c r="J175" i="1"/>
  <c r="K167" i="1"/>
  <c r="K163" i="1"/>
  <c r="K159" i="1"/>
  <c r="K155" i="1"/>
  <c r="O351" i="1"/>
  <c r="Q351" i="1" s="1"/>
  <c r="R351" i="1" s="1"/>
  <c r="K346" i="1"/>
  <c r="M305" i="1"/>
  <c r="J297" i="1"/>
  <c r="G285" i="1"/>
  <c r="O285" i="1" s="1"/>
  <c r="Q285" i="1" s="1"/>
  <c r="R285" i="1" s="1"/>
  <c r="M279" i="1"/>
  <c r="L277" i="1"/>
  <c r="G275" i="1"/>
  <c r="K273" i="1"/>
  <c r="G271" i="1"/>
  <c r="L269" i="1"/>
  <c r="M267" i="1"/>
  <c r="O265" i="1"/>
  <c r="Q265" i="1" s="1"/>
  <c r="R265" i="1" s="1"/>
  <c r="J260" i="1"/>
  <c r="K258" i="1"/>
  <c r="L238" i="1"/>
  <c r="L235" i="1"/>
  <c r="M232" i="1"/>
  <c r="J223" i="1"/>
  <c r="K220" i="1"/>
  <c r="L216" i="1"/>
  <c r="G215" i="1"/>
  <c r="L212" i="1"/>
  <c r="G211" i="1"/>
  <c r="L208" i="1"/>
  <c r="G207" i="1"/>
  <c r="L204" i="1"/>
  <c r="G203" i="1"/>
  <c r="L200" i="1"/>
  <c r="G199" i="1"/>
  <c r="L196" i="1"/>
  <c r="G195" i="1"/>
  <c r="L192" i="1"/>
  <c r="G191" i="1"/>
  <c r="L188" i="1"/>
  <c r="G187" i="1"/>
  <c r="L184" i="1"/>
  <c r="G183" i="1"/>
  <c r="L180" i="1"/>
  <c r="G179" i="1"/>
  <c r="L176" i="1"/>
  <c r="G175" i="1"/>
  <c r="M168" i="1"/>
  <c r="J167" i="1"/>
  <c r="M164" i="1"/>
  <c r="J163" i="1"/>
  <c r="M160" i="1"/>
  <c r="J159" i="1"/>
  <c r="M373" i="1"/>
  <c r="M367" i="1"/>
  <c r="L308" i="1"/>
  <c r="K305" i="1"/>
  <c r="G297" i="1"/>
  <c r="M294" i="1"/>
  <c r="M281" i="1"/>
  <c r="G279" i="1"/>
  <c r="K277" i="1"/>
  <c r="J273" i="1"/>
  <c r="K269" i="1"/>
  <c r="J267" i="1"/>
  <c r="M265" i="1"/>
  <c r="G260" i="1"/>
  <c r="J258" i="1"/>
  <c r="M256" i="1"/>
  <c r="M250" i="1"/>
  <c r="M241" i="1"/>
  <c r="K238" i="1"/>
  <c r="K235" i="1"/>
  <c r="K232" i="1"/>
  <c r="M224" i="1"/>
  <c r="G223" i="1"/>
  <c r="O223" i="1" s="1"/>
  <c r="Q223" i="1" s="1"/>
  <c r="R223" i="1" s="1"/>
  <c r="J220" i="1"/>
  <c r="K216" i="1"/>
  <c r="K212" i="1"/>
  <c r="L373" i="1"/>
  <c r="L367" i="1"/>
  <c r="L350" i="1"/>
  <c r="G345" i="1"/>
  <c r="J308" i="1"/>
  <c r="J305" i="1"/>
  <c r="L294" i="1"/>
  <c r="L281" i="1"/>
  <c r="J277" i="1"/>
  <c r="J269" i="1"/>
  <c r="G267" i="1"/>
  <c r="L265" i="1"/>
  <c r="M263" i="1"/>
  <c r="O261" i="1"/>
  <c r="Q261" i="1" s="1"/>
  <c r="R261" i="1" s="1"/>
  <c r="L256" i="1"/>
  <c r="L250" i="1"/>
  <c r="K241" i="1"/>
  <c r="J238" i="1"/>
  <c r="J235" i="1"/>
  <c r="M377" i="1"/>
  <c r="K350" i="1"/>
  <c r="O339" i="1"/>
  <c r="Q339" i="1" s="1"/>
  <c r="R339" i="1" s="1"/>
  <c r="L377" i="1"/>
  <c r="J372" i="1"/>
  <c r="M325" i="1"/>
  <c r="M321" i="1"/>
  <c r="M317" i="1"/>
  <c r="L304" i="1"/>
  <c r="J296" i="1"/>
  <c r="K291" i="1"/>
  <c r="K286" i="1"/>
  <c r="G283" i="1"/>
  <c r="J281" i="1"/>
  <c r="O274" i="1"/>
  <c r="Q274" i="1" s="1"/>
  <c r="R274" i="1" s="1"/>
  <c r="L272" i="1"/>
  <c r="O270" i="1"/>
  <c r="Q270" i="1" s="1"/>
  <c r="R270" i="1" s="1"/>
  <c r="J265" i="1"/>
  <c r="G263" i="1"/>
  <c r="L261" i="1"/>
  <c r="M259" i="1"/>
  <c r="J256" i="1"/>
  <c r="G250" i="1"/>
  <c r="M242" i="1"/>
  <c r="G241" i="1"/>
  <c r="M239" i="1"/>
  <c r="G372" i="1"/>
  <c r="J366" i="1"/>
  <c r="L354" i="1"/>
  <c r="G349" i="1"/>
  <c r="L338" i="1"/>
  <c r="M331" i="1"/>
  <c r="L325" i="1"/>
  <c r="L321" i="1"/>
  <c r="L317" i="1"/>
  <c r="G307" i="1"/>
  <c r="J304" i="1"/>
  <c r="O298" i="1"/>
  <c r="Q298" i="1" s="1"/>
  <c r="R298" i="1" s="1"/>
  <c r="M293" i="1"/>
  <c r="J286" i="1"/>
  <c r="O278" i="1"/>
  <c r="Q278" i="1" s="1"/>
  <c r="R278" i="1" s="1"/>
  <c r="J376" i="1"/>
  <c r="K354" i="1"/>
  <c r="O343" i="1"/>
  <c r="Q343" i="1" s="1"/>
  <c r="R343" i="1" s="1"/>
  <c r="K338" i="1"/>
  <c r="L331" i="1"/>
  <c r="M298" i="1"/>
  <c r="K293" i="1"/>
  <c r="G286" i="1"/>
  <c r="O286" i="1" s="1"/>
  <c r="Q286" i="1" s="1"/>
  <c r="R286" i="1" s="1"/>
  <c r="M278" i="1"/>
  <c r="K276" i="1"/>
  <c r="J274" i="1"/>
  <c r="J272" i="1"/>
  <c r="J270" i="1"/>
  <c r="L268" i="1"/>
  <c r="O266" i="1"/>
  <c r="Q266" i="1" s="1"/>
  <c r="R266" i="1" s="1"/>
  <c r="J261" i="1"/>
  <c r="G259" i="1"/>
  <c r="M257" i="1"/>
  <c r="O296" i="1"/>
  <c r="Q296" i="1" s="1"/>
  <c r="R296" i="1" s="1"/>
  <c r="O282" i="1"/>
  <c r="Q282" i="1" s="1"/>
  <c r="R282" i="1" s="1"/>
  <c r="L276" i="1"/>
  <c r="G272" i="1"/>
  <c r="O240" i="1"/>
  <c r="Q240" i="1" s="1"/>
  <c r="R240" i="1" s="1"/>
  <c r="K237" i="1"/>
  <c r="M234" i="1"/>
  <c r="G220" i="1"/>
  <c r="O220" i="1" s="1"/>
  <c r="Q220" i="1" s="1"/>
  <c r="R220" i="1" s="1"/>
  <c r="G217" i="1"/>
  <c r="O210" i="1"/>
  <c r="Q210" i="1" s="1"/>
  <c r="R210" i="1" s="1"/>
  <c r="O206" i="1"/>
  <c r="Q206" i="1" s="1"/>
  <c r="R206" i="1" s="1"/>
  <c r="G201" i="1"/>
  <c r="J197" i="1"/>
  <c r="M195" i="1"/>
  <c r="M193" i="1"/>
  <c r="J190" i="1"/>
  <c r="J188" i="1"/>
  <c r="M186" i="1"/>
  <c r="J181" i="1"/>
  <c r="M179" i="1"/>
  <c r="M177" i="1"/>
  <c r="J174" i="1"/>
  <c r="K168" i="1"/>
  <c r="O166" i="1"/>
  <c r="Q166" i="1" s="1"/>
  <c r="R166" i="1" s="1"/>
  <c r="G165" i="1"/>
  <c r="G163" i="1"/>
  <c r="M161" i="1"/>
  <c r="G158" i="1"/>
  <c r="L156" i="1"/>
  <c r="L153" i="1"/>
  <c r="J146" i="1"/>
  <c r="M143" i="1"/>
  <c r="M140" i="1"/>
  <c r="G139" i="1"/>
  <c r="J136" i="1"/>
  <c r="K133" i="1"/>
  <c r="L130" i="1"/>
  <c r="M127" i="1"/>
  <c r="J119" i="1"/>
  <c r="K116" i="1"/>
  <c r="L113" i="1"/>
  <c r="M110" i="1"/>
  <c r="G109" i="1"/>
  <c r="G106" i="1"/>
  <c r="K100" i="1"/>
  <c r="M97" i="1"/>
  <c r="G96" i="1"/>
  <c r="O94" i="1"/>
  <c r="Q94" i="1" s="1"/>
  <c r="R94" i="1" s="1"/>
  <c r="K93" i="1"/>
  <c r="K89" i="1"/>
  <c r="G81" i="1"/>
  <c r="O81" i="1" s="1"/>
  <c r="Q81" i="1" s="1"/>
  <c r="R81" i="1" s="1"/>
  <c r="L78" i="1"/>
  <c r="G77" i="1"/>
  <c r="L74" i="1"/>
  <c r="G73" i="1"/>
  <c r="L70" i="1"/>
  <c r="G69" i="1"/>
  <c r="L66" i="1"/>
  <c r="G65" i="1"/>
  <c r="L62" i="1"/>
  <c r="G61" i="1"/>
  <c r="M55" i="1"/>
  <c r="J54" i="1"/>
  <c r="M51" i="1"/>
  <c r="J50" i="1"/>
  <c r="K40" i="1"/>
  <c r="K36" i="1"/>
  <c r="K32" i="1"/>
  <c r="K28" i="1"/>
  <c r="G20" i="1"/>
  <c r="O20" i="1" s="1"/>
  <c r="Q20" i="1" s="1"/>
  <c r="R20" i="1" s="1"/>
  <c r="J276" i="1"/>
  <c r="O262" i="1"/>
  <c r="Q262" i="1" s="1"/>
  <c r="R262" i="1" s="1"/>
  <c r="L234" i="1"/>
  <c r="M222" i="1"/>
  <c r="O214" i="1"/>
  <c r="Q214" i="1" s="1"/>
  <c r="R214" i="1" s="1"/>
  <c r="M210" i="1"/>
  <c r="K208" i="1"/>
  <c r="M206" i="1"/>
  <c r="O202" i="1"/>
  <c r="Q202" i="1" s="1"/>
  <c r="R202" i="1" s="1"/>
  <c r="G197" i="1"/>
  <c r="K195" i="1"/>
  <c r="L193" i="1"/>
  <c r="G188" i="1"/>
  <c r="L186" i="1"/>
  <c r="G181" i="1"/>
  <c r="K179" i="1"/>
  <c r="L177" i="1"/>
  <c r="J168" i="1"/>
  <c r="M166" i="1"/>
  <c r="L161" i="1"/>
  <c r="K156" i="1"/>
  <c r="K153" i="1"/>
  <c r="G146" i="1"/>
  <c r="O146" i="1" s="1"/>
  <c r="Q146" i="1" s="1"/>
  <c r="R146" i="1" s="1"/>
  <c r="K143" i="1"/>
  <c r="L140" i="1"/>
  <c r="M137" i="1"/>
  <c r="G136" i="1"/>
  <c r="J133" i="1"/>
  <c r="K130" i="1"/>
  <c r="K127" i="1"/>
  <c r="G119" i="1"/>
  <c r="J116" i="1"/>
  <c r="K113" i="1"/>
  <c r="L110" i="1"/>
  <c r="L107" i="1"/>
  <c r="J100" i="1"/>
  <c r="L97" i="1"/>
  <c r="M94" i="1"/>
  <c r="J93" i="1"/>
  <c r="M90" i="1"/>
  <c r="J89" i="1"/>
  <c r="M86" i="1"/>
  <c r="K78" i="1"/>
  <c r="K74" i="1"/>
  <c r="K281" i="1"/>
  <c r="G276" i="1"/>
  <c r="M266" i="1"/>
  <c r="O257" i="1"/>
  <c r="Q257" i="1" s="1"/>
  <c r="R257" i="1" s="1"/>
  <c r="O251" i="1"/>
  <c r="Q251" i="1" s="1"/>
  <c r="R251" i="1" s="1"/>
  <c r="L242" i="1"/>
  <c r="M236" i="1"/>
  <c r="L224" i="1"/>
  <c r="L222" i="1"/>
  <c r="M214" i="1"/>
  <c r="J212" i="1"/>
  <c r="L210" i="1"/>
  <c r="J208" i="1"/>
  <c r="L206" i="1"/>
  <c r="K204" i="1"/>
  <c r="M202" i="1"/>
  <c r="O198" i="1"/>
  <c r="Q198" i="1" s="1"/>
  <c r="R198" i="1" s="1"/>
  <c r="K193" i="1"/>
  <c r="K186" i="1"/>
  <c r="K184" i="1"/>
  <c r="K177" i="1"/>
  <c r="G168" i="1"/>
  <c r="L166" i="1"/>
  <c r="K161" i="1"/>
  <c r="J156" i="1"/>
  <c r="O154" i="1"/>
  <c r="Q154" i="1" s="1"/>
  <c r="R154" i="1" s="1"/>
  <c r="J153" i="1"/>
  <c r="M144" i="1"/>
  <c r="J143" i="1"/>
  <c r="K140" i="1"/>
  <c r="L137" i="1"/>
  <c r="M134" i="1"/>
  <c r="G133" i="1"/>
  <c r="J130" i="1"/>
  <c r="J127" i="1"/>
  <c r="M117" i="1"/>
  <c r="G116" i="1"/>
  <c r="J113" i="1"/>
  <c r="K110" i="1"/>
  <c r="K107" i="1"/>
  <c r="G100" i="1"/>
  <c r="O98" i="1"/>
  <c r="Q98" i="1" s="1"/>
  <c r="R98" i="1" s="1"/>
  <c r="K97" i="1"/>
  <c r="L94" i="1"/>
  <c r="G93" i="1"/>
  <c r="L90" i="1"/>
  <c r="G89" i="1"/>
  <c r="L86" i="1"/>
  <c r="M79" i="1"/>
  <c r="J78" i="1"/>
  <c r="G303" i="1"/>
  <c r="O295" i="1"/>
  <c r="Q295" i="1" s="1"/>
  <c r="R295" i="1" s="1"/>
  <c r="J266" i="1"/>
  <c r="M261" i="1"/>
  <c r="L257" i="1"/>
  <c r="L251" i="1"/>
  <c r="K242" i="1"/>
  <c r="L239" i="1"/>
  <c r="K236" i="1"/>
  <c r="O231" i="1"/>
  <c r="Q231" i="1" s="1"/>
  <c r="R231" i="1" s="1"/>
  <c r="K224" i="1"/>
  <c r="K222" i="1"/>
  <c r="J216" i="1"/>
  <c r="L214" i="1"/>
  <c r="G212" i="1"/>
  <c r="K210" i="1"/>
  <c r="G208" i="1"/>
  <c r="K206" i="1"/>
  <c r="J204" i="1"/>
  <c r="L202" i="1"/>
  <c r="K200" i="1"/>
  <c r="M198" i="1"/>
  <c r="J193" i="1"/>
  <c r="M191" i="1"/>
  <c r="M189" i="1"/>
  <c r="J186" i="1"/>
  <c r="J184" i="1"/>
  <c r="M182" i="1"/>
  <c r="J177" i="1"/>
  <c r="M175" i="1"/>
  <c r="K166" i="1"/>
  <c r="L164" i="1"/>
  <c r="J161" i="1"/>
  <c r="L159" i="1"/>
  <c r="G156" i="1"/>
  <c r="M154" i="1"/>
  <c r="G153" i="1"/>
  <c r="L151" i="1"/>
  <c r="L144" i="1"/>
  <c r="G143" i="1"/>
  <c r="J140" i="1"/>
  <c r="K137" i="1"/>
  <c r="L134" i="1"/>
  <c r="M131" i="1"/>
  <c r="M128" i="1"/>
  <c r="G127" i="1"/>
  <c r="L117" i="1"/>
  <c r="M114" i="1"/>
  <c r="G113" i="1"/>
  <c r="G110" i="1"/>
  <c r="J107" i="1"/>
  <c r="M98" i="1"/>
  <c r="J97" i="1"/>
  <c r="K94" i="1"/>
  <c r="K90" i="1"/>
  <c r="K86" i="1"/>
  <c r="L79" i="1"/>
  <c r="G78" i="1"/>
  <c r="L75" i="1"/>
  <c r="G74" i="1"/>
  <c r="L71" i="1"/>
  <c r="G70" i="1"/>
  <c r="L67" i="1"/>
  <c r="G66" i="1"/>
  <c r="L63" i="1"/>
  <c r="G62" i="1"/>
  <c r="M56" i="1"/>
  <c r="J55" i="1"/>
  <c r="M52" i="1"/>
  <c r="J51" i="1"/>
  <c r="M48" i="1"/>
  <c r="K37" i="1"/>
  <c r="K33" i="1"/>
  <c r="K29" i="1"/>
  <c r="G353" i="1"/>
  <c r="O353" i="1" s="1"/>
  <c r="Q353" i="1" s="1"/>
  <c r="R353" i="1" s="1"/>
  <c r="O320" i="1"/>
  <c r="Q320" i="1" s="1"/>
  <c r="R320" i="1" s="1"/>
  <c r="L280" i="1"/>
  <c r="M270" i="1"/>
  <c r="K261" i="1"/>
  <c r="K257" i="1"/>
  <c r="K251" i="1"/>
  <c r="J242" i="1"/>
  <c r="K239" i="1"/>
  <c r="J236" i="1"/>
  <c r="M233" i="1"/>
  <c r="M231" i="1"/>
  <c r="J224" i="1"/>
  <c r="O218" i="1"/>
  <c r="Q218" i="1" s="1"/>
  <c r="R218" i="1" s="1"/>
  <c r="G216" i="1"/>
  <c r="K214" i="1"/>
  <c r="J210" i="1"/>
  <c r="J206" i="1"/>
  <c r="G204" i="1"/>
  <c r="K202" i="1"/>
  <c r="J200" i="1"/>
  <c r="L198" i="1"/>
  <c r="G193" i="1"/>
  <c r="K191" i="1"/>
  <c r="L189" i="1"/>
  <c r="G184" i="1"/>
  <c r="L182" i="1"/>
  <c r="G177" i="1"/>
  <c r="K175" i="1"/>
  <c r="G166" i="1"/>
  <c r="K164" i="1"/>
  <c r="O162" i="1"/>
  <c r="Q162" i="1" s="1"/>
  <c r="R162" i="1" s="1"/>
  <c r="G161" i="1"/>
  <c r="G159" i="1"/>
  <c r="M157" i="1"/>
  <c r="L154" i="1"/>
  <c r="K151" i="1"/>
  <c r="K144" i="1"/>
  <c r="M141" i="1"/>
  <c r="G140" i="1"/>
  <c r="O138" i="1"/>
  <c r="Q138" i="1" s="1"/>
  <c r="R138" i="1" s="1"/>
  <c r="J137" i="1"/>
  <c r="K134" i="1"/>
  <c r="R132" i="1"/>
  <c r="K131" i="1"/>
  <c r="L128" i="1"/>
  <c r="M125" i="1"/>
  <c r="K117" i="1"/>
  <c r="G376" i="1"/>
  <c r="L342" i="1"/>
  <c r="J330" i="1"/>
  <c r="J320" i="1"/>
  <c r="K294" i="1"/>
  <c r="L286" i="1"/>
  <c r="J280" i="1"/>
  <c r="K265" i="1"/>
  <c r="G251" i="1"/>
  <c r="G242" i="1"/>
  <c r="O242" i="1" s="1"/>
  <c r="Q242" i="1" s="1"/>
  <c r="R242" i="1" s="1"/>
  <c r="J239" i="1"/>
  <c r="G236" i="1"/>
  <c r="L233" i="1"/>
  <c r="G224" i="1"/>
  <c r="O224" i="1" s="1"/>
  <c r="Q224" i="1" s="1"/>
  <c r="R224" i="1" s="1"/>
  <c r="M221" i="1"/>
  <c r="L218" i="1"/>
  <c r="J214" i="1"/>
  <c r="J202" i="1"/>
  <c r="G200" i="1"/>
  <c r="K198" i="1"/>
  <c r="K196" i="1"/>
  <c r="K189" i="1"/>
  <c r="K182" i="1"/>
  <c r="K180" i="1"/>
  <c r="J164" i="1"/>
  <c r="M162" i="1"/>
  <c r="L157" i="1"/>
  <c r="R155" i="1"/>
  <c r="K154" i="1"/>
  <c r="J151" i="1"/>
  <c r="J144" i="1"/>
  <c r="L141" i="1"/>
  <c r="M274" i="1"/>
  <c r="K256" i="1"/>
  <c r="K233" i="1"/>
  <c r="L221" i="1"/>
  <c r="K218" i="1"/>
  <c r="M209" i="1"/>
  <c r="O205" i="1"/>
  <c r="Q205" i="1" s="1"/>
  <c r="R205" i="1" s="1"/>
  <c r="J198" i="1"/>
  <c r="J196" i="1"/>
  <c r="M194" i="1"/>
  <c r="J189" i="1"/>
  <c r="M187" i="1"/>
  <c r="M185" i="1"/>
  <c r="J182" i="1"/>
  <c r="J180" i="1"/>
  <c r="M178" i="1"/>
  <c r="J293" i="1"/>
  <c r="M264" i="1"/>
  <c r="G256" i="1"/>
  <c r="K250" i="1"/>
  <c r="G238" i="1"/>
  <c r="J233" i="1"/>
  <c r="K221" i="1"/>
  <c r="M213" i="1"/>
  <c r="O211" i="1"/>
  <c r="Q211" i="1" s="1"/>
  <c r="R211" i="1" s="1"/>
  <c r="L209" i="1"/>
  <c r="O207" i="1"/>
  <c r="Q207" i="1" s="1"/>
  <c r="R207" i="1" s="1"/>
  <c r="M205" i="1"/>
  <c r="O201" i="1"/>
  <c r="Q201" i="1" s="1"/>
  <c r="R201" i="1" s="1"/>
  <c r="G196" i="1"/>
  <c r="L194" i="1"/>
  <c r="G189" i="1"/>
  <c r="K187" i="1"/>
  <c r="L185" i="1"/>
  <c r="G180" i="1"/>
  <c r="L178" i="1"/>
  <c r="L167" i="1"/>
  <c r="O165" i="1"/>
  <c r="Q165" i="1" s="1"/>
  <c r="R165" i="1" s="1"/>
  <c r="K162" i="1"/>
  <c r="L160" i="1"/>
  <c r="J157" i="1"/>
  <c r="L298" i="1"/>
  <c r="G293" i="1"/>
  <c r="M268" i="1"/>
  <c r="L264" i="1"/>
  <c r="J241" i="1"/>
  <c r="G233" i="1"/>
  <c r="J221" i="1"/>
  <c r="O217" i="1"/>
  <c r="Q217" i="1" s="1"/>
  <c r="R217" i="1" s="1"/>
  <c r="O215" i="1"/>
  <c r="Q215" i="1" s="1"/>
  <c r="R215" i="1" s="1"/>
  <c r="L213" i="1"/>
  <c r="M211" i="1"/>
  <c r="K209" i="1"/>
  <c r="M207" i="1"/>
  <c r="L205" i="1"/>
  <c r="M201" i="1"/>
  <c r="O197" i="1"/>
  <c r="Q197" i="1" s="1"/>
  <c r="R197" i="1" s="1"/>
  <c r="K194" i="1"/>
  <c r="K192" i="1"/>
  <c r="O190" i="1"/>
  <c r="Q190" i="1" s="1"/>
  <c r="R190" i="1" s="1"/>
  <c r="K298" i="1"/>
  <c r="M283" i="1"/>
  <c r="J278" i="1"/>
  <c r="K268" i="1"/>
  <c r="J259" i="1"/>
  <c r="G221" i="1"/>
  <c r="O221" i="1" s="1"/>
  <c r="Q221" i="1" s="1"/>
  <c r="R221" i="1" s="1"/>
  <c r="M217" i="1"/>
  <c r="M215" i="1"/>
  <c r="K213" i="1"/>
  <c r="J209" i="1"/>
  <c r="K205" i="1"/>
  <c r="M203" i="1"/>
  <c r="L201" i="1"/>
  <c r="M197" i="1"/>
  <c r="J194" i="1"/>
  <c r="J192" i="1"/>
  <c r="M190" i="1"/>
  <c r="J185" i="1"/>
  <c r="M183" i="1"/>
  <c r="M181" i="1"/>
  <c r="J178" i="1"/>
  <c r="J176" i="1"/>
  <c r="M174" i="1"/>
  <c r="L165" i="1"/>
  <c r="J160" i="1"/>
  <c r="M158" i="1"/>
  <c r="J155" i="1"/>
  <c r="J152" i="1"/>
  <c r="M146" i="1"/>
  <c r="J145" i="1"/>
  <c r="L142" i="1"/>
  <c r="M139" i="1"/>
  <c r="M136" i="1"/>
  <c r="G135" i="1"/>
  <c r="O133" i="1"/>
  <c r="Q133" i="1" s="1"/>
  <c r="R133" i="1" s="1"/>
  <c r="J132" i="1"/>
  <c r="K129" i="1"/>
  <c r="L126" i="1"/>
  <c r="O119" i="1"/>
  <c r="Q119" i="1" s="1"/>
  <c r="R119" i="1" s="1"/>
  <c r="G118" i="1"/>
  <c r="O116" i="1"/>
  <c r="Q116" i="1" s="1"/>
  <c r="R116" i="1" s="1"/>
  <c r="J115" i="1"/>
  <c r="K112" i="1"/>
  <c r="L109" i="1"/>
  <c r="M106" i="1"/>
  <c r="J28" i="1"/>
  <c r="K52" i="1"/>
  <c r="G68" i="1"/>
  <c r="K80" i="1"/>
  <c r="L28" i="1"/>
  <c r="J73" i="1"/>
  <c r="G13" i="1"/>
  <c r="M28" i="1"/>
  <c r="G39" i="1"/>
  <c r="M14" i="1"/>
  <c r="K27" i="1"/>
  <c r="K30" i="1"/>
  <c r="J33" i="1"/>
  <c r="J36" i="1"/>
  <c r="K39" i="1"/>
  <c r="G48" i="1"/>
  <c r="K51" i="1"/>
  <c r="M54" i="1"/>
  <c r="G56" i="1"/>
  <c r="J62" i="1"/>
  <c r="L65" i="1"/>
  <c r="M68" i="1"/>
  <c r="J70" i="1"/>
  <c r="M73" i="1"/>
  <c r="J75" i="1"/>
  <c r="J77" i="1"/>
  <c r="O79" i="1"/>
  <c r="Q79" i="1" s="1"/>
  <c r="R79" i="1" s="1"/>
  <c r="L87" i="1"/>
  <c r="L89" i="1"/>
  <c r="J91" i="1"/>
  <c r="G99" i="1"/>
  <c r="G108" i="1"/>
  <c r="M112" i="1"/>
  <c r="G115" i="1"/>
  <c r="M126" i="1"/>
  <c r="G129" i="1"/>
  <c r="J131" i="1"/>
  <c r="O134" i="1"/>
  <c r="Q134" i="1" s="1"/>
  <c r="R134" i="1" s="1"/>
  <c r="K139" i="1"/>
  <c r="J142" i="1"/>
  <c r="G145" i="1"/>
  <c r="O145" i="1" s="1"/>
  <c r="Q145" i="1" s="1"/>
  <c r="R145" i="1" s="1"/>
  <c r="G157" i="1"/>
  <c r="L168" i="1"/>
  <c r="G176" i="1"/>
  <c r="L181" i="1"/>
  <c r="M199" i="1"/>
  <c r="O263" i="1"/>
  <c r="Q263" i="1" s="1"/>
  <c r="R263" i="1" s="1"/>
  <c r="K272" i="1"/>
  <c r="O306" i="1"/>
  <c r="Q306" i="1" s="1"/>
  <c r="R306" i="1" s="1"/>
  <c r="M29" i="1"/>
  <c r="O32" i="1"/>
  <c r="Q32" i="1" s="1"/>
  <c r="R32" i="1" s="1"/>
  <c r="K66" i="1"/>
  <c r="M88" i="1"/>
  <c r="R12" i="1"/>
  <c r="M19" i="1"/>
  <c r="J37" i="1"/>
  <c r="J40" i="1"/>
  <c r="J63" i="1"/>
  <c r="L76" i="1"/>
  <c r="J105" i="1"/>
  <c r="O17" i="1"/>
  <c r="Q17" i="1" s="1"/>
  <c r="R17" i="1" s="1"/>
  <c r="L31" i="1"/>
  <c r="G27" i="1"/>
  <c r="M40" i="1"/>
  <c r="K13" i="1"/>
  <c r="L13" i="1"/>
  <c r="G16" i="1"/>
  <c r="L17" i="1"/>
  <c r="J20" i="1"/>
  <c r="L27" i="1"/>
  <c r="L33" i="1"/>
  <c r="L36" i="1"/>
  <c r="L39" i="1"/>
  <c r="G53" i="1"/>
  <c r="J56" i="1"/>
  <c r="K62" i="1"/>
  <c r="G67" i="1"/>
  <c r="O73" i="1"/>
  <c r="Q73" i="1" s="1"/>
  <c r="R73" i="1" s="1"/>
  <c r="K75" i="1"/>
  <c r="K77" i="1"/>
  <c r="G79" i="1"/>
  <c r="M87" i="1"/>
  <c r="M89" i="1"/>
  <c r="K91" i="1"/>
  <c r="G95" i="1"/>
  <c r="J99" i="1"/>
  <c r="J108" i="1"/>
  <c r="O110" i="1"/>
  <c r="Q110" i="1" s="1"/>
  <c r="R110" i="1" s="1"/>
  <c r="O112" i="1"/>
  <c r="Q112" i="1" s="1"/>
  <c r="R112" i="1" s="1"/>
  <c r="K115" i="1"/>
  <c r="O126" i="1"/>
  <c r="Q126" i="1" s="1"/>
  <c r="R126" i="1" s="1"/>
  <c r="J129" i="1"/>
  <c r="J134" i="1"/>
  <c r="O137" i="1"/>
  <c r="Q137" i="1" s="1"/>
  <c r="R137" i="1" s="1"/>
  <c r="O139" i="1"/>
  <c r="Q139" i="1" s="1"/>
  <c r="R139" i="1" s="1"/>
  <c r="K142" i="1"/>
  <c r="K145" i="1"/>
  <c r="K157" i="1"/>
  <c r="O161" i="1"/>
  <c r="Q161" i="1" s="1"/>
  <c r="R161" i="1" s="1"/>
  <c r="J165" i="1"/>
  <c r="K176" i="1"/>
  <c r="O181" i="1"/>
  <c r="Q181" i="1" s="1"/>
  <c r="R181" i="1" s="1"/>
  <c r="O187" i="1"/>
  <c r="Q187" i="1" s="1"/>
  <c r="R187" i="1" s="1"/>
  <c r="O193" i="1"/>
  <c r="Q193" i="1" s="1"/>
  <c r="R193" i="1" s="1"/>
  <c r="G213" i="1"/>
  <c r="G232" i="1"/>
  <c r="O239" i="1"/>
  <c r="Q239" i="1" s="1"/>
  <c r="R239" i="1" s="1"/>
  <c r="J263" i="1"/>
  <c r="L26" i="1"/>
  <c r="L29" i="1"/>
  <c r="L38" i="1"/>
  <c r="O16" i="1"/>
  <c r="Q16" i="1" s="1"/>
  <c r="R16" i="1" s="1"/>
  <c r="M26" i="1"/>
  <c r="M35" i="1"/>
  <c r="L11" i="1"/>
  <c r="G18" i="1"/>
  <c r="O35" i="1"/>
  <c r="Q35" i="1" s="1"/>
  <c r="R35" i="1" s="1"/>
  <c r="G40" i="1"/>
  <c r="J52" i="1"/>
  <c r="M61" i="1"/>
  <c r="G63" i="1"/>
  <c r="J80" i="1"/>
  <c r="J71" i="1"/>
  <c r="M78" i="1"/>
  <c r="L125" i="1"/>
  <c r="K14" i="1"/>
  <c r="K18" i="1"/>
  <c r="L40" i="1"/>
  <c r="G54" i="1"/>
  <c r="K71" i="1"/>
  <c r="L10" i="1"/>
  <c r="O33" i="1"/>
  <c r="Q33" i="1" s="1"/>
  <c r="R33" i="1" s="1"/>
  <c r="L49" i="1"/>
  <c r="J9" i="1"/>
  <c r="J13" i="1"/>
  <c r="M18" i="1"/>
  <c r="K9" i="1"/>
  <c r="K17" i="1"/>
  <c r="L9" i="1"/>
  <c r="G12" i="1"/>
  <c r="O18" i="1"/>
  <c r="Q18" i="1" s="1"/>
  <c r="R18" i="1" s="1"/>
  <c r="O26" i="1"/>
  <c r="Q26" i="1" s="1"/>
  <c r="L30" i="1"/>
  <c r="O38" i="1"/>
  <c r="Q38" i="1" s="1"/>
  <c r="R38" i="1" s="1"/>
  <c r="J48" i="1"/>
  <c r="L51" i="1"/>
  <c r="M65" i="1"/>
  <c r="K70" i="1"/>
  <c r="G72" i="1"/>
  <c r="J81" i="1"/>
  <c r="M9" i="1"/>
  <c r="J12" i="1"/>
  <c r="M13" i="1"/>
  <c r="J16" i="1"/>
  <c r="M17" i="1"/>
  <c r="K20" i="1"/>
  <c r="N22" i="1"/>
  <c r="G26" i="1"/>
  <c r="M27" i="1"/>
  <c r="O29" i="1"/>
  <c r="Q29" i="1" s="1"/>
  <c r="R29" i="1" s="1"/>
  <c r="M30" i="1"/>
  <c r="M33" i="1"/>
  <c r="G35" i="1"/>
  <c r="M36" i="1"/>
  <c r="G38" i="1"/>
  <c r="M39" i="1"/>
  <c r="K48" i="1"/>
  <c r="J53" i="1"/>
  <c r="K56" i="1"/>
  <c r="M62" i="1"/>
  <c r="G64" i="1"/>
  <c r="J67" i="1"/>
  <c r="M70" i="1"/>
  <c r="J72" i="1"/>
  <c r="M75" i="1"/>
  <c r="L77" i="1"/>
  <c r="J79" i="1"/>
  <c r="K81" i="1"/>
  <c r="O89" i="1"/>
  <c r="Q89" i="1" s="1"/>
  <c r="R89" i="1" s="1"/>
  <c r="L91" i="1"/>
  <c r="L93" i="1"/>
  <c r="J95" i="1"/>
  <c r="G97" i="1"/>
  <c r="L99" i="1"/>
  <c r="K106" i="1"/>
  <c r="K108" i="1"/>
  <c r="L115" i="1"/>
  <c r="K118" i="1"/>
  <c r="L129" i="1"/>
  <c r="G132" i="1"/>
  <c r="G137" i="1"/>
  <c r="M142" i="1"/>
  <c r="L145" i="1"/>
  <c r="O151" i="1"/>
  <c r="Q151" i="1" s="1"/>
  <c r="R151" i="1" s="1"/>
  <c r="G154" i="1"/>
  <c r="K165" i="1"/>
  <c r="O182" i="1"/>
  <c r="Q182" i="1" s="1"/>
  <c r="R182" i="1" s="1"/>
  <c r="O194" i="1"/>
  <c r="Q194" i="1" s="1"/>
  <c r="R194" i="1" s="1"/>
  <c r="J213" i="1"/>
  <c r="J232" i="1"/>
  <c r="O241" i="1"/>
  <c r="Q241" i="1" s="1"/>
  <c r="R241" i="1" s="1"/>
  <c r="O235" i="1"/>
  <c r="Q235" i="1" s="1"/>
  <c r="R235" i="1" s="1"/>
  <c r="O238" i="1"/>
  <c r="Q238" i="1" s="1"/>
  <c r="R238" i="1" s="1"/>
  <c r="O250" i="1"/>
  <c r="Q250" i="1" s="1"/>
  <c r="R250" i="1" s="1"/>
  <c r="O256" i="1"/>
  <c r="Q256" i="1" s="1"/>
  <c r="R256" i="1" s="1"/>
  <c r="O164" i="1"/>
  <c r="Q164" i="1" s="1"/>
  <c r="R164" i="1" s="1"/>
  <c r="O308" i="1"/>
  <c r="Q308" i="1" s="1"/>
  <c r="R308" i="1" s="1"/>
  <c r="O200" i="1"/>
  <c r="Q200" i="1" s="1"/>
  <c r="R200" i="1" s="1"/>
  <c r="O236" i="1"/>
  <c r="Q236" i="1" s="1"/>
  <c r="R236" i="1" s="1"/>
  <c r="O294" i="1"/>
  <c r="Q294" i="1" s="1"/>
  <c r="R294" i="1" s="1"/>
  <c r="O204" i="1"/>
  <c r="Q204" i="1" s="1"/>
  <c r="R204" i="1" s="1"/>
  <c r="O216" i="1"/>
  <c r="Q216" i="1" s="1"/>
  <c r="R216" i="1" s="1"/>
  <c r="O156" i="1"/>
  <c r="Q156" i="1" s="1"/>
  <c r="R156" i="1" s="1"/>
  <c r="O208" i="1"/>
  <c r="Q208" i="1" s="1"/>
  <c r="R208" i="1" s="1"/>
  <c r="O212" i="1"/>
  <c r="Q212" i="1" s="1"/>
  <c r="R212" i="1" s="1"/>
  <c r="O100" i="1"/>
  <c r="Q100" i="1" s="1"/>
  <c r="R100" i="1" s="1"/>
  <c r="O168" i="1"/>
  <c r="Q168" i="1" s="1"/>
  <c r="R168" i="1" s="1"/>
  <c r="O314" i="1"/>
  <c r="Q314" i="1" s="1"/>
  <c r="R314" i="1" s="1"/>
  <c r="O96" i="1"/>
  <c r="Q96" i="1" s="1"/>
  <c r="R96" i="1" s="1"/>
  <c r="O272" i="1"/>
  <c r="Q272" i="1" s="1"/>
  <c r="R272" i="1" s="1"/>
  <c r="O213" i="1"/>
  <c r="Q213" i="1" s="1"/>
  <c r="R213" i="1" s="1"/>
  <c r="O232" i="1"/>
  <c r="Q232" i="1" s="1"/>
  <c r="R232" i="1" s="1"/>
  <c r="O258" i="1"/>
  <c r="Q258" i="1" s="1"/>
  <c r="R258" i="1" s="1"/>
  <c r="O267" i="1"/>
  <c r="Q267" i="1" s="1"/>
  <c r="R267" i="1" s="1"/>
  <c r="O304" i="1"/>
  <c r="Q304" i="1" s="1"/>
  <c r="R304" i="1" s="1"/>
  <c r="O307" i="1"/>
  <c r="Q307" i="1" s="1"/>
  <c r="R307" i="1" s="1"/>
  <c r="O349" i="1"/>
  <c r="Q349" i="1" s="1"/>
  <c r="R349" i="1" s="1"/>
  <c r="O283" i="1"/>
  <c r="Q283" i="1" s="1"/>
  <c r="R283" i="1" s="1"/>
  <c r="O344" i="1"/>
  <c r="Q344" i="1" s="1"/>
  <c r="R344" i="1" s="1"/>
  <c r="O318" i="1"/>
  <c r="Q318" i="1" s="1"/>
  <c r="R318" i="1" s="1"/>
  <c r="O322" i="1"/>
  <c r="Q322" i="1" s="1"/>
  <c r="R322" i="1" s="1"/>
  <c r="O326" i="1"/>
  <c r="Q326" i="1" s="1"/>
  <c r="R326" i="1" s="1"/>
  <c r="O345" i="1"/>
  <c r="Q345" i="1" s="1"/>
  <c r="R345" i="1" s="1"/>
  <c r="O260" i="1"/>
  <c r="Q260" i="1" s="1"/>
  <c r="R260" i="1" s="1"/>
  <c r="O279" i="1"/>
  <c r="Q279" i="1" s="1"/>
  <c r="R279" i="1" s="1"/>
  <c r="O297" i="1"/>
  <c r="Q297" i="1" s="1"/>
  <c r="R297" i="1" s="1"/>
  <c r="O378" i="1"/>
  <c r="Q378" i="1" s="1"/>
  <c r="R378" i="1" s="1"/>
  <c r="O271" i="1"/>
  <c r="Q271" i="1" s="1"/>
  <c r="R271" i="1" s="1"/>
  <c r="O275" i="1"/>
  <c r="Q275" i="1" s="1"/>
  <c r="R275" i="1" s="1"/>
  <c r="O340" i="1"/>
  <c r="Q340" i="1" s="1"/>
  <c r="R340" i="1" s="1"/>
  <c r="O264" i="1"/>
  <c r="Q264" i="1" s="1"/>
  <c r="R264" i="1" s="1"/>
  <c r="O315" i="1"/>
  <c r="Q315" i="1" s="1"/>
  <c r="R315" i="1" s="1"/>
  <c r="O319" i="1"/>
  <c r="Q319" i="1" s="1"/>
  <c r="R319" i="1" s="1"/>
  <c r="O323" i="1"/>
  <c r="Q323" i="1" s="1"/>
  <c r="R323" i="1" s="1"/>
  <c r="O327" i="1"/>
  <c r="Q327" i="1" s="1"/>
  <c r="R327" i="1" s="1"/>
  <c r="O341" i="1"/>
  <c r="Q341" i="1" s="1"/>
  <c r="R341" i="1" s="1"/>
  <c r="O359" i="1"/>
  <c r="Q359" i="1" s="1"/>
  <c r="Q362" i="1" s="1"/>
  <c r="F369" i="1"/>
  <c r="O374" i="1"/>
  <c r="Q374" i="1" s="1"/>
  <c r="R374" i="1" s="1"/>
  <c r="O268" i="1"/>
  <c r="Q268" i="1" s="1"/>
  <c r="R268" i="1" s="1"/>
  <c r="O280" i="1"/>
  <c r="Q280" i="1" s="1"/>
  <c r="R280" i="1" s="1"/>
  <c r="O276" i="1"/>
  <c r="Q276" i="1" s="1"/>
  <c r="R276" i="1" s="1"/>
  <c r="O293" i="1"/>
  <c r="Q293" i="1" s="1"/>
  <c r="R293" i="1" s="1"/>
  <c r="O303" i="1"/>
  <c r="Q303" i="1" s="1"/>
  <c r="O375" i="1"/>
  <c r="Q375" i="1" s="1"/>
  <c r="R375" i="1" s="1"/>
  <c r="Q40" i="1" l="1"/>
  <c r="R40" i="1" s="1"/>
  <c r="O40" i="1"/>
  <c r="K369" i="1"/>
  <c r="K288" i="1"/>
  <c r="L356" i="1"/>
  <c r="K253" i="1"/>
  <c r="Q311" i="1"/>
  <c r="R26" i="1"/>
  <c r="G288" i="1"/>
  <c r="F288" i="1" s="1"/>
  <c r="J369" i="1"/>
  <c r="G171" i="1"/>
  <c r="F171" i="1" s="1"/>
  <c r="Q58" i="1"/>
  <c r="G102" i="1"/>
  <c r="F102" i="1" s="1"/>
  <c r="G380" i="1"/>
  <c r="F380" i="1" s="1"/>
  <c r="R359" i="1"/>
  <c r="R362" i="1" s="1"/>
  <c r="Q102" i="1"/>
  <c r="L58" i="1"/>
  <c r="G311" i="1"/>
  <c r="F311" i="1" s="1"/>
  <c r="J83" i="1"/>
  <c r="R356" i="1"/>
  <c r="R335" i="1"/>
  <c r="R288" i="1"/>
  <c r="R171" i="1"/>
  <c r="R253" i="1"/>
  <c r="Q300" i="1"/>
  <c r="K122" i="1"/>
  <c r="G148" i="1"/>
  <c r="F148" i="1" s="1"/>
  <c r="Q83" i="1"/>
  <c r="K58" i="1"/>
  <c r="J122" i="1"/>
  <c r="K102" i="1"/>
  <c r="G335" i="1"/>
  <c r="F335" i="1" s="1"/>
  <c r="G356" i="1"/>
  <c r="F356" i="1" s="1"/>
  <c r="G22" i="1"/>
  <c r="F22" i="1" s="1"/>
  <c r="J58" i="1"/>
  <c r="L148" i="1"/>
  <c r="R228" i="1"/>
  <c r="L311" i="1"/>
  <c r="L228" i="1"/>
  <c r="K171" i="1"/>
  <c r="L253" i="1"/>
  <c r="Q369" i="1"/>
  <c r="G300" i="1"/>
  <c r="F300" i="1" s="1"/>
  <c r="R102" i="1"/>
  <c r="K148" i="1"/>
  <c r="Q122" i="1"/>
  <c r="R303" i="1"/>
  <c r="R311" i="1" s="1"/>
  <c r="L288" i="1"/>
  <c r="G228" i="1"/>
  <c r="F228" i="1" s="1"/>
  <c r="L247" i="1"/>
  <c r="L369" i="1"/>
  <c r="Q380" i="1"/>
  <c r="J253" i="1"/>
  <c r="L83" i="1"/>
  <c r="J22" i="1"/>
  <c r="R58" i="1"/>
  <c r="L380" i="1"/>
  <c r="K335" i="1"/>
  <c r="K83" i="1"/>
  <c r="G83" i="1"/>
  <c r="F83" i="1" s="1"/>
  <c r="R122" i="1"/>
  <c r="R247" i="1"/>
  <c r="J380" i="1"/>
  <c r="K380" i="1"/>
  <c r="L335" i="1"/>
  <c r="L300" i="1"/>
  <c r="K228" i="1"/>
  <c r="K22" i="1"/>
  <c r="Q335" i="1"/>
  <c r="G58" i="1"/>
  <c r="F58" i="1" s="1"/>
  <c r="J171" i="1"/>
  <c r="Q247" i="1"/>
  <c r="G253" i="1"/>
  <c r="F253" i="1" s="1"/>
  <c r="J247" i="1"/>
  <c r="J311" i="1"/>
  <c r="K311" i="1"/>
  <c r="J45" i="1"/>
  <c r="L122" i="1"/>
  <c r="L45" i="1"/>
  <c r="Q228" i="1"/>
  <c r="J148" i="1"/>
  <c r="Q288" i="1"/>
  <c r="J288" i="1"/>
  <c r="K247" i="1"/>
  <c r="Q356" i="1"/>
  <c r="R366" i="1"/>
  <c r="R369" i="1" s="1"/>
  <c r="J300" i="1"/>
  <c r="G45" i="1"/>
  <c r="F45" i="1" s="1"/>
  <c r="J102" i="1"/>
  <c r="Q22" i="1"/>
  <c r="Q171" i="1"/>
  <c r="L102" i="1"/>
  <c r="K356" i="1"/>
  <c r="J335" i="1"/>
  <c r="R372" i="1"/>
  <c r="R380" i="1" s="1"/>
  <c r="J356" i="1"/>
  <c r="Q148" i="1"/>
  <c r="R22" i="1"/>
  <c r="Q253" i="1"/>
  <c r="L22" i="1"/>
  <c r="L171" i="1"/>
  <c r="R148" i="1"/>
  <c r="J228" i="1"/>
  <c r="K300" i="1"/>
  <c r="R291" i="1"/>
  <c r="R300" i="1" s="1"/>
  <c r="G247" i="1"/>
  <c r="F247" i="1" s="1"/>
  <c r="R83" i="1"/>
  <c r="K45" i="1"/>
  <c r="G122" i="1"/>
  <c r="F122" i="1" s="1"/>
  <c r="R45" i="1" l="1"/>
  <c r="Q45" i="1"/>
</calcChain>
</file>

<file path=xl/sharedStrings.xml><?xml version="1.0" encoding="utf-8"?>
<sst xmlns="http://schemas.openxmlformats.org/spreadsheetml/2006/main" count="486" uniqueCount="136">
  <si>
    <t>JHANSI</t>
  </si>
  <si>
    <t>F.Y. Ending</t>
  </si>
  <si>
    <t xml:space="preserve"> </t>
  </si>
  <si>
    <t>Particulars</t>
  </si>
  <si>
    <t>Revalued</t>
  </si>
  <si>
    <t>Use ful Life</t>
  </si>
  <si>
    <t>Dep. Rate (rounded)</t>
  </si>
  <si>
    <t>Original Cost</t>
  </si>
  <si>
    <t>Acquis- ition Date/ opening</t>
  </si>
  <si>
    <t>Addition  Amt</t>
  </si>
  <si>
    <t>Asset sold during the year</t>
  </si>
  <si>
    <t>Days Used</t>
  </si>
  <si>
    <t>WDV as on</t>
  </si>
  <si>
    <t>Deprecia tion</t>
  </si>
  <si>
    <t>Dep. Adj</t>
  </si>
  <si>
    <t>Total Depreciat ion</t>
  </si>
  <si>
    <t>Sale Date</t>
  </si>
  <si>
    <t>Sold Amount</t>
  </si>
  <si>
    <t>Profit/Loss on sold asset</t>
  </si>
  <si>
    <t>Depreciation Reversal</t>
  </si>
  <si>
    <t>Closing Cost Original</t>
  </si>
  <si>
    <t>LAND</t>
  </si>
  <si>
    <t>Land 16.4.83</t>
  </si>
  <si>
    <t>Land 16.4.87</t>
  </si>
  <si>
    <t>Land 92</t>
  </si>
  <si>
    <t>Land 93</t>
  </si>
  <si>
    <t>Land 96</t>
  </si>
  <si>
    <t>Land 17</t>
  </si>
  <si>
    <t>Land 19</t>
  </si>
  <si>
    <t>Land 14</t>
  </si>
  <si>
    <t>Revaluation 2003-04</t>
  </si>
  <si>
    <t>Revaluation 2006-07</t>
  </si>
  <si>
    <t>land Diversion Charges</t>
  </si>
  <si>
    <t>TOTAL</t>
  </si>
  <si>
    <t>BUILDING</t>
  </si>
  <si>
    <t>Buildings (revalued</t>
  </si>
  <si>
    <t>Buildings</t>
  </si>
  <si>
    <t>Buildings office block</t>
  </si>
  <si>
    <t>Shop at Kums Niwari</t>
  </si>
  <si>
    <t>Building (Staff Quarters)</t>
  </si>
  <si>
    <t>BUILDING REVALUED AMOUNT  of 2.1</t>
  </si>
  <si>
    <t>Buildings Revalued amt</t>
  </si>
  <si>
    <t>Factory Building (Revalued)</t>
  </si>
  <si>
    <t>Factory Buildings</t>
  </si>
  <si>
    <t>Factory Buildings---- Road</t>
  </si>
  <si>
    <t>Factory Buildings--- Boundary wall</t>
  </si>
  <si>
    <t>Total</t>
  </si>
  <si>
    <t>Factory Buildings Rev 1 amt</t>
  </si>
  <si>
    <t>Fac Buildings Rev 2 amt</t>
  </si>
  <si>
    <t>FURNITURE &amp; FIXTURES</t>
  </si>
  <si>
    <t>Furniture &amp; Fixtures</t>
  </si>
  <si>
    <t>VEHICLES</t>
  </si>
  <si>
    <t>Eterno Scooter UP 93 M 3396</t>
  </si>
  <si>
    <t>Bajaj Motorcycle MP 36 B 8908</t>
  </si>
  <si>
    <t>Bajaj Scooter MP 15 E 7577</t>
  </si>
  <si>
    <t xml:space="preserve">Activa Scootter  MP 36 MK 3675 </t>
  </si>
  <si>
    <t>Activa Scootter  MP 36  MS 3969</t>
  </si>
  <si>
    <t>Toyta Corolla  MP 36 BB 1252</t>
  </si>
  <si>
    <t>Toyta Innova MP 36 BB 0932</t>
  </si>
  <si>
    <t>Maruti Alto MP09 CB 6697</t>
  </si>
  <si>
    <t>Dumper MP 07 A 6966</t>
  </si>
  <si>
    <t>Truck MP 07 A 3127</t>
  </si>
  <si>
    <t>Truck MP 07 A 3128</t>
  </si>
  <si>
    <t>Truck MP 07 1784</t>
  </si>
  <si>
    <t>Innova Crysta UP 93 BF 1701</t>
  </si>
  <si>
    <t>Tata Winger MP 36 BB 1811</t>
  </si>
  <si>
    <t>Innova Crysta UP 93 BN 0225</t>
  </si>
  <si>
    <t>Innova Crysta - UP 93 BQ 4388</t>
  </si>
  <si>
    <t>PLANT &amp; MACHINERY</t>
  </si>
  <si>
    <t>Plant &amp; Machinerie (revalued)</t>
  </si>
  <si>
    <t>Plant &amp; Machineries</t>
  </si>
  <si>
    <t>Plant &amp; Mach Revaluation</t>
  </si>
  <si>
    <t>Plant &amp; Machineries- Wip trf Tank</t>
  </si>
  <si>
    <t>Plant &amp; Machineries-- Wip trf</t>
  </si>
  <si>
    <t>Plant &amp; Machineries Hypro-- Wip trf</t>
  </si>
  <si>
    <t>Plant &amp; Machineries Hypro-- Wages</t>
  </si>
  <si>
    <t>Plant &amp; Machineries Hypro-- Salaries</t>
  </si>
  <si>
    <t>AIR CONDITIONER</t>
  </si>
  <si>
    <t>Air Conditioners</t>
  </si>
  <si>
    <t>Office Jhansi</t>
  </si>
  <si>
    <t>Computers</t>
  </si>
  <si>
    <t>Camera etc.,</t>
  </si>
  <si>
    <t>DG Set</t>
  </si>
  <si>
    <t>DG Set 320 KVA Parry</t>
  </si>
  <si>
    <t>DG Set 250 KVA Batliboi</t>
  </si>
  <si>
    <t xml:space="preserve">DG Set 500 KVA Greaves </t>
  </si>
  <si>
    <t>DG Set Modernisation</t>
  </si>
  <si>
    <t>DG Set Repairing</t>
  </si>
  <si>
    <t>DG Set 20 KVA</t>
  </si>
  <si>
    <t>Laboratory Equipments</t>
  </si>
  <si>
    <t>Miscellaneous equipments</t>
  </si>
  <si>
    <t xml:space="preserve">Air Pollution </t>
  </si>
  <si>
    <t>New Chimney</t>
  </si>
  <si>
    <t>Office Equipments</t>
  </si>
  <si>
    <t>Canon Printer IR -2625</t>
  </si>
  <si>
    <t>Office Equipments- Note counting Mach</t>
  </si>
  <si>
    <t>Fire fighting</t>
  </si>
  <si>
    <t>Assets Revaluation</t>
  </si>
  <si>
    <t>Land on</t>
  </si>
  <si>
    <t>Building on</t>
  </si>
  <si>
    <t>Computer Software</t>
  </si>
  <si>
    <t>M/s K P Solvex Private Limited</t>
  </si>
  <si>
    <t>Bill.No.NIL  Dt.24/04/2023Party: SANJEEV KUMAR SAHU Detail: Agt pur of old Pulverizer machine.</t>
  </si>
  <si>
    <t>Transformer - various bills trd from capital work in progress transformer</t>
  </si>
  <si>
    <t>Bill.No.579/23-24  Dt.29/11/2023Party: JINDAL RECTIFIERS Detail: Agt pur of Automatic Voltage Regulator Controller cap 1000 KVA.</t>
  </si>
  <si>
    <t>Bill.No.2023-24/363  Dt.11/01/2024Party: FOUR ITS PRIVATE LIMITED Detail: AGT WATER PIEZO METER.</t>
  </si>
  <si>
    <t xml:space="preserve">Bill.No.HPW/2324/1339  Dt.18/09/2023Party: HARI COMPUTER CENTER </t>
  </si>
  <si>
    <t>Bill.No.0001640  Dt.03/01/2024Party: SYSTEM PERIPHERALS, INDORE</t>
  </si>
  <si>
    <t>Road</t>
  </si>
  <si>
    <t>Boundary Wall</t>
  </si>
  <si>
    <t xml:space="preserve">BILL NO. 39 DT 06.05.23 OF S S TRADERS, BARUASAGAR </t>
  </si>
  <si>
    <t xml:space="preserve">BILL NO. 42 DT 09.05.23 OF S S TRADERS, BARUASAGAR </t>
  </si>
  <si>
    <t xml:space="preserve"> Bill.No.281  Dt.21/11/2023Party: NEW FRONTIER STEEL WORKS </t>
  </si>
  <si>
    <t>BILL NO. 87 DATE 26.10.2023 OF BALAJI SECURITY &amp; SURVEILLANCE, JHANSI AGT PUR OF CAMERA EQUIPTMENTS.</t>
  </si>
  <si>
    <t>BILL NO. 82 DATE 21.10.2023 OF BALAJI SECURITY &amp; SURVEILLANCE, JHANSI AGT PUR OF CAMERA EQUIPTMENTS.</t>
  </si>
  <si>
    <t xml:space="preserve"> Bill.No.GWL/SSS/598  Dt.27/03/2024Party: SOMYA SYSTEM Detail: PUR OF NEW LOOSE NOTE COUNTING MACHINE</t>
  </si>
  <si>
    <t>Plant &amp; Machineries- Interest</t>
  </si>
  <si>
    <t>Interest capitalised</t>
  </si>
  <si>
    <t>Computers Interest</t>
  </si>
  <si>
    <t>Interest Capitalised</t>
  </si>
  <si>
    <t>Miscellaneous equipments Interest</t>
  </si>
  <si>
    <t>Interest on Transformer capitalised</t>
  </si>
  <si>
    <t>Interest on Stablizer capitalised</t>
  </si>
  <si>
    <t>Fixed Asset Register as at 31.03.2024</t>
  </si>
  <si>
    <t>Plant &amp; Machinery- Boiler House and Boiler</t>
  </si>
  <si>
    <t>Boiler and Boiler House Capitalised as on 03-10-2024</t>
  </si>
  <si>
    <t>Force Citi Line - UP93 CD 4037</t>
  </si>
  <si>
    <t>Vehicle purchased for staff Force CitiLine on 03-06-2024</t>
  </si>
  <si>
    <t>Plant &amp; Machinery- Bagging Machine</t>
  </si>
  <si>
    <t>Bill No- AZ/111/24-25 Bagging Machine New Model VFN(P) 50/60 SET</t>
  </si>
  <si>
    <t>Toyota Fortuner UP93 BV 8717</t>
  </si>
  <si>
    <t>Air Conditioners- Boiler</t>
  </si>
  <si>
    <t>Air Conditioners- Office</t>
  </si>
  <si>
    <t>New Store Godown</t>
  </si>
  <si>
    <t xml:space="preserve">Building - Road </t>
  </si>
  <si>
    <t xml:space="preserve">Boiler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</si>
</sst>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dd\.mm\.yyyy"/>
    <numFmt numFmtId="165" formatCode="_ * #,##0;_ * \-#,##0;_ * &quot;-&quot;_ ;_ @"/>
    <numFmt numFmtId="166" formatCode="#,##0_ ;\-#,##0\ "/>
  </numFmts>
  <fonts count="1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Times New Roman"/>
      <family val="1"/>
    </font>
    <font>
      <b/>
      <strike/>
      <sz val="10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trike/>
      <sz val="8"/>
      <name val="Times New Roman"/>
      <family val="1"/>
    </font>
    <font>
      <sz val="6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5" fillId="0" borderId="1" xfId="1" applyFont="1" applyBorder="1" applyAlignment="1" applyProtection="1">
      <alignment horizontal="right"/>
      <protection locked="0"/>
    </xf>
    <xf numFmtId="164" fontId="5" fillId="0" borderId="1" xfId="1" applyNumberFormat="1" applyFont="1" applyBorder="1" applyProtection="1">
      <protection locked="0"/>
    </xf>
    <xf numFmtId="0" fontId="6" fillId="0" borderId="0" xfId="1" applyFont="1"/>
    <xf numFmtId="0" fontId="3" fillId="0" borderId="0" xfId="1" applyFont="1"/>
    <xf numFmtId="0" fontId="7" fillId="0" borderId="0" xfId="1" applyFont="1" applyAlignment="1">
      <alignment horizontal="fill"/>
    </xf>
    <xf numFmtId="0" fontId="8" fillId="0" borderId="0" xfId="1" applyFont="1" applyAlignment="1">
      <alignment horizontal="right" vertical="top" wrapText="1"/>
    </xf>
    <xf numFmtId="164" fontId="10" fillId="2" borderId="0" xfId="1" applyNumberFormat="1" applyFont="1" applyFill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9" fillId="0" borderId="0" xfId="1" applyFont="1"/>
    <xf numFmtId="0" fontId="11" fillId="0" borderId="0" xfId="1" applyFont="1" applyAlignment="1">
      <alignment horizontal="right"/>
    </xf>
    <xf numFmtId="0" fontId="7" fillId="3" borderId="0" xfId="1" applyFont="1" applyFill="1" applyAlignment="1">
      <alignment horizontal="fill"/>
    </xf>
    <xf numFmtId="0" fontId="12" fillId="0" borderId="0" xfId="1" applyFont="1"/>
    <xf numFmtId="0" fontId="13" fillId="0" borderId="0" xfId="2" applyFont="1"/>
    <xf numFmtId="0" fontId="4" fillId="4" borderId="0" xfId="1" applyFont="1" applyFill="1"/>
    <xf numFmtId="9" fontId="4" fillId="5" borderId="0" xfId="1" applyNumberFormat="1" applyFont="1" applyFill="1"/>
    <xf numFmtId="3" fontId="4" fillId="4" borderId="0" xfId="2" applyNumberFormat="1" applyFont="1" applyFill="1" applyAlignment="1">
      <alignment wrapText="1"/>
    </xf>
    <xf numFmtId="14" fontId="11" fillId="4" borderId="0" xfId="1" applyNumberFormat="1" applyFont="1" applyFill="1" applyAlignment="1">
      <alignment horizontal="right"/>
    </xf>
    <xf numFmtId="3" fontId="13" fillId="0" borderId="0" xfId="1" applyNumberFormat="1" applyFont="1"/>
    <xf numFmtId="14" fontId="4" fillId="4" borderId="0" xfId="1" applyNumberFormat="1" applyFont="1" applyFill="1" applyAlignment="1">
      <alignment horizontal="right"/>
    </xf>
    <xf numFmtId="3" fontId="4" fillId="4" borderId="0" xfId="1" applyNumberFormat="1" applyFont="1" applyFill="1" applyAlignment="1">
      <alignment wrapText="1"/>
    </xf>
    <xf numFmtId="0" fontId="11" fillId="0" borderId="0" xfId="1" applyFont="1"/>
    <xf numFmtId="3" fontId="4" fillId="0" borderId="0" xfId="1" applyNumberFormat="1" applyFont="1"/>
    <xf numFmtId="165" fontId="4" fillId="4" borderId="0" xfId="1" applyNumberFormat="1" applyFont="1" applyFill="1"/>
    <xf numFmtId="0" fontId="6" fillId="0" borderId="0" xfId="2" applyFont="1"/>
    <xf numFmtId="0" fontId="13" fillId="6" borderId="0" xfId="2" applyFont="1" applyFill="1"/>
    <xf numFmtId="0" fontId="14" fillId="0" borderId="0" xfId="1" applyFont="1" applyAlignment="1">
      <alignment horizontal="fill"/>
    </xf>
    <xf numFmtId="9" fontId="14" fillId="0" borderId="0" xfId="1" applyNumberFormat="1" applyFont="1" applyAlignment="1">
      <alignment horizontal="fill"/>
    </xf>
    <xf numFmtId="0" fontId="4" fillId="0" borderId="0" xfId="1" applyFont="1"/>
    <xf numFmtId="3" fontId="11" fillId="0" borderId="0" xfId="1" applyNumberFormat="1" applyFont="1"/>
    <xf numFmtId="3" fontId="15" fillId="0" borderId="0" xfId="1" applyNumberFormat="1" applyFont="1"/>
    <xf numFmtId="3" fontId="8" fillId="0" borderId="0" xfId="1" applyNumberFormat="1" applyFont="1"/>
    <xf numFmtId="3" fontId="3" fillId="0" borderId="0" xfId="1" applyNumberFormat="1" applyFont="1"/>
    <xf numFmtId="3" fontId="6" fillId="0" borderId="0" xfId="1" applyNumberFormat="1" applyFont="1"/>
    <xf numFmtId="9" fontId="11" fillId="0" borderId="0" xfId="1" applyNumberFormat="1" applyFont="1"/>
    <xf numFmtId="0" fontId="4" fillId="0" borderId="0" xfId="1" applyFont="1" applyAlignment="1">
      <alignment wrapText="1"/>
    </xf>
    <xf numFmtId="14" fontId="11" fillId="0" borderId="0" xfId="1" applyNumberFormat="1" applyFont="1" applyAlignment="1">
      <alignment horizontal="right"/>
    </xf>
    <xf numFmtId="165" fontId="11" fillId="0" borderId="0" xfId="1" applyNumberFormat="1" applyFont="1"/>
    <xf numFmtId="165" fontId="4" fillId="0" borderId="0" xfId="1" applyNumberFormat="1" applyFont="1"/>
    <xf numFmtId="165" fontId="6" fillId="0" borderId="0" xfId="1" applyNumberFormat="1" applyFont="1"/>
    <xf numFmtId="0" fontId="11" fillId="4" borderId="0" xfId="1" applyFont="1" applyFill="1"/>
    <xf numFmtId="166" fontId="4" fillId="4" borderId="0" xfId="3" applyNumberFormat="1" applyFont="1" applyFill="1" applyBorder="1" applyAlignment="1">
      <alignment wrapText="1"/>
    </xf>
    <xf numFmtId="14" fontId="11" fillId="4" borderId="0" xfId="2" applyNumberFormat="1" applyFont="1" applyFill="1" applyAlignment="1">
      <alignment horizontal="right"/>
    </xf>
    <xf numFmtId="165" fontId="11" fillId="4" borderId="0" xfId="1" applyNumberFormat="1" applyFont="1" applyFill="1"/>
    <xf numFmtId="0" fontId="0" fillId="6" borderId="0" xfId="1" applyFont="1" applyFill="1"/>
    <xf numFmtId="0" fontId="7" fillId="0" borderId="0" xfId="2" applyFont="1" applyAlignment="1">
      <alignment horizontal="fill"/>
    </xf>
    <xf numFmtId="0" fontId="14" fillId="0" borderId="0" xfId="2" applyFont="1" applyAlignment="1">
      <alignment horizontal="fill"/>
    </xf>
    <xf numFmtId="9" fontId="14" fillId="0" borderId="0" xfId="2" applyNumberFormat="1" applyFont="1" applyAlignment="1">
      <alignment horizontal="fill"/>
    </xf>
    <xf numFmtId="0" fontId="16" fillId="0" borderId="0" xfId="2" applyFont="1" applyAlignment="1">
      <alignment horizontal="fill"/>
    </xf>
    <xf numFmtId="0" fontId="12" fillId="0" borderId="0" xfId="2" applyFont="1"/>
    <xf numFmtId="0" fontId="16" fillId="0" borderId="0" xfId="1" applyFont="1" applyAlignment="1">
      <alignment horizontal="fill"/>
    </xf>
    <xf numFmtId="3" fontId="16" fillId="0" borderId="0" xfId="1" applyNumberFormat="1" applyFont="1"/>
    <xf numFmtId="166" fontId="4" fillId="4" borderId="0" xfId="1" applyNumberFormat="1" applyFont="1" applyFill="1" applyAlignment="1">
      <alignment wrapText="1"/>
    </xf>
    <xf numFmtId="0" fontId="4" fillId="6" borderId="0" xfId="1" applyFont="1" applyFill="1"/>
    <xf numFmtId="0" fontId="4" fillId="0" borderId="0" xfId="4" applyFont="1"/>
    <xf numFmtId="0" fontId="4" fillId="0" borderId="0" xfId="2" applyFont="1"/>
    <xf numFmtId="0" fontId="4" fillId="7" borderId="0" xfId="2" applyFont="1" applyFill="1"/>
    <xf numFmtId="166" fontId="4" fillId="4" borderId="0" xfId="2" applyNumberFormat="1" applyFont="1" applyFill="1" applyAlignment="1">
      <alignment wrapText="1"/>
    </xf>
    <xf numFmtId="0" fontId="13" fillId="0" borderId="0" xfId="1" applyFont="1"/>
    <xf numFmtId="0" fontId="11" fillId="4" borderId="0" xfId="2" applyFont="1" applyFill="1"/>
    <xf numFmtId="0" fontId="11" fillId="0" borderId="0" xfId="2" applyFont="1"/>
    <xf numFmtId="0" fontId="3" fillId="0" borderId="0" xfId="2" applyFont="1"/>
    <xf numFmtId="9" fontId="4" fillId="0" borderId="0" xfId="1" applyNumberFormat="1" applyFont="1"/>
    <xf numFmtId="166" fontId="4" fillId="0" borderId="0" xfId="2" applyNumberFormat="1" applyFont="1" applyAlignment="1">
      <alignment wrapText="1"/>
    </xf>
    <xf numFmtId="14" fontId="11" fillId="0" borderId="0" xfId="2" applyNumberFormat="1" applyFont="1" applyAlignment="1">
      <alignment horizontal="right"/>
    </xf>
    <xf numFmtId="14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wrapText="1"/>
    </xf>
    <xf numFmtId="0" fontId="4" fillId="0" borderId="0" xfId="4" applyFont="1" applyAlignment="1">
      <alignment vertical="center"/>
    </xf>
    <xf numFmtId="0" fontId="17" fillId="0" borderId="0" xfId="1" applyFont="1"/>
    <xf numFmtId="0" fontId="18" fillId="0" borderId="0" xfId="0" applyFont="1"/>
    <xf numFmtId="3" fontId="4" fillId="7" borderId="0" xfId="1" applyNumberFormat="1" applyFont="1" applyFill="1"/>
    <xf numFmtId="0" fontId="6" fillId="8" borderId="0" xfId="2" applyFont="1" applyFill="1"/>
    <xf numFmtId="14" fontId="11" fillId="9" borderId="0" xfId="2" applyNumberFormat="1" applyFont="1" applyFill="1" applyAlignment="1">
      <alignment horizontal="right"/>
    </xf>
    <xf numFmtId="14" fontId="11" fillId="9" borderId="0" xfId="1" applyNumberFormat="1" applyFont="1" applyFill="1" applyAlignment="1">
      <alignment horizontal="right"/>
    </xf>
    <xf numFmtId="0" fontId="8" fillId="0" borderId="0" xfId="1" applyFont="1" applyAlignment="1">
      <alignment horizontal="right" vertical="top" wrapText="1"/>
    </xf>
    <xf numFmtId="0" fontId="3" fillId="0" borderId="0" xfId="1" applyFont="1" applyAlignment="1">
      <alignment vertical="top" wrapText="1"/>
    </xf>
    <xf numFmtId="0" fontId="2" fillId="0" borderId="0" xfId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9" fillId="0" borderId="0" xfId="1" applyFont="1" applyAlignment="1">
      <alignment horizontal="right" vertical="top" wrapText="1"/>
    </xf>
    <xf numFmtId="0" fontId="9" fillId="0" borderId="0" xfId="1" applyFont="1"/>
    <xf numFmtId="0" fontId="8" fillId="0" borderId="1" xfId="1" applyFont="1" applyBorder="1" applyAlignment="1">
      <alignment horizontal="center" vertical="top"/>
    </xf>
    <xf numFmtId="0" fontId="11" fillId="0" borderId="0" xfId="1" applyFont="1" applyAlignment="1">
      <alignment horizontal="right" vertical="top"/>
    </xf>
  </cellXfs>
  <cellStyles count="5">
    <cellStyle name="Comma 2 3" xfId="3"/>
    <cellStyle name="Normal" xfId="0" builtinId="0"/>
    <cellStyle name="Normal 3" xfId="1"/>
    <cellStyle name="Normal 3 2" xfId="2"/>
    <cellStyle name="Normal 3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kk\c\EXCEL\2000\FORM\IT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0\EXCEL2\954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EXCEL2\954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%20-%20Income%20Tax\EXCEL2\954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F$\EXCEL\1999\831B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p_associates\sys\EXCEL\2000\EXCEL2\954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EXCEL2\954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1999\831B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2000\EXCEL2\954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1999\831B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2000\FORM\IT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2000\EXCEL2\954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2000\1999\889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2000\1999\889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0\OLD\272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FORM\IT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1999\EXCEL2\894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2003\888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0\541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2000\1999\889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2000\EXCEL2\954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%20-%20Others\2002\91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EXCEL2\954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2000\1999\OLD\EXCEL2\89497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XCEL\EXCEL2\954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1999\OLD\EXCEL2\89497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XCEL\2001\D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1999\889A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0\1999\85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XCEL\2000\FORM\IT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2\TDS\735-012Q1-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2000\1999\OLD\EXCEL2\89497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xcel\1999\OLD\EXCEL2\89497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XCEL\1999\831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ish\D\EXCEL\2000\EXCEL2\954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ish\D\EXCEL\EXCEL2\954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2000\FORM\IT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XCEL\2000\FORM\IT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F$\EXCEL\2000\FORM\IT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2D"/>
      <sheetName val="PROP-BS"/>
      <sheetName val="2C"/>
      <sheetName val="3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"/>
    </sheetNames>
    <sheetDataSet>
      <sheetData sheetId="0" refreshError="1">
        <row r="6">
          <cell r="C6" t="str">
            <v>BANK PROJECTECTIONS</v>
          </cell>
          <cell r="F6" t="str">
            <v>M/S LAKSHMI STEEL INDUSTRIES</v>
          </cell>
          <cell r="J6">
            <v>35980.801859375002</v>
          </cell>
        </row>
        <row r="8">
          <cell r="F8" t="str">
            <v xml:space="preserve"> </v>
          </cell>
          <cell r="I8" t="str">
            <v>(Figs in Rs' 000)</v>
          </cell>
        </row>
        <row r="9">
          <cell r="C9" t="str">
            <v>WORKING NOTES</v>
          </cell>
        </row>
        <row r="11">
          <cell r="C11" t="str">
            <v>Installed Capacity</v>
          </cell>
          <cell r="H11">
            <v>11200</v>
          </cell>
          <cell r="I11" t="str">
            <v>M TON</v>
          </cell>
        </row>
        <row r="12">
          <cell r="G12" t="str">
            <v>-</v>
          </cell>
          <cell r="H12" t="str">
            <v>-</v>
          </cell>
          <cell r="I12" t="str">
            <v>-</v>
          </cell>
        </row>
        <row r="13">
          <cell r="G13" t="str">
            <v>Rate</v>
          </cell>
          <cell r="H13" t="str">
            <v>Cost</v>
          </cell>
          <cell r="I13" t="str">
            <v>Amount</v>
          </cell>
        </row>
        <row r="14">
          <cell r="G14" t="str">
            <v>per MT</v>
          </cell>
          <cell r="H14" t="str">
            <v>per unit</v>
          </cell>
        </row>
        <row r="15">
          <cell r="G15" t="str">
            <v>-</v>
          </cell>
          <cell r="H15" t="str">
            <v>-</v>
          </cell>
          <cell r="I15" t="str">
            <v>-</v>
          </cell>
        </row>
        <row r="16">
          <cell r="C16" t="str">
            <v>Raw Material requirement:</v>
          </cell>
          <cell r="F16">
            <v>1.1299999999999999</v>
          </cell>
          <cell r="G16">
            <v>11200</v>
          </cell>
          <cell r="H16">
            <v>12.655999999999999</v>
          </cell>
          <cell r="I16">
            <v>141747.19999999998</v>
          </cell>
        </row>
        <row r="17">
          <cell r="E17" t="str">
            <v xml:space="preserve"> 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</row>
        <row r="19">
          <cell r="B19" t="str">
            <v>Production during the year</v>
          </cell>
          <cell r="G19" t="str">
            <v>31.3.97</v>
          </cell>
          <cell r="H19" t="str">
            <v>31.3.98</v>
          </cell>
          <cell r="I19" t="str">
            <v>31.3.99</v>
          </cell>
          <cell r="J19" t="str">
            <v>31.3.2000</v>
          </cell>
          <cell r="K19" t="str">
            <v>31.3.2001</v>
          </cell>
          <cell r="L19" t="str">
            <v>31.3.2002</v>
          </cell>
          <cell r="M19" t="str">
            <v>31.3.2003</v>
          </cell>
        </row>
        <row r="21">
          <cell r="C21" t="str">
            <v>Installed Capacity in MT</v>
          </cell>
          <cell r="G21">
            <v>11200</v>
          </cell>
          <cell r="H21">
            <v>11200</v>
          </cell>
          <cell r="I21">
            <v>11200</v>
          </cell>
          <cell r="J21">
            <v>11200</v>
          </cell>
          <cell r="K21">
            <v>11200</v>
          </cell>
          <cell r="L21">
            <v>11200</v>
          </cell>
          <cell r="M21">
            <v>11200</v>
          </cell>
        </row>
        <row r="23">
          <cell r="B23" t="str">
            <v>% Utilisation of installed capacity</v>
          </cell>
          <cell r="G23">
            <v>0.15714285714285714</v>
          </cell>
          <cell r="H23">
            <v>0.15848214285714285</v>
          </cell>
          <cell r="I23">
            <v>0.22321428571428573</v>
          </cell>
          <cell r="J23">
            <v>0.24553571428571427</v>
          </cell>
          <cell r="K23">
            <v>0.27008928571428575</v>
          </cell>
          <cell r="L23">
            <v>0.29709821428571437</v>
          </cell>
          <cell r="M23">
            <v>0.32680803571428585</v>
          </cell>
        </row>
        <row r="25">
          <cell r="B25" t="str">
            <v>Availibility of Power - hours</v>
          </cell>
          <cell r="G25">
            <v>10</v>
          </cell>
          <cell r="H25">
            <v>10</v>
          </cell>
          <cell r="I25">
            <v>10</v>
          </cell>
          <cell r="J25">
            <v>10</v>
          </cell>
          <cell r="K25">
            <v>10</v>
          </cell>
          <cell r="L25">
            <v>10</v>
          </cell>
          <cell r="M25">
            <v>10</v>
          </cell>
        </row>
        <row r="26">
          <cell r="B26" t="str">
            <v>Capacity available for production</v>
          </cell>
          <cell r="G26">
            <v>4666.666666666667</v>
          </cell>
          <cell r="H26">
            <v>4666.666666666667</v>
          </cell>
          <cell r="I26">
            <v>4666.666666666667</v>
          </cell>
          <cell r="J26">
            <v>4666.666666666667</v>
          </cell>
          <cell r="K26">
            <v>4666.666666666667</v>
          </cell>
          <cell r="L26">
            <v>4666.666666666667</v>
          </cell>
          <cell r="M26">
            <v>4666.666666666667</v>
          </cell>
        </row>
        <row r="28">
          <cell r="C28" t="str">
            <v>Production Quantity</v>
          </cell>
          <cell r="G28">
            <v>1760</v>
          </cell>
          <cell r="H28">
            <v>1775</v>
          </cell>
          <cell r="I28">
            <v>2500</v>
          </cell>
          <cell r="J28">
            <v>2750</v>
          </cell>
          <cell r="K28">
            <v>3025.0000000000005</v>
          </cell>
          <cell r="L28">
            <v>3327.5000000000009</v>
          </cell>
          <cell r="M28">
            <v>3660.2500000000014</v>
          </cell>
        </row>
        <row r="29">
          <cell r="B29" t="str">
            <v>% Utilisation of available capacity</v>
          </cell>
          <cell r="G29">
            <v>0.37714285714285711</v>
          </cell>
          <cell r="H29">
            <v>0.38035714285714284</v>
          </cell>
          <cell r="I29">
            <v>0.5357142857142857</v>
          </cell>
          <cell r="J29">
            <v>0.5892857142857143</v>
          </cell>
          <cell r="K29">
            <v>0.64821428571428574</v>
          </cell>
          <cell r="L29">
            <v>0.71303571428571444</v>
          </cell>
          <cell r="M29">
            <v>0.78433928571428591</v>
          </cell>
        </row>
        <row r="30">
          <cell r="H30" t="str">
            <v xml:space="preserve"> </v>
          </cell>
        </row>
        <row r="32">
          <cell r="F32" t="str">
            <v>QTY MT</v>
          </cell>
          <cell r="G32" t="str">
            <v>VALUE</v>
          </cell>
          <cell r="H32" t="str">
            <v>QTY MT</v>
          </cell>
          <cell r="I32" t="str">
            <v>VALUE</v>
          </cell>
          <cell r="J32" t="str">
            <v>QTY MT</v>
          </cell>
          <cell r="K32" t="str">
            <v>VALUE</v>
          </cell>
          <cell r="L32" t="str">
            <v>QTY MT</v>
          </cell>
          <cell r="M32" t="str">
            <v>VALUE</v>
          </cell>
          <cell r="N32" t="str">
            <v>QTY MT</v>
          </cell>
          <cell r="O32" t="str">
            <v>VALUE</v>
          </cell>
          <cell r="P32" t="str">
            <v>QTY MT</v>
          </cell>
          <cell r="Q32" t="str">
            <v>VALUE</v>
          </cell>
        </row>
        <row r="33">
          <cell r="F33" t="str">
            <v>31.3.98</v>
          </cell>
          <cell r="H33" t="str">
            <v>31.3.99</v>
          </cell>
          <cell r="J33" t="str">
            <v>31.3.2000</v>
          </cell>
          <cell r="L33" t="str">
            <v>31.3.2001</v>
          </cell>
          <cell r="N33" t="str">
            <v>31.3.2002</v>
          </cell>
          <cell r="P33" t="str">
            <v>31.3.2003</v>
          </cell>
        </row>
        <row r="34"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</row>
        <row r="35">
          <cell r="A35" t="str">
            <v>A</v>
          </cell>
          <cell r="C35" t="str">
            <v>STEEL ITEMS</v>
          </cell>
        </row>
        <row r="36">
          <cell r="C36" t="str">
            <v>Average Selling rate/ton</v>
          </cell>
          <cell r="F36">
            <v>14500</v>
          </cell>
          <cell r="H36">
            <v>14500</v>
          </cell>
          <cell r="J36">
            <v>14500</v>
          </cell>
          <cell r="L36">
            <v>14500</v>
          </cell>
          <cell r="N36">
            <v>14500</v>
          </cell>
          <cell r="P36">
            <v>14500</v>
          </cell>
        </row>
        <row r="37">
          <cell r="C37" t="str">
            <v>Opening Stock</v>
          </cell>
          <cell r="F37">
            <v>76</v>
          </cell>
          <cell r="G37">
            <v>1101</v>
          </cell>
          <cell r="H37">
            <v>73.958333333333329</v>
          </cell>
          <cell r="I37">
            <v>997.328125</v>
          </cell>
          <cell r="J37">
            <v>104.16666666666667</v>
          </cell>
          <cell r="K37">
            <v>1404.6875000000002</v>
          </cell>
          <cell r="L37">
            <v>114.58333333333333</v>
          </cell>
          <cell r="M37">
            <v>1545.15625</v>
          </cell>
          <cell r="N37">
            <v>126.04166666666669</v>
          </cell>
          <cell r="O37">
            <v>1699.6718750000005</v>
          </cell>
          <cell r="P37">
            <v>138.64583333333337</v>
          </cell>
          <cell r="Q37">
            <v>1869.6390625000006</v>
          </cell>
        </row>
        <row r="38">
          <cell r="C38" t="str">
            <v>Production</v>
          </cell>
          <cell r="F38">
            <v>1775</v>
          </cell>
          <cell r="H38">
            <v>2500</v>
          </cell>
          <cell r="J38">
            <v>2750</v>
          </cell>
          <cell r="L38">
            <v>3025.0000000000005</v>
          </cell>
          <cell r="N38">
            <v>3327.5000000000009</v>
          </cell>
          <cell r="P38">
            <v>3660.2500000000014</v>
          </cell>
        </row>
        <row r="39">
          <cell r="C39" t="str">
            <v>Sub Total</v>
          </cell>
          <cell r="F39">
            <v>1851</v>
          </cell>
          <cell r="H39">
            <v>2573.9583333333335</v>
          </cell>
          <cell r="J39">
            <v>2854.1666666666665</v>
          </cell>
          <cell r="L39">
            <v>3139.5833333333339</v>
          </cell>
          <cell r="N39">
            <v>3453.5416666666674</v>
          </cell>
          <cell r="P39">
            <v>3798.8958333333348</v>
          </cell>
        </row>
        <row r="40">
          <cell r="C40" t="str">
            <v>Cl Stock-months</v>
          </cell>
          <cell r="E40">
            <v>0.5</v>
          </cell>
          <cell r="F40">
            <v>73.958333333333329</v>
          </cell>
          <cell r="G40">
            <v>997.328125</v>
          </cell>
          <cell r="H40">
            <v>104.16666666666667</v>
          </cell>
          <cell r="I40">
            <v>1404.6875000000002</v>
          </cell>
          <cell r="J40">
            <v>114.58333333333333</v>
          </cell>
          <cell r="K40">
            <v>1545.15625</v>
          </cell>
          <cell r="L40">
            <v>126.04166666666669</v>
          </cell>
          <cell r="M40">
            <v>1699.6718750000005</v>
          </cell>
          <cell r="N40">
            <v>138.64583333333337</v>
          </cell>
          <cell r="O40">
            <v>1869.6390625000006</v>
          </cell>
          <cell r="P40">
            <v>152.51041666666671</v>
          </cell>
          <cell r="Q40">
            <v>2056.6029687500009</v>
          </cell>
        </row>
        <row r="41">
          <cell r="C41" t="str">
            <v>Sales</v>
          </cell>
          <cell r="F41">
            <v>1777.0416666666667</v>
          </cell>
          <cell r="G41">
            <v>24767.104166666668</v>
          </cell>
          <cell r="H41">
            <v>2469.791666666667</v>
          </cell>
          <cell r="I41">
            <v>35811.979166666672</v>
          </cell>
          <cell r="J41">
            <v>2739.583333333333</v>
          </cell>
          <cell r="K41">
            <v>39723.958333333328</v>
          </cell>
          <cell r="L41">
            <v>3013.5416666666674</v>
          </cell>
          <cell r="M41">
            <v>43696.354166666679</v>
          </cell>
          <cell r="N41">
            <v>3314.8958333333339</v>
          </cell>
          <cell r="O41">
            <v>48065.989583333343</v>
          </cell>
          <cell r="P41">
            <v>3646.3854166666683</v>
          </cell>
          <cell r="Q41">
            <v>52872.588541666693</v>
          </cell>
        </row>
        <row r="42"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</row>
        <row r="43">
          <cell r="A43" t="str">
            <v>B</v>
          </cell>
          <cell r="C43" t="str">
            <v>SCRAP</v>
          </cell>
        </row>
        <row r="44">
          <cell r="C44" t="str">
            <v>Average Selling rate/ton</v>
          </cell>
          <cell r="F44">
            <v>9000</v>
          </cell>
          <cell r="H44">
            <v>9000</v>
          </cell>
          <cell r="J44">
            <v>9000</v>
          </cell>
          <cell r="L44">
            <v>9000</v>
          </cell>
          <cell r="N44">
            <v>9000</v>
          </cell>
          <cell r="P44">
            <v>9000</v>
          </cell>
        </row>
        <row r="45">
          <cell r="C45" t="str">
            <v>Opening Stock</v>
          </cell>
          <cell r="F45">
            <v>82</v>
          </cell>
          <cell r="G45">
            <v>935</v>
          </cell>
          <cell r="H45">
            <v>66</v>
          </cell>
          <cell r="I45">
            <v>594</v>
          </cell>
          <cell r="J45">
            <v>31.25</v>
          </cell>
          <cell r="K45">
            <v>281.25</v>
          </cell>
          <cell r="L45">
            <v>34.375</v>
          </cell>
          <cell r="M45">
            <v>309.375</v>
          </cell>
          <cell r="N45">
            <v>37.812500000000007</v>
          </cell>
          <cell r="O45">
            <v>340.31250000000006</v>
          </cell>
          <cell r="P45">
            <v>41.593750000000014</v>
          </cell>
          <cell r="Q45">
            <v>374.34375000000011</v>
          </cell>
        </row>
        <row r="46">
          <cell r="C46" t="str">
            <v>Production - Yield</v>
          </cell>
          <cell r="E46">
            <v>0.1</v>
          </cell>
          <cell r="F46">
            <v>176</v>
          </cell>
          <cell r="H46">
            <v>250</v>
          </cell>
          <cell r="J46">
            <v>275</v>
          </cell>
          <cell r="L46">
            <v>302.50000000000006</v>
          </cell>
          <cell r="N46">
            <v>332.75000000000011</v>
          </cell>
          <cell r="P46">
            <v>366.02500000000015</v>
          </cell>
        </row>
        <row r="47">
          <cell r="C47" t="str">
            <v>Sub Total</v>
          </cell>
          <cell r="F47">
            <v>258</v>
          </cell>
          <cell r="H47">
            <v>316</v>
          </cell>
          <cell r="J47">
            <v>306.25</v>
          </cell>
          <cell r="L47">
            <v>336.87500000000006</v>
          </cell>
          <cell r="N47">
            <v>370.56250000000011</v>
          </cell>
          <cell r="P47">
            <v>407.61875000000015</v>
          </cell>
        </row>
        <row r="48">
          <cell r="C48" t="str">
            <v>Cl Stock-months</v>
          </cell>
          <cell r="E48">
            <v>1.5</v>
          </cell>
          <cell r="F48">
            <v>66</v>
          </cell>
          <cell r="G48">
            <v>594</v>
          </cell>
          <cell r="H48">
            <v>31.25</v>
          </cell>
          <cell r="I48">
            <v>281.25</v>
          </cell>
          <cell r="J48">
            <v>34.375</v>
          </cell>
          <cell r="K48">
            <v>309.375</v>
          </cell>
          <cell r="L48">
            <v>37.812500000000007</v>
          </cell>
          <cell r="M48">
            <v>340.31250000000006</v>
          </cell>
          <cell r="N48">
            <v>41.593750000000014</v>
          </cell>
          <cell r="O48">
            <v>374.34375000000011</v>
          </cell>
          <cell r="P48">
            <v>45.753125000000018</v>
          </cell>
          <cell r="Q48">
            <v>411.77812500000016</v>
          </cell>
        </row>
        <row r="49">
          <cell r="C49" t="str">
            <v>Sales</v>
          </cell>
          <cell r="F49">
            <v>192</v>
          </cell>
          <cell r="G49">
            <v>1728</v>
          </cell>
          <cell r="H49">
            <v>284.75</v>
          </cell>
          <cell r="I49">
            <v>2562.75</v>
          </cell>
          <cell r="J49">
            <v>271.875</v>
          </cell>
          <cell r="K49">
            <v>2446.875</v>
          </cell>
          <cell r="L49">
            <v>299.06250000000006</v>
          </cell>
          <cell r="M49">
            <v>2691.5625000000005</v>
          </cell>
          <cell r="N49">
            <v>328.96875000000011</v>
          </cell>
          <cell r="O49">
            <v>2960.7187500000009</v>
          </cell>
          <cell r="P49">
            <v>361.86562500000014</v>
          </cell>
          <cell r="Q49">
            <v>3256.7906250000015</v>
          </cell>
        </row>
        <row r="50">
          <cell r="E50" t="str">
            <v xml:space="preserve"> </v>
          </cell>
          <cell r="F50" t="str">
            <v xml:space="preserve">        </v>
          </cell>
        </row>
        <row r="51">
          <cell r="A51" t="str">
            <v>C</v>
          </cell>
          <cell r="C51" t="str">
            <v>COAL ASH</v>
          </cell>
        </row>
        <row r="52">
          <cell r="C52" t="str">
            <v>Opening Stock</v>
          </cell>
          <cell r="G52">
            <v>849</v>
          </cell>
          <cell r="I52">
            <v>62.5</v>
          </cell>
          <cell r="K52">
            <v>45.833333333333336</v>
          </cell>
          <cell r="M52">
            <v>50.416666666666664</v>
          </cell>
          <cell r="O52">
            <v>55.458333333333336</v>
          </cell>
          <cell r="Q52">
            <v>61.00416666666667</v>
          </cell>
        </row>
        <row r="53">
          <cell r="C53" t="str">
            <v>Production</v>
          </cell>
          <cell r="G53">
            <v>250</v>
          </cell>
          <cell r="I53">
            <v>275</v>
          </cell>
          <cell r="K53">
            <v>302.5</v>
          </cell>
          <cell r="M53">
            <v>332.75</v>
          </cell>
          <cell r="O53">
            <v>366.02500000000003</v>
          </cell>
          <cell r="Q53">
            <v>402.62750000000005</v>
          </cell>
        </row>
        <row r="54">
          <cell r="C54" t="str">
            <v>Sub Total</v>
          </cell>
          <cell r="G54">
            <v>1099</v>
          </cell>
          <cell r="I54">
            <v>337.5</v>
          </cell>
          <cell r="K54">
            <v>348.33333333333331</v>
          </cell>
          <cell r="M54">
            <v>383.16666666666669</v>
          </cell>
          <cell r="O54">
            <v>421.48333333333335</v>
          </cell>
          <cell r="Q54">
            <v>463.63166666666672</v>
          </cell>
        </row>
        <row r="55">
          <cell r="C55" t="str">
            <v>Cl Stock-months</v>
          </cell>
          <cell r="E55">
            <v>3</v>
          </cell>
          <cell r="G55">
            <v>62.5</v>
          </cell>
          <cell r="I55">
            <v>45.833333333333336</v>
          </cell>
          <cell r="K55">
            <v>50.416666666666664</v>
          </cell>
          <cell r="M55">
            <v>55.458333333333336</v>
          </cell>
          <cell r="O55">
            <v>61.00416666666667</v>
          </cell>
          <cell r="Q55">
            <v>67.104583333333338</v>
          </cell>
        </row>
        <row r="56">
          <cell r="C56" t="str">
            <v>Sales</v>
          </cell>
          <cell r="G56">
            <v>1036.5</v>
          </cell>
          <cell r="I56">
            <v>291.66666666666669</v>
          </cell>
          <cell r="K56">
            <v>297.91666666666663</v>
          </cell>
          <cell r="M56">
            <v>327.70833333333337</v>
          </cell>
          <cell r="O56">
            <v>360.47916666666669</v>
          </cell>
          <cell r="Q56">
            <v>396.52708333333339</v>
          </cell>
        </row>
        <row r="58">
          <cell r="A58" t="str">
            <v>D</v>
          </cell>
          <cell r="C58" t="str">
            <v>TOTAL</v>
          </cell>
          <cell r="E58" t="str">
            <v>OP STOCK</v>
          </cell>
          <cell r="F58" t="str">
            <v>SALES</v>
          </cell>
          <cell r="G58" t="str">
            <v>CL STOCK</v>
          </cell>
          <cell r="H58" t="str">
            <v>SALES</v>
          </cell>
          <cell r="I58" t="str">
            <v>CL STOCK</v>
          </cell>
          <cell r="J58" t="str">
            <v>SALES</v>
          </cell>
          <cell r="K58" t="str">
            <v>CL STOCK</v>
          </cell>
          <cell r="L58" t="str">
            <v>SALES</v>
          </cell>
          <cell r="M58" t="str">
            <v>CL STOCK</v>
          </cell>
          <cell r="N58" t="str">
            <v>SALES</v>
          </cell>
          <cell r="O58" t="str">
            <v>CL STOCK</v>
          </cell>
          <cell r="P58" t="str">
            <v>SALES</v>
          </cell>
          <cell r="Q58" t="str">
            <v>CL STOCK</v>
          </cell>
        </row>
        <row r="59">
          <cell r="C59" t="str">
            <v>Finished</v>
          </cell>
          <cell r="E59">
            <v>1101</v>
          </cell>
          <cell r="F59">
            <v>24767.104166666668</v>
          </cell>
          <cell r="G59">
            <v>997.328125</v>
          </cell>
          <cell r="H59">
            <v>35811.979166666672</v>
          </cell>
          <cell r="I59">
            <v>1404.6875000000002</v>
          </cell>
          <cell r="J59">
            <v>39723.958333333328</v>
          </cell>
          <cell r="K59">
            <v>1545.15625</v>
          </cell>
          <cell r="L59">
            <v>43696.354166666679</v>
          </cell>
          <cell r="M59">
            <v>1699.6718750000005</v>
          </cell>
          <cell r="N59">
            <v>48065.989583333343</v>
          </cell>
          <cell r="O59">
            <v>1869.6390625000006</v>
          </cell>
          <cell r="P59">
            <v>52872.588541666693</v>
          </cell>
          <cell r="Q59">
            <v>2056.6029687500009</v>
          </cell>
        </row>
        <row r="60">
          <cell r="C60" t="str">
            <v>Scrap</v>
          </cell>
          <cell r="E60">
            <v>935</v>
          </cell>
          <cell r="F60">
            <v>1728</v>
          </cell>
          <cell r="G60">
            <v>594</v>
          </cell>
          <cell r="H60">
            <v>2562.75</v>
          </cell>
          <cell r="I60">
            <v>281.25</v>
          </cell>
          <cell r="J60">
            <v>2446.875</v>
          </cell>
          <cell r="K60">
            <v>309.375</v>
          </cell>
          <cell r="L60">
            <v>2691.5625000000005</v>
          </cell>
          <cell r="M60">
            <v>340.31250000000006</v>
          </cell>
          <cell r="N60">
            <v>2960.7187500000009</v>
          </cell>
          <cell r="O60">
            <v>374.34375000000011</v>
          </cell>
          <cell r="P60">
            <v>3256.7906250000015</v>
          </cell>
          <cell r="Q60">
            <v>411.77812500000016</v>
          </cell>
        </row>
        <row r="61">
          <cell r="C61" t="str">
            <v>Coal Ash</v>
          </cell>
          <cell r="E61">
            <v>849</v>
          </cell>
          <cell r="F61">
            <v>1036.5</v>
          </cell>
          <cell r="G61">
            <v>62.5</v>
          </cell>
          <cell r="H61">
            <v>291.66666666666669</v>
          </cell>
          <cell r="I61">
            <v>45.833333333333336</v>
          </cell>
          <cell r="J61">
            <v>297.91666666666663</v>
          </cell>
          <cell r="K61">
            <v>50.416666666666664</v>
          </cell>
          <cell r="L61">
            <v>327.70833333333337</v>
          </cell>
          <cell r="M61">
            <v>55.458333333333336</v>
          </cell>
          <cell r="N61">
            <v>360.47916666666669</v>
          </cell>
          <cell r="O61">
            <v>61.00416666666667</v>
          </cell>
          <cell r="P61">
            <v>396.52708333333339</v>
          </cell>
          <cell r="Q61">
            <v>67.104583333333338</v>
          </cell>
        </row>
        <row r="62">
          <cell r="C62" t="str">
            <v xml:space="preserve"> 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TOTAL</v>
          </cell>
          <cell r="E63">
            <v>2885</v>
          </cell>
          <cell r="F63">
            <v>27531.604166666668</v>
          </cell>
          <cell r="G63">
            <v>1653.828125</v>
          </cell>
          <cell r="H63">
            <v>38666.395833333336</v>
          </cell>
          <cell r="I63">
            <v>1731.7708333333335</v>
          </cell>
          <cell r="J63">
            <v>42468.749999999993</v>
          </cell>
          <cell r="K63">
            <v>1904.9479166666667</v>
          </cell>
          <cell r="L63">
            <v>46715.625000000015</v>
          </cell>
          <cell r="M63">
            <v>2095.4427083333339</v>
          </cell>
          <cell r="N63">
            <v>51387.187500000007</v>
          </cell>
          <cell r="O63">
            <v>2304.9869791666674</v>
          </cell>
          <cell r="P63">
            <v>56525.906250000029</v>
          </cell>
          <cell r="Q63">
            <v>2535.4856770833344</v>
          </cell>
        </row>
        <row r="64">
          <cell r="C64" t="str">
            <v>-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A65" t="str">
            <v>|::</v>
          </cell>
        </row>
        <row r="66">
          <cell r="C66" t="str">
            <v>DEPRECIATION ON WDV METHOD</v>
          </cell>
        </row>
        <row r="67">
          <cell r="E67" t="str">
            <v>Value</v>
          </cell>
          <cell r="F67" t="str">
            <v>Addition</v>
          </cell>
          <cell r="G67" t="str">
            <v>Rate-%</v>
          </cell>
        </row>
        <row r="68">
          <cell r="C68" t="str">
            <v>Land</v>
          </cell>
          <cell r="E68">
            <v>463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C69" t="str">
            <v>Building</v>
          </cell>
          <cell r="E69">
            <v>361</v>
          </cell>
          <cell r="G69">
            <v>0.05</v>
          </cell>
          <cell r="H69">
            <v>18.05</v>
          </cell>
          <cell r="I69">
            <v>17.147500000000001</v>
          </cell>
          <cell r="J69">
            <v>16.290125</v>
          </cell>
          <cell r="K69">
            <v>15.475618749999999</v>
          </cell>
          <cell r="L69">
            <v>14.701837812499999</v>
          </cell>
          <cell r="M69">
            <v>13.966745921874999</v>
          </cell>
        </row>
        <row r="70">
          <cell r="C70" t="str">
            <v>Plant &amp; Machinery</v>
          </cell>
          <cell r="F70">
            <v>208</v>
          </cell>
        </row>
        <row r="71">
          <cell r="C71" t="str">
            <v>Plant &amp; Machinery</v>
          </cell>
          <cell r="E71">
            <v>1622</v>
          </cell>
          <cell r="F71">
            <v>2090</v>
          </cell>
          <cell r="G71">
            <v>0.05</v>
          </cell>
          <cell r="H71">
            <v>91.5</v>
          </cell>
          <cell r="I71">
            <v>181.02500000000001</v>
          </cell>
          <cell r="J71">
            <v>171.97375</v>
          </cell>
          <cell r="K71">
            <v>163.37506249999998</v>
          </cell>
          <cell r="L71">
            <v>155.20630937499999</v>
          </cell>
          <cell r="M71">
            <v>147.44599390624998</v>
          </cell>
        </row>
        <row r="72">
          <cell r="C72" t="str">
            <v>Other FIxed Assets</v>
          </cell>
          <cell r="E72">
            <v>420</v>
          </cell>
          <cell r="G72">
            <v>0.05</v>
          </cell>
          <cell r="H72">
            <v>21</v>
          </cell>
          <cell r="I72">
            <v>19.95</v>
          </cell>
          <cell r="J72">
            <v>18.952500000000001</v>
          </cell>
          <cell r="K72">
            <v>18.004875000000002</v>
          </cell>
          <cell r="L72">
            <v>17.104631250000001</v>
          </cell>
          <cell r="M72">
            <v>16.249399687500002</v>
          </cell>
        </row>
        <row r="73"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</row>
        <row r="74">
          <cell r="C74" t="str">
            <v>Total</v>
          </cell>
          <cell r="E74">
            <v>2866</v>
          </cell>
          <cell r="F74">
            <v>2298</v>
          </cell>
          <cell r="H74">
            <v>130.55000000000001</v>
          </cell>
          <cell r="I74">
            <v>218.1225</v>
          </cell>
          <cell r="J74">
            <v>207.21637499999997</v>
          </cell>
          <cell r="K74">
            <v>196.85555624999998</v>
          </cell>
          <cell r="L74">
            <v>187.0127784375</v>
          </cell>
          <cell r="M74">
            <v>177.66213951562497</v>
          </cell>
        </row>
        <row r="75"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</row>
        <row r="77">
          <cell r="C77" t="str">
            <v>Interest Rate of Working Capital Loan</v>
          </cell>
          <cell r="H77">
            <v>0.18</v>
          </cell>
        </row>
        <row r="79">
          <cell r="A79" t="str">
            <v>|::</v>
          </cell>
          <cell r="C79" t="str">
            <v>-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</row>
        <row r="80">
          <cell r="C80" t="str">
            <v>ASSESSEMENT FOR WORKING CAPITAL</v>
          </cell>
        </row>
        <row r="81">
          <cell r="C81" t="str">
            <v>Year</v>
          </cell>
          <cell r="G81" t="str">
            <v>31.3.97</v>
          </cell>
          <cell r="H81" t="str">
            <v>31.3.98</v>
          </cell>
          <cell r="I81" t="str">
            <v>31.3.99</v>
          </cell>
          <cell r="J81" t="str">
            <v>31.3.2000</v>
          </cell>
          <cell r="K81" t="str">
            <v>31.3.2001</v>
          </cell>
          <cell r="L81" t="str">
            <v>31.3.2002</v>
          </cell>
          <cell r="M81" t="str">
            <v>31.03.2003</v>
          </cell>
        </row>
        <row r="82">
          <cell r="C82" t="str">
            <v>% Utilisation of installed capacity</v>
          </cell>
          <cell r="G82">
            <v>0.15714285714285714</v>
          </cell>
          <cell r="H82">
            <v>0.15848214285714285</v>
          </cell>
          <cell r="I82">
            <v>0.22321428571428573</v>
          </cell>
          <cell r="J82">
            <v>0.24553571428571427</v>
          </cell>
          <cell r="K82">
            <v>0.27008928571428575</v>
          </cell>
          <cell r="L82">
            <v>0.29709821428571437</v>
          </cell>
          <cell r="M82">
            <v>0.32680803571428585</v>
          </cell>
        </row>
        <row r="83">
          <cell r="C83" t="str">
            <v>Production Quantity</v>
          </cell>
          <cell r="G83">
            <v>1760</v>
          </cell>
          <cell r="H83">
            <v>2200</v>
          </cell>
          <cell r="I83">
            <v>2500</v>
          </cell>
          <cell r="J83">
            <v>2750</v>
          </cell>
          <cell r="K83">
            <v>3025.0000000000005</v>
          </cell>
          <cell r="L83">
            <v>3327.5000000000009</v>
          </cell>
          <cell r="M83">
            <v>3660.2500000000014</v>
          </cell>
        </row>
        <row r="84">
          <cell r="C84" t="str">
            <v>% Utilisation of available capacity</v>
          </cell>
          <cell r="G84">
            <v>0.37714285714285711</v>
          </cell>
          <cell r="H84">
            <v>0.38035714285714284</v>
          </cell>
          <cell r="I84">
            <v>0.5357142857142857</v>
          </cell>
          <cell r="J84">
            <v>0.5892857142857143</v>
          </cell>
          <cell r="K84">
            <v>0.64821428571428574</v>
          </cell>
          <cell r="L84">
            <v>0.71303571428571444</v>
          </cell>
          <cell r="M84">
            <v>0.78433928571428591</v>
          </cell>
        </row>
        <row r="85"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</row>
        <row r="86">
          <cell r="B86" t="str">
            <v>I</v>
          </cell>
          <cell r="C86" t="str">
            <v>CURRENT ASSETS</v>
          </cell>
        </row>
        <row r="87">
          <cell r="C87" t="str">
            <v>Raw materials- indigenous</v>
          </cell>
          <cell r="G87">
            <v>1868</v>
          </cell>
          <cell r="H87">
            <v>1872.0333333333331</v>
          </cell>
          <cell r="I87">
            <v>3955</v>
          </cell>
          <cell r="J87">
            <v>4350.4999999999991</v>
          </cell>
          <cell r="K87">
            <v>4785.55</v>
          </cell>
          <cell r="L87">
            <v>5264.1050000000005</v>
          </cell>
          <cell r="M87">
            <v>5790.5155000000013</v>
          </cell>
        </row>
        <row r="88">
          <cell r="C88" t="str">
            <v xml:space="preserve"> inc Raw material-in-Transit (advances to Rlys)</v>
          </cell>
        </row>
        <row r="89">
          <cell r="C89" t="str">
            <v xml:space="preserve">   (Months consumption)</v>
          </cell>
          <cell r="G89">
            <v>-1.034616449736915</v>
          </cell>
          <cell r="H89">
            <v>-1</v>
          </cell>
          <cell r="I89">
            <v>-1.5</v>
          </cell>
          <cell r="J89">
            <v>-1.5</v>
          </cell>
          <cell r="K89">
            <v>-1.5</v>
          </cell>
          <cell r="L89">
            <v>-1.5</v>
          </cell>
          <cell r="M89">
            <v>-1.5</v>
          </cell>
        </row>
        <row r="90">
          <cell r="C90" t="str">
            <v>Raw materials- coal</v>
          </cell>
          <cell r="G90">
            <v>255</v>
          </cell>
          <cell r="H90">
            <v>46.875</v>
          </cell>
          <cell r="I90">
            <v>66.021126760563391</v>
          </cell>
          <cell r="J90">
            <v>72.623239436619713</v>
          </cell>
          <cell r="K90">
            <v>79.88556338028171</v>
          </cell>
          <cell r="L90">
            <v>87.874119718309899</v>
          </cell>
          <cell r="M90">
            <v>96.661531690140876</v>
          </cell>
        </row>
        <row r="91">
          <cell r="C91" t="str">
            <v xml:space="preserve">   (Months consumption)</v>
          </cell>
          <cell r="G91">
            <v>-4.3651925820256778</v>
          </cell>
          <cell r="H91">
            <v>-2.5</v>
          </cell>
          <cell r="I91">
            <v>-2.5</v>
          </cell>
          <cell r="J91">
            <v>-2.5</v>
          </cell>
          <cell r="K91">
            <v>-2.5</v>
          </cell>
          <cell r="L91">
            <v>-2.5</v>
          </cell>
          <cell r="M91">
            <v>-2.5</v>
          </cell>
        </row>
        <row r="92">
          <cell r="C92" t="str">
            <v>Other consumables stores</v>
          </cell>
          <cell r="G92">
            <v>590</v>
          </cell>
          <cell r="H92">
            <v>950</v>
          </cell>
          <cell r="I92">
            <v>1338.0281690140846</v>
          </cell>
          <cell r="J92">
            <v>1619.0140845070425</v>
          </cell>
          <cell r="K92">
            <v>1959.0070422535221</v>
          </cell>
          <cell r="L92">
            <v>2370.3985211267618</v>
          </cell>
          <cell r="M92">
            <v>2868.1822105633833</v>
          </cell>
        </row>
        <row r="93">
          <cell r="C93" t="str">
            <v xml:space="preserve">   (Months consumption)</v>
          </cell>
          <cell r="G93">
            <v>-177</v>
          </cell>
          <cell r="H93">
            <v>-120</v>
          </cell>
          <cell r="I93">
            <v>-120</v>
          </cell>
          <cell r="J93">
            <v>-120</v>
          </cell>
          <cell r="K93">
            <v>-120</v>
          </cell>
          <cell r="L93">
            <v>-120</v>
          </cell>
          <cell r="M93">
            <v>-120</v>
          </cell>
        </row>
        <row r="94">
          <cell r="C94" t="str">
            <v xml:space="preserve">   (% of total inventory)</v>
          </cell>
          <cell r="G94">
            <v>0.10539478385137549</v>
          </cell>
          <cell r="H94">
            <v>0.21004982464755045</v>
          </cell>
          <cell r="I94">
            <v>0.18869864763900127</v>
          </cell>
          <cell r="J94">
            <v>0.20372426310891109</v>
          </cell>
          <cell r="K94">
            <v>0.21962244729604596</v>
          </cell>
          <cell r="L94">
            <v>0.23639297172819737</v>
          </cell>
          <cell r="M94">
            <v>0.25932119602265913</v>
          </cell>
        </row>
        <row r="95">
          <cell r="C95" t="str">
            <v>Rolls</v>
          </cell>
          <cell r="G95">
            <v>2181</v>
          </cell>
          <cell r="H95">
            <v>2498.818181818182</v>
          </cell>
          <cell r="I95">
            <v>879.86555697823314</v>
          </cell>
          <cell r="J95">
            <v>967.85211267605644</v>
          </cell>
          <cell r="K95">
            <v>1064.6373239436623</v>
          </cell>
          <cell r="L95">
            <v>1171.1010563380287</v>
          </cell>
          <cell r="M95">
            <v>1288.2111619718316</v>
          </cell>
        </row>
        <row r="96">
          <cell r="C96" t="str">
            <v xml:space="preserve">   (Months consumption)</v>
          </cell>
          <cell r="F96" t="str">
            <v xml:space="preserve"> </v>
          </cell>
          <cell r="G96">
            <v>-284.47826086956519</v>
          </cell>
          <cell r="H96">
            <v>-48</v>
          </cell>
          <cell r="I96">
            <v>-12</v>
          </cell>
          <cell r="J96">
            <v>-12</v>
          </cell>
          <cell r="K96">
            <v>-12</v>
          </cell>
          <cell r="L96">
            <v>-12</v>
          </cell>
          <cell r="M96">
            <v>-12</v>
          </cell>
        </row>
        <row r="97">
          <cell r="C97" t="str">
            <v>Stock in process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 t="str">
            <v xml:space="preserve"> </v>
          </cell>
          <cell r="K97" t="str">
            <v xml:space="preserve"> </v>
          </cell>
          <cell r="L97" t="str">
            <v xml:space="preserve"> </v>
          </cell>
          <cell r="M97" t="str">
            <v xml:space="preserve"> </v>
          </cell>
        </row>
        <row r="98">
          <cell r="C98" t="str">
            <v xml:space="preserve">   (months production)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C99" t="str">
            <v>Finished goods (ex profit</v>
          </cell>
          <cell r="F99" t="str">
            <v xml:space="preserve"> </v>
          </cell>
          <cell r="G99">
            <v>2885</v>
          </cell>
          <cell r="H99">
            <v>1653.828125</v>
          </cell>
          <cell r="I99">
            <v>1731.7708333333335</v>
          </cell>
          <cell r="J99">
            <v>1904.9479166666667</v>
          </cell>
          <cell r="K99">
            <v>2095.4427083333339</v>
          </cell>
          <cell r="L99">
            <v>2304.9869791666674</v>
          </cell>
          <cell r="M99">
            <v>2304.9869791666674</v>
          </cell>
        </row>
        <row r="100">
          <cell r="C100" t="str">
            <v xml:space="preserve">   (months production)</v>
          </cell>
          <cell r="G100">
            <v>-1.4061738424045491</v>
          </cell>
          <cell r="H100">
            <v>-0.5</v>
          </cell>
          <cell r="I100">
            <v>-0.5</v>
          </cell>
          <cell r="J100">
            <v>-0.5</v>
          </cell>
          <cell r="K100">
            <v>-0.5</v>
          </cell>
          <cell r="L100">
            <v>-0.5</v>
          </cell>
          <cell r="M100">
            <v>-0.5</v>
          </cell>
        </row>
        <row r="101">
          <cell r="C101" t="str">
            <v>Receivables -inland</v>
          </cell>
          <cell r="G101">
            <v>844</v>
          </cell>
          <cell r="H101">
            <v>2294.3003472222222</v>
          </cell>
          <cell r="I101">
            <v>859.25324074074069</v>
          </cell>
          <cell r="J101">
            <v>943.74999999999989</v>
          </cell>
          <cell r="K101">
            <v>1038.1250000000005</v>
          </cell>
          <cell r="L101">
            <v>1141.9375000000002</v>
          </cell>
          <cell r="M101">
            <v>1256.1312500000008</v>
          </cell>
        </row>
        <row r="102">
          <cell r="C102" t="str">
            <v xml:space="preserve">  (months sales)</v>
          </cell>
          <cell r="G102">
            <v>-0.37726290695075615</v>
          </cell>
          <cell r="H102">
            <v>-1</v>
          </cell>
          <cell r="I102">
            <v>-0.26666666666666666</v>
          </cell>
          <cell r="J102">
            <v>-0.26666666666666666</v>
          </cell>
          <cell r="K102">
            <v>-0.26666666666666666</v>
          </cell>
          <cell r="L102">
            <v>-0.26666666666666666</v>
          </cell>
          <cell r="M102">
            <v>-0.26666666666666666</v>
          </cell>
        </row>
        <row r="103">
          <cell r="C103" t="str">
            <v>Receivables -exports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 t="str">
            <v xml:space="preserve"> </v>
          </cell>
          <cell r="K103" t="str">
            <v xml:space="preserve"> </v>
          </cell>
          <cell r="L103" t="str">
            <v xml:space="preserve"> </v>
          </cell>
          <cell r="M103" t="str">
            <v xml:space="preserve"> </v>
          </cell>
        </row>
        <row r="104">
          <cell r="C104" t="str">
            <v xml:space="preserve">  (months sales)</v>
          </cell>
        </row>
        <row r="105">
          <cell r="C105" t="str">
            <v>Advances to suppliers &amp; other assets</v>
          </cell>
          <cell r="G105">
            <v>613</v>
          </cell>
          <cell r="H105">
            <v>800</v>
          </cell>
          <cell r="I105">
            <v>400</v>
          </cell>
          <cell r="J105">
            <v>440.00000000000006</v>
          </cell>
          <cell r="K105">
            <v>484.00000000000011</v>
          </cell>
          <cell r="L105">
            <v>532.4000000000002</v>
          </cell>
          <cell r="M105">
            <v>585.64000000000033</v>
          </cell>
        </row>
        <row r="107">
          <cell r="G107" t="str">
            <v xml:space="preserve"> -</v>
          </cell>
          <cell r="H107" t="str">
            <v xml:space="preserve"> -</v>
          </cell>
          <cell r="I107" t="str">
            <v xml:space="preserve"> -</v>
          </cell>
          <cell r="J107" t="str">
            <v xml:space="preserve"> -</v>
          </cell>
          <cell r="K107" t="str">
            <v xml:space="preserve"> -</v>
          </cell>
          <cell r="L107" t="str">
            <v xml:space="preserve"> -</v>
          </cell>
          <cell r="M107" t="str">
            <v xml:space="preserve"> -</v>
          </cell>
        </row>
        <row r="108">
          <cell r="C108" t="str">
            <v>Total of assets ex cash</v>
          </cell>
          <cell r="F108" t="str">
            <v xml:space="preserve"> </v>
          </cell>
          <cell r="G108">
            <v>9236</v>
          </cell>
          <cell r="H108">
            <v>10115.854987373737</v>
          </cell>
          <cell r="I108">
            <v>9229.938926826957</v>
          </cell>
          <cell r="J108">
            <v>10298.687353286385</v>
          </cell>
          <cell r="K108">
            <v>11506.647637910799</v>
          </cell>
          <cell r="L108">
            <v>12872.803176349767</v>
          </cell>
          <cell r="M108">
            <v>14190.328633392026</v>
          </cell>
        </row>
        <row r="110">
          <cell r="C110" t="str">
            <v>Cash in hand &amp; Bank</v>
          </cell>
          <cell r="F110" t="str">
            <v xml:space="preserve"> </v>
          </cell>
          <cell r="G110">
            <v>1199</v>
          </cell>
          <cell r="H110">
            <v>1630.5584741145499</v>
          </cell>
          <cell r="I110">
            <v>1120.3744995106745</v>
          </cell>
          <cell r="J110">
            <v>1251.0680143009417</v>
          </cell>
          <cell r="K110">
            <v>1987.5238852203261</v>
          </cell>
          <cell r="L110">
            <v>2906.1371543122382</v>
          </cell>
          <cell r="M110">
            <v>3691.3349158378273</v>
          </cell>
        </row>
        <row r="111">
          <cell r="G111" t="str">
            <v xml:space="preserve"> -</v>
          </cell>
          <cell r="H111" t="str">
            <v xml:space="preserve"> -</v>
          </cell>
          <cell r="I111" t="str">
            <v xml:space="preserve"> -</v>
          </cell>
          <cell r="J111" t="str">
            <v xml:space="preserve"> -</v>
          </cell>
          <cell r="K111" t="str">
            <v xml:space="preserve"> -</v>
          </cell>
          <cell r="L111" t="str">
            <v xml:space="preserve"> -</v>
          </cell>
          <cell r="M111" t="str">
            <v xml:space="preserve"> -</v>
          </cell>
        </row>
        <row r="112">
          <cell r="C112" t="str">
            <v>TOTAL CURRENT ASSETS (I)</v>
          </cell>
          <cell r="G112">
            <v>10435</v>
          </cell>
          <cell r="H112">
            <v>11746.413461488288</v>
          </cell>
          <cell r="I112">
            <v>10350.313426337631</v>
          </cell>
          <cell r="J112">
            <v>11549.755367587326</v>
          </cell>
          <cell r="K112">
            <v>13494.171523131125</v>
          </cell>
          <cell r="L112">
            <v>15778.940330662006</v>
          </cell>
          <cell r="M112">
            <v>17881.663549229852</v>
          </cell>
        </row>
        <row r="113">
          <cell r="G113" t="str">
            <v xml:space="preserve"> -</v>
          </cell>
          <cell r="H113" t="str">
            <v xml:space="preserve"> -</v>
          </cell>
          <cell r="I113" t="str">
            <v xml:space="preserve"> -</v>
          </cell>
          <cell r="J113" t="str">
            <v xml:space="preserve"> -</v>
          </cell>
          <cell r="K113" t="str">
            <v xml:space="preserve"> -</v>
          </cell>
          <cell r="L113" t="str">
            <v xml:space="preserve"> -</v>
          </cell>
          <cell r="M113" t="str">
            <v xml:space="preserve"> -</v>
          </cell>
        </row>
        <row r="114">
          <cell r="B114" t="str">
            <v>II</v>
          </cell>
          <cell r="C114" t="str">
            <v>CURRENT LIABILITIES</v>
          </cell>
        </row>
        <row r="115">
          <cell r="C115" t="str">
            <v>Creditors for purchases</v>
          </cell>
          <cell r="G115">
            <v>974</v>
          </cell>
          <cell r="H115">
            <v>172.71166666666667</v>
          </cell>
          <cell r="I115">
            <v>266.30751173708921</v>
          </cell>
          <cell r="J115">
            <v>292.93826291079807</v>
          </cell>
          <cell r="K115">
            <v>322.23208920187795</v>
          </cell>
          <cell r="L115">
            <v>354.45529812206576</v>
          </cell>
          <cell r="M115">
            <v>389.90082793427246</v>
          </cell>
        </row>
        <row r="116">
          <cell r="C116" t="str">
            <v xml:space="preserve">  (months purchases)</v>
          </cell>
          <cell r="G116">
            <v>-0.53946275270008304</v>
          </cell>
          <cell r="H116">
            <v>-0.1</v>
          </cell>
          <cell r="I116">
            <v>-0.1</v>
          </cell>
          <cell r="J116">
            <v>-0.1</v>
          </cell>
          <cell r="K116">
            <v>-0.1</v>
          </cell>
          <cell r="L116">
            <v>-0.1</v>
          </cell>
          <cell r="M116">
            <v>-0.1</v>
          </cell>
        </row>
        <row r="117">
          <cell r="C117" t="str">
            <v>Advances from coustomers</v>
          </cell>
          <cell r="G117">
            <v>646</v>
          </cell>
          <cell r="H117">
            <v>100</v>
          </cell>
          <cell r="I117">
            <v>100</v>
          </cell>
          <cell r="J117">
            <v>110.00000000000001</v>
          </cell>
          <cell r="K117">
            <v>121.00000000000003</v>
          </cell>
          <cell r="L117">
            <v>133.10000000000005</v>
          </cell>
          <cell r="M117">
            <v>146.41000000000008</v>
          </cell>
        </row>
        <row r="118">
          <cell r="C118" t="str">
            <v>Short term loans</v>
          </cell>
          <cell r="G118" t="str">
            <v xml:space="preserve"> </v>
          </cell>
          <cell r="H118">
            <v>2800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C119" t="str">
            <v>Loans payable within one year</v>
          </cell>
          <cell r="G119">
            <v>227.5</v>
          </cell>
          <cell r="H119">
            <v>227.5</v>
          </cell>
          <cell r="I119">
            <v>110.5</v>
          </cell>
          <cell r="J119">
            <v>104.5</v>
          </cell>
          <cell r="K119">
            <v>104.5</v>
          </cell>
          <cell r="L119">
            <v>0</v>
          </cell>
          <cell r="M119" t="str">
            <v xml:space="preserve"> </v>
          </cell>
        </row>
        <row r="120">
          <cell r="C120" t="str">
            <v>Other current liabilities</v>
          </cell>
          <cell r="G120">
            <v>488</v>
          </cell>
          <cell r="H120">
            <v>100</v>
          </cell>
          <cell r="I120">
            <v>100</v>
          </cell>
          <cell r="J120">
            <v>110.00000000000001</v>
          </cell>
          <cell r="K120">
            <v>121.00000000000003</v>
          </cell>
          <cell r="L120">
            <v>133.10000000000005</v>
          </cell>
          <cell r="M120">
            <v>146.41000000000008</v>
          </cell>
        </row>
        <row r="121">
          <cell r="G121" t="str">
            <v xml:space="preserve"> -</v>
          </cell>
          <cell r="H121" t="str">
            <v xml:space="preserve"> -</v>
          </cell>
          <cell r="I121" t="str">
            <v xml:space="preserve"> -</v>
          </cell>
          <cell r="J121" t="str">
            <v xml:space="preserve"> -</v>
          </cell>
          <cell r="K121" t="str">
            <v xml:space="preserve"> -</v>
          </cell>
          <cell r="L121" t="str">
            <v xml:space="preserve"> -</v>
          </cell>
          <cell r="M121" t="str">
            <v xml:space="preserve"> -</v>
          </cell>
        </row>
        <row r="122">
          <cell r="C122" t="str">
            <v>TOTAL CURRENT LIABILITIES (II)</v>
          </cell>
          <cell r="G122">
            <v>2335.5</v>
          </cell>
          <cell r="H122">
            <v>3400.2116666666666</v>
          </cell>
          <cell r="I122">
            <v>576.80751173708916</v>
          </cell>
          <cell r="J122">
            <v>617.43826291079813</v>
          </cell>
          <cell r="K122">
            <v>668.73208920187801</v>
          </cell>
          <cell r="L122">
            <v>620.6552981220658</v>
          </cell>
          <cell r="M122">
            <v>682.72082793427262</v>
          </cell>
        </row>
        <row r="123">
          <cell r="G123" t="str">
            <v xml:space="preserve"> -</v>
          </cell>
          <cell r="H123" t="str">
            <v xml:space="preserve"> -</v>
          </cell>
          <cell r="I123" t="str">
            <v xml:space="preserve"> -</v>
          </cell>
          <cell r="J123" t="str">
            <v xml:space="preserve"> -</v>
          </cell>
          <cell r="K123" t="str">
            <v xml:space="preserve"> -</v>
          </cell>
          <cell r="L123" t="str">
            <v xml:space="preserve"> -</v>
          </cell>
          <cell r="M123" t="str">
            <v xml:space="preserve"> -</v>
          </cell>
        </row>
        <row r="124">
          <cell r="B124" t="str">
            <v>III</v>
          </cell>
          <cell r="C124" t="str">
            <v>Working Capital Gap (I-II)</v>
          </cell>
          <cell r="G124">
            <v>8099.5</v>
          </cell>
          <cell r="H124">
            <v>8346.2017948216217</v>
          </cell>
          <cell r="I124">
            <v>9773.5059146005406</v>
          </cell>
          <cell r="J124">
            <v>10932.317104676527</v>
          </cell>
          <cell r="K124">
            <v>12825.439433929247</v>
          </cell>
          <cell r="L124">
            <v>15158.285032539939</v>
          </cell>
          <cell r="M124">
            <v>17198.942721295578</v>
          </cell>
        </row>
        <row r="125">
          <cell r="B125" t="str">
            <v>IV</v>
          </cell>
          <cell r="C125" t="str">
            <v>Margin on Working Capital</v>
          </cell>
          <cell r="G125">
            <v>3076.5</v>
          </cell>
          <cell r="H125">
            <v>2936.6021490138455</v>
          </cell>
          <cell r="I125">
            <v>3135.9690430979545</v>
          </cell>
          <cell r="J125">
            <v>3522.0677868948378</v>
          </cell>
          <cell r="K125">
            <v>4540.5965223975563</v>
          </cell>
          <cell r="L125">
            <v>5617.4982752776141</v>
          </cell>
          <cell r="M125">
            <v>6681.3934337515584</v>
          </cell>
        </row>
        <row r="126">
          <cell r="B126" t="str">
            <v>V</v>
          </cell>
          <cell r="C126" t="str">
            <v>Bank Borrowings</v>
          </cell>
          <cell r="G126">
            <v>5023</v>
          </cell>
          <cell r="H126">
            <v>5409.5996458077761</v>
          </cell>
          <cell r="I126">
            <v>6637.5368715025861</v>
          </cell>
          <cell r="J126">
            <v>7410.2493177816896</v>
          </cell>
          <cell r="K126">
            <v>8284.8429115316903</v>
          </cell>
          <cell r="L126">
            <v>9540.7867572623254</v>
          </cell>
          <cell r="M126">
            <v>10517.54928754402</v>
          </cell>
        </row>
        <row r="128">
          <cell r="A128" t="str">
            <v>|::</v>
          </cell>
          <cell r="C128" t="str">
            <v>per bank</v>
          </cell>
          <cell r="D128">
            <v>25.482762500000007</v>
          </cell>
          <cell r="E128">
            <v>10.997016666666674</v>
          </cell>
          <cell r="F128">
            <v>55.265996458077765</v>
          </cell>
          <cell r="G128">
            <v>55.265996458077765</v>
          </cell>
          <cell r="H128">
            <v>71.919260907565089</v>
          </cell>
          <cell r="I128">
            <v>66.435368715025817</v>
          </cell>
          <cell r="J128">
            <v>72.498144319623407</v>
          </cell>
          <cell r="K128">
            <v>80.347729878346371</v>
          </cell>
          <cell r="L128">
            <v>89.352690665476786</v>
          </cell>
          <cell r="M128">
            <v>0</v>
          </cell>
        </row>
        <row r="129">
          <cell r="B129" t="str">
            <v>BREAK UP OF BANK BORROWINGS</v>
          </cell>
        </row>
        <row r="130">
          <cell r="B130" t="str">
            <v>-</v>
          </cell>
          <cell r="C130" t="str">
            <v>-</v>
          </cell>
          <cell r="D130" t="str">
            <v>-</v>
          </cell>
          <cell r="E130" t="str">
            <v>-</v>
          </cell>
        </row>
        <row r="131">
          <cell r="B131" t="str">
            <v>Cash Credit against hypothecation of stocks</v>
          </cell>
          <cell r="H131" t="str">
            <v>31.3.98</v>
          </cell>
          <cell r="I131" t="str">
            <v>31.3.99</v>
          </cell>
          <cell r="J131" t="str">
            <v>31.03.2000</v>
          </cell>
        </row>
        <row r="133">
          <cell r="B133" t="str">
            <v>Total Inventory</v>
          </cell>
          <cell r="G133" t="str">
            <v xml:space="preserve"> </v>
          </cell>
          <cell r="H133">
            <v>6848.8429734848478</v>
          </cell>
          <cell r="I133">
            <v>7704.3781743491272</v>
          </cell>
          <cell r="J133">
            <v>8621.9990903755861</v>
          </cell>
          <cell r="K133">
            <v>9662.2905487089211</v>
          </cell>
          <cell r="L133">
            <v>11198.465676349768</v>
          </cell>
          <cell r="M133">
            <v>12348.557383392026</v>
          </cell>
        </row>
        <row r="134">
          <cell r="B134" t="str">
            <v>Bank Finance-@75 %   Amount</v>
          </cell>
          <cell r="F134" t="str">
            <v xml:space="preserve"> </v>
          </cell>
          <cell r="G134" t="str">
            <v xml:space="preserve"> </v>
          </cell>
          <cell r="H134">
            <v>5136.6322301136361</v>
          </cell>
          <cell r="I134">
            <v>5778.2836307618454</v>
          </cell>
          <cell r="J134">
            <v>6466.4993177816896</v>
          </cell>
          <cell r="K134">
            <v>7246.7179115316903</v>
          </cell>
          <cell r="L134">
            <v>8398.8492572623254</v>
          </cell>
          <cell r="M134">
            <v>9261.4180375440192</v>
          </cell>
        </row>
        <row r="135">
          <cell r="C135" t="str">
            <v xml:space="preserve"> </v>
          </cell>
        </row>
        <row r="137">
          <cell r="B137" t="str">
            <v>Receivables</v>
          </cell>
          <cell r="G137" t="str">
            <v xml:space="preserve"> </v>
          </cell>
          <cell r="H137">
            <v>2294.3003472222222</v>
          </cell>
          <cell r="I137">
            <v>859.25324074074069</v>
          </cell>
          <cell r="J137">
            <v>943.74999999999989</v>
          </cell>
          <cell r="K137">
            <v>1038.1250000000005</v>
          </cell>
          <cell r="L137">
            <v>1141.9375000000002</v>
          </cell>
          <cell r="M137">
            <v>1256.1312500000008</v>
          </cell>
        </row>
        <row r="138">
          <cell r="B138" t="str">
            <v>Bank Finance-   Amount</v>
          </cell>
          <cell r="G138" t="str">
            <v xml:space="preserve"> </v>
          </cell>
          <cell r="H138">
            <v>2294.3003472222222</v>
          </cell>
          <cell r="I138">
            <v>859.25324074074069</v>
          </cell>
          <cell r="J138">
            <v>943.74999999999989</v>
          </cell>
          <cell r="K138">
            <v>1038.1250000000005</v>
          </cell>
          <cell r="L138">
            <v>1141.9375000000002</v>
          </cell>
          <cell r="M138">
            <v>1256.1312500000008</v>
          </cell>
        </row>
        <row r="139">
          <cell r="G139" t="str">
            <v xml:space="preserve"> 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</row>
        <row r="140">
          <cell r="B140" t="str">
            <v>Total Bank Finance</v>
          </cell>
          <cell r="G140" t="str">
            <v xml:space="preserve"> </v>
          </cell>
          <cell r="H140">
            <v>7430.9325773358578</v>
          </cell>
          <cell r="I140">
            <v>6637.5368715025861</v>
          </cell>
          <cell r="J140">
            <v>7410.2493177816896</v>
          </cell>
          <cell r="K140">
            <v>8284.8429115316903</v>
          </cell>
          <cell r="L140">
            <v>9540.7867572623254</v>
          </cell>
          <cell r="M140">
            <v>10517.54928754402</v>
          </cell>
        </row>
        <row r="141">
          <cell r="G141" t="str">
            <v xml:space="preserve"> </v>
          </cell>
          <cell r="H141" t="str">
            <v>-</v>
          </cell>
          <cell r="I141" t="str">
            <v>-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</row>
        <row r="143">
          <cell r="B143" t="str">
            <v>Available Finance as per IInd method of lending</v>
          </cell>
          <cell r="H143">
            <v>5409.5984294495502</v>
          </cell>
          <cell r="I143">
            <v>7185.9275580161329</v>
          </cell>
          <cell r="J143">
            <v>8044.8782627796954</v>
          </cell>
          <cell r="K143">
            <v>9451.8965531464655</v>
          </cell>
          <cell r="L143">
            <v>11213.549949874438</v>
          </cell>
          <cell r="M143">
            <v>12728.526833988115</v>
          </cell>
        </row>
        <row r="145">
          <cell r="B145" t="str">
            <v>PERMISSIBLE BANK FINANCE</v>
          </cell>
          <cell r="G145" t="str">
            <v xml:space="preserve"> </v>
          </cell>
          <cell r="H145">
            <v>5409.5984294495502</v>
          </cell>
          <cell r="I145">
            <v>6637.5368715025861</v>
          </cell>
          <cell r="J145">
            <v>7410.2493177816896</v>
          </cell>
          <cell r="K145">
            <v>8284.8429115316903</v>
          </cell>
          <cell r="L145">
            <v>9540.7867572623254</v>
          </cell>
          <cell r="M145">
            <v>10517.54928754402</v>
          </cell>
        </row>
        <row r="146">
          <cell r="A146" t="str">
            <v>|::</v>
          </cell>
          <cell r="G146" t="str">
            <v xml:space="preserve"> </v>
          </cell>
          <cell r="H146" t="str">
            <v>-</v>
          </cell>
          <cell r="I146" t="str">
            <v>-</v>
          </cell>
          <cell r="J146" t="str">
            <v>-</v>
          </cell>
          <cell r="K146" t="str">
            <v>-</v>
          </cell>
          <cell r="L146" t="str">
            <v>-</v>
          </cell>
          <cell r="M146" t="str">
            <v>-</v>
          </cell>
        </row>
        <row r="147">
          <cell r="C147" t="str">
            <v xml:space="preserve">PROJECTIONS OF PERFORMANCE, PROFITABILITY AND REPAYMENT </v>
          </cell>
          <cell r="J147" t="str">
            <v>PROFORMA IX</v>
          </cell>
        </row>
        <row r="148">
          <cell r="B148" t="str">
            <v>Name of the unit</v>
          </cell>
          <cell r="E148" t="str">
            <v>M/S LAKSHMI STEEL INDUSTRIES</v>
          </cell>
        </row>
        <row r="149"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</row>
        <row r="150">
          <cell r="B150" t="str">
            <v>Production during the year</v>
          </cell>
          <cell r="G150" t="str">
            <v>31.3.97</v>
          </cell>
          <cell r="H150" t="str">
            <v>31.3.98</v>
          </cell>
          <cell r="I150" t="str">
            <v>31.3.99</v>
          </cell>
          <cell r="J150" t="str">
            <v>31.3.2000</v>
          </cell>
          <cell r="K150" t="str">
            <v>31.3.2001</v>
          </cell>
          <cell r="L150" t="str">
            <v>31.3.2002</v>
          </cell>
          <cell r="M150" t="str">
            <v>31.03.2003</v>
          </cell>
        </row>
        <row r="151">
          <cell r="B151" t="str">
            <v>(quantity)</v>
          </cell>
        </row>
        <row r="152">
          <cell r="G152" t="str">
            <v>-</v>
          </cell>
          <cell r="H152" t="str">
            <v>-</v>
          </cell>
          <cell r="I152" t="str">
            <v>-</v>
          </cell>
          <cell r="J152" t="str">
            <v>-</v>
          </cell>
          <cell r="K152" t="str">
            <v>-</v>
          </cell>
          <cell r="L152" t="str">
            <v>-</v>
          </cell>
          <cell r="M152" t="str">
            <v>-</v>
          </cell>
        </row>
        <row r="154">
          <cell r="B154" t="str">
            <v>% Utilisation of installed capacity</v>
          </cell>
          <cell r="G154">
            <v>0.15714285714285714</v>
          </cell>
          <cell r="H154">
            <v>0.15848214285714285</v>
          </cell>
          <cell r="I154">
            <v>0.22321428571428573</v>
          </cell>
          <cell r="J154">
            <v>0.24553571428571427</v>
          </cell>
          <cell r="K154">
            <v>0.27008928571428575</v>
          </cell>
          <cell r="L154">
            <v>0.29709821428571437</v>
          </cell>
          <cell r="M154">
            <v>0.32680803571428585</v>
          </cell>
        </row>
        <row r="155">
          <cell r="C155" t="str">
            <v>Production Quantity</v>
          </cell>
          <cell r="G155">
            <v>1760</v>
          </cell>
          <cell r="H155">
            <v>1775</v>
          </cell>
          <cell r="I155">
            <v>2500</v>
          </cell>
          <cell r="J155">
            <v>2750</v>
          </cell>
          <cell r="K155">
            <v>3025.0000000000005</v>
          </cell>
          <cell r="L155">
            <v>3327.5000000000009</v>
          </cell>
          <cell r="M155">
            <v>3660.2500000000014</v>
          </cell>
        </row>
        <row r="156">
          <cell r="C156" t="str">
            <v>% Utilisation of available capacity</v>
          </cell>
          <cell r="G156">
            <v>0.37714285714285711</v>
          </cell>
          <cell r="H156">
            <v>0.38035714285714284</v>
          </cell>
          <cell r="I156">
            <v>0.5357142857142857</v>
          </cell>
          <cell r="J156">
            <v>0.5892857142857143</v>
          </cell>
          <cell r="K156">
            <v>0.64821428571428574</v>
          </cell>
          <cell r="L156">
            <v>0.71303571428571444</v>
          </cell>
          <cell r="M156">
            <v>0.78433928571428591</v>
          </cell>
        </row>
        <row r="157"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</row>
        <row r="159">
          <cell r="B159" t="str">
            <v xml:space="preserve">A. </v>
          </cell>
          <cell r="C159" t="str">
            <v>SALES</v>
          </cell>
        </row>
        <row r="160">
          <cell r="B160" t="str">
            <v>1</v>
          </cell>
          <cell r="C160" t="str">
            <v xml:space="preserve">Sales </v>
          </cell>
          <cell r="G160">
            <v>26846</v>
          </cell>
          <cell r="H160">
            <v>27531.604166666668</v>
          </cell>
          <cell r="I160">
            <v>38666.395833333336</v>
          </cell>
          <cell r="J160">
            <v>42468.749999999993</v>
          </cell>
          <cell r="K160">
            <v>46715.625000000015</v>
          </cell>
          <cell r="L160">
            <v>51387.187500000007</v>
          </cell>
          <cell r="M160">
            <v>56525.906250000029</v>
          </cell>
        </row>
        <row r="161">
          <cell r="C161" t="str">
            <v>miscellaneous receipts</v>
          </cell>
          <cell r="G161">
            <v>842</v>
          </cell>
          <cell r="H161">
            <v>568.09659090909099</v>
          </cell>
          <cell r="I161">
            <v>800.136043533931</v>
          </cell>
          <cell r="J161">
            <v>880.14964788732414</v>
          </cell>
          <cell r="K161">
            <v>968.16461267605678</v>
          </cell>
          <cell r="L161">
            <v>1064.9810739436625</v>
          </cell>
          <cell r="M161">
            <v>1171.4791813380289</v>
          </cell>
        </row>
        <row r="162"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</row>
        <row r="163">
          <cell r="B163" t="str">
            <v>2</v>
          </cell>
          <cell r="C163" t="str">
            <v>Less Excise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</row>
        <row r="164">
          <cell r="G164" t="str">
            <v>-</v>
          </cell>
          <cell r="H164" t="str">
            <v>-</v>
          </cell>
          <cell r="I164" t="str">
            <v>-</v>
          </cell>
          <cell r="J164" t="str">
            <v>-</v>
          </cell>
          <cell r="K164" t="str">
            <v>-</v>
          </cell>
          <cell r="L164" t="str">
            <v>-</v>
          </cell>
          <cell r="M164" t="str">
            <v>-</v>
          </cell>
        </row>
        <row r="165">
          <cell r="B165" t="str">
            <v>3</v>
          </cell>
          <cell r="C165" t="str">
            <v>Net Sales</v>
          </cell>
          <cell r="G165">
            <v>27688</v>
          </cell>
          <cell r="H165">
            <v>28099.70075757576</v>
          </cell>
          <cell r="I165">
            <v>39466.531876867266</v>
          </cell>
          <cell r="J165">
            <v>43348.899647887316</v>
          </cell>
          <cell r="K165">
            <v>47683.789612676068</v>
          </cell>
          <cell r="L165">
            <v>52452.168573943673</v>
          </cell>
          <cell r="M165">
            <v>57697.385431338058</v>
          </cell>
        </row>
        <row r="166"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</row>
        <row r="167">
          <cell r="B167" t="str">
            <v>B</v>
          </cell>
          <cell r="C167" t="str">
            <v>COST OF PRODUCTION</v>
          </cell>
          <cell r="H167" t="str">
            <v xml:space="preserve"> </v>
          </cell>
        </row>
        <row r="168">
          <cell r="B168" t="str">
            <v>4</v>
          </cell>
          <cell r="C168" t="str">
            <v>Raw materials consumed</v>
          </cell>
          <cell r="G168">
            <v>21666</v>
          </cell>
          <cell r="H168">
            <v>20500.399999999998</v>
          </cell>
          <cell r="I168">
            <v>31639.999999999996</v>
          </cell>
          <cell r="J168">
            <v>34803.999999999993</v>
          </cell>
          <cell r="K168">
            <v>38284.400000000001</v>
          </cell>
          <cell r="L168">
            <v>42112.840000000004</v>
          </cell>
          <cell r="M168">
            <v>46324.124000000011</v>
          </cell>
        </row>
        <row r="169">
          <cell r="C169" t="str">
            <v>Coal</v>
          </cell>
          <cell r="E169" t="str">
            <v xml:space="preserve"> </v>
          </cell>
          <cell r="G169">
            <v>701</v>
          </cell>
          <cell r="H169">
            <v>225</v>
          </cell>
          <cell r="I169">
            <v>316.90140845070425</v>
          </cell>
          <cell r="J169">
            <v>348.59154929577466</v>
          </cell>
          <cell r="K169">
            <v>383.45070422535218</v>
          </cell>
          <cell r="L169">
            <v>421.79577464788747</v>
          </cell>
          <cell r="M169">
            <v>463.97535211267621</v>
          </cell>
        </row>
        <row r="170">
          <cell r="B170" t="str">
            <v>5</v>
          </cell>
          <cell r="C170" t="str">
            <v xml:space="preserve">Power </v>
          </cell>
          <cell r="E170" t="str">
            <v xml:space="preserve"> </v>
          </cell>
          <cell r="G170">
            <v>1516</v>
          </cell>
          <cell r="H170">
            <v>1949.9204545454545</v>
          </cell>
          <cell r="I170">
            <v>2144.9124999999999</v>
          </cell>
          <cell r="J170">
            <v>2359.4037499999999</v>
          </cell>
          <cell r="K170">
            <v>2595.3441250000001</v>
          </cell>
          <cell r="L170">
            <v>2854.8785375000002</v>
          </cell>
          <cell r="M170">
            <v>3140.3663912500006</v>
          </cell>
        </row>
        <row r="171">
          <cell r="B171" t="str">
            <v>6</v>
          </cell>
          <cell r="C171" t="str">
            <v>Direct Labour and wages</v>
          </cell>
          <cell r="G171">
            <v>488</v>
          </cell>
          <cell r="H171">
            <v>545</v>
          </cell>
          <cell r="I171">
            <v>767.6056338028169</v>
          </cell>
          <cell r="J171">
            <v>844.36619718309862</v>
          </cell>
          <cell r="K171">
            <v>928.80281690140862</v>
          </cell>
          <cell r="L171">
            <v>1021.6830985915497</v>
          </cell>
          <cell r="M171">
            <v>1123.8514084507046</v>
          </cell>
        </row>
        <row r="172">
          <cell r="B172" t="str">
            <v>7</v>
          </cell>
          <cell r="C172" t="str">
            <v>Consummable Stores &amp; Repair spares</v>
          </cell>
          <cell r="G172">
            <v>40</v>
          </cell>
          <cell r="H172">
            <v>95</v>
          </cell>
          <cell r="I172">
            <v>133.80281690140845</v>
          </cell>
          <cell r="J172">
            <v>161.90140845070425</v>
          </cell>
          <cell r="K172">
            <v>195.9007042253522</v>
          </cell>
          <cell r="L172">
            <v>237.03985211267619</v>
          </cell>
          <cell r="M172">
            <v>286.8182210563383</v>
          </cell>
        </row>
        <row r="173">
          <cell r="B173" t="str">
            <v>8</v>
          </cell>
          <cell r="C173" t="str">
            <v xml:space="preserve">Rolls  </v>
          </cell>
          <cell r="F173" t="str">
            <v>***</v>
          </cell>
          <cell r="G173">
            <v>92</v>
          </cell>
          <cell r="H173">
            <v>624.7045454545455</v>
          </cell>
          <cell r="I173">
            <v>879.86555697823314</v>
          </cell>
          <cell r="J173">
            <v>967.85211267605644</v>
          </cell>
          <cell r="K173">
            <v>1064.6373239436623</v>
          </cell>
          <cell r="L173">
            <v>1171.1010563380287</v>
          </cell>
          <cell r="M173">
            <v>1288.2111619718316</v>
          </cell>
        </row>
        <row r="174">
          <cell r="B174" t="str">
            <v>9</v>
          </cell>
          <cell r="C174" t="str">
            <v>Other manufacturing expenses</v>
          </cell>
          <cell r="G174">
            <v>1</v>
          </cell>
          <cell r="H174">
            <v>1</v>
          </cell>
          <cell r="I174">
            <v>1.1000000000000001</v>
          </cell>
          <cell r="J174">
            <v>1.2100000000000002</v>
          </cell>
          <cell r="K174">
            <v>1.3310000000000004</v>
          </cell>
          <cell r="L174">
            <v>1.4641000000000006</v>
          </cell>
          <cell r="M174">
            <v>1.6105100000000008</v>
          </cell>
        </row>
        <row r="175">
          <cell r="B175" t="str">
            <v>10</v>
          </cell>
          <cell r="C175" t="str">
            <v>Depreciation</v>
          </cell>
          <cell r="G175">
            <v>116</v>
          </cell>
          <cell r="H175">
            <v>130.55000000000001</v>
          </cell>
          <cell r="I175">
            <v>218.1225</v>
          </cell>
          <cell r="J175">
            <v>207.21637499999997</v>
          </cell>
          <cell r="K175">
            <v>196.85555624999998</v>
          </cell>
          <cell r="L175">
            <v>187.0127784375</v>
          </cell>
          <cell r="M175">
            <v>177.66213951562497</v>
          </cell>
        </row>
        <row r="176"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</row>
        <row r="177">
          <cell r="C177" t="str">
            <v>Total (Cost of production)</v>
          </cell>
          <cell r="G177">
            <v>24620</v>
          </cell>
          <cell r="H177">
            <v>24071.574999999997</v>
          </cell>
          <cell r="I177">
            <v>36102.31041613315</v>
          </cell>
          <cell r="J177">
            <v>39694.541392605621</v>
          </cell>
          <cell r="K177">
            <v>43650.722230545776</v>
          </cell>
          <cell r="L177">
            <v>48007.815197627642</v>
          </cell>
          <cell r="M177">
            <v>52806.619184357187</v>
          </cell>
        </row>
        <row r="179">
          <cell r="B179" t="str">
            <v>11</v>
          </cell>
          <cell r="C179" t="str">
            <v>ADD Opening Stock-in-</v>
          </cell>
          <cell r="F179" t="str">
            <v>(a)</v>
          </cell>
        </row>
        <row r="180">
          <cell r="C180" t="str">
            <v>process and finished goods</v>
          </cell>
          <cell r="G180">
            <v>3313</v>
          </cell>
          <cell r="H180">
            <v>2885</v>
          </cell>
          <cell r="I180">
            <v>1653.828125</v>
          </cell>
          <cell r="J180">
            <v>1731.7708333333335</v>
          </cell>
          <cell r="K180">
            <v>1904.9479166666667</v>
          </cell>
          <cell r="L180">
            <v>2095.4427083333339</v>
          </cell>
          <cell r="M180">
            <v>2304.9869791666674</v>
          </cell>
        </row>
        <row r="181"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</row>
        <row r="182">
          <cell r="B182" t="str">
            <v>12</v>
          </cell>
          <cell r="C182" t="str">
            <v>DEDUCT Closing stock-in-</v>
          </cell>
        </row>
        <row r="183">
          <cell r="C183" t="str">
            <v>process and finished goods</v>
          </cell>
          <cell r="G183">
            <v>2885</v>
          </cell>
          <cell r="H183">
            <v>1653.828125</v>
          </cell>
          <cell r="I183">
            <v>1731.7708333333335</v>
          </cell>
          <cell r="J183">
            <v>1904.9479166666667</v>
          </cell>
          <cell r="K183">
            <v>2095.4427083333339</v>
          </cell>
          <cell r="L183">
            <v>2304.9869791666674</v>
          </cell>
          <cell r="M183">
            <v>2304.9869791666674</v>
          </cell>
        </row>
        <row r="185">
          <cell r="B185" t="str">
            <v>C</v>
          </cell>
          <cell r="C185" t="str">
            <v>COST OF SALES:</v>
          </cell>
          <cell r="G185">
            <v>25048</v>
          </cell>
          <cell r="H185">
            <v>25302.746874999997</v>
          </cell>
          <cell r="I185">
            <v>36024.367707799815</v>
          </cell>
          <cell r="J185">
            <v>39521.364309272292</v>
          </cell>
          <cell r="K185">
            <v>43460.227438879105</v>
          </cell>
          <cell r="L185">
            <v>47798.270926794314</v>
          </cell>
          <cell r="M185">
            <v>52806.619184357187</v>
          </cell>
        </row>
        <row r="186">
          <cell r="G186" t="str">
            <v>-</v>
          </cell>
          <cell r="H186" t="str">
            <v>-</v>
          </cell>
          <cell r="I186" t="str">
            <v>-</v>
          </cell>
          <cell r="J186" t="str">
            <v>-</v>
          </cell>
          <cell r="K186" t="str">
            <v>-</v>
          </cell>
          <cell r="L186" t="str">
            <v>-</v>
          </cell>
          <cell r="M186" t="str">
            <v>-</v>
          </cell>
        </row>
        <row r="187">
          <cell r="B187" t="str">
            <v>D</v>
          </cell>
          <cell r="C187" t="str">
            <v>Gross Profit (A-C)</v>
          </cell>
          <cell r="F187" t="str">
            <v>(b)</v>
          </cell>
          <cell r="G187">
            <v>2640</v>
          </cell>
          <cell r="H187">
            <v>2796.9538825757627</v>
          </cell>
          <cell r="I187">
            <v>3442.1641690674514</v>
          </cell>
          <cell r="J187">
            <v>3827.5353386150236</v>
          </cell>
          <cell r="K187">
            <v>4223.5621737969632</v>
          </cell>
          <cell r="L187">
            <v>4653.8976471493588</v>
          </cell>
          <cell r="M187">
            <v>4890.7662469808711</v>
          </cell>
        </row>
        <row r="188">
          <cell r="H188" t="str">
            <v xml:space="preserve"> </v>
          </cell>
        </row>
        <row r="189">
          <cell r="B189" t="str">
            <v>E</v>
          </cell>
          <cell r="C189" t="str">
            <v>Interest:</v>
          </cell>
          <cell r="G189" t="str">
            <v>-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</row>
        <row r="190">
          <cell r="C190" t="str">
            <v xml:space="preserve">  on working Capital-75% Utilisation</v>
          </cell>
          <cell r="G190">
            <v>1113</v>
          </cell>
          <cell r="H190">
            <v>973.72793624539963</v>
          </cell>
          <cell r="I190">
            <v>896.06747765284899</v>
          </cell>
          <cell r="J190">
            <v>1000.3836579005281</v>
          </cell>
          <cell r="K190">
            <v>1118.4537930567781</v>
          </cell>
          <cell r="L190">
            <v>1288.0062122304139</v>
          </cell>
          <cell r="M190">
            <v>1419.8691538184426</v>
          </cell>
        </row>
        <row r="191">
          <cell r="C191" t="str">
            <v xml:space="preserve">   others</v>
          </cell>
          <cell r="G191">
            <v>31</v>
          </cell>
          <cell r="H191">
            <v>200</v>
          </cell>
          <cell r="I191">
            <v>266.89499999999998</v>
          </cell>
          <cell r="J191">
            <v>203.98499999999999</v>
          </cell>
          <cell r="K191">
            <v>142.69499999999999</v>
          </cell>
          <cell r="L191">
            <v>84.644999999999996</v>
          </cell>
          <cell r="M191">
            <v>28.215</v>
          </cell>
        </row>
        <row r="193">
          <cell r="B193" t="str">
            <v>F</v>
          </cell>
          <cell r="C193" t="str">
            <v xml:space="preserve">Selling, General and Adminis- </v>
          </cell>
          <cell r="G193">
            <v>995</v>
          </cell>
          <cell r="H193">
            <v>1044.75</v>
          </cell>
          <cell r="I193">
            <v>1096.9875</v>
          </cell>
          <cell r="J193">
            <v>1151.836875</v>
          </cell>
          <cell r="K193">
            <v>1209.4287187499999</v>
          </cell>
          <cell r="L193">
            <v>1269.9001546874999</v>
          </cell>
          <cell r="M193">
            <v>1333.3951624218751</v>
          </cell>
        </row>
        <row r="194">
          <cell r="C194" t="str">
            <v>trative Expense</v>
          </cell>
        </row>
        <row r="196">
          <cell r="B196" t="str">
            <v>G</v>
          </cell>
          <cell r="C196" t="str">
            <v>Profit before taxation [D-(E+F)]</v>
          </cell>
          <cell r="G196">
            <v>501</v>
          </cell>
          <cell r="H196">
            <v>578.47594633036306</v>
          </cell>
          <cell r="I196">
            <v>1182.2141914146023</v>
          </cell>
          <cell r="J196">
            <v>1471.3298057144957</v>
          </cell>
          <cell r="K196">
            <v>1752.9846619901855</v>
          </cell>
          <cell r="L196">
            <v>2011.3462802314452</v>
          </cell>
          <cell r="M196">
            <v>2109.2869307405535</v>
          </cell>
        </row>
        <row r="197">
          <cell r="B197" t="str">
            <v>H</v>
          </cell>
          <cell r="C197" t="str">
            <v xml:space="preserve">Provision for taxes </v>
          </cell>
          <cell r="G197" t="str">
            <v xml:space="preserve"> </v>
          </cell>
          <cell r="H197">
            <v>28.923797316518154</v>
          </cell>
          <cell r="I197">
            <v>118.22141914146023</v>
          </cell>
          <cell r="J197">
            <v>147.13298057144956</v>
          </cell>
          <cell r="K197">
            <v>175.29846619901855</v>
          </cell>
          <cell r="L197">
            <v>201.13462802314453</v>
          </cell>
          <cell r="M197">
            <v>210.92869307405536</v>
          </cell>
        </row>
        <row r="198">
          <cell r="B198" t="str">
            <v xml:space="preserve">I </v>
          </cell>
          <cell r="C198" t="str">
            <v>Net Profit(G-H)</v>
          </cell>
          <cell r="G198">
            <v>501</v>
          </cell>
          <cell r="H198">
            <v>549.55214901384488</v>
          </cell>
          <cell r="I198">
            <v>1063.992772273142</v>
          </cell>
          <cell r="J198">
            <v>1324.1968251430462</v>
          </cell>
          <cell r="K198">
            <v>1577.6861957911669</v>
          </cell>
          <cell r="L198">
            <v>1810.2116522083006</v>
          </cell>
          <cell r="M198">
            <v>1898.3582376664981</v>
          </cell>
        </row>
        <row r="199">
          <cell r="B199" t="str">
            <v>J</v>
          </cell>
          <cell r="C199" t="str">
            <v>Depreciation added back</v>
          </cell>
          <cell r="G199">
            <v>116</v>
          </cell>
          <cell r="H199">
            <v>130.55000000000001</v>
          </cell>
          <cell r="I199">
            <v>218.1225</v>
          </cell>
          <cell r="J199">
            <v>207.21637499999997</v>
          </cell>
          <cell r="K199">
            <v>196.85555624999998</v>
          </cell>
          <cell r="L199">
            <v>187.0127784375</v>
          </cell>
          <cell r="M199">
            <v>177.66213951562497</v>
          </cell>
        </row>
        <row r="200">
          <cell r="B200" t="str">
            <v>K</v>
          </cell>
          <cell r="C200" t="str">
            <v>Net Cash accruls</v>
          </cell>
          <cell r="G200">
            <v>617</v>
          </cell>
          <cell r="H200">
            <v>680.10214901384484</v>
          </cell>
          <cell r="I200">
            <v>1282.115272273142</v>
          </cell>
          <cell r="J200">
            <v>1531.4132001430462</v>
          </cell>
          <cell r="K200">
            <v>1774.541752041167</v>
          </cell>
          <cell r="L200">
            <v>1997.2244306458006</v>
          </cell>
          <cell r="M200">
            <v>2076.020377182123</v>
          </cell>
        </row>
        <row r="201">
          <cell r="C201" t="str">
            <v xml:space="preserve">***       Rolls consumption has been taken at full value excluding sales of </v>
          </cell>
        </row>
        <row r="202">
          <cell r="C202" t="str">
            <v>of rolls in the projections. The figure for 3/97 is net of sales of Rs 8.12 of rolls</v>
          </cell>
        </row>
        <row r="203">
          <cell r="C203" t="str">
            <v>and accordingly the sales of rolls are included in Misc receipts in the projections</v>
          </cell>
        </row>
        <row r="204">
          <cell r="A204" t="str">
            <v>|::</v>
          </cell>
        </row>
        <row r="205">
          <cell r="C205" t="str">
            <v>PROFORMA X</v>
          </cell>
        </row>
        <row r="206">
          <cell r="C206" t="str">
            <v>CASH FLOW STATEMENT</v>
          </cell>
        </row>
        <row r="207">
          <cell r="B207" t="str">
            <v>-</v>
          </cell>
          <cell r="C207" t="str">
            <v>-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</row>
        <row r="208">
          <cell r="F208" t="str">
            <v xml:space="preserve"> </v>
          </cell>
          <cell r="G208" t="str">
            <v>Operating Year</v>
          </cell>
        </row>
        <row r="209">
          <cell r="F209" t="str">
            <v xml:space="preserve"> </v>
          </cell>
          <cell r="G209" t="str">
            <v>-</v>
          </cell>
          <cell r="H209" t="str">
            <v>-</v>
          </cell>
          <cell r="I209" t="str">
            <v>-</v>
          </cell>
          <cell r="J209" t="str">
            <v>-</v>
          </cell>
          <cell r="K209" t="str">
            <v>-</v>
          </cell>
          <cell r="L209" t="str">
            <v>-</v>
          </cell>
          <cell r="M209" t="str">
            <v>-</v>
          </cell>
        </row>
        <row r="210">
          <cell r="F210" t="str">
            <v xml:space="preserve"> </v>
          </cell>
          <cell r="G210" t="str">
            <v>31.3.97</v>
          </cell>
          <cell r="H210" t="str">
            <v>31.3.98</v>
          </cell>
          <cell r="I210" t="str">
            <v>31.3.99</v>
          </cell>
          <cell r="J210" t="str">
            <v>31.3.2000</v>
          </cell>
          <cell r="K210" t="str">
            <v>31.3.2001</v>
          </cell>
          <cell r="L210" t="str">
            <v>31.3.2002</v>
          </cell>
          <cell r="M210" t="str">
            <v>31.03.2003</v>
          </cell>
        </row>
        <row r="211">
          <cell r="B211" t="str">
            <v>-</v>
          </cell>
          <cell r="C211" t="str">
            <v>-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-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</row>
        <row r="212">
          <cell r="B212" t="str">
            <v xml:space="preserve">A </v>
          </cell>
          <cell r="C212" t="str">
            <v>Sources of Funds</v>
          </cell>
        </row>
        <row r="214">
          <cell r="B214">
            <v>1</v>
          </cell>
          <cell r="C214" t="str">
            <v xml:space="preserve">Cash accruals (viz. Net Profit </v>
          </cell>
          <cell r="G214">
            <v>501</v>
          </cell>
          <cell r="H214">
            <v>578.47594633036306</v>
          </cell>
          <cell r="I214">
            <v>1182.2141914146023</v>
          </cell>
          <cell r="J214">
            <v>1471.3298057144957</v>
          </cell>
          <cell r="K214">
            <v>1752.9846619901855</v>
          </cell>
          <cell r="L214">
            <v>2011.3462802314452</v>
          </cell>
          <cell r="M214">
            <v>2109.2869307405535</v>
          </cell>
        </row>
        <row r="215">
          <cell r="C215" t="str">
            <v xml:space="preserve">before taxation (item G of  </v>
          </cell>
        </row>
        <row r="216">
          <cell r="C216" t="str">
            <v xml:space="preserve">performa IX) to which shall </v>
          </cell>
        </row>
        <row r="217">
          <cell r="C217" t="str">
            <v>be added interest (item E of</v>
          </cell>
        </row>
        <row r="218">
          <cell r="C218" t="str">
            <v>Proforma IX)</v>
          </cell>
        </row>
        <row r="219">
          <cell r="B219">
            <v>2</v>
          </cell>
          <cell r="C219" t="str">
            <v>Increase in Share Capital</v>
          </cell>
          <cell r="F219" t="str">
            <v xml:space="preserve"> </v>
          </cell>
          <cell r="H219">
            <v>522.5</v>
          </cell>
          <cell r="I219" t="str">
            <v xml:space="preserve"> </v>
          </cell>
          <cell r="J219" t="str">
            <v xml:space="preserve"> </v>
          </cell>
          <cell r="K219" t="str">
            <v xml:space="preserve"> </v>
          </cell>
          <cell r="L219" t="str">
            <v xml:space="preserve"> </v>
          </cell>
          <cell r="M219" t="str">
            <v xml:space="preserve"> </v>
          </cell>
        </row>
        <row r="220">
          <cell r="B220">
            <v>3</v>
          </cell>
          <cell r="C220" t="str">
            <v>Depreciation</v>
          </cell>
          <cell r="G220">
            <v>116</v>
          </cell>
          <cell r="H220">
            <v>130.55000000000001</v>
          </cell>
          <cell r="I220">
            <v>218.1225</v>
          </cell>
          <cell r="J220">
            <v>207.21637499999997</v>
          </cell>
          <cell r="K220">
            <v>196.85555624999998</v>
          </cell>
          <cell r="L220">
            <v>187.0127784375</v>
          </cell>
          <cell r="M220">
            <v>177.66213951562497</v>
          </cell>
        </row>
        <row r="221">
          <cell r="B221">
            <v>4</v>
          </cell>
          <cell r="C221" t="str">
            <v>Investment allowance</v>
          </cell>
          <cell r="F221" t="str">
            <v xml:space="preserve"> </v>
          </cell>
        </row>
        <row r="222">
          <cell r="B222">
            <v>5</v>
          </cell>
          <cell r="C222" t="str">
            <v>Increase in long term loans/debentures</v>
          </cell>
          <cell r="G222">
            <v>0</v>
          </cell>
          <cell r="H222">
            <v>1300.5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B223">
            <v>6</v>
          </cell>
          <cell r="C223" t="str">
            <v>Increase in deferred payment fascility</v>
          </cell>
        </row>
        <row r="224">
          <cell r="B224">
            <v>7</v>
          </cell>
          <cell r="C224" t="str">
            <v>Increase in unsecured loans/deposits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</row>
        <row r="225">
          <cell r="B225">
            <v>8</v>
          </cell>
          <cell r="C225" t="str">
            <v>Increase in bank borrowings</v>
          </cell>
        </row>
        <row r="226">
          <cell r="C226" t="str">
            <v>for working cpaital</v>
          </cell>
          <cell r="G226">
            <v>-864</v>
          </cell>
          <cell r="H226">
            <v>386.59964580777614</v>
          </cell>
          <cell r="I226">
            <v>1227.93722569481</v>
          </cell>
          <cell r="J226">
            <v>772.71244627910346</v>
          </cell>
          <cell r="K226">
            <v>874.59359375000076</v>
          </cell>
          <cell r="L226">
            <v>1255.9438457306351</v>
          </cell>
          <cell r="M226">
            <v>976.76253028169413</v>
          </cell>
        </row>
        <row r="227">
          <cell r="B227">
            <v>9</v>
          </cell>
          <cell r="C227" t="str">
            <v xml:space="preserve">Sales of fixed assets/investments </v>
          </cell>
        </row>
        <row r="228">
          <cell r="B228">
            <v>10</v>
          </cell>
          <cell r="C228" t="str">
            <v>Other (indicate details)</v>
          </cell>
          <cell r="F228" t="str">
            <v xml:space="preserve">  </v>
          </cell>
        </row>
        <row r="229"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</row>
        <row r="230">
          <cell r="C230" t="str">
            <v>Total  Sources</v>
          </cell>
          <cell r="G230">
            <v>-247</v>
          </cell>
          <cell r="H230">
            <v>2918.6255921381389</v>
          </cell>
          <cell r="I230">
            <v>2628.2739171094122</v>
          </cell>
          <cell r="J230">
            <v>2451.2586269935991</v>
          </cell>
          <cell r="K230">
            <v>2824.4338119901863</v>
          </cell>
          <cell r="L230">
            <v>3454.3029043995803</v>
          </cell>
          <cell r="M230">
            <v>3263.7116005378725</v>
          </cell>
        </row>
        <row r="231">
          <cell r="G231" t="str">
            <v>-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</row>
        <row r="232">
          <cell r="B232" t="str">
            <v>B</v>
          </cell>
          <cell r="C232" t="str">
            <v>DISPOSITION OF FUNDS</v>
          </cell>
        </row>
        <row r="233">
          <cell r="B233">
            <v>1</v>
          </cell>
          <cell r="C233" t="str">
            <v xml:space="preserve">Preliminary and </v>
          </cell>
        </row>
        <row r="234">
          <cell r="C234" t="str">
            <v>pre-operative expenses</v>
          </cell>
        </row>
        <row r="235">
          <cell r="B235">
            <v>2</v>
          </cell>
          <cell r="C235" t="str">
            <v>Increase in Capital expenditure</v>
          </cell>
          <cell r="G235">
            <v>255</v>
          </cell>
          <cell r="H235">
            <v>2298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B236">
            <v>3</v>
          </cell>
          <cell r="C236" t="str">
            <v>Increase in Current assets</v>
          </cell>
        </row>
        <row r="237">
          <cell r="C237" t="str">
            <v>minus liabilities</v>
          </cell>
          <cell r="G237">
            <v>-1123.5</v>
          </cell>
          <cell r="H237">
            <v>-184.85667929292913</v>
          </cell>
          <cell r="I237">
            <v>1937.488094382797</v>
          </cell>
          <cell r="J237">
            <v>1028.1176752857186</v>
          </cell>
          <cell r="K237">
            <v>1156.6664583333345</v>
          </cell>
          <cell r="L237">
            <v>1414.2323295187807</v>
          </cell>
          <cell r="M237">
            <v>1255.4599272300516</v>
          </cell>
        </row>
        <row r="238">
          <cell r="B238">
            <v>4</v>
          </cell>
          <cell r="C238" t="str">
            <v>Decrease in long-term loans/debentures</v>
          </cell>
          <cell r="G238">
            <v>87.5</v>
          </cell>
          <cell r="H238">
            <v>0</v>
          </cell>
          <cell r="I238">
            <v>676.5</v>
          </cell>
          <cell r="J238">
            <v>682.5</v>
          </cell>
          <cell r="K238">
            <v>227</v>
          </cell>
          <cell r="L238">
            <v>313.5</v>
          </cell>
          <cell r="M238">
            <v>313.5</v>
          </cell>
          <cell r="N238" t="str">
            <v xml:space="preserve">    </v>
          </cell>
        </row>
        <row r="239">
          <cell r="B239">
            <v>5</v>
          </cell>
          <cell r="C239" t="str">
            <v>Decrease in unsecured loans/deposits</v>
          </cell>
          <cell r="G239" t="str">
            <v xml:space="preserve"> </v>
          </cell>
          <cell r="I239" t="str">
            <v xml:space="preserve"> </v>
          </cell>
        </row>
        <row r="240">
          <cell r="B240">
            <v>6</v>
          </cell>
          <cell r="C240" t="str">
            <v>Decrease in deferred payment fascility</v>
          </cell>
        </row>
        <row r="241">
          <cell r="B241">
            <v>7</v>
          </cell>
          <cell r="C241" t="str">
            <v>Increase in investments</v>
          </cell>
          <cell r="F241" t="str">
            <v xml:space="preserve"> </v>
          </cell>
          <cell r="G241">
            <v>16</v>
          </cell>
          <cell r="H241">
            <v>95</v>
          </cell>
          <cell r="I241">
            <v>106.25</v>
          </cell>
          <cell r="J241">
            <v>132.8125</v>
          </cell>
          <cell r="K241">
            <v>166.015625</v>
          </cell>
          <cell r="L241">
            <v>207.51953125</v>
          </cell>
          <cell r="M241">
            <v>259.3994140625</v>
          </cell>
        </row>
        <row r="242">
          <cell r="B242">
            <v>8</v>
          </cell>
          <cell r="C242" t="str">
            <v>Interest</v>
          </cell>
        </row>
        <row r="243">
          <cell r="B243">
            <v>9</v>
          </cell>
          <cell r="C243" t="str">
            <v>Taxation</v>
          </cell>
          <cell r="G243" t="str">
            <v xml:space="preserve"> </v>
          </cell>
          <cell r="H243">
            <v>28.923797316518154</v>
          </cell>
          <cell r="I243">
            <v>118.22141914146023</v>
          </cell>
          <cell r="J243">
            <v>147.13298057144956</v>
          </cell>
          <cell r="K243">
            <v>175.29846619901855</v>
          </cell>
          <cell r="L243">
            <v>201.13462802314453</v>
          </cell>
          <cell r="M243">
            <v>210.92869307405536</v>
          </cell>
        </row>
        <row r="244">
          <cell r="B244">
            <v>10</v>
          </cell>
          <cell r="C244" t="str">
            <v xml:space="preserve">Dividend-Equity </v>
          </cell>
          <cell r="E244" t="str">
            <v xml:space="preserve"> </v>
          </cell>
          <cell r="G244">
            <v>337</v>
          </cell>
          <cell r="H244">
            <v>250</v>
          </cell>
          <cell r="I244">
            <v>300</v>
          </cell>
          <cell r="J244">
            <v>330</v>
          </cell>
          <cell r="K244">
            <v>363.00000000000006</v>
          </cell>
          <cell r="L244">
            <v>399.30000000000007</v>
          </cell>
          <cell r="M244">
            <v>439.23000000000013</v>
          </cell>
        </row>
        <row r="246">
          <cell r="C246" t="str">
            <v>-Preference (Amount Rate)</v>
          </cell>
        </row>
        <row r="248">
          <cell r="B248">
            <v>11</v>
          </cell>
          <cell r="C248" t="str">
            <v>Other Expenses (Give details)</v>
          </cell>
        </row>
        <row r="249"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</row>
        <row r="250">
          <cell r="C250" t="str">
            <v>Total Disposition (B)</v>
          </cell>
          <cell r="G250">
            <v>-428</v>
          </cell>
          <cell r="H250">
            <v>2487.067118023589</v>
          </cell>
          <cell r="I250">
            <v>3138.4595135242571</v>
          </cell>
          <cell r="J250">
            <v>2320.5631558571681</v>
          </cell>
          <cell r="K250">
            <v>2087.9805495323531</v>
          </cell>
          <cell r="L250">
            <v>2535.6864887919255</v>
          </cell>
          <cell r="M250">
            <v>2478.518034366607</v>
          </cell>
        </row>
        <row r="251"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  <cell r="K251" t="str">
            <v>-</v>
          </cell>
          <cell r="L251" t="str">
            <v>-</v>
          </cell>
          <cell r="M251" t="str">
            <v>-</v>
          </cell>
        </row>
        <row r="252">
          <cell r="B252" t="str">
            <v>C</v>
          </cell>
          <cell r="C252" t="str">
            <v>Opening Balance</v>
          </cell>
          <cell r="F252" t="str">
            <v xml:space="preserve"> </v>
          </cell>
          <cell r="G252">
            <v>1018</v>
          </cell>
          <cell r="H252">
            <v>1199</v>
          </cell>
          <cell r="I252">
            <v>1630.5584741145499</v>
          </cell>
          <cell r="J252">
            <v>1120.3744995106745</v>
          </cell>
          <cell r="K252">
            <v>1251.0680143009417</v>
          </cell>
          <cell r="L252">
            <v>1987.5238852203261</v>
          </cell>
          <cell r="M252">
            <v>2906.1371543122382</v>
          </cell>
        </row>
        <row r="253">
          <cell r="B253" t="str">
            <v>D</v>
          </cell>
          <cell r="C253" t="str">
            <v>Net Surplus (A-B)</v>
          </cell>
          <cell r="F253" t="str">
            <v xml:space="preserve"> </v>
          </cell>
          <cell r="G253">
            <v>181</v>
          </cell>
          <cell r="H253">
            <v>431.55847411454988</v>
          </cell>
          <cell r="I253">
            <v>-510.18559641484489</v>
          </cell>
          <cell r="J253">
            <v>130.69547113643102</v>
          </cell>
          <cell r="K253">
            <v>736.45326245783326</v>
          </cell>
          <cell r="L253">
            <v>918.61641560765474</v>
          </cell>
          <cell r="M253">
            <v>785.1935661712655</v>
          </cell>
        </row>
        <row r="254">
          <cell r="B254" t="str">
            <v>E</v>
          </cell>
          <cell r="C254" t="str">
            <v>Closing balance</v>
          </cell>
          <cell r="G254">
            <v>1199</v>
          </cell>
          <cell r="H254">
            <v>1630.5584741145499</v>
          </cell>
          <cell r="I254">
            <v>1120.372877699705</v>
          </cell>
          <cell r="J254">
            <v>1251.0699706471055</v>
          </cell>
          <cell r="K254">
            <v>1987.521276758775</v>
          </cell>
          <cell r="L254">
            <v>2906.1403008279808</v>
          </cell>
          <cell r="M254">
            <v>3691.3307204835037</v>
          </cell>
        </row>
        <row r="255">
          <cell r="A255" t="str">
            <v>|::</v>
          </cell>
          <cell r="G255">
            <v>0</v>
          </cell>
          <cell r="H255">
            <v>0</v>
          </cell>
          <cell r="I255">
            <v>1.621810969481885E-3</v>
          </cell>
          <cell r="J255">
            <v>-1.9563461637517321E-3</v>
          </cell>
          <cell r="K255">
            <v>2.6084615510626463E-3</v>
          </cell>
          <cell r="L255">
            <v>-3.1465157426282531E-3</v>
          </cell>
          <cell r="M255">
            <v>4.1953543236559199E-3</v>
          </cell>
        </row>
        <row r="256">
          <cell r="D256" t="str">
            <v>PROFORMA XI</v>
          </cell>
        </row>
        <row r="257">
          <cell r="C257" t="str">
            <v>PROJECTED BALANCE SHEET</v>
          </cell>
        </row>
        <row r="258">
          <cell r="B258" t="str">
            <v>-</v>
          </cell>
          <cell r="C258" t="str">
            <v>-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</row>
        <row r="259">
          <cell r="B259" t="str">
            <v>P A R T I C U L A R S</v>
          </cell>
          <cell r="F259" t="str">
            <v>31.3.96</v>
          </cell>
          <cell r="G259" t="str">
            <v>31.3.97</v>
          </cell>
          <cell r="H259" t="str">
            <v>31.3.98</v>
          </cell>
          <cell r="I259" t="str">
            <v>31.3.99</v>
          </cell>
          <cell r="J259" t="str">
            <v>31.3.2000</v>
          </cell>
          <cell r="K259" t="str">
            <v>31.3.2001</v>
          </cell>
          <cell r="L259" t="str">
            <v>31.3.2002</v>
          </cell>
          <cell r="M259" t="str">
            <v>31.03.2003</v>
          </cell>
        </row>
        <row r="260">
          <cell r="B260" t="str">
            <v>-</v>
          </cell>
          <cell r="C260" t="str">
            <v>-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  <cell r="K260" t="str">
            <v>-</v>
          </cell>
          <cell r="L260" t="str">
            <v>-</v>
          </cell>
          <cell r="M260" t="str">
            <v>-</v>
          </cell>
        </row>
        <row r="261">
          <cell r="B261" t="str">
            <v>A</v>
          </cell>
          <cell r="C261" t="str">
            <v>L I A B I L I T I E S</v>
          </cell>
          <cell r="I261" t="str">
            <v xml:space="preserve"> </v>
          </cell>
        </row>
        <row r="263">
          <cell r="B263">
            <v>1</v>
          </cell>
          <cell r="C263" t="str">
            <v>Equity Share Capital</v>
          </cell>
          <cell r="F263">
            <v>5196</v>
          </cell>
          <cell r="G263">
            <v>5360</v>
          </cell>
          <cell r="H263">
            <v>6182.0521490138453</v>
          </cell>
          <cell r="I263">
            <v>6946.0449212869871</v>
          </cell>
          <cell r="J263">
            <v>7940.2417464300343</v>
          </cell>
          <cell r="K263">
            <v>9154.9279422212021</v>
          </cell>
          <cell r="L263">
            <v>10565.839594429504</v>
          </cell>
          <cell r="M263">
            <v>12024.967832096003</v>
          </cell>
        </row>
        <row r="264">
          <cell r="B264">
            <v>2</v>
          </cell>
          <cell r="C264" t="str">
            <v>Reserves and Surplus</v>
          </cell>
          <cell r="F264" t="str">
            <v xml:space="preserve"> </v>
          </cell>
          <cell r="G264" t="str">
            <v xml:space="preserve"> </v>
          </cell>
          <cell r="H264" t="str">
            <v xml:space="preserve"> </v>
          </cell>
          <cell r="I264" t="str">
            <v xml:space="preserve"> </v>
          </cell>
          <cell r="J264" t="str">
            <v xml:space="preserve"> </v>
          </cell>
          <cell r="K264" t="str">
            <v xml:space="preserve"> </v>
          </cell>
          <cell r="L264" t="str">
            <v xml:space="preserve"> </v>
          </cell>
          <cell r="M264" t="str">
            <v xml:space="preserve"> </v>
          </cell>
        </row>
        <row r="265">
          <cell r="B265">
            <v>3</v>
          </cell>
          <cell r="C265" t="str">
            <v>Term Loans</v>
          </cell>
          <cell r="F265">
            <v>1000</v>
          </cell>
          <cell r="G265">
            <v>912.5</v>
          </cell>
          <cell r="H265">
            <v>2213</v>
          </cell>
          <cell r="I265">
            <v>1536.5</v>
          </cell>
          <cell r="J265">
            <v>854</v>
          </cell>
          <cell r="K265">
            <v>627</v>
          </cell>
          <cell r="L265">
            <v>313.5</v>
          </cell>
          <cell r="M265">
            <v>0</v>
          </cell>
        </row>
        <row r="266">
          <cell r="B266">
            <v>4</v>
          </cell>
          <cell r="C266" t="str">
            <v>Bank borrowings for</v>
          </cell>
          <cell r="H266" t="str">
            <v xml:space="preserve"> </v>
          </cell>
        </row>
        <row r="267">
          <cell r="C267" t="str">
            <v>working capital</v>
          </cell>
          <cell r="F267">
            <v>5887</v>
          </cell>
          <cell r="G267">
            <v>5023</v>
          </cell>
          <cell r="H267">
            <v>5409.5984294495502</v>
          </cell>
          <cell r="I267">
            <v>6637.5368715025861</v>
          </cell>
          <cell r="J267">
            <v>7410.2493177816896</v>
          </cell>
          <cell r="K267">
            <v>8284.8429115316903</v>
          </cell>
          <cell r="L267">
            <v>9540.7867572623254</v>
          </cell>
          <cell r="M267">
            <v>10517.54928754402</v>
          </cell>
        </row>
        <row r="268">
          <cell r="B268">
            <v>5</v>
          </cell>
          <cell r="C268" t="str">
            <v>Unsecured Loans</v>
          </cell>
          <cell r="F268" t="str">
            <v xml:space="preserve"> </v>
          </cell>
          <cell r="G268" t="str">
            <v xml:space="preserve"> </v>
          </cell>
          <cell r="H268" t="str">
            <v xml:space="preserve"> </v>
          </cell>
          <cell r="I268" t="str">
            <v xml:space="preserve"> </v>
          </cell>
          <cell r="J268" t="str">
            <v xml:space="preserve"> </v>
          </cell>
          <cell r="K268" t="str">
            <v xml:space="preserve"> </v>
          </cell>
          <cell r="L268" t="str">
            <v xml:space="preserve"> </v>
          </cell>
          <cell r="M268" t="str">
            <v xml:space="preserve"> </v>
          </cell>
        </row>
        <row r="269">
          <cell r="B269">
            <v>6</v>
          </cell>
          <cell r="C269" t="str">
            <v>Current Liabilities</v>
          </cell>
          <cell r="F269">
            <v>1131</v>
          </cell>
          <cell r="G269">
            <v>2335.5</v>
          </cell>
          <cell r="H269">
            <v>3400.2116666666666</v>
          </cell>
          <cell r="I269">
            <v>576.80751173708916</v>
          </cell>
          <cell r="J269">
            <v>617.43826291079813</v>
          </cell>
          <cell r="K269">
            <v>668.73208920187801</v>
          </cell>
          <cell r="L269">
            <v>620.6552981220658</v>
          </cell>
          <cell r="M269">
            <v>682.72082793427262</v>
          </cell>
        </row>
        <row r="270">
          <cell r="F270" t="str">
            <v>-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</row>
        <row r="271">
          <cell r="C271" t="str">
            <v>Total:</v>
          </cell>
          <cell r="D271" t="str">
            <v xml:space="preserve"> </v>
          </cell>
          <cell r="F271">
            <v>13214</v>
          </cell>
          <cell r="G271">
            <v>13631</v>
          </cell>
          <cell r="H271">
            <v>17204.862245130062</v>
          </cell>
          <cell r="I271">
            <v>15696.889304526663</v>
          </cell>
          <cell r="J271">
            <v>16821.929327122521</v>
          </cell>
          <cell r="K271">
            <v>18735.502942954772</v>
          </cell>
          <cell r="L271">
            <v>21040.781649813896</v>
          </cell>
          <cell r="M271">
            <v>23225.237947574296</v>
          </cell>
        </row>
        <row r="272">
          <cell r="D272" t="str">
            <v xml:space="preserve"> 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  <cell r="K272" t="str">
            <v>-</v>
          </cell>
          <cell r="L272" t="str">
            <v>-</v>
          </cell>
          <cell r="M272" t="str">
            <v>-</v>
          </cell>
        </row>
        <row r="273">
          <cell r="B273" t="str">
            <v>B</v>
          </cell>
          <cell r="C273" t="str">
            <v>A S S E T S</v>
          </cell>
        </row>
        <row r="275">
          <cell r="B275">
            <v>1</v>
          </cell>
          <cell r="C275" t="str">
            <v>Gross Block</v>
          </cell>
          <cell r="F275">
            <v>5666</v>
          </cell>
          <cell r="G275">
            <v>5921</v>
          </cell>
          <cell r="H275">
            <v>8219</v>
          </cell>
          <cell r="I275">
            <v>8219</v>
          </cell>
          <cell r="J275">
            <v>8219</v>
          </cell>
          <cell r="K275">
            <v>8219</v>
          </cell>
          <cell r="L275">
            <v>8219</v>
          </cell>
          <cell r="M275">
            <v>8219</v>
          </cell>
        </row>
        <row r="276">
          <cell r="B276">
            <v>2</v>
          </cell>
          <cell r="C276" t="str">
            <v>Depreciation</v>
          </cell>
          <cell r="F276">
            <v>2939</v>
          </cell>
          <cell r="G276">
            <v>3055</v>
          </cell>
          <cell r="H276">
            <v>3185.55</v>
          </cell>
          <cell r="I276">
            <v>3403.6725000000001</v>
          </cell>
          <cell r="J276">
            <v>3610.8888750000001</v>
          </cell>
          <cell r="K276">
            <v>3807.7444312500002</v>
          </cell>
          <cell r="L276">
            <v>3994.7572096875001</v>
          </cell>
          <cell r="M276">
            <v>4172.4193492031254</v>
          </cell>
        </row>
        <row r="277">
          <cell r="B277">
            <v>3</v>
          </cell>
          <cell r="C277" t="str">
            <v>Net Block</v>
          </cell>
          <cell r="F277">
            <v>2727</v>
          </cell>
          <cell r="G277">
            <v>2866</v>
          </cell>
          <cell r="H277">
            <v>5033.45</v>
          </cell>
          <cell r="I277">
            <v>4815.3274999999994</v>
          </cell>
          <cell r="J277">
            <v>4608.1111249999994</v>
          </cell>
          <cell r="K277">
            <v>4411.2555687499998</v>
          </cell>
          <cell r="L277">
            <v>4224.2427903124999</v>
          </cell>
          <cell r="M277">
            <v>4046.5806507968746</v>
          </cell>
        </row>
        <row r="278">
          <cell r="B278">
            <v>4</v>
          </cell>
          <cell r="C278" t="str">
            <v>Investment</v>
          </cell>
          <cell r="F278">
            <v>314</v>
          </cell>
          <cell r="G278">
            <v>330</v>
          </cell>
          <cell r="H278">
            <v>425</v>
          </cell>
          <cell r="I278">
            <v>531.25</v>
          </cell>
          <cell r="J278">
            <v>664.0625</v>
          </cell>
          <cell r="K278">
            <v>830.078125</v>
          </cell>
          <cell r="L278">
            <v>1037.59765625</v>
          </cell>
          <cell r="M278">
            <v>1296.9970703125</v>
          </cell>
        </row>
        <row r="279">
          <cell r="C279" t="str">
            <v xml:space="preserve"> </v>
          </cell>
        </row>
        <row r="280">
          <cell r="B280">
            <v>5</v>
          </cell>
          <cell r="C280" t="str">
            <v>Net current assets</v>
          </cell>
          <cell r="F280">
            <v>9155</v>
          </cell>
          <cell r="G280">
            <v>9236</v>
          </cell>
          <cell r="H280">
            <v>10115.854987373737</v>
          </cell>
          <cell r="I280">
            <v>9229.938926826957</v>
          </cell>
          <cell r="J280">
            <v>10298.687353286385</v>
          </cell>
          <cell r="K280">
            <v>11506.647637910799</v>
          </cell>
          <cell r="L280">
            <v>12872.803176349767</v>
          </cell>
          <cell r="M280">
            <v>14190.328633392026</v>
          </cell>
        </row>
        <row r="281">
          <cell r="B281">
            <v>6</v>
          </cell>
          <cell r="C281" t="str">
            <v>Cash and Bank</v>
          </cell>
          <cell r="E281" t="str">
            <v xml:space="preserve"> </v>
          </cell>
          <cell r="F281">
            <v>1018</v>
          </cell>
          <cell r="G281">
            <v>1199</v>
          </cell>
          <cell r="H281">
            <v>1630.5584741145499</v>
          </cell>
          <cell r="I281">
            <v>1120.3744995106745</v>
          </cell>
          <cell r="J281">
            <v>1251.0680143009417</v>
          </cell>
          <cell r="K281">
            <v>1987.5238852203261</v>
          </cell>
          <cell r="L281">
            <v>2906.1371543122382</v>
          </cell>
          <cell r="M281">
            <v>3691.3349158378273</v>
          </cell>
        </row>
        <row r="282">
          <cell r="C282" t="str">
            <v>Balance</v>
          </cell>
        </row>
        <row r="283">
          <cell r="F283" t="str">
            <v>-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</row>
        <row r="284">
          <cell r="C284" t="str">
            <v>Total:</v>
          </cell>
          <cell r="F284">
            <v>13214</v>
          </cell>
          <cell r="G284">
            <v>13631</v>
          </cell>
          <cell r="H284">
            <v>17204.863461488287</v>
          </cell>
          <cell r="I284">
            <v>15696.89092633763</v>
          </cell>
          <cell r="J284">
            <v>16821.928992587327</v>
          </cell>
          <cell r="K284">
            <v>18735.505216881123</v>
          </cell>
          <cell r="L284">
            <v>21040.780777224503</v>
          </cell>
          <cell r="M284">
            <v>23225.241270339226</v>
          </cell>
        </row>
        <row r="285"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</row>
        <row r="287">
          <cell r="B287" t="str">
            <v xml:space="preserve">Debt-equity ratio [3/(1+2)] </v>
          </cell>
          <cell r="F287">
            <v>1.9245573518090838E-4</v>
          </cell>
          <cell r="G287">
            <v>0.17024253731343283</v>
          </cell>
          <cell r="H287">
            <v>0.35797174573382001</v>
          </cell>
          <cell r="I287">
            <v>0.22120501917446742</v>
          </cell>
          <cell r="J287">
            <v>0.10755340042184004</v>
          </cell>
          <cell r="K287">
            <v>6.8487704540891772E-2</v>
          </cell>
          <cell r="L287">
            <v>2.9671092126486824E-2</v>
          </cell>
          <cell r="M287">
            <v>0</v>
          </cell>
        </row>
        <row r="288">
          <cell r="B288" t="str">
            <v>Current ratio</v>
          </cell>
          <cell r="F288">
            <v>1.4495582787118837</v>
          </cell>
          <cell r="G288">
            <v>1.4180879255283005</v>
          </cell>
          <cell r="H288">
            <v>1.3333333333333333</v>
          </cell>
          <cell r="I288">
            <v>1.4346852432472479</v>
          </cell>
          <cell r="J288">
            <v>1.4387400171583429</v>
          </cell>
          <cell r="K288">
            <v>1.5071266529878338</v>
          </cell>
          <cell r="L288">
            <v>1.5528249085769266</v>
          </cell>
          <cell r="M288">
            <v>1.5965385981645355</v>
          </cell>
        </row>
        <row r="289">
          <cell r="A289" t="str">
            <v>|::</v>
          </cell>
          <cell r="F289">
            <v>0</v>
          </cell>
          <cell r="G289">
            <v>0</v>
          </cell>
          <cell r="H289">
            <v>-1.2163582250650506E-3</v>
          </cell>
          <cell r="I289">
            <v>-1.6218109667534009E-3</v>
          </cell>
          <cell r="J289">
            <v>3.3453519426984712E-4</v>
          </cell>
          <cell r="K289">
            <v>-2.273926351335831E-3</v>
          </cell>
          <cell r="L289">
            <v>8.7258939311141148E-4</v>
          </cell>
          <cell r="M289">
            <v>-3.3227649291802663E-3</v>
          </cell>
        </row>
        <row r="290">
          <cell r="B290" t="str">
            <v>LONG TERM LOAN REPAYMENT SCHEDULE</v>
          </cell>
        </row>
        <row r="291">
          <cell r="H291" t="str">
            <v>31.03.98</v>
          </cell>
          <cell r="I291" t="str">
            <v>31.03.99</v>
          </cell>
          <cell r="J291" t="str">
            <v>31.03.2000</v>
          </cell>
          <cell r="K291">
            <v>2001</v>
          </cell>
          <cell r="L291">
            <v>2002</v>
          </cell>
          <cell r="M291">
            <v>2003</v>
          </cell>
        </row>
        <row r="292">
          <cell r="C292" t="str">
            <v>Cost of equipment</v>
          </cell>
          <cell r="H292">
            <v>2090</v>
          </cell>
        </row>
        <row r="293">
          <cell r="C293" t="str">
            <v>Bank Finance (25% margin)</v>
          </cell>
          <cell r="H293">
            <v>1567.5</v>
          </cell>
          <cell r="I293" t="str">
            <v xml:space="preserve"> </v>
          </cell>
        </row>
        <row r="295">
          <cell r="C295" t="str">
            <v>Loan at Begining of the year:</v>
          </cell>
        </row>
        <row r="296">
          <cell r="C296" t="str">
            <v xml:space="preserve"> PICUP-interest free loan</v>
          </cell>
          <cell r="H296">
            <v>1000</v>
          </cell>
          <cell r="I296">
            <v>666</v>
          </cell>
          <cell r="J296">
            <v>333</v>
          </cell>
          <cell r="K296">
            <v>0</v>
          </cell>
          <cell r="L296">
            <v>0</v>
          </cell>
          <cell r="M296">
            <v>0</v>
          </cell>
        </row>
        <row r="297">
          <cell r="C297" t="str">
            <v xml:space="preserve"> Bank loan</v>
          </cell>
          <cell r="H297">
            <v>140</v>
          </cell>
          <cell r="I297">
            <v>1657.5</v>
          </cell>
          <cell r="J297">
            <v>1308</v>
          </cell>
          <cell r="K297">
            <v>958.5</v>
          </cell>
          <cell r="L297">
            <v>627</v>
          </cell>
          <cell r="M297">
            <v>313.5</v>
          </cell>
        </row>
        <row r="298">
          <cell r="C298" t="str">
            <v>Addition Bank Loan</v>
          </cell>
          <cell r="F298" t="str">
            <v xml:space="preserve"> </v>
          </cell>
          <cell r="H298">
            <v>1567.5</v>
          </cell>
        </row>
        <row r="299">
          <cell r="H299" t="str">
            <v>-</v>
          </cell>
          <cell r="I299" t="str">
            <v>-</v>
          </cell>
          <cell r="J299" t="str">
            <v>-</v>
          </cell>
          <cell r="K299" t="str">
            <v>-</v>
          </cell>
          <cell r="L299" t="str">
            <v>-</v>
          </cell>
          <cell r="M299" t="str">
            <v>-</v>
          </cell>
        </row>
        <row r="300">
          <cell r="C300" t="str">
            <v>Sub total</v>
          </cell>
          <cell r="H300">
            <v>2707.5</v>
          </cell>
          <cell r="I300">
            <v>2323.5</v>
          </cell>
          <cell r="J300">
            <v>1641</v>
          </cell>
          <cell r="K300">
            <v>958.5</v>
          </cell>
          <cell r="L300">
            <v>627</v>
          </cell>
          <cell r="M300">
            <v>313.5</v>
          </cell>
        </row>
        <row r="301">
          <cell r="E301" t="str">
            <v xml:space="preserve">  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</row>
        <row r="302">
          <cell r="I302" t="str">
            <v xml:space="preserve"> </v>
          </cell>
        </row>
        <row r="303">
          <cell r="C303" t="str">
            <v>Repayment PICUP</v>
          </cell>
          <cell r="H303">
            <v>334</v>
          </cell>
          <cell r="I303">
            <v>333</v>
          </cell>
          <cell r="J303">
            <v>333</v>
          </cell>
          <cell r="K303">
            <v>0</v>
          </cell>
        </row>
        <row r="304">
          <cell r="C304" t="str">
            <v>Repayment Bank loan</v>
          </cell>
          <cell r="G304" t="str">
            <v xml:space="preserve"> </v>
          </cell>
          <cell r="H304">
            <v>50</v>
          </cell>
          <cell r="I304">
            <v>349.5</v>
          </cell>
          <cell r="J304">
            <v>349.5</v>
          </cell>
          <cell r="K304">
            <v>331.5</v>
          </cell>
          <cell r="L304">
            <v>313.5</v>
          </cell>
          <cell r="M304">
            <v>313.5</v>
          </cell>
          <cell r="N304" t="str">
            <v xml:space="preserve"> </v>
          </cell>
        </row>
        <row r="305">
          <cell r="H305" t="str">
            <v>-</v>
          </cell>
          <cell r="I305" t="str">
            <v>-</v>
          </cell>
          <cell r="J305" t="str">
            <v>-</v>
          </cell>
          <cell r="K305" t="str">
            <v>-</v>
          </cell>
          <cell r="L305" t="str">
            <v>-</v>
          </cell>
          <cell r="M305" t="str">
            <v>-</v>
          </cell>
        </row>
        <row r="306">
          <cell r="C306" t="str">
            <v>Total Repayments</v>
          </cell>
          <cell r="H306">
            <v>384</v>
          </cell>
          <cell r="I306">
            <v>682.5</v>
          </cell>
          <cell r="J306">
            <v>682.5</v>
          </cell>
          <cell r="K306">
            <v>331.5</v>
          </cell>
          <cell r="L306">
            <v>313.5</v>
          </cell>
          <cell r="M306">
            <v>313.5</v>
          </cell>
        </row>
        <row r="307"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</row>
        <row r="308">
          <cell r="I308" t="str">
            <v xml:space="preserve"> </v>
          </cell>
        </row>
        <row r="309">
          <cell r="C309" t="str">
            <v>Loans at Closing of the year</v>
          </cell>
          <cell r="H309">
            <v>2323.5</v>
          </cell>
          <cell r="I309">
            <v>1641</v>
          </cell>
          <cell r="J309">
            <v>958.5</v>
          </cell>
          <cell r="K309">
            <v>627</v>
          </cell>
          <cell r="L309">
            <v>313.5</v>
          </cell>
          <cell r="M309">
            <v>0</v>
          </cell>
          <cell r="N309" t="str">
            <v xml:space="preserve"> </v>
          </cell>
        </row>
        <row r="311">
          <cell r="C311" t="str">
            <v>Repayments due &lt; 1 year (1/3rd)</v>
          </cell>
          <cell r="H311">
            <v>227.5</v>
          </cell>
          <cell r="I311">
            <v>227.5</v>
          </cell>
          <cell r="J311">
            <v>110.5</v>
          </cell>
          <cell r="K311">
            <v>104.5</v>
          </cell>
          <cell r="L311">
            <v>104.5</v>
          </cell>
          <cell r="M311">
            <v>0</v>
          </cell>
          <cell r="N311" t="str">
            <v xml:space="preserve"> </v>
          </cell>
        </row>
        <row r="313">
          <cell r="C313" t="str">
            <v>Net Term Loans less due &lt; 1 year</v>
          </cell>
          <cell r="H313">
            <v>2096</v>
          </cell>
          <cell r="I313">
            <v>1413.5</v>
          </cell>
          <cell r="J313">
            <v>848</v>
          </cell>
          <cell r="K313">
            <v>522.5</v>
          </cell>
          <cell r="L313">
            <v>209</v>
          </cell>
          <cell r="M313">
            <v>0</v>
          </cell>
        </row>
        <row r="314">
          <cell r="H314" t="str">
            <v xml:space="preserve"> </v>
          </cell>
        </row>
        <row r="315">
          <cell r="C315" t="str">
            <v>Interest</v>
          </cell>
          <cell r="E315">
            <v>0.18</v>
          </cell>
          <cell r="H315">
            <v>20.7</v>
          </cell>
          <cell r="I315">
            <v>266.89499999999998</v>
          </cell>
          <cell r="J315">
            <v>203.98499999999999</v>
          </cell>
          <cell r="K315">
            <v>142.69499999999999</v>
          </cell>
          <cell r="L315">
            <v>84.644999999999996</v>
          </cell>
          <cell r="M315">
            <v>28.215</v>
          </cell>
        </row>
        <row r="316">
          <cell r="G316" t="str">
            <v xml:space="preserve"> </v>
          </cell>
        </row>
        <row r="317">
          <cell r="I317" t="str">
            <v xml:space="preserve"> </v>
          </cell>
        </row>
        <row r="318">
          <cell r="I318" t="str">
            <v xml:space="preserve"> </v>
          </cell>
        </row>
        <row r="319">
          <cell r="B319" t="str">
            <v>DEBT SERVICE RATIO</v>
          </cell>
        </row>
        <row r="320">
          <cell r="C320" t="str">
            <v>Cash Generation:</v>
          </cell>
        </row>
        <row r="321">
          <cell r="C321" t="str">
            <v>Profit before depreciation</v>
          </cell>
          <cell r="H321">
            <v>680.10214901384484</v>
          </cell>
          <cell r="I321">
            <v>1282.115272273142</v>
          </cell>
          <cell r="J321">
            <v>1531.4132001430462</v>
          </cell>
          <cell r="K321">
            <v>1774.541752041167</v>
          </cell>
          <cell r="L321">
            <v>1997.2244306458006</v>
          </cell>
          <cell r="M321">
            <v>2076.020377182123</v>
          </cell>
        </row>
        <row r="322">
          <cell r="C322" t="str">
            <v xml:space="preserve"> </v>
          </cell>
        </row>
        <row r="323">
          <cell r="C323" t="str">
            <v>Interest on term loan</v>
          </cell>
          <cell r="H323">
            <v>20.7</v>
          </cell>
          <cell r="I323">
            <v>266.89499999999998</v>
          </cell>
          <cell r="J323">
            <v>203.98499999999999</v>
          </cell>
          <cell r="K323">
            <v>142.69499999999999</v>
          </cell>
          <cell r="L323">
            <v>84.644999999999996</v>
          </cell>
          <cell r="M323">
            <v>28.215</v>
          </cell>
        </row>
        <row r="324"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</row>
        <row r="325">
          <cell r="H325">
            <v>700.80214901384488</v>
          </cell>
          <cell r="I325">
            <v>1549.0102722731419</v>
          </cell>
          <cell r="J325">
            <v>1735.3982001430461</v>
          </cell>
          <cell r="K325">
            <v>1917.2367520411669</v>
          </cell>
          <cell r="L325">
            <v>2081.8694306458005</v>
          </cell>
          <cell r="M325">
            <v>2104.2353771821231</v>
          </cell>
        </row>
        <row r="326">
          <cell r="H326" t="str">
            <v>-</v>
          </cell>
          <cell r="I326" t="str">
            <v>-</v>
          </cell>
          <cell r="J326" t="str">
            <v>-</v>
          </cell>
          <cell r="K326" t="str">
            <v>-</v>
          </cell>
          <cell r="L326" t="str">
            <v>-</v>
          </cell>
          <cell r="M326" t="str">
            <v>-</v>
          </cell>
        </row>
        <row r="327">
          <cell r="C327" t="str">
            <v>Payment Obligation:</v>
          </cell>
        </row>
        <row r="329">
          <cell r="C329" t="str">
            <v>Loan Repayment</v>
          </cell>
          <cell r="H329">
            <v>384</v>
          </cell>
          <cell r="I329">
            <v>682.5</v>
          </cell>
          <cell r="J329">
            <v>682.5</v>
          </cell>
          <cell r="K329">
            <v>331.5</v>
          </cell>
          <cell r="L329">
            <v>313.5</v>
          </cell>
          <cell r="M329">
            <v>313.5</v>
          </cell>
        </row>
        <row r="330">
          <cell r="C330" t="str">
            <v>Interest on term loan</v>
          </cell>
          <cell r="H330">
            <v>20.7</v>
          </cell>
          <cell r="I330">
            <v>266.89499999999998</v>
          </cell>
          <cell r="J330">
            <v>203.98499999999999</v>
          </cell>
          <cell r="K330">
            <v>142.69499999999999</v>
          </cell>
          <cell r="L330">
            <v>84.644999999999996</v>
          </cell>
          <cell r="M330">
            <v>28.215</v>
          </cell>
        </row>
        <row r="331"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</row>
        <row r="332">
          <cell r="H332">
            <v>404.7</v>
          </cell>
          <cell r="I332">
            <v>949.39499999999998</v>
          </cell>
          <cell r="J332">
            <v>886.48500000000001</v>
          </cell>
          <cell r="K332">
            <v>474.19499999999999</v>
          </cell>
          <cell r="L332">
            <v>398.14499999999998</v>
          </cell>
          <cell r="M332">
            <v>341.71499999999997</v>
          </cell>
        </row>
        <row r="333"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</row>
        <row r="334">
          <cell r="C334" t="str">
            <v>DSCR</v>
          </cell>
          <cell r="H334">
            <v>1.7316583864933157</v>
          </cell>
          <cell r="I334">
            <v>1.6315761851212003</v>
          </cell>
          <cell r="J334">
            <v>1.957617105921754</v>
          </cell>
          <cell r="K334">
            <v>4.0431399572774218</v>
          </cell>
          <cell r="L334">
            <v>5.2289227056620096</v>
          </cell>
          <cell r="M334">
            <v>6.1578665764807612</v>
          </cell>
        </row>
        <row r="336">
          <cell r="C336" t="str">
            <v>AVERAGE DSCR</v>
          </cell>
          <cell r="H336">
            <v>2.9185828680951404</v>
          </cell>
        </row>
        <row r="337">
          <cell r="B337" t="str">
            <v>Note:repayment of fresh term loan of Rs.15.68 start in F Y 98-99</v>
          </cell>
        </row>
        <row r="338">
          <cell r="C338" t="str">
            <v>No interest charged during 1997-98,on above loan.</v>
          </cell>
        </row>
        <row r="339">
          <cell r="A339" t="str">
            <v>|::</v>
          </cell>
          <cell r="B339" t="str">
            <v>-</v>
          </cell>
          <cell r="C339" t="str">
            <v>-</v>
          </cell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</row>
        <row r="340">
          <cell r="B340" t="str">
            <v xml:space="preserve"> </v>
          </cell>
          <cell r="E340" t="str">
            <v>31.3.95</v>
          </cell>
          <cell r="F340" t="str">
            <v>31.3.96</v>
          </cell>
          <cell r="G340" t="str">
            <v>31.3.97</v>
          </cell>
          <cell r="H340" t="str">
            <v>31.3.98</v>
          </cell>
          <cell r="I340" t="str">
            <v>31.3.99</v>
          </cell>
          <cell r="J340" t="str">
            <v>31.3.2000</v>
          </cell>
          <cell r="K340" t="str">
            <v>31.3.2001</v>
          </cell>
          <cell r="L340" t="str">
            <v>31.3.2002</v>
          </cell>
        </row>
        <row r="341">
          <cell r="B341" t="str">
            <v>-</v>
          </cell>
          <cell r="C341" t="str">
            <v>-</v>
          </cell>
          <cell r="D341" t="str">
            <v>-</v>
          </cell>
          <cell r="E341" t="str">
            <v>-</v>
          </cell>
          <cell r="F341" t="str">
            <v>-</v>
          </cell>
          <cell r="G341" t="str">
            <v>-</v>
          </cell>
          <cell r="H341" t="str">
            <v>-</v>
          </cell>
          <cell r="I341" t="str">
            <v>-</v>
          </cell>
          <cell r="J341" t="str">
            <v>-</v>
          </cell>
          <cell r="K341" t="str">
            <v>-</v>
          </cell>
          <cell r="L341" t="str">
            <v>-</v>
          </cell>
        </row>
        <row r="342">
          <cell r="B342" t="str">
            <v>A</v>
          </cell>
          <cell r="C342" t="str">
            <v>S O U R C E S</v>
          </cell>
          <cell r="H342" t="str">
            <v>(Figs in Rs' lacs)</v>
          </cell>
        </row>
        <row r="344">
          <cell r="B344" t="str">
            <v>LONG TERM</v>
          </cell>
        </row>
        <row r="345">
          <cell r="B345" t="str">
            <v>~</v>
          </cell>
          <cell r="C345" t="str">
            <v>~</v>
          </cell>
        </row>
        <row r="346">
          <cell r="B346" t="str">
            <v>Equity Share Capital</v>
          </cell>
          <cell r="E346">
            <v>41.37</v>
          </cell>
          <cell r="F346">
            <v>51.96</v>
          </cell>
          <cell r="G346">
            <v>53.6</v>
          </cell>
          <cell r="H346">
            <v>61.820521490138454</v>
          </cell>
          <cell r="I346">
            <v>69.460449212869875</v>
          </cell>
          <cell r="J346">
            <v>79.402417464300342</v>
          </cell>
          <cell r="K346">
            <v>91.549279422212024</v>
          </cell>
          <cell r="L346">
            <v>105.65839594429504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 t="str">
            <v>Loan FDR</v>
          </cell>
        </row>
        <row r="349">
          <cell r="B349" t="str">
            <v>Term Loans</v>
          </cell>
          <cell r="E349">
            <v>10</v>
          </cell>
          <cell r="F349">
            <v>10</v>
          </cell>
          <cell r="G349">
            <v>9.125</v>
          </cell>
          <cell r="H349">
            <v>22.13</v>
          </cell>
          <cell r="I349">
            <v>15.365</v>
          </cell>
          <cell r="J349">
            <v>8.5399999999999991</v>
          </cell>
          <cell r="K349">
            <v>6.27</v>
          </cell>
          <cell r="L349">
            <v>3.1349999999999998</v>
          </cell>
        </row>
        <row r="350">
          <cell r="E350" t="str">
            <v xml:space="preserve"> -</v>
          </cell>
          <cell r="F350" t="str">
            <v xml:space="preserve"> -</v>
          </cell>
          <cell r="G350" t="str">
            <v xml:space="preserve"> -</v>
          </cell>
          <cell r="H350" t="str">
            <v xml:space="preserve"> -</v>
          </cell>
          <cell r="I350" t="str">
            <v xml:space="preserve"> -</v>
          </cell>
          <cell r="J350" t="str">
            <v xml:space="preserve"> -</v>
          </cell>
          <cell r="K350" t="str">
            <v xml:space="preserve"> -</v>
          </cell>
          <cell r="L350" t="str">
            <v xml:space="preserve"> -</v>
          </cell>
        </row>
        <row r="351">
          <cell r="E351">
            <v>51.37</v>
          </cell>
          <cell r="F351">
            <v>61.96</v>
          </cell>
          <cell r="G351">
            <v>62.725000000000001</v>
          </cell>
          <cell r="H351">
            <v>83.950521490138456</v>
          </cell>
          <cell r="I351">
            <v>84.82544921286987</v>
          </cell>
          <cell r="J351">
            <v>87.942417464300348</v>
          </cell>
          <cell r="K351">
            <v>97.81927942221202</v>
          </cell>
          <cell r="L351">
            <v>108.79339594429504</v>
          </cell>
        </row>
        <row r="352">
          <cell r="E352" t="str">
            <v xml:space="preserve"> -</v>
          </cell>
          <cell r="F352" t="str">
            <v xml:space="preserve"> -</v>
          </cell>
          <cell r="G352" t="str">
            <v xml:space="preserve"> -</v>
          </cell>
          <cell r="H352" t="str">
            <v xml:space="preserve"> -</v>
          </cell>
          <cell r="I352" t="str">
            <v xml:space="preserve"> -</v>
          </cell>
          <cell r="J352" t="str">
            <v xml:space="preserve"> -</v>
          </cell>
          <cell r="K352" t="str">
            <v xml:space="preserve"> -</v>
          </cell>
          <cell r="L352" t="str">
            <v xml:space="preserve"> -</v>
          </cell>
        </row>
        <row r="353">
          <cell r="B353" t="str">
            <v>SHORT TERM</v>
          </cell>
        </row>
        <row r="354">
          <cell r="B354" t="str">
            <v>~</v>
          </cell>
          <cell r="C354" t="str">
            <v>~</v>
          </cell>
        </row>
        <row r="355">
          <cell r="B355" t="str">
            <v>PNB (C/c)</v>
          </cell>
          <cell r="E355">
            <v>63.11</v>
          </cell>
          <cell r="F355">
            <v>58.87</v>
          </cell>
          <cell r="G355">
            <v>50.23</v>
          </cell>
          <cell r="H355">
            <v>54.095984294495501</v>
          </cell>
          <cell r="I355">
            <v>66.375368715025857</v>
          </cell>
          <cell r="J355">
            <v>74.102493177816896</v>
          </cell>
          <cell r="K355">
            <v>82.848429115316904</v>
          </cell>
          <cell r="L355">
            <v>95.40786757262326</v>
          </cell>
        </row>
        <row r="356">
          <cell r="B356" t="str">
            <v>Creditors</v>
          </cell>
          <cell r="E356">
            <v>13.46</v>
          </cell>
          <cell r="F356">
            <v>0.78</v>
          </cell>
          <cell r="G356">
            <v>9.74</v>
          </cell>
          <cell r="H356">
            <v>1.7271166666666666</v>
          </cell>
          <cell r="I356">
            <v>2.6630751173708922</v>
          </cell>
          <cell r="J356">
            <v>2.9293826291079808</v>
          </cell>
          <cell r="K356">
            <v>3.2223208920187796</v>
          </cell>
          <cell r="L356">
            <v>3.5445529812206575</v>
          </cell>
        </row>
        <row r="357">
          <cell r="B357" t="str">
            <v>Advances coustomers</v>
          </cell>
          <cell r="E357">
            <v>0.3</v>
          </cell>
          <cell r="F357">
            <v>9.9600000000000009</v>
          </cell>
          <cell r="G357">
            <v>6.46</v>
          </cell>
          <cell r="H357">
            <v>1</v>
          </cell>
          <cell r="I357">
            <v>1</v>
          </cell>
          <cell r="J357">
            <v>1.1000000000000001</v>
          </cell>
          <cell r="K357">
            <v>1.2100000000000002</v>
          </cell>
          <cell r="L357">
            <v>1.3310000000000004</v>
          </cell>
        </row>
        <row r="358">
          <cell r="B358" t="str">
            <v>Loans repayable &lt; 1 year</v>
          </cell>
          <cell r="G358">
            <v>2.2749999999999999</v>
          </cell>
          <cell r="H358">
            <v>2.2749999999999999</v>
          </cell>
          <cell r="I358">
            <v>1.105</v>
          </cell>
          <cell r="J358">
            <v>1.0449999999999999</v>
          </cell>
          <cell r="K358">
            <v>1.0449999999999999</v>
          </cell>
          <cell r="L358">
            <v>0</v>
          </cell>
        </row>
        <row r="359">
          <cell r="B359" t="str">
            <v>Short term loans</v>
          </cell>
          <cell r="H359">
            <v>28</v>
          </cell>
        </row>
        <row r="360">
          <cell r="B360" t="str">
            <v>Other payables</v>
          </cell>
          <cell r="E360">
            <v>0.85</v>
          </cell>
          <cell r="F360">
            <v>0.56999999999999995</v>
          </cell>
          <cell r="G360">
            <v>4.88</v>
          </cell>
          <cell r="H360">
            <v>1</v>
          </cell>
          <cell r="I360">
            <v>1</v>
          </cell>
          <cell r="J360">
            <v>1.1000000000000001</v>
          </cell>
          <cell r="K360">
            <v>1.2100000000000002</v>
          </cell>
          <cell r="L360">
            <v>1.3310000000000004</v>
          </cell>
        </row>
        <row r="361">
          <cell r="E361" t="str">
            <v xml:space="preserve"> -</v>
          </cell>
          <cell r="F361" t="str">
            <v xml:space="preserve"> -</v>
          </cell>
          <cell r="G361" t="str">
            <v xml:space="preserve"> -</v>
          </cell>
          <cell r="H361" t="str">
            <v xml:space="preserve"> -</v>
          </cell>
          <cell r="I361" t="str">
            <v xml:space="preserve"> -</v>
          </cell>
          <cell r="J361" t="str">
            <v xml:space="preserve"> -</v>
          </cell>
          <cell r="K361" t="str">
            <v xml:space="preserve"> -</v>
          </cell>
          <cell r="L361" t="str">
            <v xml:space="preserve"> -</v>
          </cell>
        </row>
        <row r="362">
          <cell r="E362">
            <v>77.72</v>
          </cell>
          <cell r="F362">
            <v>70.179999999999993</v>
          </cell>
          <cell r="G362">
            <v>73.584999999999994</v>
          </cell>
          <cell r="H362">
            <v>88.098100961162174</v>
          </cell>
          <cell r="I362">
            <v>72.143443832396756</v>
          </cell>
          <cell r="J362">
            <v>80.276875806924863</v>
          </cell>
          <cell r="K362">
            <v>89.535750007335679</v>
          </cell>
          <cell r="L362">
            <v>101.61442055384393</v>
          </cell>
        </row>
        <row r="363">
          <cell r="E363" t="str">
            <v xml:space="preserve"> -</v>
          </cell>
          <cell r="F363" t="str">
            <v xml:space="preserve"> -</v>
          </cell>
          <cell r="G363" t="str">
            <v xml:space="preserve"> -</v>
          </cell>
          <cell r="H363" t="str">
            <v xml:space="preserve"> -</v>
          </cell>
          <cell r="I363" t="str">
            <v xml:space="preserve"> -</v>
          </cell>
          <cell r="J363" t="str">
            <v xml:space="preserve"> -</v>
          </cell>
          <cell r="K363" t="str">
            <v xml:space="preserve"> -</v>
          </cell>
          <cell r="L363" t="str">
            <v xml:space="preserve"> -</v>
          </cell>
        </row>
        <row r="365">
          <cell r="B365" t="str">
            <v>Total:</v>
          </cell>
          <cell r="E365">
            <v>129.09</v>
          </cell>
          <cell r="F365">
            <v>132.13999999999999</v>
          </cell>
          <cell r="G365">
            <v>136.31</v>
          </cell>
          <cell r="H365">
            <v>172.04862245130062</v>
          </cell>
          <cell r="I365">
            <v>156.96889304526661</v>
          </cell>
          <cell r="J365">
            <v>168.21929327122521</v>
          </cell>
          <cell r="K365">
            <v>187.3550294295477</v>
          </cell>
          <cell r="L365">
            <v>210.40781649813897</v>
          </cell>
        </row>
        <row r="366"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</row>
        <row r="368">
          <cell r="B368" t="str">
            <v>A P P L I C A T I O N S</v>
          </cell>
        </row>
        <row r="370">
          <cell r="B370" t="str">
            <v>LONG TERM</v>
          </cell>
        </row>
        <row r="371">
          <cell r="B371" t="str">
            <v>~</v>
          </cell>
          <cell r="C371" t="str">
            <v>~</v>
          </cell>
        </row>
        <row r="372">
          <cell r="B372" t="str">
            <v>Land &amp; building</v>
          </cell>
          <cell r="E372">
            <v>8.42</v>
          </cell>
          <cell r="F372">
            <v>8.23</v>
          </cell>
          <cell r="G372">
            <v>8.24</v>
          </cell>
          <cell r="H372">
            <v>8.0594999999999999</v>
          </cell>
          <cell r="I372">
            <v>7.8880249999999998</v>
          </cell>
          <cell r="J372">
            <v>7.7251237499999998</v>
          </cell>
          <cell r="K372">
            <v>7.5703675624999995</v>
          </cell>
          <cell r="L372">
            <v>7.4233491843749997</v>
          </cell>
        </row>
        <row r="373">
          <cell r="B373" t="str">
            <v>Plant &amp; Machienry</v>
          </cell>
          <cell r="E373">
            <v>19.62</v>
          </cell>
          <cell r="F373">
            <v>16.690000000000001</v>
          </cell>
          <cell r="G373">
            <v>16.22</v>
          </cell>
          <cell r="H373">
            <v>38.284999999999997</v>
          </cell>
          <cell r="I373">
            <v>36.474749999999993</v>
          </cell>
          <cell r="J373">
            <v>34.755012499999992</v>
          </cell>
          <cell r="K373">
            <v>33.121261874999995</v>
          </cell>
          <cell r="L373">
            <v>31.569198781249995</v>
          </cell>
        </row>
        <row r="374">
          <cell r="B374" t="str">
            <v>Other assets</v>
          </cell>
          <cell r="E374">
            <v>2.4700000000000002</v>
          </cell>
          <cell r="F374">
            <v>2.36</v>
          </cell>
          <cell r="G374">
            <v>4.2</v>
          </cell>
          <cell r="H374">
            <v>3.99</v>
          </cell>
          <cell r="I374">
            <v>3.7905000000000002</v>
          </cell>
          <cell r="J374">
            <v>3.600975</v>
          </cell>
          <cell r="K374">
            <v>3.4209262499999999</v>
          </cell>
          <cell r="L374">
            <v>3.2498799374999998</v>
          </cell>
        </row>
        <row r="375">
          <cell r="B375" t="str">
            <v>Securities</v>
          </cell>
          <cell r="E375">
            <v>1.1200000000000001</v>
          </cell>
          <cell r="F375">
            <v>3.14</v>
          </cell>
          <cell r="G375">
            <v>3.3</v>
          </cell>
          <cell r="H375">
            <v>3.3</v>
          </cell>
          <cell r="I375">
            <v>3.3</v>
          </cell>
          <cell r="J375">
            <v>3.3</v>
          </cell>
          <cell r="K375">
            <v>3.3</v>
          </cell>
          <cell r="L375">
            <v>3.3</v>
          </cell>
        </row>
        <row r="376">
          <cell r="B376" t="str">
            <v xml:space="preserve"> </v>
          </cell>
          <cell r="E376" t="str">
            <v xml:space="preserve"> -</v>
          </cell>
          <cell r="F376" t="str">
            <v xml:space="preserve"> -</v>
          </cell>
          <cell r="G376" t="str">
            <v xml:space="preserve"> -</v>
          </cell>
          <cell r="H376" t="str">
            <v xml:space="preserve"> -</v>
          </cell>
          <cell r="I376" t="str">
            <v xml:space="preserve"> -</v>
          </cell>
          <cell r="J376" t="str">
            <v xml:space="preserve"> -</v>
          </cell>
          <cell r="K376" t="str">
            <v xml:space="preserve"> -</v>
          </cell>
          <cell r="L376" t="str">
            <v xml:space="preserve"> -</v>
          </cell>
        </row>
        <row r="377">
          <cell r="E377">
            <v>31.63</v>
          </cell>
          <cell r="F377">
            <v>30.42</v>
          </cell>
          <cell r="G377">
            <v>31.96</v>
          </cell>
          <cell r="H377">
            <v>53.634499999999996</v>
          </cell>
          <cell r="I377">
            <v>51.453274999999991</v>
          </cell>
          <cell r="J377">
            <v>49.381111249999989</v>
          </cell>
          <cell r="K377">
            <v>47.412555687499996</v>
          </cell>
          <cell r="L377">
            <v>45.542427903124988</v>
          </cell>
        </row>
        <row r="378">
          <cell r="E378" t="str">
            <v xml:space="preserve"> -</v>
          </cell>
          <cell r="F378" t="str">
            <v xml:space="preserve"> -</v>
          </cell>
          <cell r="G378" t="str">
            <v xml:space="preserve"> -</v>
          </cell>
          <cell r="H378" t="str">
            <v xml:space="preserve"> -</v>
          </cell>
          <cell r="I378" t="str">
            <v xml:space="preserve"> -</v>
          </cell>
          <cell r="J378" t="str">
            <v xml:space="preserve"> -</v>
          </cell>
          <cell r="K378" t="str">
            <v xml:space="preserve"> -</v>
          </cell>
          <cell r="L378" t="str">
            <v xml:space="preserve"> -</v>
          </cell>
        </row>
        <row r="380">
          <cell r="B380" t="str">
            <v>SHORT TERM</v>
          </cell>
        </row>
        <row r="381">
          <cell r="B381" t="str">
            <v>~</v>
          </cell>
          <cell r="C381" t="str">
            <v>~</v>
          </cell>
          <cell r="G381" t="str">
            <v xml:space="preserve"> </v>
          </cell>
        </row>
        <row r="382">
          <cell r="B382" t="str">
            <v>Closing Stocks</v>
          </cell>
          <cell r="E382">
            <v>81.3</v>
          </cell>
          <cell r="F382">
            <v>79.14</v>
          </cell>
          <cell r="G382">
            <v>77.790000000000006</v>
          </cell>
          <cell r="H382">
            <v>70.215546401515155</v>
          </cell>
          <cell r="I382">
            <v>79.706856860862175</v>
          </cell>
          <cell r="J382">
            <v>89.149373532863848</v>
          </cell>
          <cell r="K382">
            <v>99.845226379107984</v>
          </cell>
          <cell r="L382">
            <v>111.98465676349768</v>
          </cell>
        </row>
        <row r="383">
          <cell r="B383" t="str">
            <v>Sundry Debtors</v>
          </cell>
          <cell r="E383">
            <v>0.05</v>
          </cell>
          <cell r="F383">
            <v>0.6</v>
          </cell>
          <cell r="G383">
            <v>8.44</v>
          </cell>
          <cell r="H383">
            <v>22.943003472222223</v>
          </cell>
          <cell r="I383">
            <v>8.5925324074074076</v>
          </cell>
          <cell r="J383">
            <v>9.4374999999999982</v>
          </cell>
          <cell r="K383">
            <v>10.381250000000005</v>
          </cell>
          <cell r="L383">
            <v>11.419375000000002</v>
          </cell>
        </row>
        <row r="384">
          <cell r="B384" t="str">
            <v>Advances &amp; other assets</v>
          </cell>
          <cell r="E384">
            <v>7.4399999999999995</v>
          </cell>
          <cell r="F384">
            <v>11.800000000000002</v>
          </cell>
          <cell r="G384">
            <v>6.13</v>
          </cell>
          <cell r="H384">
            <v>8</v>
          </cell>
          <cell r="I384">
            <v>4</v>
          </cell>
          <cell r="J384">
            <v>4.4000000000000004</v>
          </cell>
          <cell r="K384">
            <v>4.8400000000000007</v>
          </cell>
          <cell r="L384">
            <v>5.3240000000000016</v>
          </cell>
        </row>
        <row r="385">
          <cell r="B385" t="str">
            <v>Cash in hand/Bank</v>
          </cell>
          <cell r="E385">
            <v>8.67</v>
          </cell>
          <cell r="F385">
            <v>10.18</v>
          </cell>
          <cell r="G385">
            <v>11.99</v>
          </cell>
          <cell r="H385">
            <v>16.305584741145498</v>
          </cell>
          <cell r="I385">
            <v>11.203744995106744</v>
          </cell>
          <cell r="J385">
            <v>12.510680143009417</v>
          </cell>
          <cell r="K385">
            <v>19.87523885220326</v>
          </cell>
          <cell r="L385">
            <v>29.06137154312238</v>
          </cell>
        </row>
        <row r="386">
          <cell r="E386" t="str">
            <v xml:space="preserve"> -</v>
          </cell>
          <cell r="F386" t="str">
            <v xml:space="preserve"> -</v>
          </cell>
          <cell r="G386" t="str">
            <v xml:space="preserve"> -</v>
          </cell>
          <cell r="H386" t="str">
            <v xml:space="preserve"> -</v>
          </cell>
          <cell r="I386" t="str">
            <v xml:space="preserve"> -</v>
          </cell>
          <cell r="J386" t="str">
            <v xml:space="preserve"> -</v>
          </cell>
          <cell r="K386" t="str">
            <v xml:space="preserve"> -</v>
          </cell>
          <cell r="L386" t="str">
            <v xml:space="preserve"> -</v>
          </cell>
        </row>
        <row r="387">
          <cell r="E387">
            <v>97.46</v>
          </cell>
          <cell r="F387">
            <v>101.72</v>
          </cell>
          <cell r="G387">
            <v>104.35</v>
          </cell>
          <cell r="H387">
            <v>117.46413461488287</v>
          </cell>
          <cell r="I387">
            <v>103.50313426337632</v>
          </cell>
          <cell r="J387">
            <v>115.49755367587326</v>
          </cell>
          <cell r="K387">
            <v>134.94171523131126</v>
          </cell>
          <cell r="L387">
            <v>157.78940330662007</v>
          </cell>
        </row>
        <row r="388">
          <cell r="E388" t="str">
            <v xml:space="preserve"> -</v>
          </cell>
          <cell r="F388" t="str">
            <v xml:space="preserve"> -</v>
          </cell>
          <cell r="G388" t="str">
            <v xml:space="preserve"> -</v>
          </cell>
          <cell r="H388" t="str">
            <v xml:space="preserve"> -</v>
          </cell>
          <cell r="I388" t="str">
            <v xml:space="preserve"> -</v>
          </cell>
          <cell r="J388" t="str">
            <v xml:space="preserve"> -</v>
          </cell>
          <cell r="K388" t="str">
            <v xml:space="preserve"> -</v>
          </cell>
          <cell r="L388" t="str">
            <v xml:space="preserve"> -</v>
          </cell>
        </row>
        <row r="390">
          <cell r="B390" t="str">
            <v>Total:</v>
          </cell>
          <cell r="E390">
            <v>129.09</v>
          </cell>
          <cell r="F390">
            <v>132.13999999999999</v>
          </cell>
          <cell r="G390">
            <v>136.31</v>
          </cell>
          <cell r="H390">
            <v>171.09863461488285</v>
          </cell>
          <cell r="I390">
            <v>154.95640926337632</v>
          </cell>
          <cell r="J390">
            <v>164.87866492587324</v>
          </cell>
          <cell r="K390">
            <v>182.35427091881127</v>
          </cell>
          <cell r="L390">
            <v>203.33183120974508</v>
          </cell>
        </row>
        <row r="391"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</row>
        <row r="393">
          <cell r="C393" t="str">
            <v>Sales</v>
          </cell>
          <cell r="E393">
            <v>370.15</v>
          </cell>
          <cell r="F393">
            <v>213.36</v>
          </cell>
          <cell r="G393">
            <v>268.45999999999998</v>
          </cell>
          <cell r="H393">
            <v>275.31604166666671</v>
          </cell>
          <cell r="I393">
            <v>386.66395833333337</v>
          </cell>
          <cell r="J393">
            <v>424.68749999999994</v>
          </cell>
          <cell r="K393">
            <v>467.15625000000017</v>
          </cell>
          <cell r="L393">
            <v>513.87187500000005</v>
          </cell>
        </row>
        <row r="394">
          <cell r="C394" t="str">
            <v>Profit</v>
          </cell>
          <cell r="E394">
            <v>4.99</v>
          </cell>
          <cell r="F394">
            <v>4.6100000000000003</v>
          </cell>
          <cell r="G394">
            <v>5.01</v>
          </cell>
          <cell r="H394">
            <v>5.7847594633036303</v>
          </cell>
          <cell r="I394">
            <v>11.822141914146023</v>
          </cell>
          <cell r="J394">
            <v>14.713298057144957</v>
          </cell>
          <cell r="K394">
            <v>17.529846619901853</v>
          </cell>
          <cell r="L394">
            <v>20.113462802314451</v>
          </cell>
        </row>
        <row r="395">
          <cell r="C395" t="str">
            <v>Current Ratio</v>
          </cell>
          <cell r="E395">
            <v>1.2539886773031395</v>
          </cell>
          <cell r="F395">
            <v>1.4494157879737819</v>
          </cell>
          <cell r="G395">
            <v>1.4180879255283005</v>
          </cell>
          <cell r="H395">
            <v>1.333333333333333</v>
          </cell>
          <cell r="I395">
            <v>1.4346852432472481</v>
          </cell>
          <cell r="J395">
            <v>1.4387400171583431</v>
          </cell>
          <cell r="K395">
            <v>1.507126652987834</v>
          </cell>
          <cell r="L395">
            <v>1.5528249085769266</v>
          </cell>
        </row>
        <row r="396">
          <cell r="A396" t="str">
            <v>|::</v>
          </cell>
          <cell r="B396" t="str">
            <v xml:space="preserve"> </v>
          </cell>
          <cell r="E396">
            <v>0</v>
          </cell>
          <cell r="F396">
            <v>0</v>
          </cell>
          <cell r="G396">
            <v>0</v>
          </cell>
          <cell r="H396">
            <v>0.94998783641776186</v>
          </cell>
          <cell r="I396">
            <v>2.0124837818902961</v>
          </cell>
          <cell r="J396">
            <v>3.3406283453519734</v>
          </cell>
          <cell r="K396">
            <v>5.0007585107364321</v>
          </cell>
          <cell r="L396">
            <v>7.0759852883938947</v>
          </cell>
        </row>
        <row r="398">
          <cell r="H398" t="str">
            <v>(Figs in Rs' lacs)</v>
          </cell>
        </row>
        <row r="400">
          <cell r="C400" t="str">
            <v>Total Sales</v>
          </cell>
          <cell r="G400">
            <v>268.45999999999998</v>
          </cell>
          <cell r="H400">
            <v>275.31604166666671</v>
          </cell>
          <cell r="I400">
            <v>386.66395833333337</v>
          </cell>
          <cell r="J400">
            <v>424.68749999999994</v>
          </cell>
          <cell r="K400">
            <v>467.15625000000017</v>
          </cell>
          <cell r="L400">
            <v>513.87187500000005</v>
          </cell>
        </row>
        <row r="401">
          <cell r="C401" t="str">
            <v>Sales  p.m.</v>
          </cell>
          <cell r="G401">
            <v>22.371666666666666</v>
          </cell>
          <cell r="H401">
            <v>22.943003472222227</v>
          </cell>
          <cell r="I401">
            <v>32.221996527777783</v>
          </cell>
          <cell r="J401">
            <v>35.390624999999993</v>
          </cell>
          <cell r="K401">
            <v>38.929687500000014</v>
          </cell>
          <cell r="L401">
            <v>42.822656250000001</v>
          </cell>
        </row>
        <row r="402">
          <cell r="C402" t="str">
            <v>Raw material p.m</v>
          </cell>
          <cell r="G402">
            <v>18.055</v>
          </cell>
          <cell r="H402">
            <v>17.083666666666666</v>
          </cell>
          <cell r="I402">
            <v>26.366666666666664</v>
          </cell>
          <cell r="J402">
            <v>28.959497022339047</v>
          </cell>
          <cell r="K402">
            <v>31.855446724572968</v>
          </cell>
          <cell r="L402">
            <v>35.040991397030254</v>
          </cell>
        </row>
        <row r="403">
          <cell r="C403" t="str">
            <v>Coal  p.m.</v>
          </cell>
          <cell r="G403">
            <v>0.58416666666666661</v>
          </cell>
          <cell r="H403">
            <v>0.1875</v>
          </cell>
          <cell r="I403">
            <v>0.26408450704225356</v>
          </cell>
          <cell r="J403">
            <v>0.2900538999495329</v>
          </cell>
          <cell r="K403">
            <v>0.3190592899444864</v>
          </cell>
          <cell r="L403">
            <v>0.35096521893893495</v>
          </cell>
        </row>
        <row r="404">
          <cell r="C404" t="str">
            <v>Rolls p.m.</v>
          </cell>
          <cell r="G404">
            <v>7.6666666666666661E-2</v>
          </cell>
          <cell r="H404">
            <v>0.52058712121212125</v>
          </cell>
          <cell r="I404">
            <v>0.73322129748186093</v>
          </cell>
          <cell r="J404">
            <v>0.8053243987790718</v>
          </cell>
          <cell r="K404">
            <v>0.88585683865697951</v>
          </cell>
          <cell r="L404">
            <v>0.97444252252267716</v>
          </cell>
        </row>
        <row r="405">
          <cell r="C405" t="str">
            <v>Stock &amp; Spares p.m.</v>
          </cell>
          <cell r="G405">
            <v>3.3333333333333333E-2</v>
          </cell>
          <cell r="H405">
            <v>7.9166666666666663E-2</v>
          </cell>
          <cell r="I405">
            <v>0.11150234741784038</v>
          </cell>
          <cell r="J405">
            <v>0.12246720220091389</v>
          </cell>
          <cell r="K405">
            <v>0.13471392242100536</v>
          </cell>
          <cell r="L405">
            <v>0.14818531466310586</v>
          </cell>
        </row>
        <row r="406">
          <cell r="C406" t="str">
            <v>Cost of production  p..m</v>
          </cell>
          <cell r="G406">
            <v>20.516666666666666</v>
          </cell>
          <cell r="H406">
            <v>20.059645833333331</v>
          </cell>
          <cell r="I406">
            <v>30.085258680110957</v>
          </cell>
          <cell r="J406">
            <v>33.043765834246777</v>
          </cell>
          <cell r="K406">
            <v>36.348142417671468</v>
          </cell>
          <cell r="L406">
            <v>39.982956659438607</v>
          </cell>
        </row>
        <row r="407">
          <cell r="C407" t="str">
            <v>Cost of sales p.m.</v>
          </cell>
          <cell r="G407">
            <v>20.873333333333335</v>
          </cell>
          <cell r="H407">
            <v>21.08562239583333</v>
          </cell>
          <cell r="I407">
            <v>30.020306423166513</v>
          </cell>
          <cell r="J407">
            <v>32.972426338991021</v>
          </cell>
          <cell r="K407">
            <v>36.269668972890145</v>
          </cell>
          <cell r="L407">
            <v>39.896635870179146</v>
          </cell>
        </row>
        <row r="409">
          <cell r="C409" t="str">
            <v>Chargeable C.A.</v>
          </cell>
        </row>
        <row r="410">
          <cell r="C410" t="str">
            <v>-</v>
          </cell>
        </row>
        <row r="411">
          <cell r="C411" t="str">
            <v>Raw material</v>
          </cell>
          <cell r="E411">
            <v>1.5</v>
          </cell>
          <cell r="F411" t="str">
            <v>months</v>
          </cell>
          <cell r="G411">
            <v>27.0825</v>
          </cell>
          <cell r="H411">
            <v>18.720333333333329</v>
          </cell>
          <cell r="I411">
            <v>39.549999999999997</v>
          </cell>
          <cell r="J411">
            <v>43.439245533508576</v>
          </cell>
          <cell r="K411">
            <v>47.783170086859457</v>
          </cell>
          <cell r="L411">
            <v>52.561487095545388</v>
          </cell>
        </row>
        <row r="412">
          <cell r="C412" t="str">
            <v>Coal</v>
          </cell>
          <cell r="E412">
            <v>2</v>
          </cell>
          <cell r="G412">
            <v>1.1683333333333332</v>
          </cell>
          <cell r="H412">
            <v>0.46875</v>
          </cell>
          <cell r="I412">
            <v>0.66021126760563387</v>
          </cell>
          <cell r="J412">
            <v>0.7251347498738322</v>
          </cell>
          <cell r="K412">
            <v>0.79764822486121589</v>
          </cell>
          <cell r="L412">
            <v>0.87741304734733727</v>
          </cell>
        </row>
        <row r="413">
          <cell r="C413" t="str">
            <v>Finished Goods</v>
          </cell>
          <cell r="E413">
            <v>0.5</v>
          </cell>
          <cell r="G413">
            <v>11.185833333333333</v>
          </cell>
          <cell r="H413">
            <v>16.538281250000001</v>
          </cell>
          <cell r="I413">
            <v>17.317708333333336</v>
          </cell>
          <cell r="J413">
            <v>19.02068734182944</v>
          </cell>
          <cell r="K413">
            <v>20.922756076012394</v>
          </cell>
          <cell r="L413">
            <v>23.015031683613628</v>
          </cell>
        </row>
        <row r="414">
          <cell r="C414" t="str">
            <v>Stores &amp; Spares</v>
          </cell>
          <cell r="E414">
            <v>12</v>
          </cell>
          <cell r="G414">
            <v>0.4</v>
          </cell>
          <cell r="H414">
            <v>9.5</v>
          </cell>
          <cell r="I414">
            <v>13.380281690140846</v>
          </cell>
          <cell r="J414">
            <v>14.696064264109667</v>
          </cell>
          <cell r="K414">
            <v>16.165670690520642</v>
          </cell>
          <cell r="L414">
            <v>17.782237759572702</v>
          </cell>
        </row>
        <row r="415">
          <cell r="C415" t="str">
            <v>Rolls</v>
          </cell>
          <cell r="E415">
            <v>12</v>
          </cell>
          <cell r="G415">
            <v>1.2</v>
          </cell>
          <cell r="H415">
            <v>24.988181818181818</v>
          </cell>
          <cell r="I415">
            <v>8.7986555697823317</v>
          </cell>
          <cell r="J415">
            <v>9.6638927853488621</v>
          </cell>
          <cell r="K415">
            <v>10.630282063883755</v>
          </cell>
          <cell r="L415">
            <v>11.693310270272127</v>
          </cell>
        </row>
        <row r="416">
          <cell r="C416" t="str">
            <v>Receivables</v>
          </cell>
          <cell r="E416">
            <v>0.27</v>
          </cell>
          <cell r="G416">
            <v>5.96035</v>
          </cell>
          <cell r="H416">
            <v>22.943003472222223</v>
          </cell>
          <cell r="I416">
            <v>8.5925324074074076</v>
          </cell>
          <cell r="J416">
            <v>9.4374999999999982</v>
          </cell>
          <cell r="K416">
            <v>10.381250000000003</v>
          </cell>
          <cell r="L416">
            <v>11.419375</v>
          </cell>
        </row>
        <row r="417">
          <cell r="G417" t="str">
            <v>-</v>
          </cell>
          <cell r="H417" t="str">
            <v>-</v>
          </cell>
          <cell r="I417" t="str">
            <v>-</v>
          </cell>
          <cell r="J417" t="str">
            <v>-</v>
          </cell>
          <cell r="K417" t="str">
            <v>-</v>
          </cell>
          <cell r="L417" t="str">
            <v>-</v>
          </cell>
        </row>
        <row r="418">
          <cell r="G418">
            <v>46.997016666666667</v>
          </cell>
          <cell r="H418">
            <v>93.158549873737371</v>
          </cell>
          <cell r="I418">
            <v>88.299389268269536</v>
          </cell>
          <cell r="J418">
            <v>96.982524674670373</v>
          </cell>
          <cell r="K418">
            <v>106.68077714213747</v>
          </cell>
          <cell r="L418">
            <v>117.34885485635118</v>
          </cell>
        </row>
        <row r="419">
          <cell r="C419" t="str">
            <v>Other Current assets</v>
          </cell>
        </row>
        <row r="420">
          <cell r="C420" t="str">
            <v>-</v>
          </cell>
          <cell r="D420" t="str">
            <v>-</v>
          </cell>
        </row>
        <row r="421">
          <cell r="C421" t="str">
            <v>Advances to Suppliers</v>
          </cell>
          <cell r="G421">
            <v>6.13</v>
          </cell>
          <cell r="H421">
            <v>8</v>
          </cell>
          <cell r="I421">
            <v>4</v>
          </cell>
          <cell r="J421">
            <v>4.4000000000000004</v>
          </cell>
          <cell r="K421">
            <v>4.8400000000000007</v>
          </cell>
          <cell r="L421">
            <v>5.3240000000000016</v>
          </cell>
        </row>
        <row r="422">
          <cell r="C422" t="str">
            <v>Cash in hand</v>
          </cell>
          <cell r="G422">
            <v>11.99</v>
          </cell>
          <cell r="H422">
            <v>16.305584741145498</v>
          </cell>
          <cell r="I422">
            <v>11.203744995106744</v>
          </cell>
          <cell r="J422">
            <v>12.510680143009417</v>
          </cell>
          <cell r="K422">
            <v>19.87523885220326</v>
          </cell>
          <cell r="L422">
            <v>29.06137154312238</v>
          </cell>
        </row>
        <row r="423">
          <cell r="G423" t="str">
            <v>-</v>
          </cell>
          <cell r="H423" t="str">
            <v>-</v>
          </cell>
          <cell r="I423" t="str">
            <v>-</v>
          </cell>
          <cell r="J423" t="str">
            <v>-</v>
          </cell>
          <cell r="K423" t="str">
            <v>-</v>
          </cell>
          <cell r="L423" t="str">
            <v>-</v>
          </cell>
        </row>
        <row r="424">
          <cell r="G424">
            <v>65.117016666666672</v>
          </cell>
          <cell r="H424">
            <v>117.46413461488287</v>
          </cell>
          <cell r="I424">
            <v>103.50313426337628</v>
          </cell>
          <cell r="J424">
            <v>113.89320481767979</v>
          </cell>
          <cell r="K424">
            <v>131.39601599434073</v>
          </cell>
          <cell r="L424">
            <v>151.73422639947356</v>
          </cell>
        </row>
        <row r="425">
          <cell r="C425" t="str">
            <v>Other current Liabilities</v>
          </cell>
        </row>
        <row r="426">
          <cell r="C426" t="str">
            <v>-</v>
          </cell>
          <cell r="D426" t="str">
            <v>-</v>
          </cell>
          <cell r="E426" t="str">
            <v>-</v>
          </cell>
        </row>
        <row r="427">
          <cell r="C427" t="str">
            <v>Creditors for purchases of RM</v>
          </cell>
          <cell r="G427">
            <v>9.74</v>
          </cell>
          <cell r="H427">
            <v>1.7271166666666666</v>
          </cell>
          <cell r="I427">
            <v>2.6630751173708922</v>
          </cell>
          <cell r="J427">
            <v>2.9293826291079808</v>
          </cell>
          <cell r="K427">
            <v>3.2223208920187796</v>
          </cell>
          <cell r="L427">
            <v>3.5445529812206575</v>
          </cell>
        </row>
        <row r="428">
          <cell r="C428" t="str">
            <v>Advances coustomers</v>
          </cell>
          <cell r="G428">
            <v>6.46</v>
          </cell>
          <cell r="H428">
            <v>1</v>
          </cell>
          <cell r="I428">
            <v>1</v>
          </cell>
          <cell r="J428">
            <v>1.1000000000000001</v>
          </cell>
          <cell r="K428">
            <v>1.2100000000000002</v>
          </cell>
          <cell r="L428">
            <v>1.3310000000000004</v>
          </cell>
        </row>
        <row r="429">
          <cell r="C429" t="str">
            <v>Loans payable withih 1 year</v>
          </cell>
          <cell r="G429">
            <v>2.2749999999999999</v>
          </cell>
          <cell r="H429">
            <v>1.105</v>
          </cell>
          <cell r="I429">
            <v>1.0449999999999999</v>
          </cell>
          <cell r="J429">
            <v>1.0449999999999999</v>
          </cell>
          <cell r="K429">
            <v>0</v>
          </cell>
          <cell r="L429">
            <v>0</v>
          </cell>
        </row>
        <row r="430">
          <cell r="C430" t="str">
            <v>Short term loans</v>
          </cell>
          <cell r="H430">
            <v>28</v>
          </cell>
        </row>
        <row r="431">
          <cell r="C431" t="str">
            <v>Other payables</v>
          </cell>
          <cell r="G431">
            <v>4.88</v>
          </cell>
          <cell r="H431">
            <v>1</v>
          </cell>
          <cell r="I431">
            <v>1</v>
          </cell>
          <cell r="J431">
            <v>1.1000000000000001</v>
          </cell>
          <cell r="K431">
            <v>1.2100000000000002</v>
          </cell>
          <cell r="L431">
            <v>1.3310000000000004</v>
          </cell>
        </row>
        <row r="432">
          <cell r="G432" t="str">
            <v>-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</row>
        <row r="433">
          <cell r="G433">
            <v>23.354999999999997</v>
          </cell>
          <cell r="H433">
            <v>32.832116666666664</v>
          </cell>
          <cell r="I433">
            <v>5.7080751173708926</v>
          </cell>
          <cell r="J433">
            <v>6.1743826291079813</v>
          </cell>
          <cell r="K433">
            <v>5.6423208920187795</v>
          </cell>
          <cell r="L433">
            <v>6.2065529812206579</v>
          </cell>
        </row>
        <row r="434">
          <cell r="A434" t="str">
            <v>|::</v>
          </cell>
        </row>
        <row r="435">
          <cell r="C435" t="str">
            <v>PBF Calculations</v>
          </cell>
          <cell r="H435" t="str">
            <v>(Figs in Rs' lacs)</v>
          </cell>
        </row>
        <row r="436">
          <cell r="C436" t="str">
            <v>-</v>
          </cell>
          <cell r="D436" t="str">
            <v>-</v>
          </cell>
          <cell r="I436" t="str">
            <v>31.03.99</v>
          </cell>
        </row>
        <row r="437">
          <cell r="B437">
            <v>1</v>
          </cell>
          <cell r="C437" t="str">
            <v>Total Current Assets</v>
          </cell>
          <cell r="G437">
            <v>65.117016666666672</v>
          </cell>
          <cell r="H437">
            <v>117.46413461488287</v>
          </cell>
          <cell r="I437">
            <v>103.50313426337628</v>
          </cell>
          <cell r="J437">
            <v>113.89320481767979</v>
          </cell>
          <cell r="K437">
            <v>131.39601599434073</v>
          </cell>
          <cell r="L437">
            <v>151.73422639947356</v>
          </cell>
        </row>
        <row r="438">
          <cell r="B438">
            <v>2</v>
          </cell>
          <cell r="C438" t="str">
            <v>OCL</v>
          </cell>
          <cell r="G438">
            <v>23.354999999999997</v>
          </cell>
          <cell r="H438">
            <v>32.832116666666664</v>
          </cell>
          <cell r="I438">
            <v>5.7080751173708926</v>
          </cell>
          <cell r="J438">
            <v>6.1743826291079813</v>
          </cell>
          <cell r="K438">
            <v>5.6423208920187795</v>
          </cell>
          <cell r="L438">
            <v>6.2065529812206579</v>
          </cell>
        </row>
        <row r="439">
          <cell r="B439">
            <v>3</v>
          </cell>
          <cell r="C439" t="str">
            <v>WCG</v>
          </cell>
          <cell r="G439">
            <v>41.762016666666675</v>
          </cell>
          <cell r="H439">
            <v>84.632017948216202</v>
          </cell>
          <cell r="I439">
            <v>97.795059146005386</v>
          </cell>
          <cell r="J439">
            <v>107.71882218857181</v>
          </cell>
          <cell r="K439">
            <v>125.75369510232196</v>
          </cell>
          <cell r="L439">
            <v>145.5276734182529</v>
          </cell>
        </row>
        <row r="440">
          <cell r="B440">
            <v>4</v>
          </cell>
          <cell r="C440" t="str">
            <v xml:space="preserve"> 25% of total CA</v>
          </cell>
          <cell r="G440">
            <v>16.279254166666668</v>
          </cell>
          <cell r="H440">
            <v>29.366033653720717</v>
          </cell>
          <cell r="I440">
            <v>25.87578356584407</v>
          </cell>
          <cell r="J440">
            <v>28.473301204419947</v>
          </cell>
          <cell r="K440">
            <v>32.849003998585182</v>
          </cell>
          <cell r="L440">
            <v>37.933556599868389</v>
          </cell>
        </row>
        <row r="441">
          <cell r="B441">
            <v>5</v>
          </cell>
          <cell r="C441" t="str">
            <v>Available NWC</v>
          </cell>
          <cell r="G441">
            <v>30.765000000000001</v>
          </cell>
          <cell r="H441">
            <v>29.366033653720692</v>
          </cell>
          <cell r="I441">
            <v>31.359690430979569</v>
          </cell>
          <cell r="J441">
            <v>35.2206778689484</v>
          </cell>
          <cell r="K441">
            <v>45.405965223975585</v>
          </cell>
          <cell r="L441">
            <v>56.174982752776145</v>
          </cell>
        </row>
        <row r="442">
          <cell r="B442">
            <v>6</v>
          </cell>
          <cell r="C442" t="str">
            <v>Item 3-4</v>
          </cell>
          <cell r="G442">
            <v>25.482762500000007</v>
          </cell>
          <cell r="H442">
            <v>55.265984294495482</v>
          </cell>
          <cell r="I442">
            <v>71.919275580161312</v>
          </cell>
          <cell r="J442">
            <v>79.245520984151852</v>
          </cell>
          <cell r="K442">
            <v>92.904691103736781</v>
          </cell>
          <cell r="L442">
            <v>107.59411681838452</v>
          </cell>
        </row>
        <row r="443">
          <cell r="B443">
            <v>7</v>
          </cell>
          <cell r="C443" t="str">
            <v>Item 3-5</v>
          </cell>
          <cell r="F443" t="str">
            <v xml:space="preserve"> </v>
          </cell>
          <cell r="G443">
            <v>10.997016666666674</v>
          </cell>
          <cell r="H443">
            <v>55.26598429449551</v>
          </cell>
          <cell r="I443">
            <v>66.435368715025817</v>
          </cell>
          <cell r="J443">
            <v>72.498144319623407</v>
          </cell>
          <cell r="K443">
            <v>80.347729878346371</v>
          </cell>
          <cell r="L443">
            <v>89.352690665476757</v>
          </cell>
        </row>
        <row r="445">
          <cell r="C445" t="str">
            <v xml:space="preserve"> </v>
          </cell>
          <cell r="H445" t="str">
            <v xml:space="preserve"> </v>
          </cell>
        </row>
        <row r="449">
          <cell r="C449" t="str">
            <v>PBF  Nayak Committee</v>
          </cell>
        </row>
        <row r="450">
          <cell r="C450" t="str">
            <v>-</v>
          </cell>
          <cell r="D450" t="str">
            <v>-</v>
          </cell>
        </row>
        <row r="451">
          <cell r="B451">
            <v>1</v>
          </cell>
          <cell r="C451" t="str">
            <v>Actual Sale</v>
          </cell>
          <cell r="G451">
            <v>268.45999999999998</v>
          </cell>
          <cell r="H451">
            <v>275.31604166666671</v>
          </cell>
          <cell r="I451">
            <v>386.66395833333337</v>
          </cell>
          <cell r="J451">
            <v>424.68749999999994</v>
          </cell>
          <cell r="K451">
            <v>467.15625000000017</v>
          </cell>
          <cell r="L451">
            <v>513.87187500000005</v>
          </cell>
        </row>
        <row r="452">
          <cell r="B452">
            <v>2</v>
          </cell>
          <cell r="C452" t="str">
            <v>Working Capital requirement 25%</v>
          </cell>
          <cell r="G452">
            <v>67.114999999999995</v>
          </cell>
          <cell r="H452">
            <v>68.829010416666677</v>
          </cell>
          <cell r="I452">
            <v>96.665989583333342</v>
          </cell>
          <cell r="J452">
            <v>106.17187499999999</v>
          </cell>
          <cell r="K452">
            <v>116.78906250000004</v>
          </cell>
          <cell r="L452">
            <v>128.46796875000001</v>
          </cell>
        </row>
        <row r="453">
          <cell r="B453">
            <v>3</v>
          </cell>
          <cell r="C453" t="str">
            <v>5% margin</v>
          </cell>
          <cell r="G453">
            <v>13.423</v>
          </cell>
          <cell r="H453">
            <v>13.765802083333336</v>
          </cell>
          <cell r="I453">
            <v>19.33319791666667</v>
          </cell>
          <cell r="J453">
            <v>21.234375</v>
          </cell>
          <cell r="K453">
            <v>23.357812500000009</v>
          </cell>
          <cell r="L453">
            <v>25.693593750000005</v>
          </cell>
        </row>
        <row r="454">
          <cell r="B454">
            <v>4</v>
          </cell>
          <cell r="C454" t="str">
            <v>PBF 20% of sale</v>
          </cell>
          <cell r="G454">
            <v>53.692</v>
          </cell>
          <cell r="H454">
            <v>55.063208333333343</v>
          </cell>
          <cell r="I454">
            <v>77.332791666666679</v>
          </cell>
          <cell r="J454">
            <v>84.9375</v>
          </cell>
          <cell r="K454">
            <v>93.431250000000034</v>
          </cell>
          <cell r="L454">
            <v>102.77437500000002</v>
          </cell>
        </row>
        <row r="456">
          <cell r="B456">
            <v>5</v>
          </cell>
          <cell r="C456" t="str">
            <v>NWC</v>
          </cell>
          <cell r="G456">
            <v>30.765000000000001</v>
          </cell>
          <cell r="H456">
            <v>29.366033653720692</v>
          </cell>
          <cell r="I456">
            <v>31.359690430979569</v>
          </cell>
          <cell r="J456">
            <v>35.2206778689484</v>
          </cell>
          <cell r="K456">
            <v>45.405965223975585</v>
          </cell>
          <cell r="L456">
            <v>56.174982752776145</v>
          </cell>
        </row>
        <row r="457">
          <cell r="B457">
            <v>6</v>
          </cell>
          <cell r="C457" t="str">
            <v>PBF</v>
          </cell>
          <cell r="G457">
            <v>36.349999999999994</v>
          </cell>
          <cell r="H457">
            <v>39.462976762945985</v>
          </cell>
          <cell r="I457">
            <v>65.306299152353773</v>
          </cell>
          <cell r="J457">
            <v>70.951197131051586</v>
          </cell>
          <cell r="K457">
            <v>71.383097276024458</v>
          </cell>
          <cell r="L457">
            <v>72.292985997223866</v>
          </cell>
        </row>
        <row r="482">
          <cell r="B482" t="str">
            <v>REASONS FOR VARIATION IN LEVEL OF PROJECTIONS WITH ACTUALS</v>
          </cell>
        </row>
        <row r="483">
          <cell r="B483" t="str">
            <v>-</v>
          </cell>
          <cell r="C483" t="str">
            <v>-</v>
          </cell>
          <cell r="D483" t="str">
            <v>-</v>
          </cell>
          <cell r="E483" t="str">
            <v>-</v>
          </cell>
          <cell r="F483" t="str">
            <v>-</v>
          </cell>
          <cell r="G483" t="str">
            <v>-</v>
          </cell>
          <cell r="H483" t="str">
            <v>-</v>
          </cell>
        </row>
        <row r="484">
          <cell r="B484" t="str">
            <v>1. RAW MATERIAL - Holding level  considered at 2 months against 1.5</v>
          </cell>
        </row>
        <row r="485">
          <cell r="D485" t="str">
            <v xml:space="preserve">months as earlier the raw material was available from railways </v>
          </cell>
        </row>
        <row r="486">
          <cell r="D486" t="str">
            <v xml:space="preserve">locally in sufficient quantity, now due to non availibility </v>
          </cell>
        </row>
        <row r="487">
          <cell r="D487" t="str">
            <v>from Railway, it has to be purchased from others.</v>
          </cell>
        </row>
        <row r="489">
          <cell r="B489" t="str">
            <v>1.1  COAL- Holding level  considered at 2.25 months against 2 months</v>
          </cell>
        </row>
        <row r="490">
          <cell r="D490" t="str">
            <v>on basis of past holding to take advantage of quantity discounts.</v>
          </cell>
        </row>
        <row r="492">
          <cell r="B492" t="str">
            <v>1.2. OTHER CONSUMABLES/STORES - The level was sanctioned was 12 months.</v>
          </cell>
        </row>
        <row r="493">
          <cell r="C493" t="str">
            <v xml:space="preserve">    Jhansi being a small town and the factory being situated 10 kms</v>
          </cell>
        </row>
        <row r="494">
          <cell r="C494" t="str">
            <v xml:space="preserve">    from Jhansi market the level of 18 months  is justified.</v>
          </cell>
        </row>
        <row r="496">
          <cell r="B496" t="str">
            <v>2. ROLLS - The comsumption during the year in P &amp; L a/c is reflected</v>
          </cell>
        </row>
        <row r="497">
          <cell r="C497" t="str">
            <v xml:space="preserve">   at Nil due to sale of 11.23 lacs worth of rolls after processing.</v>
          </cell>
        </row>
        <row r="499">
          <cell r="B499" t="str">
            <v>3. FINISHED GOODS - The level was sanctioned was 0.5 months. Due to</v>
          </cell>
        </row>
        <row r="500">
          <cell r="C500" t="str">
            <v xml:space="preserve">    increase in competition the firm has to keep stocks of different </v>
          </cell>
        </row>
        <row r="501">
          <cell r="C501" t="str">
            <v xml:space="preserve">    cross-section steel due to which the holding is considered at </v>
          </cell>
        </row>
        <row r="502">
          <cell r="C502" t="str">
            <v xml:space="preserve">    1 month.</v>
          </cell>
        </row>
        <row r="503">
          <cell r="E503" t="str">
            <v xml:space="preserve"> </v>
          </cell>
        </row>
        <row r="504">
          <cell r="B504" t="str">
            <v xml:space="preserve">4. DEBTORS - Due to demand in the market at year end lower credit </v>
          </cell>
        </row>
        <row r="505">
          <cell r="C505" t="str">
            <v xml:space="preserve">   were allowed. They have been considered at past year level.</v>
          </cell>
        </row>
        <row r="507">
          <cell r="B507" t="str">
            <v>5. SALES - Sales were lowered due to imposition of Excise duty on</v>
          </cell>
        </row>
        <row r="508">
          <cell r="C508" t="str">
            <v xml:space="preserve">   goods manufactured. The unit is entitled for concessional excise</v>
          </cell>
        </row>
        <row r="509">
          <cell r="C509" t="str">
            <v xml:space="preserve">   duty as it is a SSI unit. However the rules provided that in case </v>
          </cell>
        </row>
        <row r="510">
          <cell r="C510" t="str">
            <v xml:space="preserve">   the sales exceeds Rs 300 lacs during the FY 96-97 it will loose</v>
          </cell>
        </row>
        <row r="511">
          <cell r="C511" t="str">
            <v xml:space="preserve">   SSI status for concessional excise duty, as such the sales of</v>
          </cell>
        </row>
        <row r="512">
          <cell r="C512" t="str">
            <v xml:space="preserve">   finished  goods have been considered below Rs 300 lacs. It is</v>
          </cell>
        </row>
        <row r="513">
          <cell r="C513" t="str">
            <v xml:space="preserve">   expected that the Govt. shall increase this limit for FY 97-98</v>
          </cell>
        </row>
        <row r="514">
          <cell r="C514" t="str">
            <v xml:space="preserve">   upto Rs 500 lacs. The estimated sales can be comfortably achieved</v>
          </cell>
        </row>
        <row r="515">
          <cell r="C515" t="str">
            <v xml:space="preserve">   as the sales in past have been much higher.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"/>
    </sheetNames>
    <sheetDataSet>
      <sheetData sheetId="0" refreshError="1">
        <row r="6">
          <cell r="C6" t="str">
            <v>BANK PROJECTECTIONS</v>
          </cell>
          <cell r="F6" t="str">
            <v>M/S LAKSHMI STEEL INDUSTRIES</v>
          </cell>
          <cell r="J6">
            <v>35980.801859375002</v>
          </cell>
        </row>
        <row r="8">
          <cell r="F8" t="str">
            <v xml:space="preserve"> </v>
          </cell>
          <cell r="I8" t="str">
            <v>(Figs in Rs' 000)</v>
          </cell>
        </row>
        <row r="9">
          <cell r="C9" t="str">
            <v>WORKING NOTES</v>
          </cell>
        </row>
        <row r="11">
          <cell r="C11" t="str">
            <v>Installed Capacity</v>
          </cell>
          <cell r="H11">
            <v>11200</v>
          </cell>
          <cell r="I11" t="str">
            <v>M TON</v>
          </cell>
        </row>
        <row r="12">
          <cell r="G12" t="str">
            <v>-</v>
          </cell>
          <cell r="H12" t="str">
            <v>-</v>
          </cell>
          <cell r="I12" t="str">
            <v>-</v>
          </cell>
        </row>
        <row r="13">
          <cell r="G13" t="str">
            <v>Rate</v>
          </cell>
          <cell r="H13" t="str">
            <v>Cost</v>
          </cell>
          <cell r="I13" t="str">
            <v>Amount</v>
          </cell>
        </row>
        <row r="14">
          <cell r="G14" t="str">
            <v>per MT</v>
          </cell>
          <cell r="H14" t="str">
            <v>per unit</v>
          </cell>
        </row>
        <row r="15">
          <cell r="G15" t="str">
            <v>-</v>
          </cell>
          <cell r="H15" t="str">
            <v>-</v>
          </cell>
          <cell r="I15" t="str">
            <v>-</v>
          </cell>
        </row>
        <row r="16">
          <cell r="C16" t="str">
            <v>Raw Material requirement:</v>
          </cell>
          <cell r="F16">
            <v>1.1299999999999999</v>
          </cell>
          <cell r="G16">
            <v>11200</v>
          </cell>
          <cell r="H16">
            <v>12.655999999999999</v>
          </cell>
          <cell r="I16">
            <v>141747.19999999998</v>
          </cell>
        </row>
        <row r="17">
          <cell r="E17" t="str">
            <v xml:space="preserve"> 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</row>
        <row r="19">
          <cell r="B19" t="str">
            <v>Production during the year</v>
          </cell>
          <cell r="G19" t="str">
            <v>31.3.97</v>
          </cell>
          <cell r="H19" t="str">
            <v>31.3.98</v>
          </cell>
          <cell r="I19" t="str">
            <v>31.3.99</v>
          </cell>
          <cell r="J19" t="str">
            <v>31.3.2000</v>
          </cell>
          <cell r="K19" t="str">
            <v>31.3.2001</v>
          </cell>
          <cell r="L19" t="str">
            <v>31.3.2002</v>
          </cell>
          <cell r="M19" t="str">
            <v>31.3.2003</v>
          </cell>
        </row>
        <row r="21">
          <cell r="C21" t="str">
            <v>Installed Capacity in MT</v>
          </cell>
          <cell r="G21">
            <v>11200</v>
          </cell>
          <cell r="H21">
            <v>11200</v>
          </cell>
          <cell r="I21">
            <v>11200</v>
          </cell>
          <cell r="J21">
            <v>11200</v>
          </cell>
          <cell r="K21">
            <v>11200</v>
          </cell>
          <cell r="L21">
            <v>11200</v>
          </cell>
          <cell r="M21">
            <v>11200</v>
          </cell>
        </row>
        <row r="23">
          <cell r="B23" t="str">
            <v>% Utilisation of installed capacity</v>
          </cell>
          <cell r="G23">
            <v>0.15714285714285714</v>
          </cell>
          <cell r="H23">
            <v>0.15848214285714285</v>
          </cell>
          <cell r="I23">
            <v>0.22321428571428573</v>
          </cell>
          <cell r="J23">
            <v>0.24553571428571427</v>
          </cell>
          <cell r="K23">
            <v>0.27008928571428575</v>
          </cell>
          <cell r="L23">
            <v>0.29709821428571437</v>
          </cell>
          <cell r="M23">
            <v>0.32680803571428585</v>
          </cell>
        </row>
        <row r="25">
          <cell r="B25" t="str">
            <v>Availibility of Power - hours</v>
          </cell>
          <cell r="G25">
            <v>10</v>
          </cell>
          <cell r="H25">
            <v>10</v>
          </cell>
          <cell r="I25">
            <v>10</v>
          </cell>
          <cell r="J25">
            <v>10</v>
          </cell>
          <cell r="K25">
            <v>10</v>
          </cell>
          <cell r="L25">
            <v>10</v>
          </cell>
          <cell r="M25">
            <v>10</v>
          </cell>
        </row>
        <row r="26">
          <cell r="B26" t="str">
            <v>Capacity available for production</v>
          </cell>
          <cell r="G26">
            <v>4666.666666666667</v>
          </cell>
          <cell r="H26">
            <v>4666.666666666667</v>
          </cell>
          <cell r="I26">
            <v>4666.666666666667</v>
          </cell>
          <cell r="J26">
            <v>4666.666666666667</v>
          </cell>
          <cell r="K26">
            <v>4666.666666666667</v>
          </cell>
          <cell r="L26">
            <v>4666.666666666667</v>
          </cell>
          <cell r="M26">
            <v>4666.666666666667</v>
          </cell>
        </row>
        <row r="28">
          <cell r="C28" t="str">
            <v>Production Quantity</v>
          </cell>
          <cell r="G28">
            <v>1760</v>
          </cell>
          <cell r="H28">
            <v>1775</v>
          </cell>
          <cell r="I28">
            <v>2500</v>
          </cell>
          <cell r="J28">
            <v>2750</v>
          </cell>
          <cell r="K28">
            <v>3025.0000000000005</v>
          </cell>
          <cell r="L28">
            <v>3327.5000000000009</v>
          </cell>
          <cell r="M28">
            <v>3660.2500000000014</v>
          </cell>
        </row>
        <row r="29">
          <cell r="B29" t="str">
            <v>% Utilisation of available capacity</v>
          </cell>
          <cell r="G29">
            <v>0.37714285714285711</v>
          </cell>
          <cell r="H29">
            <v>0.38035714285714284</v>
          </cell>
          <cell r="I29">
            <v>0.5357142857142857</v>
          </cell>
          <cell r="J29">
            <v>0.5892857142857143</v>
          </cell>
          <cell r="K29">
            <v>0.64821428571428574</v>
          </cell>
          <cell r="L29">
            <v>0.71303571428571444</v>
          </cell>
          <cell r="M29">
            <v>0.78433928571428591</v>
          </cell>
        </row>
        <row r="30">
          <cell r="H30" t="str">
            <v xml:space="preserve"> </v>
          </cell>
        </row>
        <row r="32">
          <cell r="F32" t="str">
            <v>QTY MT</v>
          </cell>
          <cell r="G32" t="str">
            <v>VALUE</v>
          </cell>
          <cell r="H32" t="str">
            <v>QTY MT</v>
          </cell>
          <cell r="I32" t="str">
            <v>VALUE</v>
          </cell>
          <cell r="J32" t="str">
            <v>QTY MT</v>
          </cell>
          <cell r="K32" t="str">
            <v>VALUE</v>
          </cell>
          <cell r="L32" t="str">
            <v>QTY MT</v>
          </cell>
          <cell r="M32" t="str">
            <v>VALUE</v>
          </cell>
          <cell r="N32" t="str">
            <v>QTY MT</v>
          </cell>
          <cell r="O32" t="str">
            <v>VALUE</v>
          </cell>
          <cell r="P32" t="str">
            <v>QTY MT</v>
          </cell>
          <cell r="Q32" t="str">
            <v>VALUE</v>
          </cell>
        </row>
        <row r="33">
          <cell r="F33" t="str">
            <v>31.3.98</v>
          </cell>
          <cell r="H33" t="str">
            <v>31.3.99</v>
          </cell>
          <cell r="J33" t="str">
            <v>31.3.2000</v>
          </cell>
          <cell r="L33" t="str">
            <v>31.3.2001</v>
          </cell>
          <cell r="N33" t="str">
            <v>31.3.2002</v>
          </cell>
          <cell r="P33" t="str">
            <v>31.3.2003</v>
          </cell>
        </row>
        <row r="34"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</row>
        <row r="35">
          <cell r="A35" t="str">
            <v>A</v>
          </cell>
          <cell r="C35" t="str">
            <v>STEEL ITEMS</v>
          </cell>
        </row>
        <row r="36">
          <cell r="C36" t="str">
            <v>Average Selling rate/ton</v>
          </cell>
          <cell r="F36">
            <v>14500</v>
          </cell>
          <cell r="H36">
            <v>14500</v>
          </cell>
          <cell r="J36">
            <v>14500</v>
          </cell>
          <cell r="L36">
            <v>14500</v>
          </cell>
          <cell r="N36">
            <v>14500</v>
          </cell>
          <cell r="P36">
            <v>14500</v>
          </cell>
        </row>
        <row r="37">
          <cell r="C37" t="str">
            <v>Opening Stock</v>
          </cell>
          <cell r="F37">
            <v>76</v>
          </cell>
          <cell r="G37">
            <v>1101</v>
          </cell>
          <cell r="H37">
            <v>73.958333333333329</v>
          </cell>
          <cell r="I37">
            <v>997.328125</v>
          </cell>
          <cell r="J37">
            <v>104.16666666666667</v>
          </cell>
          <cell r="K37">
            <v>1404.6875000000002</v>
          </cell>
          <cell r="L37">
            <v>114.58333333333333</v>
          </cell>
          <cell r="M37">
            <v>1545.15625</v>
          </cell>
          <cell r="N37">
            <v>126.04166666666669</v>
          </cell>
          <cell r="O37">
            <v>1699.6718750000005</v>
          </cell>
          <cell r="P37">
            <v>138.64583333333337</v>
          </cell>
          <cell r="Q37">
            <v>1869.6390625000006</v>
          </cell>
        </row>
        <row r="38">
          <cell r="C38" t="str">
            <v>Production</v>
          </cell>
          <cell r="F38">
            <v>1775</v>
          </cell>
          <cell r="H38">
            <v>2500</v>
          </cell>
          <cell r="J38">
            <v>2750</v>
          </cell>
          <cell r="L38">
            <v>3025.0000000000005</v>
          </cell>
          <cell r="N38">
            <v>3327.5000000000009</v>
          </cell>
          <cell r="P38">
            <v>3660.2500000000014</v>
          </cell>
        </row>
        <row r="39">
          <cell r="C39" t="str">
            <v>Sub Total</v>
          </cell>
          <cell r="F39">
            <v>1851</v>
          </cell>
          <cell r="H39">
            <v>2573.9583333333335</v>
          </cell>
          <cell r="J39">
            <v>2854.1666666666665</v>
          </cell>
          <cell r="L39">
            <v>3139.5833333333339</v>
          </cell>
          <cell r="N39">
            <v>3453.5416666666674</v>
          </cell>
          <cell r="P39">
            <v>3798.8958333333348</v>
          </cell>
        </row>
        <row r="40">
          <cell r="C40" t="str">
            <v>Cl Stock-months</v>
          </cell>
          <cell r="E40">
            <v>0.5</v>
          </cell>
          <cell r="F40">
            <v>73.958333333333329</v>
          </cell>
          <cell r="G40">
            <v>997.328125</v>
          </cell>
          <cell r="H40">
            <v>104.16666666666667</v>
          </cell>
          <cell r="I40">
            <v>1404.6875000000002</v>
          </cell>
          <cell r="J40">
            <v>114.58333333333333</v>
          </cell>
          <cell r="K40">
            <v>1545.15625</v>
          </cell>
          <cell r="L40">
            <v>126.04166666666669</v>
          </cell>
          <cell r="M40">
            <v>1699.6718750000005</v>
          </cell>
          <cell r="N40">
            <v>138.64583333333337</v>
          </cell>
          <cell r="O40">
            <v>1869.6390625000006</v>
          </cell>
          <cell r="P40">
            <v>152.51041666666671</v>
          </cell>
          <cell r="Q40">
            <v>2056.6029687500009</v>
          </cell>
        </row>
        <row r="41">
          <cell r="C41" t="str">
            <v>Sales</v>
          </cell>
          <cell r="F41">
            <v>1777.0416666666667</v>
          </cell>
          <cell r="G41">
            <v>24767.104166666668</v>
          </cell>
          <cell r="H41">
            <v>2469.791666666667</v>
          </cell>
          <cell r="I41">
            <v>35811.979166666672</v>
          </cell>
          <cell r="J41">
            <v>2739.583333333333</v>
          </cell>
          <cell r="K41">
            <v>39723.958333333328</v>
          </cell>
          <cell r="L41">
            <v>3013.5416666666674</v>
          </cell>
          <cell r="M41">
            <v>43696.354166666679</v>
          </cell>
          <cell r="N41">
            <v>3314.8958333333339</v>
          </cell>
          <cell r="O41">
            <v>48065.989583333343</v>
          </cell>
          <cell r="P41">
            <v>3646.3854166666683</v>
          </cell>
          <cell r="Q41">
            <v>52872.588541666693</v>
          </cell>
        </row>
        <row r="42"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</row>
        <row r="43">
          <cell r="A43" t="str">
            <v>B</v>
          </cell>
          <cell r="C43" t="str">
            <v>SCRAP</v>
          </cell>
        </row>
        <row r="44">
          <cell r="C44" t="str">
            <v>Average Selling rate/ton</v>
          </cell>
          <cell r="F44">
            <v>9000</v>
          </cell>
          <cell r="H44">
            <v>9000</v>
          </cell>
          <cell r="J44">
            <v>9000</v>
          </cell>
          <cell r="L44">
            <v>9000</v>
          </cell>
          <cell r="N44">
            <v>9000</v>
          </cell>
          <cell r="P44">
            <v>9000</v>
          </cell>
        </row>
        <row r="45">
          <cell r="C45" t="str">
            <v>Opening Stock</v>
          </cell>
          <cell r="F45">
            <v>82</v>
          </cell>
          <cell r="G45">
            <v>935</v>
          </cell>
          <cell r="H45">
            <v>66</v>
          </cell>
          <cell r="I45">
            <v>594</v>
          </cell>
          <cell r="J45">
            <v>31.25</v>
          </cell>
          <cell r="K45">
            <v>281.25</v>
          </cell>
          <cell r="L45">
            <v>34.375</v>
          </cell>
          <cell r="M45">
            <v>309.375</v>
          </cell>
          <cell r="N45">
            <v>37.812500000000007</v>
          </cell>
          <cell r="O45">
            <v>340.31250000000006</v>
          </cell>
          <cell r="P45">
            <v>41.593750000000014</v>
          </cell>
          <cell r="Q45">
            <v>374.34375000000011</v>
          </cell>
        </row>
        <row r="46">
          <cell r="C46" t="str">
            <v>Production - Yield</v>
          </cell>
          <cell r="E46">
            <v>0.1</v>
          </cell>
          <cell r="F46">
            <v>176</v>
          </cell>
          <cell r="H46">
            <v>250</v>
          </cell>
          <cell r="J46">
            <v>275</v>
          </cell>
          <cell r="L46">
            <v>302.50000000000006</v>
          </cell>
          <cell r="N46">
            <v>332.75000000000011</v>
          </cell>
          <cell r="P46">
            <v>366.02500000000015</v>
          </cell>
        </row>
        <row r="47">
          <cell r="C47" t="str">
            <v>Sub Total</v>
          </cell>
          <cell r="F47">
            <v>258</v>
          </cell>
          <cell r="H47">
            <v>316</v>
          </cell>
          <cell r="J47">
            <v>306.25</v>
          </cell>
          <cell r="L47">
            <v>336.87500000000006</v>
          </cell>
          <cell r="N47">
            <v>370.56250000000011</v>
          </cell>
          <cell r="P47">
            <v>407.61875000000015</v>
          </cell>
        </row>
        <row r="48">
          <cell r="C48" t="str">
            <v>Cl Stock-months</v>
          </cell>
          <cell r="E48">
            <v>1.5</v>
          </cell>
          <cell r="F48">
            <v>66</v>
          </cell>
          <cell r="G48">
            <v>594</v>
          </cell>
          <cell r="H48">
            <v>31.25</v>
          </cell>
          <cell r="I48">
            <v>281.25</v>
          </cell>
          <cell r="J48">
            <v>34.375</v>
          </cell>
          <cell r="K48">
            <v>309.375</v>
          </cell>
          <cell r="L48">
            <v>37.812500000000007</v>
          </cell>
          <cell r="M48">
            <v>340.31250000000006</v>
          </cell>
          <cell r="N48">
            <v>41.593750000000014</v>
          </cell>
          <cell r="O48">
            <v>374.34375000000011</v>
          </cell>
          <cell r="P48">
            <v>45.753125000000018</v>
          </cell>
          <cell r="Q48">
            <v>411.77812500000016</v>
          </cell>
        </row>
        <row r="49">
          <cell r="C49" t="str">
            <v>Sales</v>
          </cell>
          <cell r="F49">
            <v>192</v>
          </cell>
          <cell r="G49">
            <v>1728</v>
          </cell>
          <cell r="H49">
            <v>284.75</v>
          </cell>
          <cell r="I49">
            <v>2562.75</v>
          </cell>
          <cell r="J49">
            <v>271.875</v>
          </cell>
          <cell r="K49">
            <v>2446.875</v>
          </cell>
          <cell r="L49">
            <v>299.06250000000006</v>
          </cell>
          <cell r="M49">
            <v>2691.5625000000005</v>
          </cell>
          <cell r="N49">
            <v>328.96875000000011</v>
          </cell>
          <cell r="O49">
            <v>2960.7187500000009</v>
          </cell>
          <cell r="P49">
            <v>361.86562500000014</v>
          </cell>
          <cell r="Q49">
            <v>3256.7906250000015</v>
          </cell>
        </row>
        <row r="50">
          <cell r="E50" t="str">
            <v xml:space="preserve"> </v>
          </cell>
          <cell r="F50" t="str">
            <v xml:space="preserve">        </v>
          </cell>
        </row>
        <row r="51">
          <cell r="A51" t="str">
            <v>C</v>
          </cell>
          <cell r="C51" t="str">
            <v>COAL ASH</v>
          </cell>
        </row>
        <row r="52">
          <cell r="C52" t="str">
            <v>Opening Stock</v>
          </cell>
          <cell r="G52">
            <v>849</v>
          </cell>
          <cell r="I52">
            <v>62.5</v>
          </cell>
          <cell r="K52">
            <v>45.833333333333336</v>
          </cell>
          <cell r="M52">
            <v>50.416666666666664</v>
          </cell>
          <cell r="O52">
            <v>55.458333333333336</v>
          </cell>
          <cell r="Q52">
            <v>61.00416666666667</v>
          </cell>
        </row>
        <row r="53">
          <cell r="C53" t="str">
            <v>Production</v>
          </cell>
          <cell r="G53">
            <v>250</v>
          </cell>
          <cell r="I53">
            <v>275</v>
          </cell>
          <cell r="K53">
            <v>302.5</v>
          </cell>
          <cell r="M53">
            <v>332.75</v>
          </cell>
          <cell r="O53">
            <v>366.02500000000003</v>
          </cell>
          <cell r="Q53">
            <v>402.62750000000005</v>
          </cell>
        </row>
        <row r="54">
          <cell r="C54" t="str">
            <v>Sub Total</v>
          </cell>
          <cell r="G54">
            <v>1099</v>
          </cell>
          <cell r="I54">
            <v>337.5</v>
          </cell>
          <cell r="K54">
            <v>348.33333333333331</v>
          </cell>
          <cell r="M54">
            <v>383.16666666666669</v>
          </cell>
          <cell r="O54">
            <v>421.48333333333335</v>
          </cell>
          <cell r="Q54">
            <v>463.63166666666672</v>
          </cell>
        </row>
        <row r="55">
          <cell r="C55" t="str">
            <v>Cl Stock-months</v>
          </cell>
          <cell r="E55">
            <v>3</v>
          </cell>
          <cell r="G55">
            <v>62.5</v>
          </cell>
          <cell r="I55">
            <v>45.833333333333336</v>
          </cell>
          <cell r="K55">
            <v>50.416666666666664</v>
          </cell>
          <cell r="M55">
            <v>55.458333333333336</v>
          </cell>
          <cell r="O55">
            <v>61.00416666666667</v>
          </cell>
          <cell r="Q55">
            <v>67.104583333333338</v>
          </cell>
        </row>
        <row r="56">
          <cell r="C56" t="str">
            <v>Sales</v>
          </cell>
          <cell r="G56">
            <v>1036.5</v>
          </cell>
          <cell r="I56">
            <v>291.66666666666669</v>
          </cell>
          <cell r="K56">
            <v>297.91666666666663</v>
          </cell>
          <cell r="M56">
            <v>327.70833333333337</v>
          </cell>
          <cell r="O56">
            <v>360.47916666666669</v>
          </cell>
          <cell r="Q56">
            <v>396.52708333333339</v>
          </cell>
        </row>
        <row r="58">
          <cell r="A58" t="str">
            <v>D</v>
          </cell>
          <cell r="C58" t="str">
            <v>TOTAL</v>
          </cell>
          <cell r="E58" t="str">
            <v>OP STOCK</v>
          </cell>
          <cell r="F58" t="str">
            <v>SALES</v>
          </cell>
          <cell r="G58" t="str">
            <v>CL STOCK</v>
          </cell>
          <cell r="H58" t="str">
            <v>SALES</v>
          </cell>
          <cell r="I58" t="str">
            <v>CL STOCK</v>
          </cell>
          <cell r="J58" t="str">
            <v>SALES</v>
          </cell>
          <cell r="K58" t="str">
            <v>CL STOCK</v>
          </cell>
          <cell r="L58" t="str">
            <v>SALES</v>
          </cell>
          <cell r="M58" t="str">
            <v>CL STOCK</v>
          </cell>
          <cell r="N58" t="str">
            <v>SALES</v>
          </cell>
          <cell r="O58" t="str">
            <v>CL STOCK</v>
          </cell>
          <cell r="P58" t="str">
            <v>SALES</v>
          </cell>
          <cell r="Q58" t="str">
            <v>CL STOCK</v>
          </cell>
        </row>
        <row r="59">
          <cell r="C59" t="str">
            <v>Finished</v>
          </cell>
          <cell r="E59">
            <v>1101</v>
          </cell>
          <cell r="F59">
            <v>24767.104166666668</v>
          </cell>
          <cell r="G59">
            <v>997.328125</v>
          </cell>
          <cell r="H59">
            <v>35811.979166666672</v>
          </cell>
          <cell r="I59">
            <v>1404.6875000000002</v>
          </cell>
          <cell r="J59">
            <v>39723.958333333328</v>
          </cell>
          <cell r="K59">
            <v>1545.15625</v>
          </cell>
          <cell r="L59">
            <v>43696.354166666679</v>
          </cell>
          <cell r="M59">
            <v>1699.6718750000005</v>
          </cell>
          <cell r="N59">
            <v>48065.989583333343</v>
          </cell>
          <cell r="O59">
            <v>1869.6390625000006</v>
          </cell>
          <cell r="P59">
            <v>52872.588541666693</v>
          </cell>
          <cell r="Q59">
            <v>2056.6029687500009</v>
          </cell>
        </row>
        <row r="60">
          <cell r="C60" t="str">
            <v>Scrap</v>
          </cell>
          <cell r="E60">
            <v>935</v>
          </cell>
          <cell r="F60">
            <v>1728</v>
          </cell>
          <cell r="G60">
            <v>594</v>
          </cell>
          <cell r="H60">
            <v>2562.75</v>
          </cell>
          <cell r="I60">
            <v>281.25</v>
          </cell>
          <cell r="J60">
            <v>2446.875</v>
          </cell>
          <cell r="K60">
            <v>309.375</v>
          </cell>
          <cell r="L60">
            <v>2691.5625000000005</v>
          </cell>
          <cell r="M60">
            <v>340.31250000000006</v>
          </cell>
          <cell r="N60">
            <v>2960.7187500000009</v>
          </cell>
          <cell r="O60">
            <v>374.34375000000011</v>
          </cell>
          <cell r="P60">
            <v>3256.7906250000015</v>
          </cell>
          <cell r="Q60">
            <v>411.77812500000016</v>
          </cell>
        </row>
        <row r="61">
          <cell r="C61" t="str">
            <v>Coal Ash</v>
          </cell>
          <cell r="E61">
            <v>849</v>
          </cell>
          <cell r="F61">
            <v>1036.5</v>
          </cell>
          <cell r="G61">
            <v>62.5</v>
          </cell>
          <cell r="H61">
            <v>291.66666666666669</v>
          </cell>
          <cell r="I61">
            <v>45.833333333333336</v>
          </cell>
          <cell r="J61">
            <v>297.91666666666663</v>
          </cell>
          <cell r="K61">
            <v>50.416666666666664</v>
          </cell>
          <cell r="L61">
            <v>327.70833333333337</v>
          </cell>
          <cell r="M61">
            <v>55.458333333333336</v>
          </cell>
          <cell r="N61">
            <v>360.47916666666669</v>
          </cell>
          <cell r="O61">
            <v>61.00416666666667</v>
          </cell>
          <cell r="P61">
            <v>396.52708333333339</v>
          </cell>
          <cell r="Q61">
            <v>67.104583333333338</v>
          </cell>
        </row>
        <row r="62">
          <cell r="C62" t="str">
            <v xml:space="preserve"> 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C63" t="str">
            <v>TOTAL</v>
          </cell>
          <cell r="E63">
            <v>2885</v>
          </cell>
          <cell r="F63">
            <v>27531.604166666668</v>
          </cell>
          <cell r="G63">
            <v>1653.828125</v>
          </cell>
          <cell r="H63">
            <v>38666.395833333336</v>
          </cell>
          <cell r="I63">
            <v>1731.7708333333335</v>
          </cell>
          <cell r="J63">
            <v>42468.749999999993</v>
          </cell>
          <cell r="K63">
            <v>1904.9479166666667</v>
          </cell>
          <cell r="L63">
            <v>46715.625000000015</v>
          </cell>
          <cell r="M63">
            <v>2095.4427083333339</v>
          </cell>
          <cell r="N63">
            <v>51387.187500000007</v>
          </cell>
          <cell r="O63">
            <v>2304.9869791666674</v>
          </cell>
          <cell r="P63">
            <v>56525.906250000029</v>
          </cell>
          <cell r="Q63">
            <v>2535.4856770833344</v>
          </cell>
        </row>
        <row r="64">
          <cell r="C64" t="str">
            <v>-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A65" t="str">
            <v>|::</v>
          </cell>
        </row>
        <row r="66">
          <cell r="C66" t="str">
            <v>DEPRECIATION ON WDV METHOD</v>
          </cell>
        </row>
        <row r="67">
          <cell r="E67" t="str">
            <v>Value</v>
          </cell>
          <cell r="F67" t="str">
            <v>Addition</v>
          </cell>
          <cell r="G67" t="str">
            <v>Rate-%</v>
          </cell>
        </row>
        <row r="68">
          <cell r="C68" t="str">
            <v>Land</v>
          </cell>
          <cell r="E68">
            <v>463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C69" t="str">
            <v>Building</v>
          </cell>
          <cell r="E69">
            <v>361</v>
          </cell>
          <cell r="G69">
            <v>0.05</v>
          </cell>
          <cell r="H69">
            <v>18.05</v>
          </cell>
          <cell r="I69">
            <v>17.147500000000001</v>
          </cell>
          <cell r="J69">
            <v>16.290125</v>
          </cell>
          <cell r="K69">
            <v>15.475618749999999</v>
          </cell>
          <cell r="L69">
            <v>14.701837812499999</v>
          </cell>
          <cell r="M69">
            <v>13.966745921874999</v>
          </cell>
        </row>
        <row r="70">
          <cell r="C70" t="str">
            <v>Plant &amp; Machinery</v>
          </cell>
          <cell r="F70">
            <v>208</v>
          </cell>
        </row>
        <row r="71">
          <cell r="C71" t="str">
            <v>Plant &amp; Machinery</v>
          </cell>
          <cell r="E71">
            <v>1622</v>
          </cell>
          <cell r="F71">
            <v>2090</v>
          </cell>
          <cell r="G71">
            <v>0.05</v>
          </cell>
          <cell r="H71">
            <v>91.5</v>
          </cell>
          <cell r="I71">
            <v>181.02500000000001</v>
          </cell>
          <cell r="J71">
            <v>171.97375</v>
          </cell>
          <cell r="K71">
            <v>163.37506249999998</v>
          </cell>
          <cell r="L71">
            <v>155.20630937499999</v>
          </cell>
          <cell r="M71">
            <v>147.44599390624998</v>
          </cell>
        </row>
        <row r="72">
          <cell r="C72" t="str">
            <v>Other FIxed Assets</v>
          </cell>
          <cell r="E72">
            <v>420</v>
          </cell>
          <cell r="G72">
            <v>0.05</v>
          </cell>
          <cell r="H72">
            <v>21</v>
          </cell>
          <cell r="I72">
            <v>19.95</v>
          </cell>
          <cell r="J72">
            <v>18.952500000000001</v>
          </cell>
          <cell r="K72">
            <v>18.004875000000002</v>
          </cell>
          <cell r="L72">
            <v>17.104631250000001</v>
          </cell>
          <cell r="M72">
            <v>16.249399687500002</v>
          </cell>
        </row>
        <row r="73">
          <cell r="C73" t="str">
            <v>-</v>
          </cell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</row>
        <row r="74">
          <cell r="C74" t="str">
            <v>Total</v>
          </cell>
          <cell r="E74">
            <v>2866</v>
          </cell>
          <cell r="F74">
            <v>2298</v>
          </cell>
          <cell r="H74">
            <v>130.55000000000001</v>
          </cell>
          <cell r="I74">
            <v>218.1225</v>
          </cell>
          <cell r="J74">
            <v>207.21637499999997</v>
          </cell>
          <cell r="K74">
            <v>196.85555624999998</v>
          </cell>
          <cell r="L74">
            <v>187.0127784375</v>
          </cell>
          <cell r="M74">
            <v>177.66213951562497</v>
          </cell>
        </row>
        <row r="75">
          <cell r="C75" t="str">
            <v>-</v>
          </cell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</row>
        <row r="77">
          <cell r="C77" t="str">
            <v>Interest Rate of Working Capital Loan</v>
          </cell>
          <cell r="H77">
            <v>0.18</v>
          </cell>
        </row>
        <row r="79">
          <cell r="A79" t="str">
            <v>|::</v>
          </cell>
          <cell r="C79" t="str">
            <v>-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</row>
        <row r="80">
          <cell r="C80" t="str">
            <v>ASSESSEMENT FOR WORKING CAPITAL</v>
          </cell>
        </row>
        <row r="81">
          <cell r="C81" t="str">
            <v>Year</v>
          </cell>
          <cell r="G81" t="str">
            <v>31.3.97</v>
          </cell>
          <cell r="H81" t="str">
            <v>31.3.98</v>
          </cell>
          <cell r="I81" t="str">
            <v>31.3.99</v>
          </cell>
          <cell r="J81" t="str">
            <v>31.3.2000</v>
          </cell>
          <cell r="K81" t="str">
            <v>31.3.2001</v>
          </cell>
          <cell r="L81" t="str">
            <v>31.3.2002</v>
          </cell>
          <cell r="M81" t="str">
            <v>31.03.2003</v>
          </cell>
        </row>
        <row r="82">
          <cell r="C82" t="str">
            <v>% Utilisation of installed capacity</v>
          </cell>
          <cell r="G82">
            <v>0.15714285714285714</v>
          </cell>
          <cell r="H82">
            <v>0.15848214285714285</v>
          </cell>
          <cell r="I82">
            <v>0.22321428571428573</v>
          </cell>
          <cell r="J82">
            <v>0.24553571428571427</v>
          </cell>
          <cell r="K82">
            <v>0.27008928571428575</v>
          </cell>
          <cell r="L82">
            <v>0.29709821428571437</v>
          </cell>
          <cell r="M82">
            <v>0.32680803571428585</v>
          </cell>
        </row>
        <row r="83">
          <cell r="C83" t="str">
            <v>Production Quantity</v>
          </cell>
          <cell r="G83">
            <v>1760</v>
          </cell>
          <cell r="H83">
            <v>2200</v>
          </cell>
          <cell r="I83">
            <v>2500</v>
          </cell>
          <cell r="J83">
            <v>2750</v>
          </cell>
          <cell r="K83">
            <v>3025.0000000000005</v>
          </cell>
          <cell r="L83">
            <v>3327.5000000000009</v>
          </cell>
          <cell r="M83">
            <v>3660.2500000000014</v>
          </cell>
        </row>
        <row r="84">
          <cell r="C84" t="str">
            <v>% Utilisation of available capacity</v>
          </cell>
          <cell r="G84">
            <v>0.37714285714285711</v>
          </cell>
          <cell r="H84">
            <v>0.38035714285714284</v>
          </cell>
          <cell r="I84">
            <v>0.5357142857142857</v>
          </cell>
          <cell r="J84">
            <v>0.5892857142857143</v>
          </cell>
          <cell r="K84">
            <v>0.64821428571428574</v>
          </cell>
          <cell r="L84">
            <v>0.71303571428571444</v>
          </cell>
          <cell r="M84">
            <v>0.78433928571428591</v>
          </cell>
        </row>
        <row r="85"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</row>
        <row r="86">
          <cell r="B86" t="str">
            <v>I</v>
          </cell>
          <cell r="C86" t="str">
            <v>CURRENT ASSETS</v>
          </cell>
        </row>
        <row r="87">
          <cell r="C87" t="str">
            <v>Raw materials- indigenous</v>
          </cell>
          <cell r="G87">
            <v>1868</v>
          </cell>
          <cell r="H87">
            <v>1872.0333333333331</v>
          </cell>
          <cell r="I87">
            <v>3955</v>
          </cell>
          <cell r="J87">
            <v>4350.4999999999991</v>
          </cell>
          <cell r="K87">
            <v>4785.55</v>
          </cell>
          <cell r="L87">
            <v>5264.1050000000005</v>
          </cell>
          <cell r="M87">
            <v>5790.5155000000013</v>
          </cell>
        </row>
        <row r="88">
          <cell r="C88" t="str">
            <v xml:space="preserve"> inc Raw material-in-Transit (advances to Rlys)</v>
          </cell>
        </row>
        <row r="89">
          <cell r="C89" t="str">
            <v xml:space="preserve">   (Months consumption)</v>
          </cell>
          <cell r="G89">
            <v>-1.034616449736915</v>
          </cell>
          <cell r="H89">
            <v>-1</v>
          </cell>
          <cell r="I89">
            <v>-1.5</v>
          </cell>
          <cell r="J89">
            <v>-1.5</v>
          </cell>
          <cell r="K89">
            <v>-1.5</v>
          </cell>
          <cell r="L89">
            <v>-1.5</v>
          </cell>
          <cell r="M89">
            <v>-1.5</v>
          </cell>
        </row>
        <row r="90">
          <cell r="C90" t="str">
            <v>Raw materials- coal</v>
          </cell>
          <cell r="G90">
            <v>255</v>
          </cell>
          <cell r="H90">
            <v>46.875</v>
          </cell>
          <cell r="I90">
            <v>66.021126760563391</v>
          </cell>
          <cell r="J90">
            <v>72.623239436619713</v>
          </cell>
          <cell r="K90">
            <v>79.88556338028171</v>
          </cell>
          <cell r="L90">
            <v>87.874119718309899</v>
          </cell>
          <cell r="M90">
            <v>96.661531690140876</v>
          </cell>
        </row>
        <row r="91">
          <cell r="C91" t="str">
            <v xml:space="preserve">   (Months consumption)</v>
          </cell>
          <cell r="G91">
            <v>-4.3651925820256778</v>
          </cell>
          <cell r="H91">
            <v>-2.5</v>
          </cell>
          <cell r="I91">
            <v>-2.5</v>
          </cell>
          <cell r="J91">
            <v>-2.5</v>
          </cell>
          <cell r="K91">
            <v>-2.5</v>
          </cell>
          <cell r="L91">
            <v>-2.5</v>
          </cell>
          <cell r="M91">
            <v>-2.5</v>
          </cell>
        </row>
        <row r="92">
          <cell r="C92" t="str">
            <v>Other consumables stores</v>
          </cell>
          <cell r="G92">
            <v>590</v>
          </cell>
          <cell r="H92">
            <v>950</v>
          </cell>
          <cell r="I92">
            <v>1338.0281690140846</v>
          </cell>
          <cell r="J92">
            <v>1619.0140845070425</v>
          </cell>
          <cell r="K92">
            <v>1959.0070422535221</v>
          </cell>
          <cell r="L92">
            <v>2370.3985211267618</v>
          </cell>
          <cell r="M92">
            <v>2868.1822105633833</v>
          </cell>
        </row>
        <row r="93">
          <cell r="C93" t="str">
            <v xml:space="preserve">   (Months consumption)</v>
          </cell>
          <cell r="G93">
            <v>-177</v>
          </cell>
          <cell r="H93">
            <v>-120</v>
          </cell>
          <cell r="I93">
            <v>-120</v>
          </cell>
          <cell r="J93">
            <v>-120</v>
          </cell>
          <cell r="K93">
            <v>-120</v>
          </cell>
          <cell r="L93">
            <v>-120</v>
          </cell>
          <cell r="M93">
            <v>-120</v>
          </cell>
        </row>
        <row r="94">
          <cell r="C94" t="str">
            <v xml:space="preserve">   (% of total inventory)</v>
          </cell>
          <cell r="G94">
            <v>0.10539478385137549</v>
          </cell>
          <cell r="H94">
            <v>0.21004982464755045</v>
          </cell>
          <cell r="I94">
            <v>0.18869864763900127</v>
          </cell>
          <cell r="J94">
            <v>0.20372426310891109</v>
          </cell>
          <cell r="K94">
            <v>0.21962244729604596</v>
          </cell>
          <cell r="L94">
            <v>0.23639297172819737</v>
          </cell>
          <cell r="M94">
            <v>0.25932119602265913</v>
          </cell>
        </row>
        <row r="95">
          <cell r="C95" t="str">
            <v>Rolls</v>
          </cell>
          <cell r="G95">
            <v>2181</v>
          </cell>
          <cell r="H95">
            <v>2498.818181818182</v>
          </cell>
          <cell r="I95">
            <v>879.86555697823314</v>
          </cell>
          <cell r="J95">
            <v>967.85211267605644</v>
          </cell>
          <cell r="K95">
            <v>1064.6373239436623</v>
          </cell>
          <cell r="L95">
            <v>1171.1010563380287</v>
          </cell>
          <cell r="M95">
            <v>1288.2111619718316</v>
          </cell>
        </row>
        <row r="96">
          <cell r="C96" t="str">
            <v xml:space="preserve">   (Months consumption)</v>
          </cell>
          <cell r="F96" t="str">
            <v xml:space="preserve"> </v>
          </cell>
          <cell r="G96">
            <v>-284.47826086956519</v>
          </cell>
          <cell r="H96">
            <v>-48</v>
          </cell>
          <cell r="I96">
            <v>-12</v>
          </cell>
          <cell r="J96">
            <v>-12</v>
          </cell>
          <cell r="K96">
            <v>-12</v>
          </cell>
          <cell r="L96">
            <v>-12</v>
          </cell>
          <cell r="M96">
            <v>-12</v>
          </cell>
        </row>
        <row r="97">
          <cell r="C97" t="str">
            <v>Stock in process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 t="str">
            <v xml:space="preserve"> </v>
          </cell>
          <cell r="K97" t="str">
            <v xml:space="preserve"> </v>
          </cell>
          <cell r="L97" t="str">
            <v xml:space="preserve"> </v>
          </cell>
          <cell r="M97" t="str">
            <v xml:space="preserve"> </v>
          </cell>
        </row>
        <row r="98">
          <cell r="C98" t="str">
            <v xml:space="preserve">   (months production)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C99" t="str">
            <v>Finished goods (ex profit</v>
          </cell>
          <cell r="F99" t="str">
            <v xml:space="preserve"> </v>
          </cell>
          <cell r="G99">
            <v>2885</v>
          </cell>
          <cell r="H99">
            <v>1653.828125</v>
          </cell>
          <cell r="I99">
            <v>1731.7708333333335</v>
          </cell>
          <cell r="J99">
            <v>1904.9479166666667</v>
          </cell>
          <cell r="K99">
            <v>2095.4427083333339</v>
          </cell>
          <cell r="L99">
            <v>2304.9869791666674</v>
          </cell>
          <cell r="M99">
            <v>2304.9869791666674</v>
          </cell>
        </row>
        <row r="100">
          <cell r="C100" t="str">
            <v xml:space="preserve">   (months production)</v>
          </cell>
          <cell r="G100">
            <v>-1.4061738424045491</v>
          </cell>
          <cell r="H100">
            <v>-0.5</v>
          </cell>
          <cell r="I100">
            <v>-0.5</v>
          </cell>
          <cell r="J100">
            <v>-0.5</v>
          </cell>
          <cell r="K100">
            <v>-0.5</v>
          </cell>
          <cell r="L100">
            <v>-0.5</v>
          </cell>
          <cell r="M100">
            <v>-0.5</v>
          </cell>
        </row>
        <row r="101">
          <cell r="C101" t="str">
            <v>Receivables -inland</v>
          </cell>
          <cell r="G101">
            <v>844</v>
          </cell>
          <cell r="H101">
            <v>2294.3003472222222</v>
          </cell>
          <cell r="I101">
            <v>859.25324074074069</v>
          </cell>
          <cell r="J101">
            <v>943.74999999999989</v>
          </cell>
          <cell r="K101">
            <v>1038.1250000000005</v>
          </cell>
          <cell r="L101">
            <v>1141.9375000000002</v>
          </cell>
          <cell r="M101">
            <v>1256.1312500000008</v>
          </cell>
        </row>
        <row r="102">
          <cell r="C102" t="str">
            <v xml:space="preserve">  (months sales)</v>
          </cell>
          <cell r="G102">
            <v>-0.37726290695075615</v>
          </cell>
          <cell r="H102">
            <v>-1</v>
          </cell>
          <cell r="I102">
            <v>-0.26666666666666666</v>
          </cell>
          <cell r="J102">
            <v>-0.26666666666666666</v>
          </cell>
          <cell r="K102">
            <v>-0.26666666666666666</v>
          </cell>
          <cell r="L102">
            <v>-0.26666666666666666</v>
          </cell>
          <cell r="M102">
            <v>-0.26666666666666666</v>
          </cell>
        </row>
        <row r="103">
          <cell r="C103" t="str">
            <v>Receivables -exports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 t="str">
            <v xml:space="preserve"> </v>
          </cell>
          <cell r="K103" t="str">
            <v xml:space="preserve"> </v>
          </cell>
          <cell r="L103" t="str">
            <v xml:space="preserve"> </v>
          </cell>
          <cell r="M103" t="str">
            <v xml:space="preserve"> </v>
          </cell>
        </row>
        <row r="104">
          <cell r="C104" t="str">
            <v xml:space="preserve">  (months sales)</v>
          </cell>
        </row>
        <row r="105">
          <cell r="C105" t="str">
            <v>Advances to suppliers &amp; other assets</v>
          </cell>
          <cell r="G105">
            <v>613</v>
          </cell>
          <cell r="H105">
            <v>800</v>
          </cell>
          <cell r="I105">
            <v>400</v>
          </cell>
          <cell r="J105">
            <v>440.00000000000006</v>
          </cell>
          <cell r="K105">
            <v>484.00000000000011</v>
          </cell>
          <cell r="L105">
            <v>532.4000000000002</v>
          </cell>
          <cell r="M105">
            <v>585.64000000000033</v>
          </cell>
        </row>
        <row r="107">
          <cell r="G107" t="str">
            <v xml:space="preserve"> -</v>
          </cell>
          <cell r="H107" t="str">
            <v xml:space="preserve"> -</v>
          </cell>
          <cell r="I107" t="str">
            <v xml:space="preserve"> -</v>
          </cell>
          <cell r="J107" t="str">
            <v xml:space="preserve"> -</v>
          </cell>
          <cell r="K107" t="str">
            <v xml:space="preserve"> -</v>
          </cell>
          <cell r="L107" t="str">
            <v xml:space="preserve"> -</v>
          </cell>
          <cell r="M107" t="str">
            <v xml:space="preserve"> -</v>
          </cell>
        </row>
        <row r="108">
          <cell r="C108" t="str">
            <v>Total of assets ex cash</v>
          </cell>
          <cell r="F108" t="str">
            <v xml:space="preserve"> </v>
          </cell>
          <cell r="G108">
            <v>9236</v>
          </cell>
          <cell r="H108">
            <v>10115.854987373737</v>
          </cell>
          <cell r="I108">
            <v>9229.938926826957</v>
          </cell>
          <cell r="J108">
            <v>10298.687353286385</v>
          </cell>
          <cell r="K108">
            <v>11506.647637910799</v>
          </cell>
          <cell r="L108">
            <v>12872.803176349767</v>
          </cell>
          <cell r="M108">
            <v>14190.328633392026</v>
          </cell>
        </row>
        <row r="110">
          <cell r="C110" t="str">
            <v>Cash in hand &amp; Bank</v>
          </cell>
          <cell r="F110" t="str">
            <v xml:space="preserve"> </v>
          </cell>
          <cell r="G110">
            <v>1199</v>
          </cell>
          <cell r="H110">
            <v>1630.5584741145499</v>
          </cell>
          <cell r="I110">
            <v>1120.3744995106745</v>
          </cell>
          <cell r="J110">
            <v>1251.0680143009417</v>
          </cell>
          <cell r="K110">
            <v>1987.5238852203261</v>
          </cell>
          <cell r="L110">
            <v>2906.1371543122382</v>
          </cell>
          <cell r="M110">
            <v>3691.3349158378273</v>
          </cell>
        </row>
        <row r="111">
          <cell r="G111" t="str">
            <v xml:space="preserve"> -</v>
          </cell>
          <cell r="H111" t="str">
            <v xml:space="preserve"> -</v>
          </cell>
          <cell r="I111" t="str">
            <v xml:space="preserve"> -</v>
          </cell>
          <cell r="J111" t="str">
            <v xml:space="preserve"> -</v>
          </cell>
          <cell r="K111" t="str">
            <v xml:space="preserve"> -</v>
          </cell>
          <cell r="L111" t="str">
            <v xml:space="preserve"> -</v>
          </cell>
          <cell r="M111" t="str">
            <v xml:space="preserve"> -</v>
          </cell>
        </row>
        <row r="112">
          <cell r="C112" t="str">
            <v>TOTAL CURRENT ASSETS (I)</v>
          </cell>
          <cell r="G112">
            <v>10435</v>
          </cell>
          <cell r="H112">
            <v>11746.413461488288</v>
          </cell>
          <cell r="I112">
            <v>10350.313426337631</v>
          </cell>
          <cell r="J112">
            <v>11549.755367587326</v>
          </cell>
          <cell r="K112">
            <v>13494.171523131125</v>
          </cell>
          <cell r="L112">
            <v>15778.940330662006</v>
          </cell>
          <cell r="M112">
            <v>17881.663549229852</v>
          </cell>
        </row>
        <row r="113">
          <cell r="G113" t="str">
            <v xml:space="preserve"> -</v>
          </cell>
          <cell r="H113" t="str">
            <v xml:space="preserve"> -</v>
          </cell>
          <cell r="I113" t="str">
            <v xml:space="preserve"> -</v>
          </cell>
          <cell r="J113" t="str">
            <v xml:space="preserve"> -</v>
          </cell>
          <cell r="K113" t="str">
            <v xml:space="preserve"> -</v>
          </cell>
          <cell r="L113" t="str">
            <v xml:space="preserve"> -</v>
          </cell>
          <cell r="M113" t="str">
            <v xml:space="preserve"> -</v>
          </cell>
        </row>
        <row r="114">
          <cell r="B114" t="str">
            <v>II</v>
          </cell>
          <cell r="C114" t="str">
            <v>CURRENT LIABILITIES</v>
          </cell>
        </row>
        <row r="115">
          <cell r="C115" t="str">
            <v>Creditors for purchases</v>
          </cell>
          <cell r="G115">
            <v>974</v>
          </cell>
          <cell r="H115">
            <v>172.71166666666667</v>
          </cell>
          <cell r="I115">
            <v>266.30751173708921</v>
          </cell>
          <cell r="J115">
            <v>292.93826291079807</v>
          </cell>
          <cell r="K115">
            <v>322.23208920187795</v>
          </cell>
          <cell r="L115">
            <v>354.45529812206576</v>
          </cell>
          <cell r="M115">
            <v>389.90082793427246</v>
          </cell>
        </row>
        <row r="116">
          <cell r="C116" t="str">
            <v xml:space="preserve">  (months purchases)</v>
          </cell>
          <cell r="G116">
            <v>-0.53946275270008304</v>
          </cell>
          <cell r="H116">
            <v>-0.1</v>
          </cell>
          <cell r="I116">
            <v>-0.1</v>
          </cell>
          <cell r="J116">
            <v>-0.1</v>
          </cell>
          <cell r="K116">
            <v>-0.1</v>
          </cell>
          <cell r="L116">
            <v>-0.1</v>
          </cell>
          <cell r="M116">
            <v>-0.1</v>
          </cell>
        </row>
        <row r="117">
          <cell r="C117" t="str">
            <v>Advances from coustomers</v>
          </cell>
          <cell r="G117">
            <v>646</v>
          </cell>
          <cell r="H117">
            <v>100</v>
          </cell>
          <cell r="I117">
            <v>100</v>
          </cell>
          <cell r="J117">
            <v>110.00000000000001</v>
          </cell>
          <cell r="K117">
            <v>121.00000000000003</v>
          </cell>
          <cell r="L117">
            <v>133.10000000000005</v>
          </cell>
          <cell r="M117">
            <v>146.41000000000008</v>
          </cell>
        </row>
        <row r="118">
          <cell r="C118" t="str">
            <v>Short term loans</v>
          </cell>
          <cell r="G118" t="str">
            <v xml:space="preserve"> </v>
          </cell>
          <cell r="H118">
            <v>2800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C119" t="str">
            <v>Loans payable within one year</v>
          </cell>
          <cell r="G119">
            <v>227.5</v>
          </cell>
          <cell r="H119">
            <v>227.5</v>
          </cell>
          <cell r="I119">
            <v>110.5</v>
          </cell>
          <cell r="J119">
            <v>104.5</v>
          </cell>
          <cell r="K119">
            <v>104.5</v>
          </cell>
          <cell r="L119">
            <v>0</v>
          </cell>
          <cell r="M119" t="str">
            <v xml:space="preserve"> </v>
          </cell>
        </row>
        <row r="120">
          <cell r="C120" t="str">
            <v>Other current liabilities</v>
          </cell>
          <cell r="G120">
            <v>488</v>
          </cell>
          <cell r="H120">
            <v>100</v>
          </cell>
          <cell r="I120">
            <v>100</v>
          </cell>
          <cell r="J120">
            <v>110.00000000000001</v>
          </cell>
          <cell r="K120">
            <v>121.00000000000003</v>
          </cell>
          <cell r="L120">
            <v>133.10000000000005</v>
          </cell>
          <cell r="M120">
            <v>146.41000000000008</v>
          </cell>
        </row>
        <row r="121">
          <cell r="G121" t="str">
            <v xml:space="preserve"> -</v>
          </cell>
          <cell r="H121" t="str">
            <v xml:space="preserve"> -</v>
          </cell>
          <cell r="I121" t="str">
            <v xml:space="preserve"> -</v>
          </cell>
          <cell r="J121" t="str">
            <v xml:space="preserve"> -</v>
          </cell>
          <cell r="K121" t="str">
            <v xml:space="preserve"> -</v>
          </cell>
          <cell r="L121" t="str">
            <v xml:space="preserve"> -</v>
          </cell>
          <cell r="M121" t="str">
            <v xml:space="preserve"> -</v>
          </cell>
        </row>
        <row r="122">
          <cell r="C122" t="str">
            <v>TOTAL CURRENT LIABILITIES (II)</v>
          </cell>
          <cell r="G122">
            <v>2335.5</v>
          </cell>
          <cell r="H122">
            <v>3400.2116666666666</v>
          </cell>
          <cell r="I122">
            <v>576.80751173708916</v>
          </cell>
          <cell r="J122">
            <v>617.43826291079813</v>
          </cell>
          <cell r="K122">
            <v>668.73208920187801</v>
          </cell>
          <cell r="L122">
            <v>620.6552981220658</v>
          </cell>
          <cell r="M122">
            <v>682.72082793427262</v>
          </cell>
        </row>
        <row r="123">
          <cell r="G123" t="str">
            <v xml:space="preserve"> -</v>
          </cell>
          <cell r="H123" t="str">
            <v xml:space="preserve"> -</v>
          </cell>
          <cell r="I123" t="str">
            <v xml:space="preserve"> -</v>
          </cell>
          <cell r="J123" t="str">
            <v xml:space="preserve"> -</v>
          </cell>
          <cell r="K123" t="str">
            <v xml:space="preserve"> -</v>
          </cell>
          <cell r="L123" t="str">
            <v xml:space="preserve"> -</v>
          </cell>
          <cell r="M123" t="str">
            <v xml:space="preserve"> -</v>
          </cell>
        </row>
        <row r="124">
          <cell r="B124" t="str">
            <v>III</v>
          </cell>
          <cell r="C124" t="str">
            <v>Working Capital Gap (I-II)</v>
          </cell>
          <cell r="G124">
            <v>8099.5</v>
          </cell>
          <cell r="H124">
            <v>8346.2017948216217</v>
          </cell>
          <cell r="I124">
            <v>9773.5059146005406</v>
          </cell>
          <cell r="J124">
            <v>10932.317104676527</v>
          </cell>
          <cell r="K124">
            <v>12825.439433929247</v>
          </cell>
          <cell r="L124">
            <v>15158.285032539939</v>
          </cell>
          <cell r="M124">
            <v>17198.942721295578</v>
          </cell>
        </row>
        <row r="125">
          <cell r="B125" t="str">
            <v>IV</v>
          </cell>
          <cell r="C125" t="str">
            <v>Margin on Working Capital</v>
          </cell>
          <cell r="G125">
            <v>3076.5</v>
          </cell>
          <cell r="H125">
            <v>2936.6021490138455</v>
          </cell>
          <cell r="I125">
            <v>3135.9690430979545</v>
          </cell>
          <cell r="J125">
            <v>3522.0677868948378</v>
          </cell>
          <cell r="K125">
            <v>4540.5965223975563</v>
          </cell>
          <cell r="L125">
            <v>5617.4982752776141</v>
          </cell>
          <cell r="M125">
            <v>6681.3934337515584</v>
          </cell>
        </row>
        <row r="126">
          <cell r="B126" t="str">
            <v>V</v>
          </cell>
          <cell r="C126" t="str">
            <v>Bank Borrowings</v>
          </cell>
          <cell r="G126">
            <v>5023</v>
          </cell>
          <cell r="H126">
            <v>5409.5996458077761</v>
          </cell>
          <cell r="I126">
            <v>6637.5368715025861</v>
          </cell>
          <cell r="J126">
            <v>7410.2493177816896</v>
          </cell>
          <cell r="K126">
            <v>8284.8429115316903</v>
          </cell>
          <cell r="L126">
            <v>9540.7867572623254</v>
          </cell>
          <cell r="M126">
            <v>10517.54928754402</v>
          </cell>
        </row>
        <row r="128">
          <cell r="A128" t="str">
            <v>|::</v>
          </cell>
          <cell r="C128" t="str">
            <v>per bank</v>
          </cell>
          <cell r="D128">
            <v>25.482762500000007</v>
          </cell>
          <cell r="E128">
            <v>10.997016666666674</v>
          </cell>
          <cell r="F128">
            <v>55.265996458077765</v>
          </cell>
          <cell r="G128">
            <v>55.265996458077765</v>
          </cell>
          <cell r="H128">
            <v>71.919260907565089</v>
          </cell>
          <cell r="I128">
            <v>66.435368715025817</v>
          </cell>
          <cell r="J128">
            <v>72.498144319623407</v>
          </cell>
          <cell r="K128">
            <v>80.347729878346371</v>
          </cell>
          <cell r="L128">
            <v>89.352690665476786</v>
          </cell>
          <cell r="M128">
            <v>0</v>
          </cell>
        </row>
        <row r="129">
          <cell r="B129" t="str">
            <v>BREAK UP OF BANK BORROWINGS</v>
          </cell>
        </row>
        <row r="130">
          <cell r="B130" t="str">
            <v>-</v>
          </cell>
          <cell r="C130" t="str">
            <v>-</v>
          </cell>
          <cell r="D130" t="str">
            <v>-</v>
          </cell>
          <cell r="E130" t="str">
            <v>-</v>
          </cell>
        </row>
        <row r="131">
          <cell r="B131" t="str">
            <v>Cash Credit against hypothecation of stocks</v>
          </cell>
          <cell r="H131" t="str">
            <v>31.3.98</v>
          </cell>
          <cell r="I131" t="str">
            <v>31.3.99</v>
          </cell>
          <cell r="J131" t="str">
            <v>31.03.2000</v>
          </cell>
        </row>
        <row r="133">
          <cell r="B133" t="str">
            <v>Total Inventory</v>
          </cell>
          <cell r="G133" t="str">
            <v xml:space="preserve"> </v>
          </cell>
          <cell r="H133">
            <v>6848.8429734848478</v>
          </cell>
          <cell r="I133">
            <v>7704.3781743491272</v>
          </cell>
          <cell r="J133">
            <v>8621.9990903755861</v>
          </cell>
          <cell r="K133">
            <v>9662.2905487089211</v>
          </cell>
          <cell r="L133">
            <v>11198.465676349768</v>
          </cell>
          <cell r="M133">
            <v>12348.557383392026</v>
          </cell>
        </row>
        <row r="134">
          <cell r="B134" t="str">
            <v>Bank Finance-@75 %   Amount</v>
          </cell>
          <cell r="F134" t="str">
            <v xml:space="preserve"> </v>
          </cell>
          <cell r="G134" t="str">
            <v xml:space="preserve"> </v>
          </cell>
          <cell r="H134">
            <v>5136.6322301136361</v>
          </cell>
          <cell r="I134">
            <v>5778.2836307618454</v>
          </cell>
          <cell r="J134">
            <v>6466.4993177816896</v>
          </cell>
          <cell r="K134">
            <v>7246.7179115316903</v>
          </cell>
          <cell r="L134">
            <v>8398.8492572623254</v>
          </cell>
          <cell r="M134">
            <v>9261.4180375440192</v>
          </cell>
        </row>
        <row r="135">
          <cell r="C135" t="str">
            <v xml:space="preserve"> </v>
          </cell>
        </row>
        <row r="137">
          <cell r="B137" t="str">
            <v>Receivables</v>
          </cell>
          <cell r="G137" t="str">
            <v xml:space="preserve"> </v>
          </cell>
          <cell r="H137">
            <v>2294.3003472222222</v>
          </cell>
          <cell r="I137">
            <v>859.25324074074069</v>
          </cell>
          <cell r="J137">
            <v>943.74999999999989</v>
          </cell>
          <cell r="K137">
            <v>1038.1250000000005</v>
          </cell>
          <cell r="L137">
            <v>1141.9375000000002</v>
          </cell>
          <cell r="M137">
            <v>1256.1312500000008</v>
          </cell>
        </row>
        <row r="138">
          <cell r="B138" t="str">
            <v>Bank Finance-   Amount</v>
          </cell>
          <cell r="G138" t="str">
            <v xml:space="preserve"> </v>
          </cell>
          <cell r="H138">
            <v>2294.3003472222222</v>
          </cell>
          <cell r="I138">
            <v>859.25324074074069</v>
          </cell>
          <cell r="J138">
            <v>943.74999999999989</v>
          </cell>
          <cell r="K138">
            <v>1038.1250000000005</v>
          </cell>
          <cell r="L138">
            <v>1141.9375000000002</v>
          </cell>
          <cell r="M138">
            <v>1256.1312500000008</v>
          </cell>
        </row>
        <row r="139">
          <cell r="G139" t="str">
            <v xml:space="preserve"> 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</row>
        <row r="140">
          <cell r="B140" t="str">
            <v>Total Bank Finance</v>
          </cell>
          <cell r="G140" t="str">
            <v xml:space="preserve"> </v>
          </cell>
          <cell r="H140">
            <v>7430.9325773358578</v>
          </cell>
          <cell r="I140">
            <v>6637.5368715025861</v>
          </cell>
          <cell r="J140">
            <v>7410.2493177816896</v>
          </cell>
          <cell r="K140">
            <v>8284.8429115316903</v>
          </cell>
          <cell r="L140">
            <v>9540.7867572623254</v>
          </cell>
          <cell r="M140">
            <v>10517.54928754402</v>
          </cell>
        </row>
        <row r="141">
          <cell r="G141" t="str">
            <v xml:space="preserve"> </v>
          </cell>
          <cell r="H141" t="str">
            <v>-</v>
          </cell>
          <cell r="I141" t="str">
            <v>-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</row>
        <row r="143">
          <cell r="B143" t="str">
            <v>Available Finance as per IInd method of lending</v>
          </cell>
          <cell r="H143">
            <v>5409.5984294495502</v>
          </cell>
          <cell r="I143">
            <v>7185.9275580161329</v>
          </cell>
          <cell r="J143">
            <v>8044.8782627796954</v>
          </cell>
          <cell r="K143">
            <v>9451.8965531464655</v>
          </cell>
          <cell r="L143">
            <v>11213.549949874438</v>
          </cell>
          <cell r="M143">
            <v>12728.526833988115</v>
          </cell>
        </row>
        <row r="145">
          <cell r="B145" t="str">
            <v>PERMISSIBLE BANK FINANCE</v>
          </cell>
          <cell r="G145" t="str">
            <v xml:space="preserve"> </v>
          </cell>
          <cell r="H145">
            <v>5409.5984294495502</v>
          </cell>
          <cell r="I145">
            <v>6637.5368715025861</v>
          </cell>
          <cell r="J145">
            <v>7410.2493177816896</v>
          </cell>
          <cell r="K145">
            <v>8284.8429115316903</v>
          </cell>
          <cell r="L145">
            <v>9540.7867572623254</v>
          </cell>
          <cell r="M145">
            <v>10517.54928754402</v>
          </cell>
        </row>
        <row r="146">
          <cell r="A146" t="str">
            <v>|::</v>
          </cell>
          <cell r="G146" t="str">
            <v xml:space="preserve"> </v>
          </cell>
          <cell r="H146" t="str">
            <v>-</v>
          </cell>
          <cell r="I146" t="str">
            <v>-</v>
          </cell>
          <cell r="J146" t="str">
            <v>-</v>
          </cell>
          <cell r="K146" t="str">
            <v>-</v>
          </cell>
          <cell r="L146" t="str">
            <v>-</v>
          </cell>
          <cell r="M146" t="str">
            <v>-</v>
          </cell>
        </row>
        <row r="147">
          <cell r="C147" t="str">
            <v xml:space="preserve">PROJECTIONS OF PERFORMANCE, PROFITABILITY AND REPAYMENT </v>
          </cell>
          <cell r="J147" t="str">
            <v>PROFORMA IX</v>
          </cell>
        </row>
        <row r="148">
          <cell r="B148" t="str">
            <v>Name of the unit</v>
          </cell>
          <cell r="E148" t="str">
            <v>M/S LAKSHMI STEEL INDUSTRIES</v>
          </cell>
        </row>
        <row r="149">
          <cell r="B149" t="str">
            <v>-</v>
          </cell>
          <cell r="C149" t="str">
            <v>-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</row>
        <row r="150">
          <cell r="B150" t="str">
            <v>Production during the year</v>
          </cell>
          <cell r="G150" t="str">
            <v>31.3.97</v>
          </cell>
          <cell r="H150" t="str">
            <v>31.3.98</v>
          </cell>
          <cell r="I150" t="str">
            <v>31.3.99</v>
          </cell>
          <cell r="J150" t="str">
            <v>31.3.2000</v>
          </cell>
          <cell r="K150" t="str">
            <v>31.3.2001</v>
          </cell>
          <cell r="L150" t="str">
            <v>31.3.2002</v>
          </cell>
          <cell r="M150" t="str">
            <v>31.03.2003</v>
          </cell>
        </row>
        <row r="151">
          <cell r="B151" t="str">
            <v>(quantity)</v>
          </cell>
        </row>
        <row r="152">
          <cell r="G152" t="str">
            <v>-</v>
          </cell>
          <cell r="H152" t="str">
            <v>-</v>
          </cell>
          <cell r="I152" t="str">
            <v>-</v>
          </cell>
          <cell r="J152" t="str">
            <v>-</v>
          </cell>
          <cell r="K152" t="str">
            <v>-</v>
          </cell>
          <cell r="L152" t="str">
            <v>-</v>
          </cell>
          <cell r="M152" t="str">
            <v>-</v>
          </cell>
        </row>
        <row r="154">
          <cell r="B154" t="str">
            <v>% Utilisation of installed capacity</v>
          </cell>
          <cell r="G154">
            <v>0.15714285714285714</v>
          </cell>
          <cell r="H154">
            <v>0.15848214285714285</v>
          </cell>
          <cell r="I154">
            <v>0.22321428571428573</v>
          </cell>
          <cell r="J154">
            <v>0.24553571428571427</v>
          </cell>
          <cell r="K154">
            <v>0.27008928571428575</v>
          </cell>
          <cell r="L154">
            <v>0.29709821428571437</v>
          </cell>
          <cell r="M154">
            <v>0.32680803571428585</v>
          </cell>
        </row>
        <row r="155">
          <cell r="C155" t="str">
            <v>Production Quantity</v>
          </cell>
          <cell r="G155">
            <v>1760</v>
          </cell>
          <cell r="H155">
            <v>1775</v>
          </cell>
          <cell r="I155">
            <v>2500</v>
          </cell>
          <cell r="J155">
            <v>2750</v>
          </cell>
          <cell r="K155">
            <v>3025.0000000000005</v>
          </cell>
          <cell r="L155">
            <v>3327.5000000000009</v>
          </cell>
          <cell r="M155">
            <v>3660.2500000000014</v>
          </cell>
        </row>
        <row r="156">
          <cell r="C156" t="str">
            <v>% Utilisation of available capacity</v>
          </cell>
          <cell r="G156">
            <v>0.37714285714285711</v>
          </cell>
          <cell r="H156">
            <v>0.38035714285714284</v>
          </cell>
          <cell r="I156">
            <v>0.5357142857142857</v>
          </cell>
          <cell r="J156">
            <v>0.5892857142857143</v>
          </cell>
          <cell r="K156">
            <v>0.64821428571428574</v>
          </cell>
          <cell r="L156">
            <v>0.71303571428571444</v>
          </cell>
          <cell r="M156">
            <v>0.78433928571428591</v>
          </cell>
        </row>
        <row r="157"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</row>
        <row r="159">
          <cell r="B159" t="str">
            <v xml:space="preserve">A. </v>
          </cell>
          <cell r="C159" t="str">
            <v>SALES</v>
          </cell>
        </row>
        <row r="160">
          <cell r="B160" t="str">
            <v>1</v>
          </cell>
          <cell r="C160" t="str">
            <v xml:space="preserve">Sales </v>
          </cell>
          <cell r="G160">
            <v>26846</v>
          </cell>
          <cell r="H160">
            <v>27531.604166666668</v>
          </cell>
          <cell r="I160">
            <v>38666.395833333336</v>
          </cell>
          <cell r="J160">
            <v>42468.749999999993</v>
          </cell>
          <cell r="K160">
            <v>46715.625000000015</v>
          </cell>
          <cell r="L160">
            <v>51387.187500000007</v>
          </cell>
          <cell r="M160">
            <v>56525.906250000029</v>
          </cell>
        </row>
        <row r="161">
          <cell r="C161" t="str">
            <v>miscellaneous receipts</v>
          </cell>
          <cell r="G161">
            <v>842</v>
          </cell>
          <cell r="H161">
            <v>568.09659090909099</v>
          </cell>
          <cell r="I161">
            <v>800.136043533931</v>
          </cell>
          <cell r="J161">
            <v>880.14964788732414</v>
          </cell>
          <cell r="K161">
            <v>968.16461267605678</v>
          </cell>
          <cell r="L161">
            <v>1064.9810739436625</v>
          </cell>
          <cell r="M161">
            <v>1171.4791813380289</v>
          </cell>
        </row>
        <row r="162"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</row>
        <row r="163">
          <cell r="B163" t="str">
            <v>2</v>
          </cell>
          <cell r="C163" t="str">
            <v>Less Excise</v>
          </cell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K163" t="str">
            <v xml:space="preserve"> </v>
          </cell>
          <cell r="L163" t="str">
            <v xml:space="preserve"> </v>
          </cell>
          <cell r="M163" t="str">
            <v xml:space="preserve"> </v>
          </cell>
        </row>
        <row r="164">
          <cell r="G164" t="str">
            <v>-</v>
          </cell>
          <cell r="H164" t="str">
            <v>-</v>
          </cell>
          <cell r="I164" t="str">
            <v>-</v>
          </cell>
          <cell r="J164" t="str">
            <v>-</v>
          </cell>
          <cell r="K164" t="str">
            <v>-</v>
          </cell>
          <cell r="L164" t="str">
            <v>-</v>
          </cell>
          <cell r="M164" t="str">
            <v>-</v>
          </cell>
        </row>
        <row r="165">
          <cell r="B165" t="str">
            <v>3</v>
          </cell>
          <cell r="C165" t="str">
            <v>Net Sales</v>
          </cell>
          <cell r="G165">
            <v>27688</v>
          </cell>
          <cell r="H165">
            <v>28099.70075757576</v>
          </cell>
          <cell r="I165">
            <v>39466.531876867266</v>
          </cell>
          <cell r="J165">
            <v>43348.899647887316</v>
          </cell>
          <cell r="K165">
            <v>47683.789612676068</v>
          </cell>
          <cell r="L165">
            <v>52452.168573943673</v>
          </cell>
          <cell r="M165">
            <v>57697.385431338058</v>
          </cell>
        </row>
        <row r="166"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</row>
        <row r="167">
          <cell r="B167" t="str">
            <v>B</v>
          </cell>
          <cell r="C167" t="str">
            <v>COST OF PRODUCTION</v>
          </cell>
          <cell r="H167" t="str">
            <v xml:space="preserve"> </v>
          </cell>
        </row>
        <row r="168">
          <cell r="B168" t="str">
            <v>4</v>
          </cell>
          <cell r="C168" t="str">
            <v>Raw materials consumed</v>
          </cell>
          <cell r="G168">
            <v>21666</v>
          </cell>
          <cell r="H168">
            <v>20500.399999999998</v>
          </cell>
          <cell r="I168">
            <v>31639.999999999996</v>
          </cell>
          <cell r="J168">
            <v>34803.999999999993</v>
          </cell>
          <cell r="K168">
            <v>38284.400000000001</v>
          </cell>
          <cell r="L168">
            <v>42112.840000000004</v>
          </cell>
          <cell r="M168">
            <v>46324.124000000011</v>
          </cell>
        </row>
        <row r="169">
          <cell r="C169" t="str">
            <v>Coal</v>
          </cell>
          <cell r="E169" t="str">
            <v xml:space="preserve"> </v>
          </cell>
          <cell r="G169">
            <v>701</v>
          </cell>
          <cell r="H169">
            <v>225</v>
          </cell>
          <cell r="I169">
            <v>316.90140845070425</v>
          </cell>
          <cell r="J169">
            <v>348.59154929577466</v>
          </cell>
          <cell r="K169">
            <v>383.45070422535218</v>
          </cell>
          <cell r="L169">
            <v>421.79577464788747</v>
          </cell>
          <cell r="M169">
            <v>463.97535211267621</v>
          </cell>
        </row>
        <row r="170">
          <cell r="B170" t="str">
            <v>5</v>
          </cell>
          <cell r="C170" t="str">
            <v xml:space="preserve">Power </v>
          </cell>
          <cell r="E170" t="str">
            <v xml:space="preserve"> </v>
          </cell>
          <cell r="G170">
            <v>1516</v>
          </cell>
          <cell r="H170">
            <v>1949.9204545454545</v>
          </cell>
          <cell r="I170">
            <v>2144.9124999999999</v>
          </cell>
          <cell r="J170">
            <v>2359.4037499999999</v>
          </cell>
          <cell r="K170">
            <v>2595.3441250000001</v>
          </cell>
          <cell r="L170">
            <v>2854.8785375000002</v>
          </cell>
          <cell r="M170">
            <v>3140.3663912500006</v>
          </cell>
        </row>
        <row r="171">
          <cell r="B171" t="str">
            <v>6</v>
          </cell>
          <cell r="C171" t="str">
            <v>Direct Labour and wages</v>
          </cell>
          <cell r="G171">
            <v>488</v>
          </cell>
          <cell r="H171">
            <v>545</v>
          </cell>
          <cell r="I171">
            <v>767.6056338028169</v>
          </cell>
          <cell r="J171">
            <v>844.36619718309862</v>
          </cell>
          <cell r="K171">
            <v>928.80281690140862</v>
          </cell>
          <cell r="L171">
            <v>1021.6830985915497</v>
          </cell>
          <cell r="M171">
            <v>1123.8514084507046</v>
          </cell>
        </row>
        <row r="172">
          <cell r="B172" t="str">
            <v>7</v>
          </cell>
          <cell r="C172" t="str">
            <v>Consummable Stores &amp; Repair spares</v>
          </cell>
          <cell r="G172">
            <v>40</v>
          </cell>
          <cell r="H172">
            <v>95</v>
          </cell>
          <cell r="I172">
            <v>133.80281690140845</v>
          </cell>
          <cell r="J172">
            <v>161.90140845070425</v>
          </cell>
          <cell r="K172">
            <v>195.9007042253522</v>
          </cell>
          <cell r="L172">
            <v>237.03985211267619</v>
          </cell>
          <cell r="M172">
            <v>286.8182210563383</v>
          </cell>
        </row>
        <row r="173">
          <cell r="B173" t="str">
            <v>8</v>
          </cell>
          <cell r="C173" t="str">
            <v xml:space="preserve">Rolls  </v>
          </cell>
          <cell r="F173" t="str">
            <v>***</v>
          </cell>
          <cell r="G173">
            <v>92</v>
          </cell>
          <cell r="H173">
            <v>624.7045454545455</v>
          </cell>
          <cell r="I173">
            <v>879.86555697823314</v>
          </cell>
          <cell r="J173">
            <v>967.85211267605644</v>
          </cell>
          <cell r="K173">
            <v>1064.6373239436623</v>
          </cell>
          <cell r="L173">
            <v>1171.1010563380287</v>
          </cell>
          <cell r="M173">
            <v>1288.2111619718316</v>
          </cell>
        </row>
        <row r="174">
          <cell r="B174" t="str">
            <v>9</v>
          </cell>
          <cell r="C174" t="str">
            <v>Other manufacturing expenses</v>
          </cell>
          <cell r="G174">
            <v>1</v>
          </cell>
          <cell r="H174">
            <v>1</v>
          </cell>
          <cell r="I174">
            <v>1.1000000000000001</v>
          </cell>
          <cell r="J174">
            <v>1.2100000000000002</v>
          </cell>
          <cell r="K174">
            <v>1.3310000000000004</v>
          </cell>
          <cell r="L174">
            <v>1.4641000000000006</v>
          </cell>
          <cell r="M174">
            <v>1.6105100000000008</v>
          </cell>
        </row>
        <row r="175">
          <cell r="B175" t="str">
            <v>10</v>
          </cell>
          <cell r="C175" t="str">
            <v>Depreciation</v>
          </cell>
          <cell r="G175">
            <v>116</v>
          </cell>
          <cell r="H175">
            <v>130.55000000000001</v>
          </cell>
          <cell r="I175">
            <v>218.1225</v>
          </cell>
          <cell r="J175">
            <v>207.21637499999997</v>
          </cell>
          <cell r="K175">
            <v>196.85555624999998</v>
          </cell>
          <cell r="L175">
            <v>187.0127784375</v>
          </cell>
          <cell r="M175">
            <v>177.66213951562497</v>
          </cell>
        </row>
        <row r="176"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</row>
        <row r="177">
          <cell r="C177" t="str">
            <v>Total (Cost of production)</v>
          </cell>
          <cell r="G177">
            <v>24620</v>
          </cell>
          <cell r="H177">
            <v>24071.574999999997</v>
          </cell>
          <cell r="I177">
            <v>36102.31041613315</v>
          </cell>
          <cell r="J177">
            <v>39694.541392605621</v>
          </cell>
          <cell r="K177">
            <v>43650.722230545776</v>
          </cell>
          <cell r="L177">
            <v>48007.815197627642</v>
          </cell>
          <cell r="M177">
            <v>52806.619184357187</v>
          </cell>
        </row>
        <row r="179">
          <cell r="B179" t="str">
            <v>11</v>
          </cell>
          <cell r="C179" t="str">
            <v>ADD Opening Stock-in-</v>
          </cell>
          <cell r="F179" t="str">
            <v>(a)</v>
          </cell>
        </row>
        <row r="180">
          <cell r="C180" t="str">
            <v>process and finished goods</v>
          </cell>
          <cell r="G180">
            <v>3313</v>
          </cell>
          <cell r="H180">
            <v>2885</v>
          </cell>
          <cell r="I180">
            <v>1653.828125</v>
          </cell>
          <cell r="J180">
            <v>1731.7708333333335</v>
          </cell>
          <cell r="K180">
            <v>1904.9479166666667</v>
          </cell>
          <cell r="L180">
            <v>2095.4427083333339</v>
          </cell>
          <cell r="M180">
            <v>2304.9869791666674</v>
          </cell>
        </row>
        <row r="181"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</row>
        <row r="182">
          <cell r="B182" t="str">
            <v>12</v>
          </cell>
          <cell r="C182" t="str">
            <v>DEDUCT Closing stock-in-</v>
          </cell>
        </row>
        <row r="183">
          <cell r="C183" t="str">
            <v>process and finished goods</v>
          </cell>
          <cell r="G183">
            <v>2885</v>
          </cell>
          <cell r="H183">
            <v>1653.828125</v>
          </cell>
          <cell r="I183">
            <v>1731.7708333333335</v>
          </cell>
          <cell r="J183">
            <v>1904.9479166666667</v>
          </cell>
          <cell r="K183">
            <v>2095.4427083333339</v>
          </cell>
          <cell r="L183">
            <v>2304.9869791666674</v>
          </cell>
          <cell r="M183">
            <v>2304.9869791666674</v>
          </cell>
        </row>
        <row r="185">
          <cell r="B185" t="str">
            <v>C</v>
          </cell>
          <cell r="C185" t="str">
            <v>COST OF SALES:</v>
          </cell>
          <cell r="G185">
            <v>25048</v>
          </cell>
          <cell r="H185">
            <v>25302.746874999997</v>
          </cell>
          <cell r="I185">
            <v>36024.367707799815</v>
          </cell>
          <cell r="J185">
            <v>39521.364309272292</v>
          </cell>
          <cell r="K185">
            <v>43460.227438879105</v>
          </cell>
          <cell r="L185">
            <v>47798.270926794314</v>
          </cell>
          <cell r="M185">
            <v>52806.619184357187</v>
          </cell>
        </row>
        <row r="186">
          <cell r="G186" t="str">
            <v>-</v>
          </cell>
          <cell r="H186" t="str">
            <v>-</v>
          </cell>
          <cell r="I186" t="str">
            <v>-</v>
          </cell>
          <cell r="J186" t="str">
            <v>-</v>
          </cell>
          <cell r="K186" t="str">
            <v>-</v>
          </cell>
          <cell r="L186" t="str">
            <v>-</v>
          </cell>
          <cell r="M186" t="str">
            <v>-</v>
          </cell>
        </row>
        <row r="187">
          <cell r="B187" t="str">
            <v>D</v>
          </cell>
          <cell r="C187" t="str">
            <v>Gross Profit (A-C)</v>
          </cell>
          <cell r="F187" t="str">
            <v>(b)</v>
          </cell>
          <cell r="G187">
            <v>2640</v>
          </cell>
          <cell r="H187">
            <v>2796.9538825757627</v>
          </cell>
          <cell r="I187">
            <v>3442.1641690674514</v>
          </cell>
          <cell r="J187">
            <v>3827.5353386150236</v>
          </cell>
          <cell r="K187">
            <v>4223.5621737969632</v>
          </cell>
          <cell r="L187">
            <v>4653.8976471493588</v>
          </cell>
          <cell r="M187">
            <v>4890.7662469808711</v>
          </cell>
        </row>
        <row r="188">
          <cell r="H188" t="str">
            <v xml:space="preserve"> </v>
          </cell>
        </row>
        <row r="189">
          <cell r="B189" t="str">
            <v>E</v>
          </cell>
          <cell r="C189" t="str">
            <v>Interest:</v>
          </cell>
          <cell r="G189" t="str">
            <v>-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</row>
        <row r="190">
          <cell r="C190" t="str">
            <v xml:space="preserve">  on working Capital-75% Utilisation</v>
          </cell>
          <cell r="G190">
            <v>1113</v>
          </cell>
          <cell r="H190">
            <v>973.72793624539963</v>
          </cell>
          <cell r="I190">
            <v>896.06747765284899</v>
          </cell>
          <cell r="J190">
            <v>1000.3836579005281</v>
          </cell>
          <cell r="K190">
            <v>1118.4537930567781</v>
          </cell>
          <cell r="L190">
            <v>1288.0062122304139</v>
          </cell>
          <cell r="M190">
            <v>1419.8691538184426</v>
          </cell>
        </row>
        <row r="191">
          <cell r="C191" t="str">
            <v xml:space="preserve">   others</v>
          </cell>
          <cell r="G191">
            <v>31</v>
          </cell>
          <cell r="H191">
            <v>200</v>
          </cell>
          <cell r="I191">
            <v>266.89499999999998</v>
          </cell>
          <cell r="J191">
            <v>203.98499999999999</v>
          </cell>
          <cell r="K191">
            <v>142.69499999999999</v>
          </cell>
          <cell r="L191">
            <v>84.644999999999996</v>
          </cell>
          <cell r="M191">
            <v>28.215</v>
          </cell>
        </row>
        <row r="193">
          <cell r="B193" t="str">
            <v>F</v>
          </cell>
          <cell r="C193" t="str">
            <v xml:space="preserve">Selling, General and Adminis- </v>
          </cell>
          <cell r="G193">
            <v>995</v>
          </cell>
          <cell r="H193">
            <v>1044.75</v>
          </cell>
          <cell r="I193">
            <v>1096.9875</v>
          </cell>
          <cell r="J193">
            <v>1151.836875</v>
          </cell>
          <cell r="K193">
            <v>1209.4287187499999</v>
          </cell>
          <cell r="L193">
            <v>1269.9001546874999</v>
          </cell>
          <cell r="M193">
            <v>1333.3951624218751</v>
          </cell>
        </row>
        <row r="194">
          <cell r="C194" t="str">
            <v>trative Expense</v>
          </cell>
        </row>
        <row r="196">
          <cell r="B196" t="str">
            <v>G</v>
          </cell>
          <cell r="C196" t="str">
            <v>Profit before taxation [D-(E+F)]</v>
          </cell>
          <cell r="G196">
            <v>501</v>
          </cell>
          <cell r="H196">
            <v>578.47594633036306</v>
          </cell>
          <cell r="I196">
            <v>1182.2141914146023</v>
          </cell>
          <cell r="J196">
            <v>1471.3298057144957</v>
          </cell>
          <cell r="K196">
            <v>1752.9846619901855</v>
          </cell>
          <cell r="L196">
            <v>2011.3462802314452</v>
          </cell>
          <cell r="M196">
            <v>2109.2869307405535</v>
          </cell>
        </row>
        <row r="197">
          <cell r="B197" t="str">
            <v>H</v>
          </cell>
          <cell r="C197" t="str">
            <v xml:space="preserve">Provision for taxes </v>
          </cell>
          <cell r="G197" t="str">
            <v xml:space="preserve"> </v>
          </cell>
          <cell r="H197">
            <v>28.923797316518154</v>
          </cell>
          <cell r="I197">
            <v>118.22141914146023</v>
          </cell>
          <cell r="J197">
            <v>147.13298057144956</v>
          </cell>
          <cell r="K197">
            <v>175.29846619901855</v>
          </cell>
          <cell r="L197">
            <v>201.13462802314453</v>
          </cell>
          <cell r="M197">
            <v>210.92869307405536</v>
          </cell>
        </row>
        <row r="198">
          <cell r="B198" t="str">
            <v xml:space="preserve">I </v>
          </cell>
          <cell r="C198" t="str">
            <v>Net Profit(G-H)</v>
          </cell>
          <cell r="G198">
            <v>501</v>
          </cell>
          <cell r="H198">
            <v>549.55214901384488</v>
          </cell>
          <cell r="I198">
            <v>1063.992772273142</v>
          </cell>
          <cell r="J198">
            <v>1324.1968251430462</v>
          </cell>
          <cell r="K198">
            <v>1577.6861957911669</v>
          </cell>
          <cell r="L198">
            <v>1810.2116522083006</v>
          </cell>
          <cell r="M198">
            <v>1898.3582376664981</v>
          </cell>
        </row>
        <row r="199">
          <cell r="B199" t="str">
            <v>J</v>
          </cell>
          <cell r="C199" t="str">
            <v>Depreciation added back</v>
          </cell>
          <cell r="G199">
            <v>116</v>
          </cell>
          <cell r="H199">
            <v>130.55000000000001</v>
          </cell>
          <cell r="I199">
            <v>218.1225</v>
          </cell>
          <cell r="J199">
            <v>207.21637499999997</v>
          </cell>
          <cell r="K199">
            <v>196.85555624999998</v>
          </cell>
          <cell r="L199">
            <v>187.0127784375</v>
          </cell>
          <cell r="M199">
            <v>177.66213951562497</v>
          </cell>
        </row>
        <row r="200">
          <cell r="B200" t="str">
            <v>K</v>
          </cell>
          <cell r="C200" t="str">
            <v>Net Cash accruls</v>
          </cell>
          <cell r="G200">
            <v>617</v>
          </cell>
          <cell r="H200">
            <v>680.10214901384484</v>
          </cell>
          <cell r="I200">
            <v>1282.115272273142</v>
          </cell>
          <cell r="J200">
            <v>1531.4132001430462</v>
          </cell>
          <cell r="K200">
            <v>1774.541752041167</v>
          </cell>
          <cell r="L200">
            <v>1997.2244306458006</v>
          </cell>
          <cell r="M200">
            <v>2076.020377182123</v>
          </cell>
        </row>
        <row r="201">
          <cell r="C201" t="str">
            <v xml:space="preserve">***       Rolls consumption has been taken at full value excluding sales of </v>
          </cell>
        </row>
        <row r="202">
          <cell r="C202" t="str">
            <v>of rolls in the projections. The figure for 3/97 is net of sales of Rs 8.12 of rolls</v>
          </cell>
        </row>
        <row r="203">
          <cell r="C203" t="str">
            <v>and accordingly the sales of rolls are included in Misc receipts in the projections</v>
          </cell>
        </row>
        <row r="204">
          <cell r="A204" t="str">
            <v>|::</v>
          </cell>
        </row>
        <row r="205">
          <cell r="C205" t="str">
            <v>PROFORMA X</v>
          </cell>
        </row>
        <row r="206">
          <cell r="C206" t="str">
            <v>CASH FLOW STATEMENT</v>
          </cell>
        </row>
        <row r="207">
          <cell r="B207" t="str">
            <v>-</v>
          </cell>
          <cell r="C207" t="str">
            <v>-</v>
          </cell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</row>
        <row r="208">
          <cell r="F208" t="str">
            <v xml:space="preserve"> </v>
          </cell>
          <cell r="G208" t="str">
            <v>Operating Year</v>
          </cell>
        </row>
        <row r="209">
          <cell r="F209" t="str">
            <v xml:space="preserve"> </v>
          </cell>
          <cell r="G209" t="str">
            <v>-</v>
          </cell>
          <cell r="H209" t="str">
            <v>-</v>
          </cell>
          <cell r="I209" t="str">
            <v>-</v>
          </cell>
          <cell r="J209" t="str">
            <v>-</v>
          </cell>
          <cell r="K209" t="str">
            <v>-</v>
          </cell>
          <cell r="L209" t="str">
            <v>-</v>
          </cell>
          <cell r="M209" t="str">
            <v>-</v>
          </cell>
        </row>
        <row r="210">
          <cell r="F210" t="str">
            <v xml:space="preserve"> </v>
          </cell>
          <cell r="G210" t="str">
            <v>31.3.97</v>
          </cell>
          <cell r="H210" t="str">
            <v>31.3.98</v>
          </cell>
          <cell r="I210" t="str">
            <v>31.3.99</v>
          </cell>
          <cell r="J210" t="str">
            <v>31.3.2000</v>
          </cell>
          <cell r="K210" t="str">
            <v>31.3.2001</v>
          </cell>
          <cell r="L210" t="str">
            <v>31.3.2002</v>
          </cell>
          <cell r="M210" t="str">
            <v>31.03.2003</v>
          </cell>
        </row>
        <row r="211">
          <cell r="B211" t="str">
            <v>-</v>
          </cell>
          <cell r="C211" t="str">
            <v>-</v>
          </cell>
          <cell r="D211" t="str">
            <v>-</v>
          </cell>
          <cell r="E211" t="str">
            <v>-</v>
          </cell>
          <cell r="F211" t="str">
            <v>-</v>
          </cell>
          <cell r="G211" t="str">
            <v>-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</row>
        <row r="212">
          <cell r="B212" t="str">
            <v xml:space="preserve">A </v>
          </cell>
          <cell r="C212" t="str">
            <v>Sources of Funds</v>
          </cell>
        </row>
        <row r="214">
          <cell r="B214">
            <v>1</v>
          </cell>
          <cell r="C214" t="str">
            <v xml:space="preserve">Cash accruals (viz. Net Profit </v>
          </cell>
          <cell r="G214">
            <v>501</v>
          </cell>
          <cell r="H214">
            <v>578.47594633036306</v>
          </cell>
          <cell r="I214">
            <v>1182.2141914146023</v>
          </cell>
          <cell r="J214">
            <v>1471.3298057144957</v>
          </cell>
          <cell r="K214">
            <v>1752.9846619901855</v>
          </cell>
          <cell r="L214">
            <v>2011.3462802314452</v>
          </cell>
          <cell r="M214">
            <v>2109.2869307405535</v>
          </cell>
        </row>
        <row r="215">
          <cell r="C215" t="str">
            <v xml:space="preserve">before taxation (item G of  </v>
          </cell>
        </row>
        <row r="216">
          <cell r="C216" t="str">
            <v xml:space="preserve">performa IX) to which shall </v>
          </cell>
        </row>
        <row r="217">
          <cell r="C217" t="str">
            <v>be added interest (item E of</v>
          </cell>
        </row>
        <row r="218">
          <cell r="C218" t="str">
            <v>Proforma IX)</v>
          </cell>
        </row>
        <row r="219">
          <cell r="B219">
            <v>2</v>
          </cell>
          <cell r="C219" t="str">
            <v>Increase in Share Capital</v>
          </cell>
          <cell r="F219" t="str">
            <v xml:space="preserve"> </v>
          </cell>
          <cell r="H219">
            <v>522.5</v>
          </cell>
          <cell r="I219" t="str">
            <v xml:space="preserve"> </v>
          </cell>
          <cell r="J219" t="str">
            <v xml:space="preserve"> </v>
          </cell>
          <cell r="K219" t="str">
            <v xml:space="preserve"> </v>
          </cell>
          <cell r="L219" t="str">
            <v xml:space="preserve"> </v>
          </cell>
          <cell r="M219" t="str">
            <v xml:space="preserve"> </v>
          </cell>
        </row>
        <row r="220">
          <cell r="B220">
            <v>3</v>
          </cell>
          <cell r="C220" t="str">
            <v>Depreciation</v>
          </cell>
          <cell r="G220">
            <v>116</v>
          </cell>
          <cell r="H220">
            <v>130.55000000000001</v>
          </cell>
          <cell r="I220">
            <v>218.1225</v>
          </cell>
          <cell r="J220">
            <v>207.21637499999997</v>
          </cell>
          <cell r="K220">
            <v>196.85555624999998</v>
          </cell>
          <cell r="L220">
            <v>187.0127784375</v>
          </cell>
          <cell r="M220">
            <v>177.66213951562497</v>
          </cell>
        </row>
        <row r="221">
          <cell r="B221">
            <v>4</v>
          </cell>
          <cell r="C221" t="str">
            <v>Investment allowance</v>
          </cell>
          <cell r="F221" t="str">
            <v xml:space="preserve"> </v>
          </cell>
        </row>
        <row r="222">
          <cell r="B222">
            <v>5</v>
          </cell>
          <cell r="C222" t="str">
            <v>Increase in long term loans/debentures</v>
          </cell>
          <cell r="G222">
            <v>0</v>
          </cell>
          <cell r="H222">
            <v>1300.5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B223">
            <v>6</v>
          </cell>
          <cell r="C223" t="str">
            <v>Increase in deferred payment fascility</v>
          </cell>
        </row>
        <row r="224">
          <cell r="B224">
            <v>7</v>
          </cell>
          <cell r="C224" t="str">
            <v>Increase in unsecured loans/deposits</v>
          </cell>
          <cell r="H224" t="str">
            <v xml:space="preserve"> </v>
          </cell>
          <cell r="I224" t="str">
            <v xml:space="preserve"> </v>
          </cell>
          <cell r="J224" t="str">
            <v xml:space="preserve"> </v>
          </cell>
          <cell r="K224" t="str">
            <v xml:space="preserve"> </v>
          </cell>
          <cell r="L224" t="str">
            <v xml:space="preserve"> </v>
          </cell>
          <cell r="M224" t="str">
            <v xml:space="preserve"> </v>
          </cell>
        </row>
        <row r="225">
          <cell r="B225">
            <v>8</v>
          </cell>
          <cell r="C225" t="str">
            <v>Increase in bank borrowings</v>
          </cell>
        </row>
        <row r="226">
          <cell r="C226" t="str">
            <v>for working cpaital</v>
          </cell>
          <cell r="G226">
            <v>-864</v>
          </cell>
          <cell r="H226">
            <v>386.59964580777614</v>
          </cell>
          <cell r="I226">
            <v>1227.93722569481</v>
          </cell>
          <cell r="J226">
            <v>772.71244627910346</v>
          </cell>
          <cell r="K226">
            <v>874.59359375000076</v>
          </cell>
          <cell r="L226">
            <v>1255.9438457306351</v>
          </cell>
          <cell r="M226">
            <v>976.76253028169413</v>
          </cell>
        </row>
        <row r="227">
          <cell r="B227">
            <v>9</v>
          </cell>
          <cell r="C227" t="str">
            <v xml:space="preserve">Sales of fixed assets/investments </v>
          </cell>
        </row>
        <row r="228">
          <cell r="B228">
            <v>10</v>
          </cell>
          <cell r="C228" t="str">
            <v>Other (indicate details)</v>
          </cell>
          <cell r="F228" t="str">
            <v xml:space="preserve">  </v>
          </cell>
        </row>
        <row r="229"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</row>
        <row r="230">
          <cell r="C230" t="str">
            <v>Total  Sources</v>
          </cell>
          <cell r="G230">
            <v>-247</v>
          </cell>
          <cell r="H230">
            <v>2918.6255921381389</v>
          </cell>
          <cell r="I230">
            <v>2628.2739171094122</v>
          </cell>
          <cell r="J230">
            <v>2451.2586269935991</v>
          </cell>
          <cell r="K230">
            <v>2824.4338119901863</v>
          </cell>
          <cell r="L230">
            <v>3454.3029043995803</v>
          </cell>
          <cell r="M230">
            <v>3263.7116005378725</v>
          </cell>
        </row>
        <row r="231">
          <cell r="G231" t="str">
            <v>-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</row>
        <row r="232">
          <cell r="B232" t="str">
            <v>B</v>
          </cell>
          <cell r="C232" t="str">
            <v>DISPOSITION OF FUNDS</v>
          </cell>
        </row>
        <row r="233">
          <cell r="B233">
            <v>1</v>
          </cell>
          <cell r="C233" t="str">
            <v xml:space="preserve">Preliminary and </v>
          </cell>
        </row>
        <row r="234">
          <cell r="C234" t="str">
            <v>pre-operative expenses</v>
          </cell>
        </row>
        <row r="235">
          <cell r="B235">
            <v>2</v>
          </cell>
          <cell r="C235" t="str">
            <v>Increase in Capital expenditure</v>
          </cell>
          <cell r="G235">
            <v>255</v>
          </cell>
          <cell r="H235">
            <v>2298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B236">
            <v>3</v>
          </cell>
          <cell r="C236" t="str">
            <v>Increase in Current assets</v>
          </cell>
        </row>
        <row r="237">
          <cell r="C237" t="str">
            <v>minus liabilities</v>
          </cell>
          <cell r="G237">
            <v>-1123.5</v>
          </cell>
          <cell r="H237">
            <v>-184.85667929292913</v>
          </cell>
          <cell r="I237">
            <v>1937.488094382797</v>
          </cell>
          <cell r="J237">
            <v>1028.1176752857186</v>
          </cell>
          <cell r="K237">
            <v>1156.6664583333345</v>
          </cell>
          <cell r="L237">
            <v>1414.2323295187807</v>
          </cell>
          <cell r="M237">
            <v>1255.4599272300516</v>
          </cell>
        </row>
        <row r="238">
          <cell r="B238">
            <v>4</v>
          </cell>
          <cell r="C238" t="str">
            <v>Decrease in long-term loans/debentures</v>
          </cell>
          <cell r="G238">
            <v>87.5</v>
          </cell>
          <cell r="H238">
            <v>0</v>
          </cell>
          <cell r="I238">
            <v>676.5</v>
          </cell>
          <cell r="J238">
            <v>682.5</v>
          </cell>
          <cell r="K238">
            <v>227</v>
          </cell>
          <cell r="L238">
            <v>313.5</v>
          </cell>
          <cell r="M238">
            <v>313.5</v>
          </cell>
          <cell r="N238" t="str">
            <v xml:space="preserve">    </v>
          </cell>
        </row>
        <row r="239">
          <cell r="B239">
            <v>5</v>
          </cell>
          <cell r="C239" t="str">
            <v>Decrease in unsecured loans/deposits</v>
          </cell>
          <cell r="G239" t="str">
            <v xml:space="preserve"> </v>
          </cell>
          <cell r="I239" t="str">
            <v xml:space="preserve"> </v>
          </cell>
        </row>
        <row r="240">
          <cell r="B240">
            <v>6</v>
          </cell>
          <cell r="C240" t="str">
            <v>Decrease in deferred payment fascility</v>
          </cell>
        </row>
        <row r="241">
          <cell r="B241">
            <v>7</v>
          </cell>
          <cell r="C241" t="str">
            <v>Increase in investments</v>
          </cell>
          <cell r="F241" t="str">
            <v xml:space="preserve"> </v>
          </cell>
          <cell r="G241">
            <v>16</v>
          </cell>
          <cell r="H241">
            <v>95</v>
          </cell>
          <cell r="I241">
            <v>106.25</v>
          </cell>
          <cell r="J241">
            <v>132.8125</v>
          </cell>
          <cell r="K241">
            <v>166.015625</v>
          </cell>
          <cell r="L241">
            <v>207.51953125</v>
          </cell>
          <cell r="M241">
            <v>259.3994140625</v>
          </cell>
        </row>
        <row r="242">
          <cell r="B242">
            <v>8</v>
          </cell>
          <cell r="C242" t="str">
            <v>Interest</v>
          </cell>
        </row>
        <row r="243">
          <cell r="B243">
            <v>9</v>
          </cell>
          <cell r="C243" t="str">
            <v>Taxation</v>
          </cell>
          <cell r="G243" t="str">
            <v xml:space="preserve"> </v>
          </cell>
          <cell r="H243">
            <v>28.923797316518154</v>
          </cell>
          <cell r="I243">
            <v>118.22141914146023</v>
          </cell>
          <cell r="J243">
            <v>147.13298057144956</v>
          </cell>
          <cell r="K243">
            <v>175.29846619901855</v>
          </cell>
          <cell r="L243">
            <v>201.13462802314453</v>
          </cell>
          <cell r="M243">
            <v>210.92869307405536</v>
          </cell>
        </row>
        <row r="244">
          <cell r="B244">
            <v>10</v>
          </cell>
          <cell r="C244" t="str">
            <v xml:space="preserve">Dividend-Equity </v>
          </cell>
          <cell r="E244" t="str">
            <v xml:space="preserve"> </v>
          </cell>
          <cell r="G244">
            <v>337</v>
          </cell>
          <cell r="H244">
            <v>250</v>
          </cell>
          <cell r="I244">
            <v>300</v>
          </cell>
          <cell r="J244">
            <v>330</v>
          </cell>
          <cell r="K244">
            <v>363.00000000000006</v>
          </cell>
          <cell r="L244">
            <v>399.30000000000007</v>
          </cell>
          <cell r="M244">
            <v>439.23000000000013</v>
          </cell>
        </row>
        <row r="246">
          <cell r="C246" t="str">
            <v>-Preference (Amount Rate)</v>
          </cell>
        </row>
        <row r="248">
          <cell r="B248">
            <v>11</v>
          </cell>
          <cell r="C248" t="str">
            <v>Other Expenses (Give details)</v>
          </cell>
        </row>
        <row r="249"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</row>
        <row r="250">
          <cell r="C250" t="str">
            <v>Total Disposition (B)</v>
          </cell>
          <cell r="G250">
            <v>-428</v>
          </cell>
          <cell r="H250">
            <v>2487.067118023589</v>
          </cell>
          <cell r="I250">
            <v>3138.4595135242571</v>
          </cell>
          <cell r="J250">
            <v>2320.5631558571681</v>
          </cell>
          <cell r="K250">
            <v>2087.9805495323531</v>
          </cell>
          <cell r="L250">
            <v>2535.6864887919255</v>
          </cell>
          <cell r="M250">
            <v>2478.518034366607</v>
          </cell>
        </row>
        <row r="251"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  <cell r="K251" t="str">
            <v>-</v>
          </cell>
          <cell r="L251" t="str">
            <v>-</v>
          </cell>
          <cell r="M251" t="str">
            <v>-</v>
          </cell>
        </row>
        <row r="252">
          <cell r="B252" t="str">
            <v>C</v>
          </cell>
          <cell r="C252" t="str">
            <v>Opening Balance</v>
          </cell>
          <cell r="F252" t="str">
            <v xml:space="preserve"> </v>
          </cell>
          <cell r="G252">
            <v>1018</v>
          </cell>
          <cell r="H252">
            <v>1199</v>
          </cell>
          <cell r="I252">
            <v>1630.5584741145499</v>
          </cell>
          <cell r="J252">
            <v>1120.3744995106745</v>
          </cell>
          <cell r="K252">
            <v>1251.0680143009417</v>
          </cell>
          <cell r="L252">
            <v>1987.5238852203261</v>
          </cell>
          <cell r="M252">
            <v>2906.1371543122382</v>
          </cell>
        </row>
        <row r="253">
          <cell r="B253" t="str">
            <v>D</v>
          </cell>
          <cell r="C253" t="str">
            <v>Net Surplus (A-B)</v>
          </cell>
          <cell r="F253" t="str">
            <v xml:space="preserve"> </v>
          </cell>
          <cell r="G253">
            <v>181</v>
          </cell>
          <cell r="H253">
            <v>431.55847411454988</v>
          </cell>
          <cell r="I253">
            <v>-510.18559641484489</v>
          </cell>
          <cell r="J253">
            <v>130.69547113643102</v>
          </cell>
          <cell r="K253">
            <v>736.45326245783326</v>
          </cell>
          <cell r="L253">
            <v>918.61641560765474</v>
          </cell>
          <cell r="M253">
            <v>785.1935661712655</v>
          </cell>
        </row>
        <row r="254">
          <cell r="B254" t="str">
            <v>E</v>
          </cell>
          <cell r="C254" t="str">
            <v>Closing balance</v>
          </cell>
          <cell r="G254">
            <v>1199</v>
          </cell>
          <cell r="H254">
            <v>1630.5584741145499</v>
          </cell>
          <cell r="I254">
            <v>1120.372877699705</v>
          </cell>
          <cell r="J254">
            <v>1251.0699706471055</v>
          </cell>
          <cell r="K254">
            <v>1987.521276758775</v>
          </cell>
          <cell r="L254">
            <v>2906.1403008279808</v>
          </cell>
          <cell r="M254">
            <v>3691.3307204835037</v>
          </cell>
        </row>
        <row r="255">
          <cell r="A255" t="str">
            <v>|::</v>
          </cell>
          <cell r="G255">
            <v>0</v>
          </cell>
          <cell r="H255">
            <v>0</v>
          </cell>
          <cell r="I255">
            <v>1.621810969481885E-3</v>
          </cell>
          <cell r="J255">
            <v>-1.9563461637517321E-3</v>
          </cell>
          <cell r="K255">
            <v>2.6084615510626463E-3</v>
          </cell>
          <cell r="L255">
            <v>-3.1465157426282531E-3</v>
          </cell>
          <cell r="M255">
            <v>4.1953543236559199E-3</v>
          </cell>
        </row>
        <row r="256">
          <cell r="D256" t="str">
            <v>PROFORMA XI</v>
          </cell>
        </row>
        <row r="257">
          <cell r="C257" t="str">
            <v>PROJECTED BALANCE SHEET</v>
          </cell>
        </row>
        <row r="258">
          <cell r="B258" t="str">
            <v>-</v>
          </cell>
          <cell r="C258" t="str">
            <v>-</v>
          </cell>
          <cell r="D258" t="str">
            <v>-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</row>
        <row r="259">
          <cell r="B259" t="str">
            <v>P A R T I C U L A R S</v>
          </cell>
          <cell r="F259" t="str">
            <v>31.3.96</v>
          </cell>
          <cell r="G259" t="str">
            <v>31.3.97</v>
          </cell>
          <cell r="H259" t="str">
            <v>31.3.98</v>
          </cell>
          <cell r="I259" t="str">
            <v>31.3.99</v>
          </cell>
          <cell r="J259" t="str">
            <v>31.3.2000</v>
          </cell>
          <cell r="K259" t="str">
            <v>31.3.2001</v>
          </cell>
          <cell r="L259" t="str">
            <v>31.3.2002</v>
          </cell>
          <cell r="M259" t="str">
            <v>31.03.2003</v>
          </cell>
        </row>
        <row r="260">
          <cell r="B260" t="str">
            <v>-</v>
          </cell>
          <cell r="C260" t="str">
            <v>-</v>
          </cell>
          <cell r="D260" t="str">
            <v>-</v>
          </cell>
          <cell r="E260" t="str">
            <v>-</v>
          </cell>
          <cell r="F260" t="str">
            <v>-</v>
          </cell>
          <cell r="G260" t="str">
            <v>-</v>
          </cell>
          <cell r="H260" t="str">
            <v>-</v>
          </cell>
          <cell r="I260" t="str">
            <v>-</v>
          </cell>
          <cell r="J260" t="str">
            <v>-</v>
          </cell>
          <cell r="K260" t="str">
            <v>-</v>
          </cell>
          <cell r="L260" t="str">
            <v>-</v>
          </cell>
          <cell r="M260" t="str">
            <v>-</v>
          </cell>
        </row>
        <row r="261">
          <cell r="B261" t="str">
            <v>A</v>
          </cell>
          <cell r="C261" t="str">
            <v>L I A B I L I T I E S</v>
          </cell>
          <cell r="I261" t="str">
            <v xml:space="preserve"> </v>
          </cell>
        </row>
        <row r="263">
          <cell r="B263">
            <v>1</v>
          </cell>
          <cell r="C263" t="str">
            <v>Equity Share Capital</v>
          </cell>
          <cell r="F263">
            <v>5196</v>
          </cell>
          <cell r="G263">
            <v>5360</v>
          </cell>
          <cell r="H263">
            <v>6182.0521490138453</v>
          </cell>
          <cell r="I263">
            <v>6946.0449212869871</v>
          </cell>
          <cell r="J263">
            <v>7940.2417464300343</v>
          </cell>
          <cell r="K263">
            <v>9154.9279422212021</v>
          </cell>
          <cell r="L263">
            <v>10565.839594429504</v>
          </cell>
          <cell r="M263">
            <v>12024.967832096003</v>
          </cell>
        </row>
        <row r="264">
          <cell r="B264">
            <v>2</v>
          </cell>
          <cell r="C264" t="str">
            <v>Reserves and Surplus</v>
          </cell>
          <cell r="F264" t="str">
            <v xml:space="preserve"> </v>
          </cell>
          <cell r="G264" t="str">
            <v xml:space="preserve"> </v>
          </cell>
          <cell r="H264" t="str">
            <v xml:space="preserve"> </v>
          </cell>
          <cell r="I264" t="str">
            <v xml:space="preserve"> </v>
          </cell>
          <cell r="J264" t="str">
            <v xml:space="preserve"> </v>
          </cell>
          <cell r="K264" t="str">
            <v xml:space="preserve"> </v>
          </cell>
          <cell r="L264" t="str">
            <v xml:space="preserve"> </v>
          </cell>
          <cell r="M264" t="str">
            <v xml:space="preserve"> </v>
          </cell>
        </row>
        <row r="265">
          <cell r="B265">
            <v>3</v>
          </cell>
          <cell r="C265" t="str">
            <v>Term Loans</v>
          </cell>
          <cell r="F265">
            <v>1000</v>
          </cell>
          <cell r="G265">
            <v>912.5</v>
          </cell>
          <cell r="H265">
            <v>2213</v>
          </cell>
          <cell r="I265">
            <v>1536.5</v>
          </cell>
          <cell r="J265">
            <v>854</v>
          </cell>
          <cell r="K265">
            <v>627</v>
          </cell>
          <cell r="L265">
            <v>313.5</v>
          </cell>
          <cell r="M265">
            <v>0</v>
          </cell>
        </row>
        <row r="266">
          <cell r="B266">
            <v>4</v>
          </cell>
          <cell r="C266" t="str">
            <v>Bank borrowings for</v>
          </cell>
          <cell r="H266" t="str">
            <v xml:space="preserve"> </v>
          </cell>
        </row>
        <row r="267">
          <cell r="C267" t="str">
            <v>working capital</v>
          </cell>
          <cell r="F267">
            <v>5887</v>
          </cell>
          <cell r="G267">
            <v>5023</v>
          </cell>
          <cell r="H267">
            <v>5409.5984294495502</v>
          </cell>
          <cell r="I267">
            <v>6637.5368715025861</v>
          </cell>
          <cell r="J267">
            <v>7410.2493177816896</v>
          </cell>
          <cell r="K267">
            <v>8284.8429115316903</v>
          </cell>
          <cell r="L267">
            <v>9540.7867572623254</v>
          </cell>
          <cell r="M267">
            <v>10517.54928754402</v>
          </cell>
        </row>
        <row r="268">
          <cell r="B268">
            <v>5</v>
          </cell>
          <cell r="C268" t="str">
            <v>Unsecured Loans</v>
          </cell>
          <cell r="F268" t="str">
            <v xml:space="preserve"> </v>
          </cell>
          <cell r="G268" t="str">
            <v xml:space="preserve"> </v>
          </cell>
          <cell r="H268" t="str">
            <v xml:space="preserve"> </v>
          </cell>
          <cell r="I268" t="str">
            <v xml:space="preserve"> </v>
          </cell>
          <cell r="J268" t="str">
            <v xml:space="preserve"> </v>
          </cell>
          <cell r="K268" t="str">
            <v xml:space="preserve"> </v>
          </cell>
          <cell r="L268" t="str">
            <v xml:space="preserve"> </v>
          </cell>
          <cell r="M268" t="str">
            <v xml:space="preserve"> </v>
          </cell>
        </row>
        <row r="269">
          <cell r="B269">
            <v>6</v>
          </cell>
          <cell r="C269" t="str">
            <v>Current Liabilities</v>
          </cell>
          <cell r="F269">
            <v>1131</v>
          </cell>
          <cell r="G269">
            <v>2335.5</v>
          </cell>
          <cell r="H269">
            <v>3400.2116666666666</v>
          </cell>
          <cell r="I269">
            <v>576.80751173708916</v>
          </cell>
          <cell r="J269">
            <v>617.43826291079813</v>
          </cell>
          <cell r="K269">
            <v>668.73208920187801</v>
          </cell>
          <cell r="L269">
            <v>620.6552981220658</v>
          </cell>
          <cell r="M269">
            <v>682.72082793427262</v>
          </cell>
        </row>
        <row r="270">
          <cell r="F270" t="str">
            <v>-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</row>
        <row r="271">
          <cell r="C271" t="str">
            <v>Total:</v>
          </cell>
          <cell r="D271" t="str">
            <v xml:space="preserve"> </v>
          </cell>
          <cell r="F271">
            <v>13214</v>
          </cell>
          <cell r="G271">
            <v>13631</v>
          </cell>
          <cell r="H271">
            <v>17204.862245130062</v>
          </cell>
          <cell r="I271">
            <v>15696.889304526663</v>
          </cell>
          <cell r="J271">
            <v>16821.929327122521</v>
          </cell>
          <cell r="K271">
            <v>18735.502942954772</v>
          </cell>
          <cell r="L271">
            <v>21040.781649813896</v>
          </cell>
          <cell r="M271">
            <v>23225.237947574296</v>
          </cell>
        </row>
        <row r="272">
          <cell r="D272" t="str">
            <v xml:space="preserve"> </v>
          </cell>
          <cell r="F272" t="str">
            <v>-</v>
          </cell>
          <cell r="G272" t="str">
            <v>-</v>
          </cell>
          <cell r="H272" t="str">
            <v>-</v>
          </cell>
          <cell r="I272" t="str">
            <v>-</v>
          </cell>
          <cell r="J272" t="str">
            <v>-</v>
          </cell>
          <cell r="K272" t="str">
            <v>-</v>
          </cell>
          <cell r="L272" t="str">
            <v>-</v>
          </cell>
          <cell r="M272" t="str">
            <v>-</v>
          </cell>
        </row>
        <row r="273">
          <cell r="B273" t="str">
            <v>B</v>
          </cell>
          <cell r="C273" t="str">
            <v>A S S E T S</v>
          </cell>
        </row>
        <row r="275">
          <cell r="B275">
            <v>1</v>
          </cell>
          <cell r="C275" t="str">
            <v>Gross Block</v>
          </cell>
          <cell r="F275">
            <v>5666</v>
          </cell>
          <cell r="G275">
            <v>5921</v>
          </cell>
          <cell r="H275">
            <v>8219</v>
          </cell>
          <cell r="I275">
            <v>8219</v>
          </cell>
          <cell r="J275">
            <v>8219</v>
          </cell>
          <cell r="K275">
            <v>8219</v>
          </cell>
          <cell r="L275">
            <v>8219</v>
          </cell>
          <cell r="M275">
            <v>8219</v>
          </cell>
        </row>
        <row r="276">
          <cell r="B276">
            <v>2</v>
          </cell>
          <cell r="C276" t="str">
            <v>Depreciation</v>
          </cell>
          <cell r="F276">
            <v>2939</v>
          </cell>
          <cell r="G276">
            <v>3055</v>
          </cell>
          <cell r="H276">
            <v>3185.55</v>
          </cell>
          <cell r="I276">
            <v>3403.6725000000001</v>
          </cell>
          <cell r="J276">
            <v>3610.8888750000001</v>
          </cell>
          <cell r="K276">
            <v>3807.7444312500002</v>
          </cell>
          <cell r="L276">
            <v>3994.7572096875001</v>
          </cell>
          <cell r="M276">
            <v>4172.4193492031254</v>
          </cell>
        </row>
        <row r="277">
          <cell r="B277">
            <v>3</v>
          </cell>
          <cell r="C277" t="str">
            <v>Net Block</v>
          </cell>
          <cell r="F277">
            <v>2727</v>
          </cell>
          <cell r="G277">
            <v>2866</v>
          </cell>
          <cell r="H277">
            <v>5033.45</v>
          </cell>
          <cell r="I277">
            <v>4815.3274999999994</v>
          </cell>
          <cell r="J277">
            <v>4608.1111249999994</v>
          </cell>
          <cell r="K277">
            <v>4411.2555687499998</v>
          </cell>
          <cell r="L277">
            <v>4224.2427903124999</v>
          </cell>
          <cell r="M277">
            <v>4046.5806507968746</v>
          </cell>
        </row>
        <row r="278">
          <cell r="B278">
            <v>4</v>
          </cell>
          <cell r="C278" t="str">
            <v>Investment</v>
          </cell>
          <cell r="F278">
            <v>314</v>
          </cell>
          <cell r="G278">
            <v>330</v>
          </cell>
          <cell r="H278">
            <v>425</v>
          </cell>
          <cell r="I278">
            <v>531.25</v>
          </cell>
          <cell r="J278">
            <v>664.0625</v>
          </cell>
          <cell r="K278">
            <v>830.078125</v>
          </cell>
          <cell r="L278">
            <v>1037.59765625</v>
          </cell>
          <cell r="M278">
            <v>1296.9970703125</v>
          </cell>
        </row>
        <row r="279">
          <cell r="C279" t="str">
            <v xml:space="preserve"> </v>
          </cell>
        </row>
        <row r="280">
          <cell r="B280">
            <v>5</v>
          </cell>
          <cell r="C280" t="str">
            <v>Net current assets</v>
          </cell>
          <cell r="F280">
            <v>9155</v>
          </cell>
          <cell r="G280">
            <v>9236</v>
          </cell>
          <cell r="H280">
            <v>10115.854987373737</v>
          </cell>
          <cell r="I280">
            <v>9229.938926826957</v>
          </cell>
          <cell r="J280">
            <v>10298.687353286385</v>
          </cell>
          <cell r="K280">
            <v>11506.647637910799</v>
          </cell>
          <cell r="L280">
            <v>12872.803176349767</v>
          </cell>
          <cell r="M280">
            <v>14190.328633392026</v>
          </cell>
        </row>
        <row r="281">
          <cell r="B281">
            <v>6</v>
          </cell>
          <cell r="C281" t="str">
            <v>Cash and Bank</v>
          </cell>
          <cell r="E281" t="str">
            <v xml:space="preserve"> </v>
          </cell>
          <cell r="F281">
            <v>1018</v>
          </cell>
          <cell r="G281">
            <v>1199</v>
          </cell>
          <cell r="H281">
            <v>1630.5584741145499</v>
          </cell>
          <cell r="I281">
            <v>1120.3744995106745</v>
          </cell>
          <cell r="J281">
            <v>1251.0680143009417</v>
          </cell>
          <cell r="K281">
            <v>1987.5238852203261</v>
          </cell>
          <cell r="L281">
            <v>2906.1371543122382</v>
          </cell>
          <cell r="M281">
            <v>3691.3349158378273</v>
          </cell>
        </row>
        <row r="282">
          <cell r="C282" t="str">
            <v>Balance</v>
          </cell>
        </row>
        <row r="283">
          <cell r="F283" t="str">
            <v>-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</row>
        <row r="284">
          <cell r="C284" t="str">
            <v>Total:</v>
          </cell>
          <cell r="F284">
            <v>13214</v>
          </cell>
          <cell r="G284">
            <v>13631</v>
          </cell>
          <cell r="H284">
            <v>17204.863461488287</v>
          </cell>
          <cell r="I284">
            <v>15696.89092633763</v>
          </cell>
          <cell r="J284">
            <v>16821.928992587327</v>
          </cell>
          <cell r="K284">
            <v>18735.505216881123</v>
          </cell>
          <cell r="L284">
            <v>21040.780777224503</v>
          </cell>
          <cell r="M284">
            <v>23225.241270339226</v>
          </cell>
        </row>
        <row r="285"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</row>
        <row r="287">
          <cell r="B287" t="str">
            <v xml:space="preserve">Debt-equity ratio [3/(1+2)] </v>
          </cell>
          <cell r="F287">
            <v>1.9245573518090838E-4</v>
          </cell>
          <cell r="G287">
            <v>0.17024253731343283</v>
          </cell>
          <cell r="H287">
            <v>0.35797174573382001</v>
          </cell>
          <cell r="I287">
            <v>0.22120501917446742</v>
          </cell>
          <cell r="J287">
            <v>0.10755340042184004</v>
          </cell>
          <cell r="K287">
            <v>6.8487704540891772E-2</v>
          </cell>
          <cell r="L287">
            <v>2.9671092126486824E-2</v>
          </cell>
          <cell r="M287">
            <v>0</v>
          </cell>
        </row>
        <row r="288">
          <cell r="B288" t="str">
            <v>Current ratio</v>
          </cell>
          <cell r="F288">
            <v>1.4495582787118837</v>
          </cell>
          <cell r="G288">
            <v>1.4180879255283005</v>
          </cell>
          <cell r="H288">
            <v>1.3333333333333333</v>
          </cell>
          <cell r="I288">
            <v>1.4346852432472479</v>
          </cell>
          <cell r="J288">
            <v>1.4387400171583429</v>
          </cell>
          <cell r="K288">
            <v>1.5071266529878338</v>
          </cell>
          <cell r="L288">
            <v>1.5528249085769266</v>
          </cell>
          <cell r="M288">
            <v>1.5965385981645355</v>
          </cell>
        </row>
        <row r="289">
          <cell r="A289" t="str">
            <v>|::</v>
          </cell>
          <cell r="F289">
            <v>0</v>
          </cell>
          <cell r="G289">
            <v>0</v>
          </cell>
          <cell r="H289">
            <v>-1.2163582250650506E-3</v>
          </cell>
          <cell r="I289">
            <v>-1.6218109667534009E-3</v>
          </cell>
          <cell r="J289">
            <v>3.3453519426984712E-4</v>
          </cell>
          <cell r="K289">
            <v>-2.273926351335831E-3</v>
          </cell>
          <cell r="L289">
            <v>8.7258939311141148E-4</v>
          </cell>
          <cell r="M289">
            <v>-3.3227649291802663E-3</v>
          </cell>
        </row>
        <row r="290">
          <cell r="B290" t="str">
            <v>LONG TERM LOAN REPAYMENT SCHEDULE</v>
          </cell>
        </row>
        <row r="291">
          <cell r="H291" t="str">
            <v>31.03.98</v>
          </cell>
          <cell r="I291" t="str">
            <v>31.03.99</v>
          </cell>
          <cell r="J291" t="str">
            <v>31.03.2000</v>
          </cell>
          <cell r="K291">
            <v>2001</v>
          </cell>
          <cell r="L291">
            <v>2002</v>
          </cell>
          <cell r="M291">
            <v>2003</v>
          </cell>
        </row>
        <row r="292">
          <cell r="C292" t="str">
            <v>Cost of equipment</v>
          </cell>
          <cell r="H292">
            <v>2090</v>
          </cell>
        </row>
        <row r="293">
          <cell r="C293" t="str">
            <v>Bank Finance (25% margin)</v>
          </cell>
          <cell r="H293">
            <v>1567.5</v>
          </cell>
          <cell r="I293" t="str">
            <v xml:space="preserve"> </v>
          </cell>
        </row>
        <row r="295">
          <cell r="C295" t="str">
            <v>Loan at Begining of the year:</v>
          </cell>
        </row>
        <row r="296">
          <cell r="C296" t="str">
            <v xml:space="preserve"> PICUP-interest free loan</v>
          </cell>
          <cell r="H296">
            <v>1000</v>
          </cell>
          <cell r="I296">
            <v>666</v>
          </cell>
          <cell r="J296">
            <v>333</v>
          </cell>
          <cell r="K296">
            <v>0</v>
          </cell>
          <cell r="L296">
            <v>0</v>
          </cell>
          <cell r="M296">
            <v>0</v>
          </cell>
        </row>
        <row r="297">
          <cell r="C297" t="str">
            <v xml:space="preserve"> Bank loan</v>
          </cell>
          <cell r="H297">
            <v>140</v>
          </cell>
          <cell r="I297">
            <v>1657.5</v>
          </cell>
          <cell r="J297">
            <v>1308</v>
          </cell>
          <cell r="K297">
            <v>958.5</v>
          </cell>
          <cell r="L297">
            <v>627</v>
          </cell>
          <cell r="M297">
            <v>313.5</v>
          </cell>
        </row>
        <row r="298">
          <cell r="C298" t="str">
            <v>Addition Bank Loan</v>
          </cell>
          <cell r="F298" t="str">
            <v xml:space="preserve"> </v>
          </cell>
          <cell r="H298">
            <v>1567.5</v>
          </cell>
        </row>
        <row r="299">
          <cell r="H299" t="str">
            <v>-</v>
          </cell>
          <cell r="I299" t="str">
            <v>-</v>
          </cell>
          <cell r="J299" t="str">
            <v>-</v>
          </cell>
          <cell r="K299" t="str">
            <v>-</v>
          </cell>
          <cell r="L299" t="str">
            <v>-</v>
          </cell>
          <cell r="M299" t="str">
            <v>-</v>
          </cell>
        </row>
        <row r="300">
          <cell r="C300" t="str">
            <v>Sub total</v>
          </cell>
          <cell r="H300">
            <v>2707.5</v>
          </cell>
          <cell r="I300">
            <v>2323.5</v>
          </cell>
          <cell r="J300">
            <v>1641</v>
          </cell>
          <cell r="K300">
            <v>958.5</v>
          </cell>
          <cell r="L300">
            <v>627</v>
          </cell>
          <cell r="M300">
            <v>313.5</v>
          </cell>
        </row>
        <row r="301">
          <cell r="E301" t="str">
            <v xml:space="preserve">  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</row>
        <row r="302">
          <cell r="I302" t="str">
            <v xml:space="preserve"> </v>
          </cell>
        </row>
        <row r="303">
          <cell r="C303" t="str">
            <v>Repayment PICUP</v>
          </cell>
          <cell r="H303">
            <v>334</v>
          </cell>
          <cell r="I303">
            <v>333</v>
          </cell>
          <cell r="J303">
            <v>333</v>
          </cell>
          <cell r="K303">
            <v>0</v>
          </cell>
        </row>
        <row r="304">
          <cell r="C304" t="str">
            <v>Repayment Bank loan</v>
          </cell>
          <cell r="G304" t="str">
            <v xml:space="preserve"> </v>
          </cell>
          <cell r="H304">
            <v>50</v>
          </cell>
          <cell r="I304">
            <v>349.5</v>
          </cell>
          <cell r="J304">
            <v>349.5</v>
          </cell>
          <cell r="K304">
            <v>331.5</v>
          </cell>
          <cell r="L304">
            <v>313.5</v>
          </cell>
          <cell r="M304">
            <v>313.5</v>
          </cell>
          <cell r="N304" t="str">
            <v xml:space="preserve"> </v>
          </cell>
        </row>
        <row r="305">
          <cell r="H305" t="str">
            <v>-</v>
          </cell>
          <cell r="I305" t="str">
            <v>-</v>
          </cell>
          <cell r="J305" t="str">
            <v>-</v>
          </cell>
          <cell r="K305" t="str">
            <v>-</v>
          </cell>
          <cell r="L305" t="str">
            <v>-</v>
          </cell>
          <cell r="M305" t="str">
            <v>-</v>
          </cell>
        </row>
        <row r="306">
          <cell r="C306" t="str">
            <v>Total Repayments</v>
          </cell>
          <cell r="H306">
            <v>384</v>
          </cell>
          <cell r="I306">
            <v>682.5</v>
          </cell>
          <cell r="J306">
            <v>682.5</v>
          </cell>
          <cell r="K306">
            <v>331.5</v>
          </cell>
          <cell r="L306">
            <v>313.5</v>
          </cell>
          <cell r="M306">
            <v>313.5</v>
          </cell>
        </row>
        <row r="307"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</row>
        <row r="308">
          <cell r="I308" t="str">
            <v xml:space="preserve"> </v>
          </cell>
        </row>
        <row r="309">
          <cell r="C309" t="str">
            <v>Loans at Closing of the year</v>
          </cell>
          <cell r="H309">
            <v>2323.5</v>
          </cell>
          <cell r="I309">
            <v>1641</v>
          </cell>
          <cell r="J309">
            <v>958.5</v>
          </cell>
          <cell r="K309">
            <v>627</v>
          </cell>
          <cell r="L309">
            <v>313.5</v>
          </cell>
          <cell r="M309">
            <v>0</v>
          </cell>
          <cell r="N309" t="str">
            <v xml:space="preserve"> </v>
          </cell>
        </row>
        <row r="311">
          <cell r="C311" t="str">
            <v>Repayments due &lt; 1 year (1/3rd)</v>
          </cell>
          <cell r="H311">
            <v>227.5</v>
          </cell>
          <cell r="I311">
            <v>227.5</v>
          </cell>
          <cell r="J311">
            <v>110.5</v>
          </cell>
          <cell r="K311">
            <v>104.5</v>
          </cell>
          <cell r="L311">
            <v>104.5</v>
          </cell>
          <cell r="M311">
            <v>0</v>
          </cell>
          <cell r="N311" t="str">
            <v xml:space="preserve"> </v>
          </cell>
        </row>
        <row r="313">
          <cell r="C313" t="str">
            <v>Net Term Loans less due &lt; 1 year</v>
          </cell>
          <cell r="H313">
            <v>2096</v>
          </cell>
          <cell r="I313">
            <v>1413.5</v>
          </cell>
          <cell r="J313">
            <v>848</v>
          </cell>
          <cell r="K313">
            <v>522.5</v>
          </cell>
          <cell r="L313">
            <v>209</v>
          </cell>
          <cell r="M313">
            <v>0</v>
          </cell>
        </row>
        <row r="314">
          <cell r="H314" t="str">
            <v xml:space="preserve"> </v>
          </cell>
        </row>
        <row r="315">
          <cell r="C315" t="str">
            <v>Interest</v>
          </cell>
          <cell r="E315">
            <v>0.18</v>
          </cell>
          <cell r="H315">
            <v>20.7</v>
          </cell>
          <cell r="I315">
            <v>266.89499999999998</v>
          </cell>
          <cell r="J315">
            <v>203.98499999999999</v>
          </cell>
          <cell r="K315">
            <v>142.69499999999999</v>
          </cell>
          <cell r="L315">
            <v>84.644999999999996</v>
          </cell>
          <cell r="M315">
            <v>28.215</v>
          </cell>
        </row>
        <row r="316">
          <cell r="G316" t="str">
            <v xml:space="preserve"> </v>
          </cell>
        </row>
        <row r="317">
          <cell r="I317" t="str">
            <v xml:space="preserve"> </v>
          </cell>
        </row>
        <row r="318">
          <cell r="I318" t="str">
            <v xml:space="preserve"> </v>
          </cell>
        </row>
        <row r="319">
          <cell r="B319" t="str">
            <v>DEBT SERVICE RATIO</v>
          </cell>
        </row>
        <row r="320">
          <cell r="C320" t="str">
            <v>Cash Generation:</v>
          </cell>
        </row>
        <row r="321">
          <cell r="C321" t="str">
            <v>Profit before depreciation</v>
          </cell>
          <cell r="H321">
            <v>680.10214901384484</v>
          </cell>
          <cell r="I321">
            <v>1282.115272273142</v>
          </cell>
          <cell r="J321">
            <v>1531.4132001430462</v>
          </cell>
          <cell r="K321">
            <v>1774.541752041167</v>
          </cell>
          <cell r="L321">
            <v>1997.2244306458006</v>
          </cell>
          <cell r="M321">
            <v>2076.020377182123</v>
          </cell>
        </row>
        <row r="322">
          <cell r="C322" t="str">
            <v xml:space="preserve"> </v>
          </cell>
        </row>
        <row r="323">
          <cell r="C323" t="str">
            <v>Interest on term loan</v>
          </cell>
          <cell r="H323">
            <v>20.7</v>
          </cell>
          <cell r="I323">
            <v>266.89499999999998</v>
          </cell>
          <cell r="J323">
            <v>203.98499999999999</v>
          </cell>
          <cell r="K323">
            <v>142.69499999999999</v>
          </cell>
          <cell r="L323">
            <v>84.644999999999996</v>
          </cell>
          <cell r="M323">
            <v>28.215</v>
          </cell>
        </row>
        <row r="324"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</row>
        <row r="325">
          <cell r="H325">
            <v>700.80214901384488</v>
          </cell>
          <cell r="I325">
            <v>1549.0102722731419</v>
          </cell>
          <cell r="J325">
            <v>1735.3982001430461</v>
          </cell>
          <cell r="K325">
            <v>1917.2367520411669</v>
          </cell>
          <cell r="L325">
            <v>2081.8694306458005</v>
          </cell>
          <cell r="M325">
            <v>2104.2353771821231</v>
          </cell>
        </row>
        <row r="326">
          <cell r="H326" t="str">
            <v>-</v>
          </cell>
          <cell r="I326" t="str">
            <v>-</v>
          </cell>
          <cell r="J326" t="str">
            <v>-</v>
          </cell>
          <cell r="K326" t="str">
            <v>-</v>
          </cell>
          <cell r="L326" t="str">
            <v>-</v>
          </cell>
          <cell r="M326" t="str">
            <v>-</v>
          </cell>
        </row>
        <row r="327">
          <cell r="C327" t="str">
            <v>Payment Obligation:</v>
          </cell>
        </row>
        <row r="329">
          <cell r="C329" t="str">
            <v>Loan Repayment</v>
          </cell>
          <cell r="H329">
            <v>384</v>
          </cell>
          <cell r="I329">
            <v>682.5</v>
          </cell>
          <cell r="J329">
            <v>682.5</v>
          </cell>
          <cell r="K329">
            <v>331.5</v>
          </cell>
          <cell r="L329">
            <v>313.5</v>
          </cell>
          <cell r="M329">
            <v>313.5</v>
          </cell>
        </row>
        <row r="330">
          <cell r="C330" t="str">
            <v>Interest on term loan</v>
          </cell>
          <cell r="H330">
            <v>20.7</v>
          </cell>
          <cell r="I330">
            <v>266.89499999999998</v>
          </cell>
          <cell r="J330">
            <v>203.98499999999999</v>
          </cell>
          <cell r="K330">
            <v>142.69499999999999</v>
          </cell>
          <cell r="L330">
            <v>84.644999999999996</v>
          </cell>
          <cell r="M330">
            <v>28.215</v>
          </cell>
        </row>
        <row r="331"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</row>
        <row r="332">
          <cell r="H332">
            <v>404.7</v>
          </cell>
          <cell r="I332">
            <v>949.39499999999998</v>
          </cell>
          <cell r="J332">
            <v>886.48500000000001</v>
          </cell>
          <cell r="K332">
            <v>474.19499999999999</v>
          </cell>
          <cell r="L332">
            <v>398.14499999999998</v>
          </cell>
          <cell r="M332">
            <v>341.71499999999997</v>
          </cell>
        </row>
        <row r="333"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</row>
        <row r="334">
          <cell r="C334" t="str">
            <v>DSCR</v>
          </cell>
          <cell r="H334">
            <v>1.7316583864933157</v>
          </cell>
          <cell r="I334">
            <v>1.6315761851212003</v>
          </cell>
          <cell r="J334">
            <v>1.957617105921754</v>
          </cell>
          <cell r="K334">
            <v>4.0431399572774218</v>
          </cell>
          <cell r="L334">
            <v>5.2289227056620096</v>
          </cell>
          <cell r="M334">
            <v>6.1578665764807612</v>
          </cell>
        </row>
        <row r="336">
          <cell r="C336" t="str">
            <v>AVERAGE DSCR</v>
          </cell>
          <cell r="H336">
            <v>2.9185828680951404</v>
          </cell>
        </row>
        <row r="337">
          <cell r="B337" t="str">
            <v>Note:repayment of fresh term loan of Rs.15.68 start in F Y 98-99</v>
          </cell>
        </row>
        <row r="338">
          <cell r="C338" t="str">
            <v>No interest charged during 1997-98,on above loan.</v>
          </cell>
        </row>
        <row r="339">
          <cell r="A339" t="str">
            <v>|::</v>
          </cell>
          <cell r="B339" t="str">
            <v>-</v>
          </cell>
          <cell r="C339" t="str">
            <v>-</v>
          </cell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</row>
        <row r="340">
          <cell r="B340" t="str">
            <v xml:space="preserve"> </v>
          </cell>
          <cell r="E340" t="str">
            <v>31.3.95</v>
          </cell>
          <cell r="F340" t="str">
            <v>31.3.96</v>
          </cell>
          <cell r="G340" t="str">
            <v>31.3.97</v>
          </cell>
          <cell r="H340" t="str">
            <v>31.3.98</v>
          </cell>
          <cell r="I340" t="str">
            <v>31.3.99</v>
          </cell>
          <cell r="J340" t="str">
            <v>31.3.2000</v>
          </cell>
          <cell r="K340" t="str">
            <v>31.3.2001</v>
          </cell>
          <cell r="L340" t="str">
            <v>31.3.2002</v>
          </cell>
        </row>
        <row r="341">
          <cell r="B341" t="str">
            <v>-</v>
          </cell>
          <cell r="C341" t="str">
            <v>-</v>
          </cell>
          <cell r="D341" t="str">
            <v>-</v>
          </cell>
          <cell r="E341" t="str">
            <v>-</v>
          </cell>
          <cell r="F341" t="str">
            <v>-</v>
          </cell>
          <cell r="G341" t="str">
            <v>-</v>
          </cell>
          <cell r="H341" t="str">
            <v>-</v>
          </cell>
          <cell r="I341" t="str">
            <v>-</v>
          </cell>
          <cell r="J341" t="str">
            <v>-</v>
          </cell>
          <cell r="K341" t="str">
            <v>-</v>
          </cell>
          <cell r="L341" t="str">
            <v>-</v>
          </cell>
        </row>
        <row r="342">
          <cell r="B342" t="str">
            <v>A</v>
          </cell>
          <cell r="C342" t="str">
            <v>S O U R C E S</v>
          </cell>
          <cell r="H342" t="str">
            <v>(Figs in Rs' lacs)</v>
          </cell>
        </row>
        <row r="344">
          <cell r="B344" t="str">
            <v>LONG TERM</v>
          </cell>
        </row>
        <row r="345">
          <cell r="B345" t="str">
            <v>~</v>
          </cell>
          <cell r="C345" t="str">
            <v>~</v>
          </cell>
        </row>
        <row r="346">
          <cell r="B346" t="str">
            <v>Equity Share Capital</v>
          </cell>
          <cell r="E346">
            <v>41.37</v>
          </cell>
          <cell r="F346">
            <v>51.96</v>
          </cell>
          <cell r="G346">
            <v>53.6</v>
          </cell>
          <cell r="H346">
            <v>61.820521490138454</v>
          </cell>
          <cell r="I346">
            <v>69.460449212869875</v>
          </cell>
          <cell r="J346">
            <v>79.402417464300342</v>
          </cell>
          <cell r="K346">
            <v>91.549279422212024</v>
          </cell>
          <cell r="L346">
            <v>105.65839594429504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 t="str">
            <v>Loan FDR</v>
          </cell>
        </row>
        <row r="349">
          <cell r="B349" t="str">
            <v>Term Loans</v>
          </cell>
          <cell r="E349">
            <v>10</v>
          </cell>
          <cell r="F349">
            <v>10</v>
          </cell>
          <cell r="G349">
            <v>9.125</v>
          </cell>
          <cell r="H349">
            <v>22.13</v>
          </cell>
          <cell r="I349">
            <v>15.365</v>
          </cell>
          <cell r="J349">
            <v>8.5399999999999991</v>
          </cell>
          <cell r="K349">
            <v>6.27</v>
          </cell>
          <cell r="L349">
            <v>3.1349999999999998</v>
          </cell>
        </row>
        <row r="350">
          <cell r="E350" t="str">
            <v xml:space="preserve"> -</v>
          </cell>
          <cell r="F350" t="str">
            <v xml:space="preserve"> -</v>
          </cell>
          <cell r="G350" t="str">
            <v xml:space="preserve"> -</v>
          </cell>
          <cell r="H350" t="str">
            <v xml:space="preserve"> -</v>
          </cell>
          <cell r="I350" t="str">
            <v xml:space="preserve"> -</v>
          </cell>
          <cell r="J350" t="str">
            <v xml:space="preserve"> -</v>
          </cell>
          <cell r="K350" t="str">
            <v xml:space="preserve"> -</v>
          </cell>
          <cell r="L350" t="str">
            <v xml:space="preserve"> -</v>
          </cell>
        </row>
        <row r="351">
          <cell r="E351">
            <v>51.37</v>
          </cell>
          <cell r="F351">
            <v>61.96</v>
          </cell>
          <cell r="G351">
            <v>62.725000000000001</v>
          </cell>
          <cell r="H351">
            <v>83.950521490138456</v>
          </cell>
          <cell r="I351">
            <v>84.82544921286987</v>
          </cell>
          <cell r="J351">
            <v>87.942417464300348</v>
          </cell>
          <cell r="K351">
            <v>97.81927942221202</v>
          </cell>
          <cell r="L351">
            <v>108.79339594429504</v>
          </cell>
        </row>
        <row r="352">
          <cell r="E352" t="str">
            <v xml:space="preserve"> -</v>
          </cell>
          <cell r="F352" t="str">
            <v xml:space="preserve"> -</v>
          </cell>
          <cell r="G352" t="str">
            <v xml:space="preserve"> -</v>
          </cell>
          <cell r="H352" t="str">
            <v xml:space="preserve"> -</v>
          </cell>
          <cell r="I352" t="str">
            <v xml:space="preserve"> -</v>
          </cell>
          <cell r="J352" t="str">
            <v xml:space="preserve"> -</v>
          </cell>
          <cell r="K352" t="str">
            <v xml:space="preserve"> -</v>
          </cell>
          <cell r="L352" t="str">
            <v xml:space="preserve"> -</v>
          </cell>
        </row>
        <row r="353">
          <cell r="B353" t="str">
            <v>SHORT TERM</v>
          </cell>
        </row>
        <row r="354">
          <cell r="B354" t="str">
            <v>~</v>
          </cell>
          <cell r="C354" t="str">
            <v>~</v>
          </cell>
        </row>
        <row r="355">
          <cell r="B355" t="str">
            <v>PNB (C/c)</v>
          </cell>
          <cell r="E355">
            <v>63.11</v>
          </cell>
          <cell r="F355">
            <v>58.87</v>
          </cell>
          <cell r="G355">
            <v>50.23</v>
          </cell>
          <cell r="H355">
            <v>54.095984294495501</v>
          </cell>
          <cell r="I355">
            <v>66.375368715025857</v>
          </cell>
          <cell r="J355">
            <v>74.102493177816896</v>
          </cell>
          <cell r="K355">
            <v>82.848429115316904</v>
          </cell>
          <cell r="L355">
            <v>95.40786757262326</v>
          </cell>
        </row>
        <row r="356">
          <cell r="B356" t="str">
            <v>Creditors</v>
          </cell>
          <cell r="E356">
            <v>13.46</v>
          </cell>
          <cell r="F356">
            <v>0.78</v>
          </cell>
          <cell r="G356">
            <v>9.74</v>
          </cell>
          <cell r="H356">
            <v>1.7271166666666666</v>
          </cell>
          <cell r="I356">
            <v>2.6630751173708922</v>
          </cell>
          <cell r="J356">
            <v>2.9293826291079808</v>
          </cell>
          <cell r="K356">
            <v>3.2223208920187796</v>
          </cell>
          <cell r="L356">
            <v>3.5445529812206575</v>
          </cell>
        </row>
        <row r="357">
          <cell r="B357" t="str">
            <v>Advances coustomers</v>
          </cell>
          <cell r="E357">
            <v>0.3</v>
          </cell>
          <cell r="F357">
            <v>9.9600000000000009</v>
          </cell>
          <cell r="G357">
            <v>6.46</v>
          </cell>
          <cell r="H357">
            <v>1</v>
          </cell>
          <cell r="I357">
            <v>1</v>
          </cell>
          <cell r="J357">
            <v>1.1000000000000001</v>
          </cell>
          <cell r="K357">
            <v>1.2100000000000002</v>
          </cell>
          <cell r="L357">
            <v>1.3310000000000004</v>
          </cell>
        </row>
        <row r="358">
          <cell r="B358" t="str">
            <v>Loans repayable &lt; 1 year</v>
          </cell>
          <cell r="G358">
            <v>2.2749999999999999</v>
          </cell>
          <cell r="H358">
            <v>2.2749999999999999</v>
          </cell>
          <cell r="I358">
            <v>1.105</v>
          </cell>
          <cell r="J358">
            <v>1.0449999999999999</v>
          </cell>
          <cell r="K358">
            <v>1.0449999999999999</v>
          </cell>
          <cell r="L358">
            <v>0</v>
          </cell>
        </row>
        <row r="359">
          <cell r="B359" t="str">
            <v>Short term loans</v>
          </cell>
          <cell r="H359">
            <v>28</v>
          </cell>
        </row>
        <row r="360">
          <cell r="B360" t="str">
            <v>Other payables</v>
          </cell>
          <cell r="E360">
            <v>0.85</v>
          </cell>
          <cell r="F360">
            <v>0.56999999999999995</v>
          </cell>
          <cell r="G360">
            <v>4.88</v>
          </cell>
          <cell r="H360">
            <v>1</v>
          </cell>
          <cell r="I360">
            <v>1</v>
          </cell>
          <cell r="J360">
            <v>1.1000000000000001</v>
          </cell>
          <cell r="K360">
            <v>1.2100000000000002</v>
          </cell>
          <cell r="L360">
            <v>1.3310000000000004</v>
          </cell>
        </row>
        <row r="361">
          <cell r="E361" t="str">
            <v xml:space="preserve"> -</v>
          </cell>
          <cell r="F361" t="str">
            <v xml:space="preserve"> -</v>
          </cell>
          <cell r="G361" t="str">
            <v xml:space="preserve"> -</v>
          </cell>
          <cell r="H361" t="str">
            <v xml:space="preserve"> -</v>
          </cell>
          <cell r="I361" t="str">
            <v xml:space="preserve"> -</v>
          </cell>
          <cell r="J361" t="str">
            <v xml:space="preserve"> -</v>
          </cell>
          <cell r="K361" t="str">
            <v xml:space="preserve"> -</v>
          </cell>
          <cell r="L361" t="str">
            <v xml:space="preserve"> -</v>
          </cell>
        </row>
        <row r="362">
          <cell r="E362">
            <v>77.72</v>
          </cell>
          <cell r="F362">
            <v>70.179999999999993</v>
          </cell>
          <cell r="G362">
            <v>73.584999999999994</v>
          </cell>
          <cell r="H362">
            <v>88.098100961162174</v>
          </cell>
          <cell r="I362">
            <v>72.143443832396756</v>
          </cell>
          <cell r="J362">
            <v>80.276875806924863</v>
          </cell>
          <cell r="K362">
            <v>89.535750007335679</v>
          </cell>
          <cell r="L362">
            <v>101.61442055384393</v>
          </cell>
        </row>
        <row r="363">
          <cell r="E363" t="str">
            <v xml:space="preserve"> -</v>
          </cell>
          <cell r="F363" t="str">
            <v xml:space="preserve"> -</v>
          </cell>
          <cell r="G363" t="str">
            <v xml:space="preserve"> -</v>
          </cell>
          <cell r="H363" t="str">
            <v xml:space="preserve"> -</v>
          </cell>
          <cell r="I363" t="str">
            <v xml:space="preserve"> -</v>
          </cell>
          <cell r="J363" t="str">
            <v xml:space="preserve"> -</v>
          </cell>
          <cell r="K363" t="str">
            <v xml:space="preserve"> -</v>
          </cell>
          <cell r="L363" t="str">
            <v xml:space="preserve"> -</v>
          </cell>
        </row>
        <row r="365">
          <cell r="B365" t="str">
            <v>Total:</v>
          </cell>
          <cell r="E365">
            <v>129.09</v>
          </cell>
          <cell r="F365">
            <v>132.13999999999999</v>
          </cell>
          <cell r="G365">
            <v>136.31</v>
          </cell>
          <cell r="H365">
            <v>172.04862245130062</v>
          </cell>
          <cell r="I365">
            <v>156.96889304526661</v>
          </cell>
          <cell r="J365">
            <v>168.21929327122521</v>
          </cell>
          <cell r="K365">
            <v>187.3550294295477</v>
          </cell>
          <cell r="L365">
            <v>210.40781649813897</v>
          </cell>
        </row>
        <row r="366"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</row>
        <row r="368">
          <cell r="B368" t="str">
            <v>A P P L I C A T I O N S</v>
          </cell>
        </row>
        <row r="370">
          <cell r="B370" t="str">
            <v>LONG TERM</v>
          </cell>
        </row>
        <row r="371">
          <cell r="B371" t="str">
            <v>~</v>
          </cell>
          <cell r="C371" t="str">
            <v>~</v>
          </cell>
        </row>
        <row r="372">
          <cell r="B372" t="str">
            <v>Land &amp; building</v>
          </cell>
          <cell r="E372">
            <v>8.42</v>
          </cell>
          <cell r="F372">
            <v>8.23</v>
          </cell>
          <cell r="G372">
            <v>8.24</v>
          </cell>
          <cell r="H372">
            <v>8.0594999999999999</v>
          </cell>
          <cell r="I372">
            <v>7.8880249999999998</v>
          </cell>
          <cell r="J372">
            <v>7.7251237499999998</v>
          </cell>
          <cell r="K372">
            <v>7.5703675624999995</v>
          </cell>
          <cell r="L372">
            <v>7.4233491843749997</v>
          </cell>
        </row>
        <row r="373">
          <cell r="B373" t="str">
            <v>Plant &amp; Machienry</v>
          </cell>
          <cell r="E373">
            <v>19.62</v>
          </cell>
          <cell r="F373">
            <v>16.690000000000001</v>
          </cell>
          <cell r="G373">
            <v>16.22</v>
          </cell>
          <cell r="H373">
            <v>38.284999999999997</v>
          </cell>
          <cell r="I373">
            <v>36.474749999999993</v>
          </cell>
          <cell r="J373">
            <v>34.755012499999992</v>
          </cell>
          <cell r="K373">
            <v>33.121261874999995</v>
          </cell>
          <cell r="L373">
            <v>31.569198781249995</v>
          </cell>
        </row>
        <row r="374">
          <cell r="B374" t="str">
            <v>Other assets</v>
          </cell>
          <cell r="E374">
            <v>2.4700000000000002</v>
          </cell>
          <cell r="F374">
            <v>2.36</v>
          </cell>
          <cell r="G374">
            <v>4.2</v>
          </cell>
          <cell r="H374">
            <v>3.99</v>
          </cell>
          <cell r="I374">
            <v>3.7905000000000002</v>
          </cell>
          <cell r="J374">
            <v>3.600975</v>
          </cell>
          <cell r="K374">
            <v>3.4209262499999999</v>
          </cell>
          <cell r="L374">
            <v>3.2498799374999998</v>
          </cell>
        </row>
        <row r="375">
          <cell r="B375" t="str">
            <v>Securities</v>
          </cell>
          <cell r="E375">
            <v>1.1200000000000001</v>
          </cell>
          <cell r="F375">
            <v>3.14</v>
          </cell>
          <cell r="G375">
            <v>3.3</v>
          </cell>
          <cell r="H375">
            <v>3.3</v>
          </cell>
          <cell r="I375">
            <v>3.3</v>
          </cell>
          <cell r="J375">
            <v>3.3</v>
          </cell>
          <cell r="K375">
            <v>3.3</v>
          </cell>
          <cell r="L375">
            <v>3.3</v>
          </cell>
        </row>
        <row r="376">
          <cell r="B376" t="str">
            <v xml:space="preserve"> </v>
          </cell>
          <cell r="E376" t="str">
            <v xml:space="preserve"> -</v>
          </cell>
          <cell r="F376" t="str">
            <v xml:space="preserve"> -</v>
          </cell>
          <cell r="G376" t="str">
            <v xml:space="preserve"> -</v>
          </cell>
          <cell r="H376" t="str">
            <v xml:space="preserve"> -</v>
          </cell>
          <cell r="I376" t="str">
            <v xml:space="preserve"> -</v>
          </cell>
          <cell r="J376" t="str">
            <v xml:space="preserve"> -</v>
          </cell>
          <cell r="K376" t="str">
            <v xml:space="preserve"> -</v>
          </cell>
          <cell r="L376" t="str">
            <v xml:space="preserve"> -</v>
          </cell>
        </row>
        <row r="377">
          <cell r="E377">
            <v>31.63</v>
          </cell>
          <cell r="F377">
            <v>30.42</v>
          </cell>
          <cell r="G377">
            <v>31.96</v>
          </cell>
          <cell r="H377">
            <v>53.634499999999996</v>
          </cell>
          <cell r="I377">
            <v>51.453274999999991</v>
          </cell>
          <cell r="J377">
            <v>49.381111249999989</v>
          </cell>
          <cell r="K377">
            <v>47.412555687499996</v>
          </cell>
          <cell r="L377">
            <v>45.542427903124988</v>
          </cell>
        </row>
        <row r="378">
          <cell r="E378" t="str">
            <v xml:space="preserve"> -</v>
          </cell>
          <cell r="F378" t="str">
            <v xml:space="preserve"> -</v>
          </cell>
          <cell r="G378" t="str">
            <v xml:space="preserve"> -</v>
          </cell>
          <cell r="H378" t="str">
            <v xml:space="preserve"> -</v>
          </cell>
          <cell r="I378" t="str">
            <v xml:space="preserve"> -</v>
          </cell>
          <cell r="J378" t="str">
            <v xml:space="preserve"> -</v>
          </cell>
          <cell r="K378" t="str">
            <v xml:space="preserve"> -</v>
          </cell>
          <cell r="L378" t="str">
            <v xml:space="preserve"> -</v>
          </cell>
        </row>
        <row r="380">
          <cell r="B380" t="str">
            <v>SHORT TERM</v>
          </cell>
        </row>
        <row r="381">
          <cell r="B381" t="str">
            <v>~</v>
          </cell>
          <cell r="C381" t="str">
            <v>~</v>
          </cell>
          <cell r="G381" t="str">
            <v xml:space="preserve"> </v>
          </cell>
        </row>
        <row r="382">
          <cell r="B382" t="str">
            <v>Closing Stocks</v>
          </cell>
          <cell r="E382">
            <v>81.3</v>
          </cell>
          <cell r="F382">
            <v>79.14</v>
          </cell>
          <cell r="G382">
            <v>77.790000000000006</v>
          </cell>
          <cell r="H382">
            <v>70.215546401515155</v>
          </cell>
          <cell r="I382">
            <v>79.706856860862175</v>
          </cell>
          <cell r="J382">
            <v>89.149373532863848</v>
          </cell>
          <cell r="K382">
            <v>99.845226379107984</v>
          </cell>
          <cell r="L382">
            <v>111.98465676349768</v>
          </cell>
        </row>
        <row r="383">
          <cell r="B383" t="str">
            <v>Sundry Debtors</v>
          </cell>
          <cell r="E383">
            <v>0.05</v>
          </cell>
          <cell r="F383">
            <v>0.6</v>
          </cell>
          <cell r="G383">
            <v>8.44</v>
          </cell>
          <cell r="H383">
            <v>22.943003472222223</v>
          </cell>
          <cell r="I383">
            <v>8.5925324074074076</v>
          </cell>
          <cell r="J383">
            <v>9.4374999999999982</v>
          </cell>
          <cell r="K383">
            <v>10.381250000000005</v>
          </cell>
          <cell r="L383">
            <v>11.419375000000002</v>
          </cell>
        </row>
        <row r="384">
          <cell r="B384" t="str">
            <v>Advances &amp; other assets</v>
          </cell>
          <cell r="E384">
            <v>7.4399999999999995</v>
          </cell>
          <cell r="F384">
            <v>11.800000000000002</v>
          </cell>
          <cell r="G384">
            <v>6.13</v>
          </cell>
          <cell r="H384">
            <v>8</v>
          </cell>
          <cell r="I384">
            <v>4</v>
          </cell>
          <cell r="J384">
            <v>4.4000000000000004</v>
          </cell>
          <cell r="K384">
            <v>4.8400000000000007</v>
          </cell>
          <cell r="L384">
            <v>5.3240000000000016</v>
          </cell>
        </row>
        <row r="385">
          <cell r="B385" t="str">
            <v>Cash in hand/Bank</v>
          </cell>
          <cell r="E385">
            <v>8.67</v>
          </cell>
          <cell r="F385">
            <v>10.18</v>
          </cell>
          <cell r="G385">
            <v>11.99</v>
          </cell>
          <cell r="H385">
            <v>16.305584741145498</v>
          </cell>
          <cell r="I385">
            <v>11.203744995106744</v>
          </cell>
          <cell r="J385">
            <v>12.510680143009417</v>
          </cell>
          <cell r="K385">
            <v>19.87523885220326</v>
          </cell>
          <cell r="L385">
            <v>29.06137154312238</v>
          </cell>
        </row>
        <row r="386">
          <cell r="E386" t="str">
            <v xml:space="preserve"> -</v>
          </cell>
          <cell r="F386" t="str">
            <v xml:space="preserve"> -</v>
          </cell>
          <cell r="G386" t="str">
            <v xml:space="preserve"> -</v>
          </cell>
          <cell r="H386" t="str">
            <v xml:space="preserve"> -</v>
          </cell>
          <cell r="I386" t="str">
            <v xml:space="preserve"> -</v>
          </cell>
          <cell r="J386" t="str">
            <v xml:space="preserve"> -</v>
          </cell>
          <cell r="K386" t="str">
            <v xml:space="preserve"> -</v>
          </cell>
          <cell r="L386" t="str">
            <v xml:space="preserve"> -</v>
          </cell>
        </row>
        <row r="387">
          <cell r="E387">
            <v>97.46</v>
          </cell>
          <cell r="F387">
            <v>101.72</v>
          </cell>
          <cell r="G387">
            <v>104.35</v>
          </cell>
          <cell r="H387">
            <v>117.46413461488287</v>
          </cell>
          <cell r="I387">
            <v>103.50313426337632</v>
          </cell>
          <cell r="J387">
            <v>115.49755367587326</v>
          </cell>
          <cell r="K387">
            <v>134.94171523131126</v>
          </cell>
          <cell r="L387">
            <v>157.78940330662007</v>
          </cell>
        </row>
        <row r="388">
          <cell r="E388" t="str">
            <v xml:space="preserve"> -</v>
          </cell>
          <cell r="F388" t="str">
            <v xml:space="preserve"> -</v>
          </cell>
          <cell r="G388" t="str">
            <v xml:space="preserve"> -</v>
          </cell>
          <cell r="H388" t="str">
            <v xml:space="preserve"> -</v>
          </cell>
          <cell r="I388" t="str">
            <v xml:space="preserve"> -</v>
          </cell>
          <cell r="J388" t="str">
            <v xml:space="preserve"> -</v>
          </cell>
          <cell r="K388" t="str">
            <v xml:space="preserve"> -</v>
          </cell>
          <cell r="L388" t="str">
            <v xml:space="preserve"> -</v>
          </cell>
        </row>
        <row r="390">
          <cell r="B390" t="str">
            <v>Total:</v>
          </cell>
          <cell r="E390">
            <v>129.09</v>
          </cell>
          <cell r="F390">
            <v>132.13999999999999</v>
          </cell>
          <cell r="G390">
            <v>136.31</v>
          </cell>
          <cell r="H390">
            <v>171.09863461488285</v>
          </cell>
          <cell r="I390">
            <v>154.95640926337632</v>
          </cell>
          <cell r="J390">
            <v>164.87866492587324</v>
          </cell>
          <cell r="K390">
            <v>182.35427091881127</v>
          </cell>
          <cell r="L390">
            <v>203.33183120974508</v>
          </cell>
        </row>
        <row r="391"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</row>
        <row r="393">
          <cell r="C393" t="str">
            <v>Sales</v>
          </cell>
          <cell r="E393">
            <v>370.15</v>
          </cell>
          <cell r="F393">
            <v>213.36</v>
          </cell>
          <cell r="G393">
            <v>268.45999999999998</v>
          </cell>
          <cell r="H393">
            <v>275.31604166666671</v>
          </cell>
          <cell r="I393">
            <v>386.66395833333337</v>
          </cell>
          <cell r="J393">
            <v>424.68749999999994</v>
          </cell>
          <cell r="K393">
            <v>467.15625000000017</v>
          </cell>
          <cell r="L393">
            <v>513.87187500000005</v>
          </cell>
        </row>
        <row r="394">
          <cell r="C394" t="str">
            <v>Profit</v>
          </cell>
          <cell r="E394">
            <v>4.99</v>
          </cell>
          <cell r="F394">
            <v>4.6100000000000003</v>
          </cell>
          <cell r="G394">
            <v>5.01</v>
          </cell>
          <cell r="H394">
            <v>5.7847594633036303</v>
          </cell>
          <cell r="I394">
            <v>11.822141914146023</v>
          </cell>
          <cell r="J394">
            <v>14.713298057144957</v>
          </cell>
          <cell r="K394">
            <v>17.529846619901853</v>
          </cell>
          <cell r="L394">
            <v>20.113462802314451</v>
          </cell>
        </row>
        <row r="395">
          <cell r="C395" t="str">
            <v>Current Ratio</v>
          </cell>
          <cell r="E395">
            <v>1.2539886773031395</v>
          </cell>
          <cell r="F395">
            <v>1.4494157879737819</v>
          </cell>
          <cell r="G395">
            <v>1.4180879255283005</v>
          </cell>
          <cell r="H395">
            <v>1.333333333333333</v>
          </cell>
          <cell r="I395">
            <v>1.4346852432472481</v>
          </cell>
          <cell r="J395">
            <v>1.4387400171583431</v>
          </cell>
          <cell r="K395">
            <v>1.507126652987834</v>
          </cell>
          <cell r="L395">
            <v>1.5528249085769266</v>
          </cell>
        </row>
        <row r="396">
          <cell r="A396" t="str">
            <v>|::</v>
          </cell>
          <cell r="B396" t="str">
            <v xml:space="preserve"> </v>
          </cell>
          <cell r="E396">
            <v>0</v>
          </cell>
          <cell r="F396">
            <v>0</v>
          </cell>
          <cell r="G396">
            <v>0</v>
          </cell>
          <cell r="H396">
            <v>0.94998783641776186</v>
          </cell>
          <cell r="I396">
            <v>2.0124837818902961</v>
          </cell>
          <cell r="J396">
            <v>3.3406283453519734</v>
          </cell>
          <cell r="K396">
            <v>5.0007585107364321</v>
          </cell>
          <cell r="L396">
            <v>7.0759852883938947</v>
          </cell>
        </row>
        <row r="398">
          <cell r="H398" t="str">
            <v>(Figs in Rs' lacs)</v>
          </cell>
        </row>
        <row r="400">
          <cell r="C400" t="str">
            <v>Total Sales</v>
          </cell>
          <cell r="G400">
            <v>268.45999999999998</v>
          </cell>
          <cell r="H400">
            <v>275.31604166666671</v>
          </cell>
          <cell r="I400">
            <v>386.66395833333337</v>
          </cell>
          <cell r="J400">
            <v>424.68749999999994</v>
          </cell>
          <cell r="K400">
            <v>467.15625000000017</v>
          </cell>
          <cell r="L400">
            <v>513.87187500000005</v>
          </cell>
        </row>
        <row r="401">
          <cell r="C401" t="str">
            <v>Sales  p.m.</v>
          </cell>
          <cell r="G401">
            <v>22.371666666666666</v>
          </cell>
          <cell r="H401">
            <v>22.943003472222227</v>
          </cell>
          <cell r="I401">
            <v>32.221996527777783</v>
          </cell>
          <cell r="J401">
            <v>35.390624999999993</v>
          </cell>
          <cell r="K401">
            <v>38.929687500000014</v>
          </cell>
          <cell r="L401">
            <v>42.822656250000001</v>
          </cell>
        </row>
        <row r="402">
          <cell r="C402" t="str">
            <v>Raw material p.m</v>
          </cell>
          <cell r="G402">
            <v>18.055</v>
          </cell>
          <cell r="H402">
            <v>17.083666666666666</v>
          </cell>
          <cell r="I402">
            <v>26.366666666666664</v>
          </cell>
          <cell r="J402">
            <v>28.959497022339047</v>
          </cell>
          <cell r="K402">
            <v>31.855446724572968</v>
          </cell>
          <cell r="L402">
            <v>35.040991397030254</v>
          </cell>
        </row>
        <row r="403">
          <cell r="C403" t="str">
            <v>Coal  p.m.</v>
          </cell>
          <cell r="G403">
            <v>0.58416666666666661</v>
          </cell>
          <cell r="H403">
            <v>0.1875</v>
          </cell>
          <cell r="I403">
            <v>0.26408450704225356</v>
          </cell>
          <cell r="J403">
            <v>0.2900538999495329</v>
          </cell>
          <cell r="K403">
            <v>0.3190592899444864</v>
          </cell>
          <cell r="L403">
            <v>0.35096521893893495</v>
          </cell>
        </row>
        <row r="404">
          <cell r="C404" t="str">
            <v>Rolls p.m.</v>
          </cell>
          <cell r="G404">
            <v>7.6666666666666661E-2</v>
          </cell>
          <cell r="H404">
            <v>0.52058712121212125</v>
          </cell>
          <cell r="I404">
            <v>0.73322129748186093</v>
          </cell>
          <cell r="J404">
            <v>0.8053243987790718</v>
          </cell>
          <cell r="K404">
            <v>0.88585683865697951</v>
          </cell>
          <cell r="L404">
            <v>0.97444252252267716</v>
          </cell>
        </row>
        <row r="405">
          <cell r="C405" t="str">
            <v>Stock &amp; Spares p.m.</v>
          </cell>
          <cell r="G405">
            <v>3.3333333333333333E-2</v>
          </cell>
          <cell r="H405">
            <v>7.9166666666666663E-2</v>
          </cell>
          <cell r="I405">
            <v>0.11150234741784038</v>
          </cell>
          <cell r="J405">
            <v>0.12246720220091389</v>
          </cell>
          <cell r="K405">
            <v>0.13471392242100536</v>
          </cell>
          <cell r="L405">
            <v>0.14818531466310586</v>
          </cell>
        </row>
        <row r="406">
          <cell r="C406" t="str">
            <v>Cost of production  p..m</v>
          </cell>
          <cell r="G406">
            <v>20.516666666666666</v>
          </cell>
          <cell r="H406">
            <v>20.059645833333331</v>
          </cell>
          <cell r="I406">
            <v>30.085258680110957</v>
          </cell>
          <cell r="J406">
            <v>33.043765834246777</v>
          </cell>
          <cell r="K406">
            <v>36.348142417671468</v>
          </cell>
          <cell r="L406">
            <v>39.982956659438607</v>
          </cell>
        </row>
        <row r="407">
          <cell r="C407" t="str">
            <v>Cost of sales p.m.</v>
          </cell>
          <cell r="G407">
            <v>20.873333333333335</v>
          </cell>
          <cell r="H407">
            <v>21.08562239583333</v>
          </cell>
          <cell r="I407">
            <v>30.020306423166513</v>
          </cell>
          <cell r="J407">
            <v>32.972426338991021</v>
          </cell>
          <cell r="K407">
            <v>36.269668972890145</v>
          </cell>
          <cell r="L407">
            <v>39.896635870179146</v>
          </cell>
        </row>
        <row r="409">
          <cell r="C409" t="str">
            <v>Chargeable C.A.</v>
          </cell>
        </row>
        <row r="410">
          <cell r="C410" t="str">
            <v>-</v>
          </cell>
        </row>
        <row r="411">
          <cell r="C411" t="str">
            <v>Raw material</v>
          </cell>
          <cell r="E411">
            <v>1.5</v>
          </cell>
          <cell r="F411" t="str">
            <v>months</v>
          </cell>
          <cell r="G411">
            <v>27.0825</v>
          </cell>
          <cell r="H411">
            <v>18.720333333333329</v>
          </cell>
          <cell r="I411">
            <v>39.549999999999997</v>
          </cell>
          <cell r="J411">
            <v>43.439245533508576</v>
          </cell>
          <cell r="K411">
            <v>47.783170086859457</v>
          </cell>
          <cell r="L411">
            <v>52.561487095545388</v>
          </cell>
        </row>
        <row r="412">
          <cell r="C412" t="str">
            <v>Coal</v>
          </cell>
          <cell r="E412">
            <v>2</v>
          </cell>
          <cell r="G412">
            <v>1.1683333333333332</v>
          </cell>
          <cell r="H412">
            <v>0.46875</v>
          </cell>
          <cell r="I412">
            <v>0.66021126760563387</v>
          </cell>
          <cell r="J412">
            <v>0.7251347498738322</v>
          </cell>
          <cell r="K412">
            <v>0.79764822486121589</v>
          </cell>
          <cell r="L412">
            <v>0.87741304734733727</v>
          </cell>
        </row>
        <row r="413">
          <cell r="C413" t="str">
            <v>Finished Goods</v>
          </cell>
          <cell r="E413">
            <v>0.5</v>
          </cell>
          <cell r="G413">
            <v>11.185833333333333</v>
          </cell>
          <cell r="H413">
            <v>16.538281250000001</v>
          </cell>
          <cell r="I413">
            <v>17.317708333333336</v>
          </cell>
          <cell r="J413">
            <v>19.02068734182944</v>
          </cell>
          <cell r="K413">
            <v>20.922756076012394</v>
          </cell>
          <cell r="L413">
            <v>23.015031683613628</v>
          </cell>
        </row>
        <row r="414">
          <cell r="C414" t="str">
            <v>Stores &amp; Spares</v>
          </cell>
          <cell r="E414">
            <v>12</v>
          </cell>
          <cell r="G414">
            <v>0.4</v>
          </cell>
          <cell r="H414">
            <v>9.5</v>
          </cell>
          <cell r="I414">
            <v>13.380281690140846</v>
          </cell>
          <cell r="J414">
            <v>14.696064264109667</v>
          </cell>
          <cell r="K414">
            <v>16.165670690520642</v>
          </cell>
          <cell r="L414">
            <v>17.782237759572702</v>
          </cell>
        </row>
        <row r="415">
          <cell r="C415" t="str">
            <v>Rolls</v>
          </cell>
          <cell r="E415">
            <v>12</v>
          </cell>
          <cell r="G415">
            <v>1.2</v>
          </cell>
          <cell r="H415">
            <v>24.988181818181818</v>
          </cell>
          <cell r="I415">
            <v>8.7986555697823317</v>
          </cell>
          <cell r="J415">
            <v>9.6638927853488621</v>
          </cell>
          <cell r="K415">
            <v>10.630282063883755</v>
          </cell>
          <cell r="L415">
            <v>11.693310270272127</v>
          </cell>
        </row>
        <row r="416">
          <cell r="C416" t="str">
            <v>Receivables</v>
          </cell>
          <cell r="E416">
            <v>0.27</v>
          </cell>
          <cell r="G416">
            <v>5.96035</v>
          </cell>
          <cell r="H416">
            <v>22.943003472222223</v>
          </cell>
          <cell r="I416">
            <v>8.5925324074074076</v>
          </cell>
          <cell r="J416">
            <v>9.4374999999999982</v>
          </cell>
          <cell r="K416">
            <v>10.381250000000003</v>
          </cell>
          <cell r="L416">
            <v>11.419375</v>
          </cell>
        </row>
        <row r="417">
          <cell r="G417" t="str">
            <v>-</v>
          </cell>
          <cell r="H417" t="str">
            <v>-</v>
          </cell>
          <cell r="I417" t="str">
            <v>-</v>
          </cell>
          <cell r="J417" t="str">
            <v>-</v>
          </cell>
          <cell r="K417" t="str">
            <v>-</v>
          </cell>
          <cell r="L417" t="str">
            <v>-</v>
          </cell>
        </row>
        <row r="418">
          <cell r="G418">
            <v>46.997016666666667</v>
          </cell>
          <cell r="H418">
            <v>93.158549873737371</v>
          </cell>
          <cell r="I418">
            <v>88.299389268269536</v>
          </cell>
          <cell r="J418">
            <v>96.982524674670373</v>
          </cell>
          <cell r="K418">
            <v>106.68077714213747</v>
          </cell>
          <cell r="L418">
            <v>117.34885485635118</v>
          </cell>
        </row>
        <row r="419">
          <cell r="C419" t="str">
            <v>Other Current assets</v>
          </cell>
        </row>
        <row r="420">
          <cell r="C420" t="str">
            <v>-</v>
          </cell>
          <cell r="D420" t="str">
            <v>-</v>
          </cell>
        </row>
        <row r="421">
          <cell r="C421" t="str">
            <v>Advances to Suppliers</v>
          </cell>
          <cell r="G421">
            <v>6.13</v>
          </cell>
          <cell r="H421">
            <v>8</v>
          </cell>
          <cell r="I421">
            <v>4</v>
          </cell>
          <cell r="J421">
            <v>4.4000000000000004</v>
          </cell>
          <cell r="K421">
            <v>4.8400000000000007</v>
          </cell>
          <cell r="L421">
            <v>5.3240000000000016</v>
          </cell>
        </row>
        <row r="422">
          <cell r="C422" t="str">
            <v>Cash in hand</v>
          </cell>
          <cell r="G422">
            <v>11.99</v>
          </cell>
          <cell r="H422">
            <v>16.305584741145498</v>
          </cell>
          <cell r="I422">
            <v>11.203744995106744</v>
          </cell>
          <cell r="J422">
            <v>12.510680143009417</v>
          </cell>
          <cell r="K422">
            <v>19.87523885220326</v>
          </cell>
          <cell r="L422">
            <v>29.06137154312238</v>
          </cell>
        </row>
        <row r="423">
          <cell r="G423" t="str">
            <v>-</v>
          </cell>
          <cell r="H423" t="str">
            <v>-</v>
          </cell>
          <cell r="I423" t="str">
            <v>-</v>
          </cell>
          <cell r="J423" t="str">
            <v>-</v>
          </cell>
          <cell r="K423" t="str">
            <v>-</v>
          </cell>
          <cell r="L423" t="str">
            <v>-</v>
          </cell>
        </row>
        <row r="424">
          <cell r="G424">
            <v>65.117016666666672</v>
          </cell>
          <cell r="H424">
            <v>117.46413461488287</v>
          </cell>
          <cell r="I424">
            <v>103.50313426337628</v>
          </cell>
          <cell r="J424">
            <v>113.89320481767979</v>
          </cell>
          <cell r="K424">
            <v>131.39601599434073</v>
          </cell>
          <cell r="L424">
            <v>151.73422639947356</v>
          </cell>
        </row>
        <row r="425">
          <cell r="C425" t="str">
            <v>Other current Liabilities</v>
          </cell>
        </row>
        <row r="426">
          <cell r="C426" t="str">
            <v>-</v>
          </cell>
          <cell r="D426" t="str">
            <v>-</v>
          </cell>
          <cell r="E426" t="str">
            <v>-</v>
          </cell>
        </row>
        <row r="427">
          <cell r="C427" t="str">
            <v>Creditors for purchases of RM</v>
          </cell>
          <cell r="G427">
            <v>9.74</v>
          </cell>
          <cell r="H427">
            <v>1.7271166666666666</v>
          </cell>
          <cell r="I427">
            <v>2.6630751173708922</v>
          </cell>
          <cell r="J427">
            <v>2.9293826291079808</v>
          </cell>
          <cell r="K427">
            <v>3.2223208920187796</v>
          </cell>
          <cell r="L427">
            <v>3.5445529812206575</v>
          </cell>
        </row>
        <row r="428">
          <cell r="C428" t="str">
            <v>Advances coustomers</v>
          </cell>
          <cell r="G428">
            <v>6.46</v>
          </cell>
          <cell r="H428">
            <v>1</v>
          </cell>
          <cell r="I428">
            <v>1</v>
          </cell>
          <cell r="J428">
            <v>1.1000000000000001</v>
          </cell>
          <cell r="K428">
            <v>1.2100000000000002</v>
          </cell>
          <cell r="L428">
            <v>1.3310000000000004</v>
          </cell>
        </row>
        <row r="429">
          <cell r="C429" t="str">
            <v>Loans payable withih 1 year</v>
          </cell>
          <cell r="G429">
            <v>2.2749999999999999</v>
          </cell>
          <cell r="H429">
            <v>1.105</v>
          </cell>
          <cell r="I429">
            <v>1.0449999999999999</v>
          </cell>
          <cell r="J429">
            <v>1.0449999999999999</v>
          </cell>
          <cell r="K429">
            <v>0</v>
          </cell>
          <cell r="L429">
            <v>0</v>
          </cell>
        </row>
        <row r="430">
          <cell r="C430" t="str">
            <v>Short term loans</v>
          </cell>
          <cell r="H430">
            <v>28</v>
          </cell>
        </row>
        <row r="431">
          <cell r="C431" t="str">
            <v>Other payables</v>
          </cell>
          <cell r="G431">
            <v>4.88</v>
          </cell>
          <cell r="H431">
            <v>1</v>
          </cell>
          <cell r="I431">
            <v>1</v>
          </cell>
          <cell r="J431">
            <v>1.1000000000000001</v>
          </cell>
          <cell r="K431">
            <v>1.2100000000000002</v>
          </cell>
          <cell r="L431">
            <v>1.3310000000000004</v>
          </cell>
        </row>
        <row r="432">
          <cell r="G432" t="str">
            <v>-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</row>
        <row r="433">
          <cell r="G433">
            <v>23.354999999999997</v>
          </cell>
          <cell r="H433">
            <v>32.832116666666664</v>
          </cell>
          <cell r="I433">
            <v>5.7080751173708926</v>
          </cell>
          <cell r="J433">
            <v>6.1743826291079813</v>
          </cell>
          <cell r="K433">
            <v>5.6423208920187795</v>
          </cell>
          <cell r="L433">
            <v>6.2065529812206579</v>
          </cell>
        </row>
        <row r="434">
          <cell r="A434" t="str">
            <v>|::</v>
          </cell>
        </row>
        <row r="435">
          <cell r="C435" t="str">
            <v>PBF Calculations</v>
          </cell>
          <cell r="H435" t="str">
            <v>(Figs in Rs' lacs)</v>
          </cell>
        </row>
        <row r="436">
          <cell r="C436" t="str">
            <v>-</v>
          </cell>
          <cell r="D436" t="str">
            <v>-</v>
          </cell>
          <cell r="I436" t="str">
            <v>31.03.99</v>
          </cell>
        </row>
        <row r="437">
          <cell r="B437">
            <v>1</v>
          </cell>
          <cell r="C437" t="str">
            <v>Total Current Assets</v>
          </cell>
          <cell r="G437">
            <v>65.117016666666672</v>
          </cell>
          <cell r="H437">
            <v>117.46413461488287</v>
          </cell>
          <cell r="I437">
            <v>103.50313426337628</v>
          </cell>
          <cell r="J437">
            <v>113.89320481767979</v>
          </cell>
          <cell r="K437">
            <v>131.39601599434073</v>
          </cell>
          <cell r="L437">
            <v>151.73422639947356</v>
          </cell>
        </row>
        <row r="438">
          <cell r="B438">
            <v>2</v>
          </cell>
          <cell r="C438" t="str">
            <v>OCL</v>
          </cell>
          <cell r="G438">
            <v>23.354999999999997</v>
          </cell>
          <cell r="H438">
            <v>32.832116666666664</v>
          </cell>
          <cell r="I438">
            <v>5.7080751173708926</v>
          </cell>
          <cell r="J438">
            <v>6.1743826291079813</v>
          </cell>
          <cell r="K438">
            <v>5.6423208920187795</v>
          </cell>
          <cell r="L438">
            <v>6.2065529812206579</v>
          </cell>
        </row>
        <row r="439">
          <cell r="B439">
            <v>3</v>
          </cell>
          <cell r="C439" t="str">
            <v>WCG</v>
          </cell>
          <cell r="G439">
            <v>41.762016666666675</v>
          </cell>
          <cell r="H439">
            <v>84.632017948216202</v>
          </cell>
          <cell r="I439">
            <v>97.795059146005386</v>
          </cell>
          <cell r="J439">
            <v>107.71882218857181</v>
          </cell>
          <cell r="K439">
            <v>125.75369510232196</v>
          </cell>
          <cell r="L439">
            <v>145.5276734182529</v>
          </cell>
        </row>
        <row r="440">
          <cell r="B440">
            <v>4</v>
          </cell>
          <cell r="C440" t="str">
            <v xml:space="preserve"> 25% of total CA</v>
          </cell>
          <cell r="G440">
            <v>16.279254166666668</v>
          </cell>
          <cell r="H440">
            <v>29.366033653720717</v>
          </cell>
          <cell r="I440">
            <v>25.87578356584407</v>
          </cell>
          <cell r="J440">
            <v>28.473301204419947</v>
          </cell>
          <cell r="K440">
            <v>32.849003998585182</v>
          </cell>
          <cell r="L440">
            <v>37.933556599868389</v>
          </cell>
        </row>
        <row r="441">
          <cell r="B441">
            <v>5</v>
          </cell>
          <cell r="C441" t="str">
            <v>Available NWC</v>
          </cell>
          <cell r="G441">
            <v>30.765000000000001</v>
          </cell>
          <cell r="H441">
            <v>29.366033653720692</v>
          </cell>
          <cell r="I441">
            <v>31.359690430979569</v>
          </cell>
          <cell r="J441">
            <v>35.2206778689484</v>
          </cell>
          <cell r="K441">
            <v>45.405965223975585</v>
          </cell>
          <cell r="L441">
            <v>56.174982752776145</v>
          </cell>
        </row>
        <row r="442">
          <cell r="B442">
            <v>6</v>
          </cell>
          <cell r="C442" t="str">
            <v>Item 3-4</v>
          </cell>
          <cell r="G442">
            <v>25.482762500000007</v>
          </cell>
          <cell r="H442">
            <v>55.265984294495482</v>
          </cell>
          <cell r="I442">
            <v>71.919275580161312</v>
          </cell>
          <cell r="J442">
            <v>79.245520984151852</v>
          </cell>
          <cell r="K442">
            <v>92.904691103736781</v>
          </cell>
          <cell r="L442">
            <v>107.59411681838452</v>
          </cell>
        </row>
        <row r="443">
          <cell r="B443">
            <v>7</v>
          </cell>
          <cell r="C443" t="str">
            <v>Item 3-5</v>
          </cell>
          <cell r="F443" t="str">
            <v xml:space="preserve"> </v>
          </cell>
          <cell r="G443">
            <v>10.997016666666674</v>
          </cell>
          <cell r="H443">
            <v>55.26598429449551</v>
          </cell>
          <cell r="I443">
            <v>66.435368715025817</v>
          </cell>
          <cell r="J443">
            <v>72.498144319623407</v>
          </cell>
          <cell r="K443">
            <v>80.347729878346371</v>
          </cell>
          <cell r="L443">
            <v>89.352690665476757</v>
          </cell>
        </row>
        <row r="445">
          <cell r="C445" t="str">
            <v xml:space="preserve"> </v>
          </cell>
          <cell r="H445" t="str">
            <v xml:space="preserve"> </v>
          </cell>
        </row>
        <row r="449">
          <cell r="C449" t="str">
            <v>PBF  Nayak Committee</v>
          </cell>
        </row>
        <row r="450">
          <cell r="C450" t="str">
            <v>-</v>
          </cell>
          <cell r="D450" t="str">
            <v>-</v>
          </cell>
        </row>
        <row r="451">
          <cell r="B451">
            <v>1</v>
          </cell>
          <cell r="C451" t="str">
            <v>Actual Sale</v>
          </cell>
          <cell r="G451">
            <v>268.45999999999998</v>
          </cell>
          <cell r="H451">
            <v>275.31604166666671</v>
          </cell>
          <cell r="I451">
            <v>386.66395833333337</v>
          </cell>
          <cell r="J451">
            <v>424.68749999999994</v>
          </cell>
          <cell r="K451">
            <v>467.15625000000017</v>
          </cell>
          <cell r="L451">
            <v>513.87187500000005</v>
          </cell>
        </row>
        <row r="452">
          <cell r="B452">
            <v>2</v>
          </cell>
          <cell r="C452" t="str">
            <v>Working Capital requirement 25%</v>
          </cell>
          <cell r="G452">
            <v>67.114999999999995</v>
          </cell>
          <cell r="H452">
            <v>68.829010416666677</v>
          </cell>
          <cell r="I452">
            <v>96.665989583333342</v>
          </cell>
          <cell r="J452">
            <v>106.17187499999999</v>
          </cell>
          <cell r="K452">
            <v>116.78906250000004</v>
          </cell>
          <cell r="L452">
            <v>128.46796875000001</v>
          </cell>
        </row>
        <row r="453">
          <cell r="B453">
            <v>3</v>
          </cell>
          <cell r="C453" t="str">
            <v>5% margin</v>
          </cell>
          <cell r="G453">
            <v>13.423</v>
          </cell>
          <cell r="H453">
            <v>13.765802083333336</v>
          </cell>
          <cell r="I453">
            <v>19.33319791666667</v>
          </cell>
          <cell r="J453">
            <v>21.234375</v>
          </cell>
          <cell r="K453">
            <v>23.357812500000009</v>
          </cell>
          <cell r="L453">
            <v>25.693593750000005</v>
          </cell>
        </row>
        <row r="454">
          <cell r="B454">
            <v>4</v>
          </cell>
          <cell r="C454" t="str">
            <v>PBF 20% of sale</v>
          </cell>
          <cell r="G454">
            <v>53.692</v>
          </cell>
          <cell r="H454">
            <v>55.063208333333343</v>
          </cell>
          <cell r="I454">
            <v>77.332791666666679</v>
          </cell>
          <cell r="J454">
            <v>84.9375</v>
          </cell>
          <cell r="K454">
            <v>93.431250000000034</v>
          </cell>
          <cell r="L454">
            <v>102.77437500000002</v>
          </cell>
        </row>
        <row r="456">
          <cell r="B456">
            <v>5</v>
          </cell>
          <cell r="C456" t="str">
            <v>NWC</v>
          </cell>
          <cell r="G456">
            <v>30.765000000000001</v>
          </cell>
          <cell r="H456">
            <v>29.366033653720692</v>
          </cell>
          <cell r="I456">
            <v>31.359690430979569</v>
          </cell>
          <cell r="J456">
            <v>35.2206778689484</v>
          </cell>
          <cell r="K456">
            <v>45.405965223975585</v>
          </cell>
          <cell r="L456">
            <v>56.174982752776145</v>
          </cell>
        </row>
        <row r="457">
          <cell r="B457">
            <v>6</v>
          </cell>
          <cell r="C457" t="str">
            <v>PBF</v>
          </cell>
          <cell r="G457">
            <v>36.349999999999994</v>
          </cell>
          <cell r="H457">
            <v>39.462976762945985</v>
          </cell>
          <cell r="I457">
            <v>65.306299152353773</v>
          </cell>
          <cell r="J457">
            <v>70.951197131051586</v>
          </cell>
          <cell r="K457">
            <v>71.383097276024458</v>
          </cell>
          <cell r="L457">
            <v>72.292985997223866</v>
          </cell>
        </row>
        <row r="482">
          <cell r="B482" t="str">
            <v>REASONS FOR VARIATION IN LEVEL OF PROJECTIONS WITH ACTUALS</v>
          </cell>
        </row>
        <row r="483">
          <cell r="B483" t="str">
            <v>-</v>
          </cell>
          <cell r="C483" t="str">
            <v>-</v>
          </cell>
          <cell r="D483" t="str">
            <v>-</v>
          </cell>
          <cell r="E483" t="str">
            <v>-</v>
          </cell>
          <cell r="F483" t="str">
            <v>-</v>
          </cell>
          <cell r="G483" t="str">
            <v>-</v>
          </cell>
          <cell r="H483" t="str">
            <v>-</v>
          </cell>
        </row>
        <row r="484">
          <cell r="B484" t="str">
            <v>1. RAW MATERIAL - Holding level  considered at 2 months against 1.5</v>
          </cell>
        </row>
        <row r="485">
          <cell r="D485" t="str">
            <v xml:space="preserve">months as earlier the raw material was available from railways </v>
          </cell>
        </row>
        <row r="486">
          <cell r="D486" t="str">
            <v xml:space="preserve">locally in sufficient quantity, now due to non availibility </v>
          </cell>
        </row>
        <row r="487">
          <cell r="D487" t="str">
            <v>from Railway, it has to be purchased from others.</v>
          </cell>
        </row>
        <row r="489">
          <cell r="B489" t="str">
            <v>1.1  COAL- Holding level  considered at 2.25 months against 2 months</v>
          </cell>
        </row>
        <row r="490">
          <cell r="D490" t="str">
            <v>on basis of past holding to take advantage of quantity discounts.</v>
          </cell>
        </row>
        <row r="492">
          <cell r="B492" t="str">
            <v>1.2. OTHER CONSUMABLES/STORES - The level was sanctioned was 12 months.</v>
          </cell>
        </row>
        <row r="493">
          <cell r="C493" t="str">
            <v xml:space="preserve">    Jhansi being a small town and the factory being situated 10 kms</v>
          </cell>
        </row>
        <row r="494">
          <cell r="C494" t="str">
            <v xml:space="preserve">    from Jhansi market the level of 18 months  is justified.</v>
          </cell>
        </row>
        <row r="496">
          <cell r="B496" t="str">
            <v>2. ROLLS - The comsumption during the year in P &amp; L a/c is reflected</v>
          </cell>
        </row>
        <row r="497">
          <cell r="C497" t="str">
            <v xml:space="preserve">   at Nil due to sale of 11.23 lacs worth of rolls after processing.</v>
          </cell>
        </row>
        <row r="499">
          <cell r="B499" t="str">
            <v>3. FINISHED GOODS - The level was sanctioned was 0.5 months. Due to</v>
          </cell>
        </row>
        <row r="500">
          <cell r="C500" t="str">
            <v xml:space="preserve">    increase in competition the firm has to keep stocks of different </v>
          </cell>
        </row>
        <row r="501">
          <cell r="C501" t="str">
            <v xml:space="preserve">    cross-section steel due to which the holding is considered at </v>
          </cell>
        </row>
        <row r="502">
          <cell r="C502" t="str">
            <v xml:space="preserve">    1 month.</v>
          </cell>
        </row>
        <row r="503">
          <cell r="E503" t="str">
            <v xml:space="preserve"> </v>
          </cell>
        </row>
        <row r="504">
          <cell r="B504" t="str">
            <v xml:space="preserve">4. DEBTORS - Due to demand in the market at year end lower credit </v>
          </cell>
        </row>
        <row r="505">
          <cell r="C505" t="str">
            <v xml:space="preserve">   were allowed. They have been considered at past year level.</v>
          </cell>
        </row>
        <row r="507">
          <cell r="B507" t="str">
            <v>5. SALES - Sales were lowered due to imposition of Excise duty on</v>
          </cell>
        </row>
        <row r="508">
          <cell r="C508" t="str">
            <v xml:space="preserve">   goods manufactured. The unit is entitled for concessional excise</v>
          </cell>
        </row>
        <row r="509">
          <cell r="C509" t="str">
            <v xml:space="preserve">   duty as it is a SSI unit. However the rules provided that in case </v>
          </cell>
        </row>
        <row r="510">
          <cell r="C510" t="str">
            <v xml:space="preserve">   the sales exceeds Rs 300 lacs during the FY 96-97 it will loose</v>
          </cell>
        </row>
        <row r="511">
          <cell r="C511" t="str">
            <v xml:space="preserve">   SSI status for concessional excise duty, as such the sales of</v>
          </cell>
        </row>
        <row r="512">
          <cell r="C512" t="str">
            <v xml:space="preserve">   finished  goods have been considered below Rs 300 lacs. It is</v>
          </cell>
        </row>
        <row r="513">
          <cell r="C513" t="str">
            <v xml:space="preserve">   expected that the Govt. shall increase this limit for FY 97-98</v>
          </cell>
        </row>
        <row r="514">
          <cell r="C514" t="str">
            <v xml:space="preserve">   upto Rs 500 lacs. The estimated sales can be comfortably achieved</v>
          </cell>
        </row>
        <row r="515">
          <cell r="C515" t="str">
            <v xml:space="preserve">   as the sales in past have been much higher.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2D"/>
      <sheetName val="PROP-BS"/>
      <sheetName val="2C"/>
      <sheetName val="3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"/>
      <sheetName val="BS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"/>
      <sheetName val="BS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"/>
    </sheetNames>
    <sheetDataSet>
      <sheetData sheetId="0" refreshError="1">
        <row r="6">
          <cell r="C6" t="str">
            <v>KANWALJEET ANSAL</v>
          </cell>
        </row>
        <row r="7">
          <cell r="C7" t="str">
            <v>.....................</v>
          </cell>
        </row>
        <row r="8">
          <cell r="C8" t="str">
            <v>..........</v>
          </cell>
        </row>
        <row r="10">
          <cell r="H10">
            <v>36250</v>
          </cell>
        </row>
        <row r="11">
          <cell r="C11" t="str">
            <v>Individual (01)</v>
          </cell>
        </row>
        <row r="13">
          <cell r="H13" t="str">
            <v>AY 99-00</v>
          </cell>
        </row>
        <row r="14">
          <cell r="C14">
            <v>36250</v>
          </cell>
        </row>
        <row r="29">
          <cell r="H29">
            <v>164330</v>
          </cell>
        </row>
        <row r="30">
          <cell r="H30">
            <v>0</v>
          </cell>
        </row>
        <row r="34">
          <cell r="H34">
            <v>23299</v>
          </cell>
        </row>
        <row r="107">
          <cell r="H107">
            <v>0</v>
          </cell>
        </row>
        <row r="108">
          <cell r="H108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 t="str">
            <v>encash</v>
          </cell>
        </row>
        <row r="114">
          <cell r="H114">
            <v>0</v>
          </cell>
        </row>
        <row r="115">
          <cell r="H115">
            <v>669500</v>
          </cell>
        </row>
        <row r="116">
          <cell r="H116">
            <v>671259</v>
          </cell>
        </row>
        <row r="117">
          <cell r="H117">
            <v>0</v>
          </cell>
        </row>
        <row r="148">
          <cell r="H148">
            <v>1340759</v>
          </cell>
        </row>
        <row r="149">
          <cell r="H149">
            <v>0</v>
          </cell>
        </row>
        <row r="152">
          <cell r="H152">
            <v>1340759</v>
          </cell>
        </row>
        <row r="155">
          <cell r="H155">
            <v>159500</v>
          </cell>
        </row>
        <row r="156">
          <cell r="H156">
            <v>25000</v>
          </cell>
        </row>
        <row r="157">
          <cell r="H157">
            <v>21000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"/>
      <sheetName val="FIRM-BS"/>
      <sheetName val="PROP-BS"/>
      <sheetName val="2C"/>
      <sheetName val="3cd"/>
      <sheetName val="2D (2)"/>
      <sheetName val="SH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cd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ry"/>
      <sheetName val="bs"/>
      <sheetName val="3cd"/>
      <sheetName val="rd"/>
      <sheetName val="GD"/>
      <sheetName val="an"/>
      <sheetName val="PROJ"/>
      <sheetName val="ST"/>
      <sheetName val="relat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00"/>
      <sheetName val="2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"/>
      <sheetName val="BS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d02"/>
      <sheetName val="bs02"/>
      <sheetName val="bs02 (2)"/>
      <sheetName val="CD"/>
      <sheetName val="rev"/>
      <sheetName val="kkk"/>
      <sheetName val="KAIL"/>
      <sheetName val="dk"/>
      <sheetName val="mk"/>
      <sheetName val="st"/>
      <sheetName val="it01"/>
      <sheetName val="it02"/>
      <sheetName val="it03"/>
      <sheetName val="it04"/>
      <sheetName val="it05"/>
      <sheetName val="bs01"/>
      <sheetName val="grat"/>
      <sheetName val="QD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d"/>
      <sheetName val="ds"/>
      <sheetName val="ps"/>
      <sheetName val="divya"/>
      <sheetName val="bs"/>
      <sheetName val="2D"/>
      <sheetName val="LIC"/>
      <sheetName val="misc"/>
      <sheetName val="SST"/>
      <sheetName val="CD"/>
      <sheetName val="Sheet3"/>
      <sheetName val="inj"/>
      <sheetName val="YP00"/>
      <sheetName val="ds00"/>
      <sheetName val="ps00"/>
      <sheetName val="gds"/>
      <sheetName val="bs00"/>
      <sheetName val="gdh"/>
      <sheetName val="Sheet2"/>
      <sheetName val="hc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PROP-BS"/>
      <sheetName val="2C"/>
      <sheetName val="3cd"/>
      <sheetName val="2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ductor"/>
      <sheetName val="Challan"/>
      <sheetName val="Deductee"/>
      <sheetName val="PRN"/>
      <sheetName val="Data"/>
      <sheetName val="Field Desc"/>
      <sheetName val="SectionCode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>ANDAMAN AND NICOBAR ISLANDS</v>
          </cell>
        </row>
        <row r="4">
          <cell r="A4" t="str">
            <v>ANDHRA PRADESH</v>
          </cell>
        </row>
        <row r="5">
          <cell r="A5" t="str">
            <v>ARUNACHAL PRADESH</v>
          </cell>
        </row>
        <row r="6">
          <cell r="A6" t="str">
            <v>ASSAM</v>
          </cell>
        </row>
        <row r="7">
          <cell r="A7" t="str">
            <v>BIHAR</v>
          </cell>
        </row>
        <row r="8">
          <cell r="A8" t="str">
            <v>CHANDIGARH</v>
          </cell>
        </row>
        <row r="9">
          <cell r="A9" t="str">
            <v>DADRA &amp; NAGAR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GOA</v>
          </cell>
        </row>
        <row r="13">
          <cell r="A13" t="str">
            <v>GUJARAT</v>
          </cell>
        </row>
        <row r="14">
          <cell r="A14" t="str">
            <v>HARYANA</v>
          </cell>
        </row>
        <row r="15">
          <cell r="A15" t="str">
            <v>HIMACHAL PRADESH</v>
          </cell>
        </row>
        <row r="16">
          <cell r="A16" t="str">
            <v>JAMMU &amp; KASHMIR</v>
          </cell>
        </row>
        <row r="17">
          <cell r="A17" t="str">
            <v>KARNATAKA</v>
          </cell>
        </row>
        <row r="18">
          <cell r="A18" t="str">
            <v>KERALA</v>
          </cell>
        </row>
        <row r="19">
          <cell r="A19" t="str">
            <v>LAKSHWADEEP</v>
          </cell>
        </row>
        <row r="20">
          <cell r="A20" t="str">
            <v>MADHYA PRADESH</v>
          </cell>
        </row>
        <row r="21">
          <cell r="A21" t="str">
            <v>MAHARASHTRA</v>
          </cell>
        </row>
        <row r="22">
          <cell r="A22" t="str">
            <v>MANIPUR</v>
          </cell>
        </row>
        <row r="23">
          <cell r="A23" t="str">
            <v>MEGHALAYA</v>
          </cell>
        </row>
        <row r="24">
          <cell r="A24" t="str">
            <v>MIZORAM</v>
          </cell>
        </row>
        <row r="25">
          <cell r="A25" t="str">
            <v>NAGALAND</v>
          </cell>
        </row>
        <row r="26">
          <cell r="A26" t="str">
            <v>ORISSA</v>
          </cell>
        </row>
        <row r="27">
          <cell r="A27" t="str">
            <v>PONDICHERRY</v>
          </cell>
        </row>
        <row r="28">
          <cell r="A28" t="str">
            <v>PUNJAB</v>
          </cell>
        </row>
        <row r="29">
          <cell r="A29" t="str">
            <v>RAJASTHAN</v>
          </cell>
        </row>
        <row r="30">
          <cell r="A30" t="str">
            <v>SIKKIM</v>
          </cell>
        </row>
        <row r="31">
          <cell r="A31" t="str">
            <v>TAMILNADU</v>
          </cell>
        </row>
        <row r="32">
          <cell r="A32" t="str">
            <v>TRIPURA</v>
          </cell>
        </row>
        <row r="33">
          <cell r="A33" t="str">
            <v>UTTAR PRADESH</v>
          </cell>
        </row>
        <row r="34">
          <cell r="A34" t="str">
            <v>WEST BENGAL</v>
          </cell>
        </row>
        <row r="35">
          <cell r="A35" t="str">
            <v>CHHATISHGARH</v>
          </cell>
        </row>
        <row r="36">
          <cell r="A36" t="str">
            <v>UTTARANCHAL</v>
          </cell>
        </row>
        <row r="37">
          <cell r="A37" t="str">
            <v>JHARKHAND</v>
          </cell>
        </row>
        <row r="38">
          <cell r="A38" t="str">
            <v>OTHERS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98"/>
      <sheetName val="Sheet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2D"/>
      <sheetName val="PROP-BS"/>
      <sheetName val="2C"/>
      <sheetName val="3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2D"/>
      <sheetName val="PROP-BS"/>
      <sheetName val="2C"/>
      <sheetName val="3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-BS"/>
      <sheetName val="2D"/>
      <sheetName val="PROP-BS"/>
      <sheetName val="2C"/>
      <sheetName val="3c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1"/>
  <sheetViews>
    <sheetView tabSelected="1" zoomScaleNormal="100" workbookViewId="0">
      <pane ySplit="7" topLeftCell="A233" activePane="bottomLeft" state="frozen"/>
      <selection pane="bottomLeft" activeCell="E243" sqref="E243:E245"/>
    </sheetView>
  </sheetViews>
  <sheetFormatPr defaultRowHeight="15" x14ac:dyDescent="0.25"/>
  <cols>
    <col min="1" max="1" width="36.42578125" style="5" customWidth="1"/>
    <col min="2" max="2" width="2.7109375" style="5" customWidth="1"/>
    <col min="3" max="3" width="4.42578125" style="5" customWidth="1"/>
    <col min="4" max="4" width="7.28515625" style="5" customWidth="1"/>
    <col min="5" max="5" width="10.140625" style="5" customWidth="1"/>
    <col min="6" max="6" width="14.140625" style="5" customWidth="1"/>
    <col min="7" max="7" width="12.85546875" style="5" customWidth="1"/>
    <col min="8" max="8" width="10.140625" style="5" bestFit="1" customWidth="1"/>
    <col min="9" max="10" width="9.140625" style="5"/>
    <col min="11" max="11" width="9.140625" style="5" customWidth="1"/>
    <col min="12" max="12" width="14.28515625" style="5" customWidth="1"/>
    <col min="13" max="13" width="4.140625" style="5" customWidth="1"/>
    <col min="14" max="14" width="13.85546875" style="5" customWidth="1"/>
    <col min="15" max="15" width="13" style="5" bestFit="1" customWidth="1"/>
    <col min="16" max="17" width="9.5703125" style="5" customWidth="1"/>
    <col min="18" max="18" width="12.85546875" style="5" customWidth="1"/>
    <col min="19" max="19" width="11.42578125" style="5" bestFit="1" customWidth="1"/>
    <col min="20" max="20" width="8.85546875" style="5" bestFit="1" customWidth="1"/>
    <col min="21" max="16384" width="9.140625" style="5"/>
  </cols>
  <sheetData>
    <row r="1" spans="1:18" x14ac:dyDescent="0.25">
      <c r="A1" s="1" t="s">
        <v>101</v>
      </c>
      <c r="B1" s="1"/>
      <c r="C1" s="2"/>
      <c r="D1" s="2"/>
      <c r="E1" s="1"/>
      <c r="F1" s="2"/>
      <c r="G1" s="2"/>
      <c r="H1" s="2"/>
      <c r="I1" s="2"/>
      <c r="J1" s="2"/>
      <c r="K1" s="2"/>
      <c r="L1" s="2"/>
      <c r="M1" s="2"/>
      <c r="N1" s="1" t="s">
        <v>0</v>
      </c>
      <c r="O1" s="1"/>
      <c r="P1" s="1"/>
      <c r="Q1" s="3" t="s">
        <v>1</v>
      </c>
      <c r="R1" s="4">
        <f>+R5</f>
        <v>45382</v>
      </c>
    </row>
    <row r="2" spans="1:18" x14ac:dyDescent="0.25">
      <c r="A2" s="6" t="s">
        <v>123</v>
      </c>
      <c r="B2" s="6"/>
    </row>
    <row r="3" spans="1:18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2.75" customHeight="1" x14ac:dyDescent="0.25">
      <c r="A4" s="77" t="s">
        <v>3</v>
      </c>
      <c r="B4" s="77" t="s">
        <v>4</v>
      </c>
      <c r="C4" s="76" t="s">
        <v>5</v>
      </c>
      <c r="D4" s="76" t="s">
        <v>6</v>
      </c>
      <c r="E4" s="76" t="s">
        <v>7</v>
      </c>
      <c r="F4" s="76" t="s">
        <v>8</v>
      </c>
      <c r="G4" s="76" t="s">
        <v>9</v>
      </c>
      <c r="H4" s="82" t="s">
        <v>10</v>
      </c>
      <c r="I4" s="82"/>
      <c r="J4" s="82"/>
      <c r="K4" s="82"/>
      <c r="L4" s="82"/>
      <c r="M4" s="76" t="s">
        <v>11</v>
      </c>
      <c r="N4" s="8" t="s">
        <v>12</v>
      </c>
      <c r="O4" s="76" t="s">
        <v>13</v>
      </c>
      <c r="P4" s="76" t="s">
        <v>14</v>
      </c>
      <c r="Q4" s="76" t="s">
        <v>15</v>
      </c>
      <c r="R4" s="8" t="s">
        <v>12</v>
      </c>
    </row>
    <row r="5" spans="1:18" x14ac:dyDescent="0.25">
      <c r="A5" s="77"/>
      <c r="B5" s="78"/>
      <c r="C5" s="76"/>
      <c r="D5" s="76"/>
      <c r="E5" s="76"/>
      <c r="F5" s="76"/>
      <c r="G5" s="80"/>
      <c r="H5" s="79" t="s">
        <v>16</v>
      </c>
      <c r="I5" s="79" t="s">
        <v>17</v>
      </c>
      <c r="J5" s="79" t="s">
        <v>18</v>
      </c>
      <c r="K5" s="79" t="s">
        <v>19</v>
      </c>
      <c r="L5" s="79" t="s">
        <v>20</v>
      </c>
      <c r="M5" s="76"/>
      <c r="N5" s="9">
        <v>45016</v>
      </c>
      <c r="O5" s="76"/>
      <c r="P5" s="83"/>
      <c r="Q5" s="76"/>
      <c r="R5" s="10">
        <f>+DATE(YEAR(N5)+1,3,31)</f>
        <v>45382</v>
      </c>
    </row>
    <row r="6" spans="1:18" x14ac:dyDescent="0.25">
      <c r="A6" s="77"/>
      <c r="B6" s="78"/>
      <c r="C6" s="76"/>
      <c r="D6" s="76"/>
      <c r="E6" s="76"/>
      <c r="F6" s="76"/>
      <c r="G6" s="81"/>
      <c r="H6" s="79"/>
      <c r="I6" s="79"/>
      <c r="J6" s="79"/>
      <c r="K6" s="79"/>
      <c r="L6" s="79"/>
      <c r="M6" s="76"/>
      <c r="N6" s="11"/>
      <c r="O6" s="76"/>
      <c r="P6" s="83"/>
      <c r="Q6" s="76"/>
      <c r="R6" s="12"/>
    </row>
    <row r="7" spans="1:18" x14ac:dyDescent="0.25">
      <c r="A7" s="7" t="s">
        <v>2</v>
      </c>
      <c r="B7" s="7"/>
      <c r="C7" s="7"/>
      <c r="D7" s="7"/>
      <c r="E7" s="7"/>
      <c r="F7" s="7"/>
      <c r="G7" s="7"/>
      <c r="H7" s="13"/>
      <c r="I7" s="13"/>
      <c r="J7" s="13"/>
      <c r="K7" s="13"/>
      <c r="L7" s="13"/>
      <c r="M7" s="7"/>
      <c r="N7" s="7"/>
      <c r="O7" s="7"/>
      <c r="P7" s="7"/>
      <c r="Q7" s="7"/>
      <c r="R7" s="7"/>
    </row>
    <row r="8" spans="1:18" x14ac:dyDescent="0.25">
      <c r="A8" s="14" t="s">
        <v>21</v>
      </c>
      <c r="B8" s="14"/>
      <c r="C8" s="7"/>
      <c r="D8" s="7"/>
      <c r="E8" s="7"/>
      <c r="F8" s="7"/>
      <c r="G8" s="7"/>
      <c r="M8" s="7"/>
      <c r="N8" s="7"/>
      <c r="O8" s="7"/>
      <c r="P8" s="7"/>
      <c r="Q8" s="7"/>
      <c r="R8" s="7"/>
    </row>
    <row r="9" spans="1:18" x14ac:dyDescent="0.25">
      <c r="A9" s="15" t="s">
        <v>22</v>
      </c>
      <c r="B9" s="15"/>
      <c r="C9" s="16">
        <v>0</v>
      </c>
      <c r="D9" s="17">
        <f>IF(C9&gt;0,CEILING(1-(5%^(1/C9)),0.01),0)</f>
        <v>0</v>
      </c>
      <c r="E9" s="18">
        <v>262800</v>
      </c>
      <c r="F9" s="19"/>
      <c r="G9" s="20">
        <f>+IF(AND(F9&gt;N$5,F9&lt;=R$5),E9,0)</f>
        <v>0</v>
      </c>
      <c r="H9" s="21"/>
      <c r="I9" s="22"/>
      <c r="J9" s="20">
        <f>+IF(AND(H9&gt;N$5,H9&lt;=R$5),I9-N9+O9,0)</f>
        <v>0</v>
      </c>
      <c r="K9" s="20">
        <f>+IF(AND(H9&gt;N$5,H9&lt;=R$5),E9-N9+O9,0)</f>
        <v>0</v>
      </c>
      <c r="L9" s="20">
        <f>+IF(OR(F9&gt;R$5,AND(H9&gt;0,H9&lt;=R$5)),0,E9)</f>
        <v>262800</v>
      </c>
      <c r="M9" s="23">
        <f>+IF(F9&gt;R$5,0,MAX(0,IF(H9&gt;R$5,R$5+1,MIN(H9,R$5+1))-IF(F9&lt;=N$5,N$5+1,F9)))</f>
        <v>366</v>
      </c>
      <c r="N9" s="18">
        <v>262800</v>
      </c>
      <c r="O9" s="24">
        <f>IF(AND(H9&lt;&gt;0,H9&lt;F9),"Error",ROUND(MAX(0,IF(F9&lt;=N$5,N9,G9)-MAX(FLOOR(E9*5%,10),E9*(1-D9)^(YEARFRAC(IF(AND(H9&gt;0,H9&lt;=R$5),H9,R$5+1),F9)))),0))</f>
        <v>0</v>
      </c>
      <c r="P9" s="25"/>
      <c r="Q9" s="24">
        <f>ROUND(MAX(+O9+P9,0),0)</f>
        <v>0</v>
      </c>
      <c r="R9" s="20">
        <f>+ROUND(IF(OR(F9&gt;R$5,AND(H9&gt;0,H9&lt;=R$5)),0,IF(F9&lt;=N$5,N9,E9)-Q9),0)</f>
        <v>262800</v>
      </c>
    </row>
    <row r="10" spans="1:18" x14ac:dyDescent="0.25">
      <c r="A10" s="15" t="s">
        <v>23</v>
      </c>
      <c r="B10" s="15"/>
      <c r="C10" s="16">
        <v>0</v>
      </c>
      <c r="D10" s="17">
        <f t="shared" ref="D10:D20" si="0">IF(C10&gt;0,CEILING(1-(5%^(1/C10)),0.01),0)</f>
        <v>0</v>
      </c>
      <c r="E10" s="18">
        <v>65525</v>
      </c>
      <c r="F10" s="19"/>
      <c r="G10" s="20">
        <f t="shared" ref="G10:G20" si="1">+IF(AND(F10&gt;N$5,F10&lt;=R$5),E10,0)</f>
        <v>0</v>
      </c>
      <c r="H10" s="21"/>
      <c r="I10" s="22"/>
      <c r="J10" s="20">
        <f t="shared" ref="J10:J20" si="2">+IF(AND(H10&gt;N$5,H10&lt;=R$5),I10-N10+O10,0)</f>
        <v>0</v>
      </c>
      <c r="K10" s="20">
        <f t="shared" ref="K10:K20" si="3">+IF(AND(H10&gt;N$5,H10&lt;=R$5),E10-N10+O10,0)</f>
        <v>0</v>
      </c>
      <c r="L10" s="20">
        <f t="shared" ref="L10:L20" si="4">+IF(OR(F10&gt;R$5,AND(H10&gt;0,H10&lt;=R$5)),0,E10)</f>
        <v>65525</v>
      </c>
      <c r="M10" s="23">
        <f t="shared" ref="M10:M20" si="5">+IF(F10&gt;R$5,0,MAX(0,IF(H10&gt;R$5,R$5+1,MIN(H10,R$5+1))-IF(F10&lt;=N$5,N$5+1,F10)))</f>
        <v>366</v>
      </c>
      <c r="N10" s="18">
        <v>65525</v>
      </c>
      <c r="O10" s="24">
        <f t="shared" ref="O10:O20" si="6">IF(AND(H10&lt;&gt;0,H10&lt;F10),"Error",ROUND(MAX(0,IF(F10&lt;=N$5,N10,G10)-MAX(FLOOR(E10*5%,10),E10*(1-D10)^(YEARFRAC(IF(AND(H10&gt;0,H10&lt;=R$5),H10,R$5+1),F10)))),0))</f>
        <v>0</v>
      </c>
      <c r="P10" s="25"/>
      <c r="Q10" s="24">
        <f t="shared" ref="Q10:Q20" si="7">ROUND(MAX(+O10+P10,0),0)</f>
        <v>0</v>
      </c>
      <c r="R10" s="20">
        <f t="shared" ref="R10:R20" si="8">+ROUND(IF(OR(F10&gt;R$5,AND(H10&gt;0,H10&lt;=R$5)),0,IF(F10&lt;=N$5,N10,E10)-Q10),0)</f>
        <v>65525</v>
      </c>
    </row>
    <row r="11" spans="1:18" x14ac:dyDescent="0.25">
      <c r="A11" s="15" t="s">
        <v>24</v>
      </c>
      <c r="B11" s="15"/>
      <c r="C11" s="16">
        <v>0</v>
      </c>
      <c r="D11" s="17">
        <f t="shared" si="0"/>
        <v>0</v>
      </c>
      <c r="E11" s="18">
        <v>53070</v>
      </c>
      <c r="F11" s="19"/>
      <c r="G11" s="20">
        <f t="shared" si="1"/>
        <v>0</v>
      </c>
      <c r="H11" s="21"/>
      <c r="I11" s="22"/>
      <c r="J11" s="20">
        <f t="shared" si="2"/>
        <v>0</v>
      </c>
      <c r="K11" s="20">
        <f t="shared" si="3"/>
        <v>0</v>
      </c>
      <c r="L11" s="20">
        <f t="shared" si="4"/>
        <v>53070</v>
      </c>
      <c r="M11" s="23">
        <f t="shared" si="5"/>
        <v>366</v>
      </c>
      <c r="N11" s="18">
        <v>53070</v>
      </c>
      <c r="O11" s="24">
        <f t="shared" si="6"/>
        <v>0</v>
      </c>
      <c r="P11" s="25"/>
      <c r="Q11" s="24">
        <f t="shared" si="7"/>
        <v>0</v>
      </c>
      <c r="R11" s="20">
        <f t="shared" si="8"/>
        <v>53070</v>
      </c>
    </row>
    <row r="12" spans="1:18" x14ac:dyDescent="0.25">
      <c r="A12" s="15" t="s">
        <v>25</v>
      </c>
      <c r="B12" s="15"/>
      <c r="C12" s="16">
        <v>0</v>
      </c>
      <c r="D12" s="17">
        <f t="shared" si="0"/>
        <v>0</v>
      </c>
      <c r="E12" s="18">
        <v>73257</v>
      </c>
      <c r="F12" s="19"/>
      <c r="G12" s="20">
        <f t="shared" si="1"/>
        <v>0</v>
      </c>
      <c r="H12" s="21"/>
      <c r="I12" s="22"/>
      <c r="J12" s="20">
        <f t="shared" si="2"/>
        <v>0</v>
      </c>
      <c r="K12" s="20">
        <f t="shared" si="3"/>
        <v>0</v>
      </c>
      <c r="L12" s="20">
        <f t="shared" si="4"/>
        <v>73257</v>
      </c>
      <c r="M12" s="23">
        <f t="shared" si="5"/>
        <v>366</v>
      </c>
      <c r="N12" s="18">
        <v>73257</v>
      </c>
      <c r="O12" s="24">
        <f t="shared" si="6"/>
        <v>0</v>
      </c>
      <c r="P12" s="25"/>
      <c r="Q12" s="24">
        <f t="shared" si="7"/>
        <v>0</v>
      </c>
      <c r="R12" s="20">
        <f t="shared" si="8"/>
        <v>73257</v>
      </c>
    </row>
    <row r="13" spans="1:18" x14ac:dyDescent="0.25">
      <c r="A13" s="15" t="s">
        <v>26</v>
      </c>
      <c r="B13" s="15"/>
      <c r="C13" s="16">
        <v>0</v>
      </c>
      <c r="D13" s="17">
        <f t="shared" si="0"/>
        <v>0</v>
      </c>
      <c r="E13" s="18">
        <v>128826</v>
      </c>
      <c r="F13" s="19"/>
      <c r="G13" s="20">
        <f t="shared" si="1"/>
        <v>0</v>
      </c>
      <c r="H13" s="21"/>
      <c r="I13" s="22"/>
      <c r="J13" s="20">
        <f t="shared" si="2"/>
        <v>0</v>
      </c>
      <c r="K13" s="20">
        <f t="shared" si="3"/>
        <v>0</v>
      </c>
      <c r="L13" s="20">
        <f t="shared" si="4"/>
        <v>128826</v>
      </c>
      <c r="M13" s="23">
        <f t="shared" si="5"/>
        <v>366</v>
      </c>
      <c r="N13" s="18">
        <v>128826</v>
      </c>
      <c r="O13" s="24">
        <f t="shared" si="6"/>
        <v>0</v>
      </c>
      <c r="P13" s="25"/>
      <c r="Q13" s="24">
        <f t="shared" si="7"/>
        <v>0</v>
      </c>
      <c r="R13" s="20">
        <f t="shared" si="8"/>
        <v>128826</v>
      </c>
    </row>
    <row r="14" spans="1:18" x14ac:dyDescent="0.25">
      <c r="A14" s="15" t="s">
        <v>26</v>
      </c>
      <c r="B14" s="15"/>
      <c r="C14" s="16">
        <v>0</v>
      </c>
      <c r="D14" s="17">
        <f t="shared" si="0"/>
        <v>0</v>
      </c>
      <c r="E14" s="18">
        <v>352303</v>
      </c>
      <c r="F14" s="19"/>
      <c r="G14" s="20">
        <f t="shared" si="1"/>
        <v>0</v>
      </c>
      <c r="H14" s="21"/>
      <c r="I14" s="22"/>
      <c r="J14" s="20">
        <f t="shared" si="2"/>
        <v>0</v>
      </c>
      <c r="K14" s="20">
        <f t="shared" si="3"/>
        <v>0</v>
      </c>
      <c r="L14" s="20">
        <f t="shared" si="4"/>
        <v>352303</v>
      </c>
      <c r="M14" s="23">
        <f t="shared" si="5"/>
        <v>366</v>
      </c>
      <c r="N14" s="18">
        <v>352303</v>
      </c>
      <c r="O14" s="24">
        <f t="shared" si="6"/>
        <v>0</v>
      </c>
      <c r="P14" s="25"/>
      <c r="Q14" s="24">
        <f t="shared" si="7"/>
        <v>0</v>
      </c>
      <c r="R14" s="20">
        <f t="shared" si="8"/>
        <v>352303</v>
      </c>
    </row>
    <row r="15" spans="1:18" x14ac:dyDescent="0.25">
      <c r="A15" s="15" t="s">
        <v>27</v>
      </c>
      <c r="B15" s="15"/>
      <c r="C15" s="16">
        <v>0</v>
      </c>
      <c r="D15" s="17">
        <f t="shared" si="0"/>
        <v>0</v>
      </c>
      <c r="E15" s="18">
        <v>181500</v>
      </c>
      <c r="F15" s="19"/>
      <c r="G15" s="20">
        <f t="shared" si="1"/>
        <v>0</v>
      </c>
      <c r="H15" s="21"/>
      <c r="I15" s="22"/>
      <c r="J15" s="20">
        <f t="shared" si="2"/>
        <v>0</v>
      </c>
      <c r="K15" s="20">
        <f t="shared" si="3"/>
        <v>0</v>
      </c>
      <c r="L15" s="20">
        <f t="shared" si="4"/>
        <v>181500</v>
      </c>
      <c r="M15" s="23">
        <f t="shared" si="5"/>
        <v>366</v>
      </c>
      <c r="N15" s="18">
        <v>181500</v>
      </c>
      <c r="O15" s="24">
        <f t="shared" si="6"/>
        <v>0</v>
      </c>
      <c r="P15" s="25"/>
      <c r="Q15" s="24">
        <f t="shared" si="7"/>
        <v>0</v>
      </c>
      <c r="R15" s="20">
        <f t="shared" si="8"/>
        <v>181500</v>
      </c>
    </row>
    <row r="16" spans="1:18" x14ac:dyDescent="0.25">
      <c r="A16" s="15" t="s">
        <v>28</v>
      </c>
      <c r="B16" s="15"/>
      <c r="C16" s="16">
        <v>0</v>
      </c>
      <c r="D16" s="17">
        <f t="shared" si="0"/>
        <v>0</v>
      </c>
      <c r="E16" s="18">
        <v>120000</v>
      </c>
      <c r="F16" s="19"/>
      <c r="G16" s="20">
        <f t="shared" si="1"/>
        <v>0</v>
      </c>
      <c r="H16" s="21"/>
      <c r="I16" s="22"/>
      <c r="J16" s="20">
        <f t="shared" si="2"/>
        <v>0</v>
      </c>
      <c r="K16" s="20">
        <f t="shared" si="3"/>
        <v>0</v>
      </c>
      <c r="L16" s="20">
        <f t="shared" si="4"/>
        <v>120000</v>
      </c>
      <c r="M16" s="23">
        <f t="shared" si="5"/>
        <v>366</v>
      </c>
      <c r="N16" s="18">
        <v>120000</v>
      </c>
      <c r="O16" s="24">
        <f t="shared" si="6"/>
        <v>0</v>
      </c>
      <c r="P16" s="25"/>
      <c r="Q16" s="24">
        <f t="shared" si="7"/>
        <v>0</v>
      </c>
      <c r="R16" s="20">
        <f t="shared" si="8"/>
        <v>120000</v>
      </c>
    </row>
    <row r="17" spans="1:19" x14ac:dyDescent="0.25">
      <c r="A17" s="15" t="s">
        <v>29</v>
      </c>
      <c r="B17" s="15"/>
      <c r="C17" s="16">
        <v>0</v>
      </c>
      <c r="D17" s="17">
        <f t="shared" si="0"/>
        <v>0</v>
      </c>
      <c r="E17" s="18">
        <v>2329416</v>
      </c>
      <c r="F17" s="19"/>
      <c r="G17" s="20">
        <f t="shared" si="1"/>
        <v>0</v>
      </c>
      <c r="H17" s="21"/>
      <c r="I17" s="22"/>
      <c r="J17" s="20">
        <f t="shared" si="2"/>
        <v>0</v>
      </c>
      <c r="K17" s="20">
        <f t="shared" si="3"/>
        <v>0</v>
      </c>
      <c r="L17" s="20">
        <f t="shared" si="4"/>
        <v>2329416</v>
      </c>
      <c r="M17" s="23">
        <f t="shared" si="5"/>
        <v>366</v>
      </c>
      <c r="N17" s="18">
        <v>2329416</v>
      </c>
      <c r="O17" s="24">
        <f t="shared" si="6"/>
        <v>0</v>
      </c>
      <c r="P17" s="25"/>
      <c r="Q17" s="24">
        <f t="shared" si="7"/>
        <v>0</v>
      </c>
      <c r="R17" s="20">
        <f t="shared" si="8"/>
        <v>2329416</v>
      </c>
    </row>
    <row r="18" spans="1:19" x14ac:dyDescent="0.25">
      <c r="A18" s="26" t="s">
        <v>30</v>
      </c>
      <c r="B18" s="26" t="s">
        <v>4</v>
      </c>
      <c r="C18" s="16">
        <v>0</v>
      </c>
      <c r="D18" s="17">
        <f t="shared" si="0"/>
        <v>0</v>
      </c>
      <c r="E18" s="18">
        <f>7306219</f>
        <v>7306219</v>
      </c>
      <c r="F18" s="19"/>
      <c r="G18" s="20">
        <f t="shared" si="1"/>
        <v>0</v>
      </c>
      <c r="H18" s="21"/>
      <c r="I18" s="22"/>
      <c r="J18" s="20">
        <f t="shared" si="2"/>
        <v>0</v>
      </c>
      <c r="K18" s="20">
        <f t="shared" si="3"/>
        <v>0</v>
      </c>
      <c r="L18" s="20">
        <f t="shared" si="4"/>
        <v>7306219</v>
      </c>
      <c r="M18" s="23">
        <f t="shared" si="5"/>
        <v>366</v>
      </c>
      <c r="N18" s="18">
        <f>7306219</f>
        <v>7306219</v>
      </c>
      <c r="O18" s="24">
        <f t="shared" si="6"/>
        <v>0</v>
      </c>
      <c r="P18" s="25"/>
      <c r="Q18" s="24">
        <f t="shared" si="7"/>
        <v>0</v>
      </c>
      <c r="R18" s="20">
        <f t="shared" si="8"/>
        <v>7306219</v>
      </c>
    </row>
    <row r="19" spans="1:19" x14ac:dyDescent="0.25">
      <c r="A19" s="26" t="s">
        <v>31</v>
      </c>
      <c r="B19" s="26" t="s">
        <v>4</v>
      </c>
      <c r="C19" s="16">
        <v>0</v>
      </c>
      <c r="D19" s="17">
        <f t="shared" si="0"/>
        <v>0</v>
      </c>
      <c r="E19" s="18">
        <v>12117000</v>
      </c>
      <c r="F19" s="19"/>
      <c r="G19" s="20">
        <f t="shared" si="1"/>
        <v>0</v>
      </c>
      <c r="H19" s="21"/>
      <c r="I19" s="22"/>
      <c r="J19" s="20">
        <f t="shared" si="2"/>
        <v>0</v>
      </c>
      <c r="K19" s="20">
        <f t="shared" si="3"/>
        <v>0</v>
      </c>
      <c r="L19" s="20">
        <f t="shared" si="4"/>
        <v>12117000</v>
      </c>
      <c r="M19" s="23">
        <f t="shared" si="5"/>
        <v>366</v>
      </c>
      <c r="N19" s="18">
        <v>12117000</v>
      </c>
      <c r="O19" s="24">
        <f t="shared" si="6"/>
        <v>0</v>
      </c>
      <c r="P19" s="25"/>
      <c r="Q19" s="24">
        <f t="shared" si="7"/>
        <v>0</v>
      </c>
      <c r="R19" s="20">
        <f t="shared" si="8"/>
        <v>12117000</v>
      </c>
    </row>
    <row r="20" spans="1:19" x14ac:dyDescent="0.25">
      <c r="A20" s="27" t="s">
        <v>32</v>
      </c>
      <c r="B20" s="15"/>
      <c r="C20" s="16">
        <v>0</v>
      </c>
      <c r="D20" s="17">
        <f t="shared" si="0"/>
        <v>0</v>
      </c>
      <c r="E20" s="18">
        <v>67120</v>
      </c>
      <c r="F20" s="19">
        <v>45230</v>
      </c>
      <c r="G20" s="20">
        <f t="shared" si="1"/>
        <v>67120</v>
      </c>
      <c r="H20" s="21"/>
      <c r="I20" s="22"/>
      <c r="J20" s="20">
        <f t="shared" si="2"/>
        <v>0</v>
      </c>
      <c r="K20" s="20">
        <f t="shared" si="3"/>
        <v>0</v>
      </c>
      <c r="L20" s="20">
        <f t="shared" si="4"/>
        <v>67120</v>
      </c>
      <c r="M20" s="23">
        <f t="shared" si="5"/>
        <v>153</v>
      </c>
      <c r="N20" s="18"/>
      <c r="O20" s="24">
        <f t="shared" si="6"/>
        <v>0</v>
      </c>
      <c r="P20" s="25"/>
      <c r="Q20" s="24">
        <f t="shared" si="7"/>
        <v>0</v>
      </c>
      <c r="R20" s="20">
        <f t="shared" si="8"/>
        <v>67120</v>
      </c>
    </row>
    <row r="21" spans="1:19" x14ac:dyDescent="0.25">
      <c r="A21" s="7" t="s">
        <v>2</v>
      </c>
      <c r="B21" s="7"/>
      <c r="C21" s="28"/>
      <c r="D21" s="29"/>
      <c r="E21" s="7"/>
      <c r="F21" s="28"/>
      <c r="G21" s="7"/>
      <c r="H21" s="13"/>
      <c r="I21" s="13"/>
      <c r="J21" s="13"/>
      <c r="K21" s="13"/>
      <c r="L21" s="13"/>
      <c r="M21" s="28"/>
      <c r="N21" s="28"/>
      <c r="O21" s="7"/>
      <c r="P21" s="7"/>
      <c r="Q21" s="7"/>
      <c r="R21" s="7"/>
    </row>
    <row r="22" spans="1:19" x14ac:dyDescent="0.25">
      <c r="A22" s="30" t="s">
        <v>33</v>
      </c>
      <c r="B22" s="30"/>
      <c r="C22" s="31"/>
      <c r="D22" s="31"/>
      <c r="E22" s="32">
        <f>SUM(E8:E21)</f>
        <v>23057036</v>
      </c>
      <c r="F22" s="33">
        <f>+E22-G22</f>
        <v>22989916</v>
      </c>
      <c r="G22" s="34">
        <f>SUM(G7:G21)</f>
        <v>67120</v>
      </c>
      <c r="H22" s="34"/>
      <c r="I22" s="34">
        <f>SUM(I7:I21)</f>
        <v>0</v>
      </c>
      <c r="J22" s="34">
        <f>SUM(J7:J21)</f>
        <v>0</v>
      </c>
      <c r="K22" s="34">
        <f>SUM(K7:K21)</f>
        <v>0</v>
      </c>
      <c r="L22" s="34">
        <f>SUM(L7:L21)</f>
        <v>23057036</v>
      </c>
      <c r="M22" s="33"/>
      <c r="N22" s="34">
        <f>SUM(N7:N21)</f>
        <v>22989916</v>
      </c>
      <c r="O22" s="24"/>
      <c r="P22" s="24"/>
      <c r="Q22" s="34">
        <f>SUM(Q7:Q21)</f>
        <v>0</v>
      </c>
      <c r="R22" s="34">
        <f>SUM(R7:R21)</f>
        <v>23057036</v>
      </c>
      <c r="S22" s="35"/>
    </row>
    <row r="23" spans="1:19" x14ac:dyDescent="0.25">
      <c r="A23" s="7" t="s">
        <v>2</v>
      </c>
      <c r="B23" s="7"/>
      <c r="C23" s="28"/>
      <c r="D23" s="29"/>
      <c r="E23" s="7"/>
      <c r="F23" s="28"/>
      <c r="G23" s="7"/>
      <c r="H23" s="7"/>
      <c r="I23" s="7"/>
      <c r="J23" s="7"/>
      <c r="K23" s="7"/>
      <c r="L23" s="7"/>
      <c r="M23" s="28"/>
      <c r="N23" s="28"/>
      <c r="O23" s="7"/>
      <c r="P23" s="7"/>
      <c r="Q23" s="7"/>
      <c r="R23" s="7"/>
    </row>
    <row r="24" spans="1:19" x14ac:dyDescent="0.25">
      <c r="A24" s="14" t="s">
        <v>34</v>
      </c>
      <c r="B24" s="14"/>
      <c r="C24" s="23"/>
      <c r="D24" s="36"/>
      <c r="E24" s="37"/>
      <c r="F24" s="38"/>
      <c r="M24" s="23"/>
      <c r="N24" s="39"/>
      <c r="O24" s="40"/>
      <c r="P24" s="40"/>
      <c r="Q24" s="40"/>
      <c r="R24" s="41"/>
    </row>
    <row r="25" spans="1:19" x14ac:dyDescent="0.25">
      <c r="A25" s="30" t="s">
        <v>35</v>
      </c>
      <c r="B25" s="30"/>
      <c r="C25" s="42">
        <v>30</v>
      </c>
      <c r="D25" s="17">
        <f t="shared" ref="D25:D40" si="9">IF(C25&gt;0,CEILING(1-(5%^(1/C25)),0.01),0)</f>
        <v>0.1</v>
      </c>
      <c r="E25" s="43">
        <v>2310194</v>
      </c>
      <c r="F25" s="44">
        <v>31064</v>
      </c>
      <c r="G25" s="20">
        <f>+IF(AND(F25&gt;N$5,F25&lt;=R$5),E25,0)</f>
        <v>0</v>
      </c>
      <c r="H25" s="21"/>
      <c r="I25" s="22"/>
      <c r="J25" s="20">
        <f>+IF(AND(H25&gt;N$5,H25&lt;=R$5),I25-N25+O25,0)</f>
        <v>0</v>
      </c>
      <c r="K25" s="20">
        <f>+IF(AND(H25&gt;N$5,H25&lt;=R$5),E25-N25+O25,0)</f>
        <v>0</v>
      </c>
      <c r="L25" s="20">
        <f t="shared" ref="L25:L43" si="10">+IF(OR(F25&gt;R$5,AND(H25&gt;0,H25&lt;=R$5)),0,E25)</f>
        <v>2310194</v>
      </c>
      <c r="M25" s="23">
        <f t="shared" ref="M25:M43" si="11">+IF(F25&gt;R$5,0,MAX(0,IF(H25&gt;R$5,R$5+1,MIN(H25,R$5+1))-IF(F25&lt;=N$5,N$5+1,F25)))</f>
        <v>366</v>
      </c>
      <c r="N25" s="45">
        <v>50827</v>
      </c>
      <c r="O25" s="24">
        <f t="shared" ref="O25:O40" si="12">IF(AND(H25&lt;&gt;0,H25&lt;F25),"Error",ROUND(MAX(0,IF(F25&lt;=N$5,N25,G25)-MAX(FLOOR(E25*5%,10),E25*(1-D25)^(YEARFRAC(IF(AND(H25&gt;0,H25&lt;=R$5),H25,R$5+1),F25)))),0))</f>
        <v>0</v>
      </c>
      <c r="P25" s="25"/>
      <c r="Q25" s="24">
        <f t="shared" ref="Q25:Q40" si="13">ROUND(MAX(+O25+P25,0),0)</f>
        <v>0</v>
      </c>
      <c r="R25" s="20">
        <f t="shared" ref="R25:R40" si="14">+ROUND(IF(OR(F25&gt;R$5,AND(H25&gt;0,H25&lt;=R$5)),0,IF(F25&lt;=N$5,N25,E25)-Q25),0)</f>
        <v>50827</v>
      </c>
    </row>
    <row r="26" spans="1:19" x14ac:dyDescent="0.25">
      <c r="A26" s="30" t="s">
        <v>35</v>
      </c>
      <c r="B26" s="30"/>
      <c r="C26" s="42">
        <v>30</v>
      </c>
      <c r="D26" s="17">
        <f t="shared" si="9"/>
        <v>0.1</v>
      </c>
      <c r="E26" s="43">
        <v>352896</v>
      </c>
      <c r="F26" s="44">
        <v>31850</v>
      </c>
      <c r="G26" s="20">
        <f t="shared" ref="G26:G43" si="15">+IF(AND(F26&gt;N$5,F26&lt;=R$5),E26,0)</f>
        <v>0</v>
      </c>
      <c r="H26" s="21"/>
      <c r="I26" s="22"/>
      <c r="J26" s="20">
        <f t="shared" ref="J26:J40" si="16">+IF(AND(H26&gt;N$5,H26&lt;=R$5),I26-N26+O26,0)</f>
        <v>0</v>
      </c>
      <c r="K26" s="20">
        <f t="shared" ref="K26:K40" si="17">+IF(AND(H26&gt;N$5,H26&lt;=R$5),E26-N26+O26,0)</f>
        <v>0</v>
      </c>
      <c r="L26" s="20">
        <f t="shared" si="10"/>
        <v>352896</v>
      </c>
      <c r="M26" s="23">
        <f t="shared" si="11"/>
        <v>366</v>
      </c>
      <c r="N26" s="45">
        <v>9742</v>
      </c>
      <c r="O26" s="24">
        <f t="shared" si="12"/>
        <v>0</v>
      </c>
      <c r="P26" s="25"/>
      <c r="Q26" s="24">
        <f t="shared" si="13"/>
        <v>0</v>
      </c>
      <c r="R26" s="20">
        <f t="shared" si="14"/>
        <v>9742</v>
      </c>
    </row>
    <row r="27" spans="1:19" x14ac:dyDescent="0.25">
      <c r="A27" s="30" t="s">
        <v>35</v>
      </c>
      <c r="B27" s="30"/>
      <c r="C27" s="42">
        <v>30</v>
      </c>
      <c r="D27" s="17">
        <f t="shared" si="9"/>
        <v>0.1</v>
      </c>
      <c r="E27" s="43">
        <v>156147</v>
      </c>
      <c r="F27" s="44">
        <v>32599</v>
      </c>
      <c r="G27" s="20">
        <f t="shared" si="15"/>
        <v>0</v>
      </c>
      <c r="H27" s="21"/>
      <c r="I27" s="22"/>
      <c r="J27" s="20">
        <f t="shared" si="16"/>
        <v>0</v>
      </c>
      <c r="K27" s="20">
        <f t="shared" si="17"/>
        <v>0</v>
      </c>
      <c r="L27" s="20">
        <f t="shared" si="10"/>
        <v>156147</v>
      </c>
      <c r="M27" s="23">
        <f t="shared" si="11"/>
        <v>366</v>
      </c>
      <c r="N27" s="45">
        <v>5350</v>
      </c>
      <c r="O27" s="24">
        <f t="shared" si="12"/>
        <v>0</v>
      </c>
      <c r="P27" s="25"/>
      <c r="Q27" s="24">
        <f t="shared" si="13"/>
        <v>0</v>
      </c>
      <c r="R27" s="20">
        <f t="shared" si="14"/>
        <v>5350</v>
      </c>
    </row>
    <row r="28" spans="1:19" x14ac:dyDescent="0.25">
      <c r="A28" s="30" t="s">
        <v>35</v>
      </c>
      <c r="B28" s="30"/>
      <c r="C28" s="42">
        <v>30</v>
      </c>
      <c r="D28" s="17">
        <f t="shared" si="9"/>
        <v>0.1</v>
      </c>
      <c r="E28" s="43">
        <v>3766</v>
      </c>
      <c r="F28" s="44">
        <v>33329</v>
      </c>
      <c r="G28" s="20">
        <f t="shared" si="15"/>
        <v>0</v>
      </c>
      <c r="H28" s="21"/>
      <c r="I28" s="22"/>
      <c r="J28" s="20">
        <f t="shared" si="16"/>
        <v>0</v>
      </c>
      <c r="K28" s="20">
        <f t="shared" si="17"/>
        <v>0</v>
      </c>
      <c r="L28" s="20">
        <f t="shared" si="10"/>
        <v>3766</v>
      </c>
      <c r="M28" s="23">
        <f t="shared" si="11"/>
        <v>366</v>
      </c>
      <c r="N28" s="45">
        <v>159</v>
      </c>
      <c r="O28" s="24">
        <f t="shared" si="12"/>
        <v>0</v>
      </c>
      <c r="P28" s="25"/>
      <c r="Q28" s="24">
        <f t="shared" si="13"/>
        <v>0</v>
      </c>
      <c r="R28" s="20">
        <f t="shared" si="14"/>
        <v>159</v>
      </c>
    </row>
    <row r="29" spans="1:19" x14ac:dyDescent="0.25">
      <c r="A29" s="30" t="s">
        <v>35</v>
      </c>
      <c r="B29" s="30"/>
      <c r="C29" s="42">
        <v>30</v>
      </c>
      <c r="D29" s="17">
        <f t="shared" si="9"/>
        <v>0.1</v>
      </c>
      <c r="E29" s="43">
        <v>206715</v>
      </c>
      <c r="F29" s="44">
        <v>33695</v>
      </c>
      <c r="G29" s="20">
        <f t="shared" si="15"/>
        <v>0</v>
      </c>
      <c r="H29" s="21"/>
      <c r="I29" s="22"/>
      <c r="J29" s="20">
        <f t="shared" si="16"/>
        <v>0</v>
      </c>
      <c r="K29" s="20">
        <f t="shared" si="17"/>
        <v>0</v>
      </c>
      <c r="L29" s="20">
        <f t="shared" si="10"/>
        <v>206715</v>
      </c>
      <c r="M29" s="23">
        <f t="shared" si="11"/>
        <v>366</v>
      </c>
      <c r="N29" s="45">
        <v>9720</v>
      </c>
      <c r="O29" s="24">
        <f t="shared" si="12"/>
        <v>0</v>
      </c>
      <c r="P29" s="25"/>
      <c r="Q29" s="24">
        <f t="shared" si="13"/>
        <v>0</v>
      </c>
      <c r="R29" s="20">
        <f t="shared" si="14"/>
        <v>9720</v>
      </c>
    </row>
    <row r="30" spans="1:19" x14ac:dyDescent="0.25">
      <c r="A30" s="30" t="s">
        <v>35</v>
      </c>
      <c r="B30" s="30"/>
      <c r="C30" s="42">
        <v>30</v>
      </c>
      <c r="D30" s="17">
        <f t="shared" si="9"/>
        <v>0.1</v>
      </c>
      <c r="E30" s="43">
        <v>1016396</v>
      </c>
      <c r="F30" s="44">
        <v>34060</v>
      </c>
      <c r="G30" s="20">
        <f t="shared" si="15"/>
        <v>0</v>
      </c>
      <c r="H30" s="21"/>
      <c r="I30" s="22"/>
      <c r="J30" s="20">
        <f t="shared" si="16"/>
        <v>0</v>
      </c>
      <c r="K30" s="20">
        <f t="shared" si="17"/>
        <v>0</v>
      </c>
      <c r="L30" s="20">
        <f t="shared" si="10"/>
        <v>1016396</v>
      </c>
      <c r="M30" s="23">
        <f t="shared" si="11"/>
        <v>366</v>
      </c>
      <c r="N30" s="45">
        <v>50810</v>
      </c>
      <c r="O30" s="24">
        <f t="shared" si="12"/>
        <v>0</v>
      </c>
      <c r="P30" s="25"/>
      <c r="Q30" s="24">
        <f t="shared" si="13"/>
        <v>0</v>
      </c>
      <c r="R30" s="20">
        <f t="shared" si="14"/>
        <v>50810</v>
      </c>
    </row>
    <row r="31" spans="1:19" x14ac:dyDescent="0.25">
      <c r="A31" s="30" t="s">
        <v>35</v>
      </c>
      <c r="B31" s="30"/>
      <c r="C31" s="42">
        <v>30</v>
      </c>
      <c r="D31" s="17">
        <f t="shared" si="9"/>
        <v>0.1</v>
      </c>
      <c r="E31" s="43">
        <v>187673</v>
      </c>
      <c r="F31" s="44">
        <v>34425</v>
      </c>
      <c r="G31" s="20">
        <f t="shared" si="15"/>
        <v>0</v>
      </c>
      <c r="H31" s="21"/>
      <c r="I31" s="22"/>
      <c r="J31" s="20">
        <f t="shared" si="16"/>
        <v>0</v>
      </c>
      <c r="K31" s="20">
        <f t="shared" si="17"/>
        <v>0</v>
      </c>
      <c r="L31" s="20">
        <f t="shared" si="10"/>
        <v>187673</v>
      </c>
      <c r="M31" s="23">
        <f t="shared" si="11"/>
        <v>366</v>
      </c>
      <c r="N31" s="45">
        <v>9380</v>
      </c>
      <c r="O31" s="24">
        <f t="shared" si="12"/>
        <v>0</v>
      </c>
      <c r="P31" s="25"/>
      <c r="Q31" s="24">
        <f t="shared" si="13"/>
        <v>0</v>
      </c>
      <c r="R31" s="20">
        <f t="shared" si="14"/>
        <v>9380</v>
      </c>
    </row>
    <row r="32" spans="1:19" x14ac:dyDescent="0.25">
      <c r="A32" s="30" t="s">
        <v>35</v>
      </c>
      <c r="B32" s="30"/>
      <c r="C32" s="42">
        <v>30</v>
      </c>
      <c r="D32" s="17">
        <f t="shared" si="9"/>
        <v>0.1</v>
      </c>
      <c r="E32" s="43">
        <v>73030</v>
      </c>
      <c r="F32" s="44">
        <v>36220</v>
      </c>
      <c r="G32" s="20">
        <f t="shared" si="15"/>
        <v>0</v>
      </c>
      <c r="H32" s="21"/>
      <c r="I32" s="22"/>
      <c r="J32" s="20">
        <f t="shared" si="16"/>
        <v>0</v>
      </c>
      <c r="K32" s="20">
        <f t="shared" si="17"/>
        <v>0</v>
      </c>
      <c r="L32" s="20">
        <f t="shared" si="10"/>
        <v>73030</v>
      </c>
      <c r="M32" s="23">
        <f t="shared" si="11"/>
        <v>366</v>
      </c>
      <c r="N32" s="45">
        <v>5774</v>
      </c>
      <c r="O32" s="24">
        <f t="shared" si="12"/>
        <v>577</v>
      </c>
      <c r="P32" s="25"/>
      <c r="Q32" s="24">
        <f t="shared" si="13"/>
        <v>577</v>
      </c>
      <c r="R32" s="20">
        <f t="shared" si="14"/>
        <v>5197</v>
      </c>
    </row>
    <row r="33" spans="1:19" x14ac:dyDescent="0.25">
      <c r="A33" s="30" t="s">
        <v>35</v>
      </c>
      <c r="B33" s="30"/>
      <c r="C33" s="42">
        <v>30</v>
      </c>
      <c r="D33" s="17">
        <f t="shared" si="9"/>
        <v>0.1</v>
      </c>
      <c r="E33" s="43">
        <v>71968</v>
      </c>
      <c r="F33" s="44">
        <v>36465</v>
      </c>
      <c r="G33" s="20">
        <f t="shared" si="15"/>
        <v>0</v>
      </c>
      <c r="H33" s="21"/>
      <c r="I33" s="22"/>
      <c r="J33" s="20">
        <f t="shared" si="16"/>
        <v>0</v>
      </c>
      <c r="K33" s="20">
        <f t="shared" si="17"/>
        <v>0</v>
      </c>
      <c r="L33" s="20">
        <f t="shared" si="10"/>
        <v>71968</v>
      </c>
      <c r="M33" s="23">
        <f t="shared" si="11"/>
        <v>366</v>
      </c>
      <c r="N33" s="45">
        <v>6105</v>
      </c>
      <c r="O33" s="24">
        <f t="shared" si="12"/>
        <v>611</v>
      </c>
      <c r="P33" s="25"/>
      <c r="Q33" s="24">
        <f t="shared" si="13"/>
        <v>611</v>
      </c>
      <c r="R33" s="20">
        <f t="shared" si="14"/>
        <v>5494</v>
      </c>
    </row>
    <row r="34" spans="1:19" x14ac:dyDescent="0.25">
      <c r="A34" s="30" t="s">
        <v>36</v>
      </c>
      <c r="B34" s="30"/>
      <c r="C34" s="42">
        <v>30</v>
      </c>
      <c r="D34" s="17">
        <f t="shared" si="9"/>
        <v>0.1</v>
      </c>
      <c r="E34" s="43">
        <v>323569</v>
      </c>
      <c r="F34" s="44">
        <v>39173</v>
      </c>
      <c r="G34" s="20">
        <f t="shared" si="15"/>
        <v>0</v>
      </c>
      <c r="H34" s="21"/>
      <c r="I34" s="22"/>
      <c r="J34" s="20">
        <f t="shared" si="16"/>
        <v>0</v>
      </c>
      <c r="K34" s="20">
        <f t="shared" si="17"/>
        <v>0</v>
      </c>
      <c r="L34" s="20">
        <f t="shared" si="10"/>
        <v>323569</v>
      </c>
      <c r="M34" s="23">
        <f t="shared" si="11"/>
        <v>366</v>
      </c>
      <c r="N34" s="45">
        <v>59958</v>
      </c>
      <c r="O34" s="24">
        <f t="shared" si="12"/>
        <v>5996</v>
      </c>
      <c r="P34" s="25"/>
      <c r="Q34" s="24">
        <f t="shared" si="13"/>
        <v>5996</v>
      </c>
      <c r="R34" s="20">
        <f t="shared" si="14"/>
        <v>53962</v>
      </c>
    </row>
    <row r="35" spans="1:19" x14ac:dyDescent="0.25">
      <c r="A35" s="30" t="s">
        <v>36</v>
      </c>
      <c r="B35" s="30"/>
      <c r="C35" s="42">
        <v>30</v>
      </c>
      <c r="D35" s="17">
        <f t="shared" si="9"/>
        <v>0.1</v>
      </c>
      <c r="E35" s="43">
        <v>685788</v>
      </c>
      <c r="F35" s="44">
        <v>41365</v>
      </c>
      <c r="G35" s="20">
        <f t="shared" si="15"/>
        <v>0</v>
      </c>
      <c r="H35" s="21"/>
      <c r="I35" s="22"/>
      <c r="J35" s="20">
        <f t="shared" si="16"/>
        <v>0</v>
      </c>
      <c r="K35" s="20">
        <f t="shared" si="17"/>
        <v>0</v>
      </c>
      <c r="L35" s="20">
        <f t="shared" si="10"/>
        <v>685788</v>
      </c>
      <c r="M35" s="23">
        <f t="shared" si="11"/>
        <v>366</v>
      </c>
      <c r="N35" s="45">
        <v>239119</v>
      </c>
      <c r="O35" s="24">
        <f t="shared" si="12"/>
        <v>23911</v>
      </c>
      <c r="P35" s="25"/>
      <c r="Q35" s="24">
        <f t="shared" si="13"/>
        <v>23911</v>
      </c>
      <c r="R35" s="20">
        <f t="shared" si="14"/>
        <v>215208</v>
      </c>
    </row>
    <row r="36" spans="1:19" x14ac:dyDescent="0.25">
      <c r="A36" s="30" t="s">
        <v>36</v>
      </c>
      <c r="B36" s="30"/>
      <c r="C36" s="42">
        <v>30</v>
      </c>
      <c r="D36" s="17">
        <f t="shared" si="9"/>
        <v>0.1</v>
      </c>
      <c r="E36" s="43">
        <v>476105</v>
      </c>
      <c r="F36" s="44">
        <v>41518</v>
      </c>
      <c r="G36" s="20">
        <f t="shared" si="15"/>
        <v>0</v>
      </c>
      <c r="H36" s="21"/>
      <c r="I36" s="22"/>
      <c r="J36" s="20">
        <f t="shared" si="16"/>
        <v>0</v>
      </c>
      <c r="K36" s="20">
        <f t="shared" si="17"/>
        <v>0</v>
      </c>
      <c r="L36" s="20">
        <f t="shared" si="10"/>
        <v>476105</v>
      </c>
      <c r="M36" s="23">
        <f t="shared" si="11"/>
        <v>366</v>
      </c>
      <c r="N36" s="45">
        <v>173458</v>
      </c>
      <c r="O36" s="24">
        <f t="shared" si="12"/>
        <v>17346</v>
      </c>
      <c r="P36" s="25"/>
      <c r="Q36" s="24">
        <f t="shared" si="13"/>
        <v>17346</v>
      </c>
      <c r="R36" s="20">
        <f t="shared" si="14"/>
        <v>156112</v>
      </c>
    </row>
    <row r="37" spans="1:19" x14ac:dyDescent="0.25">
      <c r="A37" s="30" t="s">
        <v>36</v>
      </c>
      <c r="B37" s="30"/>
      <c r="C37" s="42">
        <v>30</v>
      </c>
      <c r="D37" s="17">
        <f t="shared" si="9"/>
        <v>0.1</v>
      </c>
      <c r="E37" s="43">
        <v>89092</v>
      </c>
      <c r="F37" s="44">
        <v>41730</v>
      </c>
      <c r="G37" s="20">
        <f t="shared" si="15"/>
        <v>0</v>
      </c>
      <c r="H37" s="21"/>
      <c r="I37" s="22"/>
      <c r="J37" s="20">
        <f t="shared" si="16"/>
        <v>0</v>
      </c>
      <c r="K37" s="20">
        <f t="shared" si="17"/>
        <v>0</v>
      </c>
      <c r="L37" s="20">
        <f t="shared" si="10"/>
        <v>89092</v>
      </c>
      <c r="M37" s="23">
        <f t="shared" si="11"/>
        <v>366</v>
      </c>
      <c r="N37" s="45">
        <v>34516</v>
      </c>
      <c r="O37" s="24">
        <f t="shared" si="12"/>
        <v>3452</v>
      </c>
      <c r="P37" s="25"/>
      <c r="Q37" s="24">
        <f t="shared" si="13"/>
        <v>3452</v>
      </c>
      <c r="R37" s="20">
        <f t="shared" si="14"/>
        <v>31064</v>
      </c>
    </row>
    <row r="38" spans="1:19" x14ac:dyDescent="0.25">
      <c r="A38" s="30" t="s">
        <v>37</v>
      </c>
      <c r="B38" s="30"/>
      <c r="C38" s="42">
        <v>60</v>
      </c>
      <c r="D38" s="17">
        <f t="shared" si="9"/>
        <v>0.05</v>
      </c>
      <c r="E38" s="43">
        <v>2618278</v>
      </c>
      <c r="F38" s="44">
        <v>42277</v>
      </c>
      <c r="G38" s="20">
        <f t="shared" si="15"/>
        <v>0</v>
      </c>
      <c r="H38" s="21"/>
      <c r="I38" s="22"/>
      <c r="J38" s="20">
        <f t="shared" si="16"/>
        <v>0</v>
      </c>
      <c r="K38" s="20">
        <f t="shared" si="17"/>
        <v>0</v>
      </c>
      <c r="L38" s="20">
        <f t="shared" si="10"/>
        <v>2618278</v>
      </c>
      <c r="M38" s="23">
        <f t="shared" si="11"/>
        <v>366</v>
      </c>
      <c r="N38" s="45">
        <v>1781890</v>
      </c>
      <c r="O38" s="24">
        <f t="shared" si="12"/>
        <v>89094</v>
      </c>
      <c r="P38" s="25"/>
      <c r="Q38" s="24">
        <f t="shared" si="13"/>
        <v>89094</v>
      </c>
      <c r="R38" s="20">
        <f t="shared" si="14"/>
        <v>1692796</v>
      </c>
    </row>
    <row r="39" spans="1:19" x14ac:dyDescent="0.25">
      <c r="A39" s="30" t="s">
        <v>38</v>
      </c>
      <c r="B39" s="30"/>
      <c r="C39" s="42">
        <v>30</v>
      </c>
      <c r="D39" s="17">
        <f t="shared" si="9"/>
        <v>0.1</v>
      </c>
      <c r="E39" s="43">
        <v>482408</v>
      </c>
      <c r="F39" s="44">
        <v>44648</v>
      </c>
      <c r="G39" s="20">
        <f t="shared" si="15"/>
        <v>0</v>
      </c>
      <c r="H39" s="21"/>
      <c r="I39" s="22"/>
      <c r="J39" s="20">
        <f t="shared" si="16"/>
        <v>0</v>
      </c>
      <c r="K39" s="20">
        <f t="shared" si="17"/>
        <v>0</v>
      </c>
      <c r="L39" s="20">
        <f t="shared" si="10"/>
        <v>482408</v>
      </c>
      <c r="M39" s="23">
        <f t="shared" si="11"/>
        <v>366</v>
      </c>
      <c r="N39" s="45">
        <v>433786</v>
      </c>
      <c r="O39" s="24">
        <f t="shared" si="12"/>
        <v>43378</v>
      </c>
      <c r="P39" s="25"/>
      <c r="Q39" s="24">
        <f t="shared" si="13"/>
        <v>43378</v>
      </c>
      <c r="R39" s="20">
        <f t="shared" si="14"/>
        <v>390408</v>
      </c>
    </row>
    <row r="40" spans="1:19" x14ac:dyDescent="0.25">
      <c r="A40" s="46" t="s">
        <v>39</v>
      </c>
      <c r="B40" s="30"/>
      <c r="C40" s="42">
        <v>30</v>
      </c>
      <c r="D40" s="17">
        <f t="shared" si="9"/>
        <v>0.1</v>
      </c>
      <c r="E40" s="43">
        <v>306280</v>
      </c>
      <c r="F40" s="44">
        <v>45169</v>
      </c>
      <c r="G40" s="20">
        <f t="shared" si="15"/>
        <v>306280</v>
      </c>
      <c r="H40" s="21"/>
      <c r="I40" s="22"/>
      <c r="J40" s="20">
        <f t="shared" si="16"/>
        <v>0</v>
      </c>
      <c r="K40" s="20">
        <f t="shared" si="17"/>
        <v>0</v>
      </c>
      <c r="L40" s="20">
        <f t="shared" si="10"/>
        <v>306280</v>
      </c>
      <c r="M40" s="23">
        <f t="shared" si="11"/>
        <v>214</v>
      </c>
      <c r="N40" s="45"/>
      <c r="O40" s="24">
        <f t="shared" si="12"/>
        <v>18342</v>
      </c>
      <c r="P40" s="25"/>
      <c r="Q40" s="24">
        <f t="shared" si="13"/>
        <v>18342</v>
      </c>
      <c r="R40" s="20">
        <f t="shared" si="14"/>
        <v>287938</v>
      </c>
    </row>
    <row r="41" spans="1:19" x14ac:dyDescent="0.25">
      <c r="A41" s="46" t="s">
        <v>133</v>
      </c>
      <c r="B41" s="30"/>
      <c r="C41" s="42"/>
      <c r="D41" s="17"/>
      <c r="E41" s="43">
        <v>4251365</v>
      </c>
      <c r="F41" s="74">
        <v>45626</v>
      </c>
      <c r="G41" s="20">
        <f t="shared" si="15"/>
        <v>0</v>
      </c>
      <c r="H41" s="21"/>
      <c r="I41" s="22"/>
      <c r="J41" s="20"/>
      <c r="K41" s="20"/>
      <c r="L41" s="20">
        <f t="shared" si="10"/>
        <v>0</v>
      </c>
      <c r="M41" s="23">
        <f t="shared" si="11"/>
        <v>0</v>
      </c>
      <c r="N41" s="45"/>
      <c r="O41" s="24"/>
      <c r="P41" s="25"/>
      <c r="Q41" s="24"/>
      <c r="R41" s="20"/>
    </row>
    <row r="42" spans="1:19" x14ac:dyDescent="0.25">
      <c r="A42" s="46" t="s">
        <v>135</v>
      </c>
      <c r="B42" s="30"/>
      <c r="C42" s="42"/>
      <c r="D42" s="17"/>
      <c r="E42" s="43">
        <v>164891.21</v>
      </c>
      <c r="F42" s="74">
        <v>45412</v>
      </c>
      <c r="G42" s="20">
        <f t="shared" si="15"/>
        <v>0</v>
      </c>
      <c r="H42" s="21"/>
      <c r="I42" s="22"/>
      <c r="J42" s="20"/>
      <c r="K42" s="20"/>
      <c r="L42" s="20">
        <f t="shared" si="10"/>
        <v>0</v>
      </c>
      <c r="M42" s="23">
        <f t="shared" si="11"/>
        <v>0</v>
      </c>
      <c r="N42" s="45"/>
      <c r="O42" s="24"/>
      <c r="P42" s="25"/>
      <c r="Q42" s="24"/>
      <c r="R42" s="20"/>
    </row>
    <row r="43" spans="1:19" x14ac:dyDescent="0.25">
      <c r="A43" s="46" t="s">
        <v>134</v>
      </c>
      <c r="B43" s="30"/>
      <c r="C43" s="42"/>
      <c r="D43" s="17"/>
      <c r="E43" s="43">
        <v>331344</v>
      </c>
      <c r="F43" s="74">
        <v>45657</v>
      </c>
      <c r="G43" s="20">
        <f t="shared" si="15"/>
        <v>0</v>
      </c>
      <c r="H43" s="21"/>
      <c r="I43" s="22"/>
      <c r="J43" s="20"/>
      <c r="K43" s="20"/>
      <c r="L43" s="20">
        <f t="shared" si="10"/>
        <v>0</v>
      </c>
      <c r="M43" s="23">
        <f t="shared" si="11"/>
        <v>0</v>
      </c>
      <c r="N43" s="45"/>
      <c r="O43" s="24"/>
      <c r="P43" s="25"/>
      <c r="Q43" s="24"/>
      <c r="R43" s="20"/>
    </row>
    <row r="44" spans="1:19" x14ac:dyDescent="0.25">
      <c r="A44" s="47" t="s">
        <v>2</v>
      </c>
      <c r="B44" s="47"/>
      <c r="C44" s="48"/>
      <c r="D44" s="49"/>
      <c r="E44" s="47"/>
      <c r="F44" s="48"/>
      <c r="G44" s="50"/>
      <c r="H44" s="47"/>
      <c r="I44" s="47"/>
      <c r="J44" s="47"/>
      <c r="K44" s="47"/>
      <c r="L44" s="47"/>
      <c r="M44" s="48"/>
      <c r="N44" s="48"/>
      <c r="O44" s="47"/>
      <c r="P44" s="47"/>
      <c r="Q44" s="47"/>
      <c r="R44" s="47"/>
    </row>
    <row r="45" spans="1:19" x14ac:dyDescent="0.25">
      <c r="A45" s="30" t="s">
        <v>33</v>
      </c>
      <c r="B45" s="30"/>
      <c r="C45" s="31"/>
      <c r="D45" s="31"/>
      <c r="E45" s="32">
        <f>SUM(E24:E44)</f>
        <v>14107905.210000001</v>
      </c>
      <c r="F45" s="33">
        <f>+E45-G45</f>
        <v>13801625.210000001</v>
      </c>
      <c r="G45" s="34">
        <f>SUM(G24:G44)</f>
        <v>306280</v>
      </c>
      <c r="H45" s="34"/>
      <c r="I45" s="34">
        <f>SUM(I24:I44)</f>
        <v>0</v>
      </c>
      <c r="J45" s="34">
        <f>SUM(J24:J44)</f>
        <v>0</v>
      </c>
      <c r="K45" s="34">
        <f>SUM(K24:K44)</f>
        <v>0</v>
      </c>
      <c r="L45" s="34">
        <f>SUM(L24:L44)</f>
        <v>9360305</v>
      </c>
      <c r="M45" s="33"/>
      <c r="N45" s="34">
        <f>SUM(N24:N44)</f>
        <v>2870594</v>
      </c>
      <c r="O45" s="24"/>
      <c r="P45" s="24"/>
      <c r="Q45" s="34">
        <f>SUM(Q24:Q44)</f>
        <v>202707</v>
      </c>
      <c r="R45" s="34">
        <f>SUM(R24:R44)</f>
        <v>2974167</v>
      </c>
      <c r="S45" s="35"/>
    </row>
    <row r="46" spans="1:19" x14ac:dyDescent="0.25">
      <c r="A46" s="47" t="s">
        <v>2</v>
      </c>
      <c r="B46" s="47"/>
      <c r="C46" s="48"/>
      <c r="D46" s="49"/>
      <c r="E46" s="47"/>
      <c r="F46" s="48"/>
      <c r="G46" s="50"/>
      <c r="H46" s="47"/>
      <c r="I46" s="47"/>
      <c r="J46" s="47"/>
      <c r="K46" s="47"/>
      <c r="L46" s="47"/>
      <c r="M46" s="48"/>
      <c r="N46" s="48"/>
      <c r="O46" s="47"/>
      <c r="P46" s="47"/>
      <c r="Q46" s="47"/>
      <c r="R46" s="47"/>
    </row>
    <row r="47" spans="1:19" x14ac:dyDescent="0.25">
      <c r="A47" s="51" t="s">
        <v>40</v>
      </c>
      <c r="B47" s="51"/>
      <c r="C47" s="42"/>
      <c r="D47" s="17"/>
      <c r="E47" s="43"/>
      <c r="F47" s="44"/>
      <c r="G47" s="20"/>
      <c r="H47" s="21"/>
      <c r="I47" s="22"/>
      <c r="J47" s="20"/>
      <c r="K47" s="20"/>
      <c r="L47" s="20"/>
      <c r="M47" s="23"/>
      <c r="N47" s="45"/>
      <c r="O47" s="24"/>
      <c r="P47" s="25"/>
      <c r="Q47" s="24"/>
      <c r="R47" s="20"/>
    </row>
    <row r="48" spans="1:19" x14ac:dyDescent="0.25">
      <c r="A48" s="30" t="s">
        <v>41</v>
      </c>
      <c r="B48" s="30" t="s">
        <v>4</v>
      </c>
      <c r="C48" s="42">
        <v>30</v>
      </c>
      <c r="D48" s="17">
        <f t="shared" ref="D48:D56" si="18">IF(C48&gt;0,CEILING(1-(5%^(1/C48)),0.01),0)</f>
        <v>0.1</v>
      </c>
      <c r="E48" s="43">
        <v>3188556.5900509278</v>
      </c>
      <c r="F48" s="44">
        <v>31064</v>
      </c>
      <c r="G48" s="20">
        <f t="shared" ref="G48:G56" si="19">+IF(AND(F48&gt;N$5,F48&lt;=R$5),E48,0)</f>
        <v>0</v>
      </c>
      <c r="H48" s="21"/>
      <c r="I48" s="22"/>
      <c r="J48" s="20">
        <f t="shared" ref="J48:J56" si="20">+IF(AND(H48&gt;N$5,H48&lt;=R$5),I48-N48+O48,0)</f>
        <v>0</v>
      </c>
      <c r="K48" s="20">
        <f t="shared" ref="K48:K56" si="21">+IF(AND(H48&gt;N$5,H48&lt;=R$5),E48-N48+O48,0)</f>
        <v>0</v>
      </c>
      <c r="L48" s="20">
        <f t="shared" ref="L48:L56" si="22">+IF(OR(F48&gt;R$5,AND(H48&gt;0,H48&lt;=R$5)),0,E48)</f>
        <v>3188556.5900509278</v>
      </c>
      <c r="M48" s="23">
        <f t="shared" ref="M48:M56" si="23">+IF(F48&gt;R$5,0,MAX(0,IF(H48&gt;R$5,R$5+1,MIN(H48,R$5+1))-IF(F48&lt;=N$5,N$5+1,F48)))</f>
        <v>366</v>
      </c>
      <c r="N48" s="45">
        <v>159420</v>
      </c>
      <c r="O48" s="24">
        <f t="shared" ref="O48:O56" si="24">IF(AND(H48&lt;&gt;0,H48&lt;F48),"Error",ROUND(MAX(0,IF(F48&lt;=N$5,N48,G48)-MAX(FLOOR(E48*5%,10),E48*(1-D48)^(YEARFRAC(IF(AND(H48&gt;0,H48&lt;=R$5),H48,R$5+1),F48)))),0))</f>
        <v>0</v>
      </c>
      <c r="P48" s="25"/>
      <c r="Q48" s="24">
        <f t="shared" ref="Q48:Q56" si="25">ROUND(MAX(+O48+P48,0),0)</f>
        <v>0</v>
      </c>
      <c r="R48" s="20">
        <f t="shared" ref="R48:R56" si="26">+ROUND(IF(OR(F48&gt;R$5,AND(H48&gt;0,H48&lt;=R$5)),0,IF(F48&lt;=N$5,N48,E48)-Q48),0)</f>
        <v>159420</v>
      </c>
    </row>
    <row r="49" spans="1:19" x14ac:dyDescent="0.25">
      <c r="A49" s="30" t="s">
        <v>41</v>
      </c>
      <c r="B49" s="30" t="s">
        <v>4</v>
      </c>
      <c r="C49" s="42">
        <v>30</v>
      </c>
      <c r="D49" s="17">
        <f t="shared" si="18"/>
        <v>0.1</v>
      </c>
      <c r="E49" s="43">
        <v>557594.75834981783</v>
      </c>
      <c r="F49" s="44">
        <v>31850</v>
      </c>
      <c r="G49" s="20">
        <f t="shared" si="19"/>
        <v>0</v>
      </c>
      <c r="H49" s="21"/>
      <c r="I49" s="22"/>
      <c r="J49" s="20">
        <f t="shared" si="20"/>
        <v>0</v>
      </c>
      <c r="K49" s="20">
        <f t="shared" si="21"/>
        <v>0</v>
      </c>
      <c r="L49" s="20">
        <f t="shared" si="22"/>
        <v>557594.75834981783</v>
      </c>
      <c r="M49" s="23">
        <f t="shared" si="23"/>
        <v>366</v>
      </c>
      <c r="N49" s="45">
        <v>27870</v>
      </c>
      <c r="O49" s="24">
        <f t="shared" si="24"/>
        <v>0</v>
      </c>
      <c r="P49" s="25"/>
      <c r="Q49" s="24">
        <f t="shared" si="25"/>
        <v>0</v>
      </c>
      <c r="R49" s="20">
        <f t="shared" si="26"/>
        <v>27870</v>
      </c>
    </row>
    <row r="50" spans="1:19" x14ac:dyDescent="0.25">
      <c r="A50" s="30" t="s">
        <v>41</v>
      </c>
      <c r="B50" s="30" t="s">
        <v>4</v>
      </c>
      <c r="C50" s="42">
        <v>30</v>
      </c>
      <c r="D50" s="17">
        <f t="shared" si="18"/>
        <v>0.1</v>
      </c>
      <c r="E50" s="43">
        <v>270737.37026614643</v>
      </c>
      <c r="F50" s="44">
        <v>32599</v>
      </c>
      <c r="G50" s="20">
        <f t="shared" si="19"/>
        <v>0</v>
      </c>
      <c r="H50" s="21"/>
      <c r="I50" s="22"/>
      <c r="J50" s="20">
        <f t="shared" si="20"/>
        <v>0</v>
      </c>
      <c r="K50" s="20">
        <f t="shared" si="21"/>
        <v>0</v>
      </c>
      <c r="L50" s="20">
        <f t="shared" si="22"/>
        <v>270737.37026614643</v>
      </c>
      <c r="M50" s="23">
        <f t="shared" si="23"/>
        <v>366</v>
      </c>
      <c r="N50" s="45">
        <v>13530</v>
      </c>
      <c r="O50" s="24">
        <f t="shared" si="24"/>
        <v>0</v>
      </c>
      <c r="P50" s="25"/>
      <c r="Q50" s="24">
        <f t="shared" si="25"/>
        <v>0</v>
      </c>
      <c r="R50" s="20">
        <f t="shared" si="26"/>
        <v>13530</v>
      </c>
    </row>
    <row r="51" spans="1:19" x14ac:dyDescent="0.25">
      <c r="A51" s="30" t="s">
        <v>41</v>
      </c>
      <c r="B51" s="30" t="s">
        <v>4</v>
      </c>
      <c r="C51" s="42">
        <v>30</v>
      </c>
      <c r="D51" s="17">
        <f t="shared" si="18"/>
        <v>0.1</v>
      </c>
      <c r="E51" s="43">
        <v>7235</v>
      </c>
      <c r="F51" s="44">
        <v>33329</v>
      </c>
      <c r="G51" s="20">
        <f t="shared" si="19"/>
        <v>0</v>
      </c>
      <c r="H51" s="21"/>
      <c r="I51" s="22"/>
      <c r="J51" s="20">
        <f t="shared" si="20"/>
        <v>0</v>
      </c>
      <c r="K51" s="20">
        <f t="shared" si="21"/>
        <v>0</v>
      </c>
      <c r="L51" s="20">
        <f t="shared" si="22"/>
        <v>7235</v>
      </c>
      <c r="M51" s="23">
        <f t="shared" si="23"/>
        <v>366</v>
      </c>
      <c r="N51" s="45">
        <v>360</v>
      </c>
      <c r="O51" s="24">
        <f t="shared" si="24"/>
        <v>0</v>
      </c>
      <c r="P51" s="25"/>
      <c r="Q51" s="24">
        <f t="shared" si="25"/>
        <v>0</v>
      </c>
      <c r="R51" s="20">
        <f t="shared" si="26"/>
        <v>360</v>
      </c>
    </row>
    <row r="52" spans="1:19" x14ac:dyDescent="0.25">
      <c r="A52" s="30" t="s">
        <v>41</v>
      </c>
      <c r="B52" s="30" t="s">
        <v>4</v>
      </c>
      <c r="C52" s="42">
        <v>30</v>
      </c>
      <c r="D52" s="17">
        <f t="shared" si="18"/>
        <v>0.1</v>
      </c>
      <c r="E52" s="43">
        <v>418040</v>
      </c>
      <c r="F52" s="44">
        <v>33695</v>
      </c>
      <c r="G52" s="20">
        <f t="shared" si="19"/>
        <v>0</v>
      </c>
      <c r="H52" s="21"/>
      <c r="I52" s="22"/>
      <c r="J52" s="20">
        <f t="shared" si="20"/>
        <v>0</v>
      </c>
      <c r="K52" s="20">
        <f t="shared" si="21"/>
        <v>0</v>
      </c>
      <c r="L52" s="20">
        <f t="shared" si="22"/>
        <v>418040</v>
      </c>
      <c r="M52" s="23">
        <f t="shared" si="23"/>
        <v>366</v>
      </c>
      <c r="N52" s="45">
        <v>20900</v>
      </c>
      <c r="O52" s="24">
        <f t="shared" si="24"/>
        <v>0</v>
      </c>
      <c r="P52" s="25"/>
      <c r="Q52" s="24">
        <f t="shared" si="25"/>
        <v>0</v>
      </c>
      <c r="R52" s="20">
        <f t="shared" si="26"/>
        <v>20900</v>
      </c>
    </row>
    <row r="53" spans="1:19" x14ac:dyDescent="0.25">
      <c r="A53" s="30" t="s">
        <v>41</v>
      </c>
      <c r="B53" s="30" t="s">
        <v>4</v>
      </c>
      <c r="C53" s="42">
        <v>30</v>
      </c>
      <c r="D53" s="17">
        <f t="shared" si="18"/>
        <v>0.1</v>
      </c>
      <c r="E53" s="43">
        <v>2163631</v>
      </c>
      <c r="F53" s="44">
        <v>34060</v>
      </c>
      <c r="G53" s="20">
        <f t="shared" si="19"/>
        <v>0</v>
      </c>
      <c r="H53" s="21"/>
      <c r="I53" s="22"/>
      <c r="J53" s="20">
        <f t="shared" si="20"/>
        <v>0</v>
      </c>
      <c r="K53" s="20">
        <f t="shared" si="21"/>
        <v>0</v>
      </c>
      <c r="L53" s="20">
        <f t="shared" si="22"/>
        <v>2163631</v>
      </c>
      <c r="M53" s="23">
        <f t="shared" si="23"/>
        <v>366</v>
      </c>
      <c r="N53" s="45">
        <v>108180</v>
      </c>
      <c r="O53" s="24">
        <f t="shared" si="24"/>
        <v>0</v>
      </c>
      <c r="P53" s="25"/>
      <c r="Q53" s="24">
        <f t="shared" si="25"/>
        <v>0</v>
      </c>
      <c r="R53" s="20">
        <f t="shared" si="26"/>
        <v>108180</v>
      </c>
    </row>
    <row r="54" spans="1:19" x14ac:dyDescent="0.25">
      <c r="A54" s="30" t="s">
        <v>41</v>
      </c>
      <c r="B54" s="30" t="s">
        <v>4</v>
      </c>
      <c r="C54" s="42">
        <v>30</v>
      </c>
      <c r="D54" s="17">
        <f t="shared" si="18"/>
        <v>0.1</v>
      </c>
      <c r="E54" s="43">
        <v>420532</v>
      </c>
      <c r="F54" s="44">
        <v>34425</v>
      </c>
      <c r="G54" s="20">
        <f t="shared" si="19"/>
        <v>0</v>
      </c>
      <c r="H54" s="21"/>
      <c r="I54" s="22"/>
      <c r="J54" s="20">
        <f t="shared" si="20"/>
        <v>0</v>
      </c>
      <c r="K54" s="20">
        <f t="shared" si="21"/>
        <v>0</v>
      </c>
      <c r="L54" s="20">
        <f t="shared" si="22"/>
        <v>420532</v>
      </c>
      <c r="M54" s="23">
        <f t="shared" si="23"/>
        <v>366</v>
      </c>
      <c r="N54" s="45">
        <v>21020</v>
      </c>
      <c r="O54" s="24">
        <f t="shared" si="24"/>
        <v>0</v>
      </c>
      <c r="P54" s="25"/>
      <c r="Q54" s="24">
        <f t="shared" si="25"/>
        <v>0</v>
      </c>
      <c r="R54" s="20">
        <f t="shared" si="26"/>
        <v>21020</v>
      </c>
    </row>
    <row r="55" spans="1:19" x14ac:dyDescent="0.25">
      <c r="A55" s="30" t="s">
        <v>41</v>
      </c>
      <c r="B55" s="30" t="s">
        <v>4</v>
      </c>
      <c r="C55" s="42">
        <v>30</v>
      </c>
      <c r="D55" s="17">
        <f t="shared" si="18"/>
        <v>0.1</v>
      </c>
      <c r="E55" s="43">
        <v>210602</v>
      </c>
      <c r="F55" s="44">
        <v>36220</v>
      </c>
      <c r="G55" s="20">
        <f t="shared" si="19"/>
        <v>0</v>
      </c>
      <c r="H55" s="21"/>
      <c r="I55" s="22"/>
      <c r="J55" s="20">
        <f t="shared" si="20"/>
        <v>0</v>
      </c>
      <c r="K55" s="20">
        <f t="shared" si="21"/>
        <v>0</v>
      </c>
      <c r="L55" s="20">
        <f t="shared" si="22"/>
        <v>210602</v>
      </c>
      <c r="M55" s="23">
        <f t="shared" si="23"/>
        <v>366</v>
      </c>
      <c r="N55" s="45">
        <v>16652</v>
      </c>
      <c r="O55" s="24">
        <f t="shared" si="24"/>
        <v>1665</v>
      </c>
      <c r="P55" s="25"/>
      <c r="Q55" s="24">
        <f t="shared" si="25"/>
        <v>1665</v>
      </c>
      <c r="R55" s="20">
        <f t="shared" si="26"/>
        <v>14987</v>
      </c>
    </row>
    <row r="56" spans="1:19" x14ac:dyDescent="0.25">
      <c r="A56" s="30" t="s">
        <v>41</v>
      </c>
      <c r="B56" s="30" t="s">
        <v>4</v>
      </c>
      <c r="C56" s="42">
        <v>30</v>
      </c>
      <c r="D56" s="17">
        <f t="shared" si="18"/>
        <v>0.1</v>
      </c>
      <c r="E56" s="43">
        <v>214808</v>
      </c>
      <c r="F56" s="44">
        <v>36465</v>
      </c>
      <c r="G56" s="20">
        <f t="shared" si="19"/>
        <v>0</v>
      </c>
      <c r="H56" s="21"/>
      <c r="I56" s="22"/>
      <c r="J56" s="20">
        <f t="shared" si="20"/>
        <v>0</v>
      </c>
      <c r="K56" s="20">
        <f t="shared" si="21"/>
        <v>0</v>
      </c>
      <c r="L56" s="20">
        <f t="shared" si="22"/>
        <v>214808</v>
      </c>
      <c r="M56" s="23">
        <f t="shared" si="23"/>
        <v>366</v>
      </c>
      <c r="N56" s="45">
        <v>18221</v>
      </c>
      <c r="O56" s="24">
        <f t="shared" si="24"/>
        <v>1822</v>
      </c>
      <c r="P56" s="25"/>
      <c r="Q56" s="24">
        <f t="shared" si="25"/>
        <v>1822</v>
      </c>
      <c r="R56" s="20">
        <f t="shared" si="26"/>
        <v>16399</v>
      </c>
    </row>
    <row r="57" spans="1:19" x14ac:dyDescent="0.25">
      <c r="A57" s="47" t="s">
        <v>2</v>
      </c>
      <c r="B57" s="47"/>
      <c r="C57" s="48"/>
      <c r="D57" s="49"/>
      <c r="E57" s="47"/>
      <c r="F57" s="48"/>
      <c r="G57" s="50"/>
      <c r="H57" s="47"/>
      <c r="I57" s="47"/>
      <c r="J57" s="47"/>
      <c r="K57" s="47"/>
      <c r="L57" s="47"/>
      <c r="M57" s="48"/>
      <c r="N57" s="48"/>
      <c r="O57" s="47"/>
      <c r="P57" s="47"/>
      <c r="Q57" s="47"/>
      <c r="R57" s="47"/>
    </row>
    <row r="58" spans="1:19" x14ac:dyDescent="0.25">
      <c r="A58" s="30" t="s">
        <v>33</v>
      </c>
      <c r="B58" s="30"/>
      <c r="C58" s="31"/>
      <c r="D58" s="31"/>
      <c r="E58" s="32">
        <f>SUM(E47:E57)</f>
        <v>7451736.7186668925</v>
      </c>
      <c r="F58" s="33">
        <f>+E58-G58</f>
        <v>7451736.7186668925</v>
      </c>
      <c r="G58" s="34">
        <f>SUM(G47:G57)</f>
        <v>0</v>
      </c>
      <c r="H58" s="34"/>
      <c r="I58" s="34">
        <f>SUM(I47:I57)</f>
        <v>0</v>
      </c>
      <c r="J58" s="34">
        <f>SUM(J47:J57)</f>
        <v>0</v>
      </c>
      <c r="K58" s="34">
        <f>SUM(K47:K57)</f>
        <v>0</v>
      </c>
      <c r="L58" s="34">
        <f>SUM(L47:L57)</f>
        <v>7451736.7186668925</v>
      </c>
      <c r="M58" s="33"/>
      <c r="N58" s="34">
        <f>SUM(N47:N57)</f>
        <v>386153</v>
      </c>
      <c r="O58" s="24"/>
      <c r="P58" s="24"/>
      <c r="Q58" s="34">
        <f>SUM(Q47:Q57)</f>
        <v>3487</v>
      </c>
      <c r="R58" s="34">
        <f>SUM(R47:R57)</f>
        <v>382666</v>
      </c>
      <c r="S58" s="35"/>
    </row>
    <row r="59" spans="1:19" x14ac:dyDescent="0.25">
      <c r="A59" s="47" t="s">
        <v>2</v>
      </c>
      <c r="B59" s="47"/>
      <c r="C59" s="48"/>
      <c r="D59" s="49"/>
      <c r="E59" s="47"/>
      <c r="F59" s="48"/>
      <c r="G59" s="50"/>
      <c r="H59" s="47"/>
      <c r="I59" s="47"/>
      <c r="J59" s="47"/>
      <c r="K59" s="47"/>
      <c r="L59" s="47"/>
      <c r="M59" s="48"/>
      <c r="N59" s="48"/>
      <c r="O59" s="47"/>
      <c r="P59" s="47"/>
      <c r="Q59" s="47"/>
      <c r="R59" s="47"/>
    </row>
    <row r="60" spans="1:19" x14ac:dyDescent="0.25">
      <c r="A60" s="51" t="s">
        <v>34</v>
      </c>
      <c r="B60" s="51"/>
      <c r="C60" s="48"/>
      <c r="D60" s="49"/>
      <c r="E60" s="47"/>
      <c r="F60" s="48"/>
      <c r="G60" s="50"/>
      <c r="H60" s="47"/>
      <c r="I60" s="47"/>
      <c r="J60" s="47"/>
      <c r="K60" s="47"/>
      <c r="L60" s="47"/>
      <c r="M60" s="48"/>
      <c r="N60" s="48"/>
      <c r="O60" s="47"/>
      <c r="P60" s="47"/>
      <c r="Q60" s="47"/>
      <c r="R60" s="47"/>
    </row>
    <row r="61" spans="1:19" x14ac:dyDescent="0.25">
      <c r="A61" s="30" t="s">
        <v>42</v>
      </c>
      <c r="B61" s="30"/>
      <c r="C61" s="42">
        <v>30</v>
      </c>
      <c r="D61" s="17">
        <f t="shared" ref="D61:D100" si="27">IF(C61&gt;0,CEILING(1-(5%^(1/C61)),0.01),0)</f>
        <v>0.1</v>
      </c>
      <c r="E61" s="43">
        <v>978000</v>
      </c>
      <c r="F61" s="44">
        <v>31064</v>
      </c>
      <c r="G61" s="20">
        <f t="shared" ref="G61:G100" si="28">+IF(AND(F61&gt;N$5,F61&lt;=R$5),E61,0)</f>
        <v>0</v>
      </c>
      <c r="H61" s="21"/>
      <c r="I61" s="22"/>
      <c r="J61" s="20">
        <f t="shared" ref="J61:J100" si="29">+IF(AND(H61&gt;N$5,H61&lt;=R$5),I61-N61+O61,0)</f>
        <v>0</v>
      </c>
      <c r="K61" s="20">
        <f t="shared" ref="K61:K100" si="30">+IF(AND(H61&gt;N$5,H61&lt;=R$5),E61-N61+O61,0)</f>
        <v>0</v>
      </c>
      <c r="L61" s="20">
        <f t="shared" ref="L61:L100" si="31">+IF(OR(F61&gt;R$5,AND(H61&gt;0,H61&lt;=R$5)),0,E61)</f>
        <v>978000</v>
      </c>
      <c r="M61" s="23">
        <f t="shared" ref="M61:M100" si="32">+IF(F61&gt;R$5,0,MAX(0,IF(H61&gt;R$5,R$5+1,MIN(H61,R$5+1))-IF(F61&lt;=N$5,N$5+1,F61)))</f>
        <v>366</v>
      </c>
      <c r="N61" s="45">
        <v>48900</v>
      </c>
      <c r="O61" s="24">
        <f t="shared" ref="O61:O100" si="33">IF(AND(H61&lt;&gt;0,H61&lt;F61),"Error",ROUND(MAX(0,IF(F61&lt;=N$5,N61,G61)-MAX(FLOOR(E61*5%,10),E61*(1-D61)^(YEARFRAC(IF(AND(H61&gt;0,H61&lt;=R$5),H61,R$5+1),F61)))),0))</f>
        <v>0</v>
      </c>
      <c r="P61" s="25"/>
      <c r="Q61" s="24">
        <f t="shared" ref="Q61:Q100" si="34">ROUND(MAX(+O61+P61,0),0)</f>
        <v>0</v>
      </c>
      <c r="R61" s="20">
        <f t="shared" ref="R61:R100" si="35">+ROUND(IF(OR(F61&gt;R$5,AND(H61&gt;0,H61&lt;=R$5)),0,IF(F61&lt;=N$5,N61,E61)-Q61),0)</f>
        <v>48900</v>
      </c>
    </row>
    <row r="62" spans="1:19" x14ac:dyDescent="0.25">
      <c r="A62" s="30" t="s">
        <v>42</v>
      </c>
      <c r="B62" s="30"/>
      <c r="C62" s="42">
        <v>30</v>
      </c>
      <c r="D62" s="17">
        <f t="shared" si="27"/>
        <v>0.1</v>
      </c>
      <c r="E62" s="43">
        <v>32306</v>
      </c>
      <c r="F62" s="44">
        <v>32325</v>
      </c>
      <c r="G62" s="20">
        <f t="shared" si="28"/>
        <v>0</v>
      </c>
      <c r="H62" s="21"/>
      <c r="I62" s="22"/>
      <c r="J62" s="20">
        <f t="shared" si="29"/>
        <v>0</v>
      </c>
      <c r="K62" s="20">
        <f t="shared" si="30"/>
        <v>0</v>
      </c>
      <c r="L62" s="20">
        <f t="shared" si="31"/>
        <v>32306</v>
      </c>
      <c r="M62" s="23">
        <f t="shared" si="32"/>
        <v>366</v>
      </c>
      <c r="N62" s="45">
        <v>1610</v>
      </c>
      <c r="O62" s="24">
        <f t="shared" si="33"/>
        <v>0</v>
      </c>
      <c r="P62" s="25"/>
      <c r="Q62" s="24">
        <f t="shared" si="34"/>
        <v>0</v>
      </c>
      <c r="R62" s="20">
        <f t="shared" si="35"/>
        <v>1610</v>
      </c>
    </row>
    <row r="63" spans="1:19" x14ac:dyDescent="0.25">
      <c r="A63" s="30" t="s">
        <v>42</v>
      </c>
      <c r="B63" s="30"/>
      <c r="C63" s="42">
        <v>30</v>
      </c>
      <c r="D63" s="17">
        <f t="shared" si="27"/>
        <v>0.1</v>
      </c>
      <c r="E63" s="43">
        <v>752195</v>
      </c>
      <c r="F63" s="44">
        <v>32964</v>
      </c>
      <c r="G63" s="20">
        <f t="shared" si="28"/>
        <v>0</v>
      </c>
      <c r="H63" s="21"/>
      <c r="I63" s="22"/>
      <c r="J63" s="20">
        <f t="shared" si="29"/>
        <v>0</v>
      </c>
      <c r="K63" s="20">
        <f t="shared" si="30"/>
        <v>0</v>
      </c>
      <c r="L63" s="20">
        <f t="shared" si="31"/>
        <v>752195</v>
      </c>
      <c r="M63" s="23">
        <f t="shared" si="32"/>
        <v>366</v>
      </c>
      <c r="N63" s="45">
        <v>37600</v>
      </c>
      <c r="O63" s="24">
        <f t="shared" si="33"/>
        <v>0</v>
      </c>
      <c r="P63" s="25"/>
      <c r="Q63" s="24">
        <f t="shared" si="34"/>
        <v>0</v>
      </c>
      <c r="R63" s="20">
        <f t="shared" si="35"/>
        <v>37600</v>
      </c>
    </row>
    <row r="64" spans="1:19" x14ac:dyDescent="0.25">
      <c r="A64" s="30" t="s">
        <v>42</v>
      </c>
      <c r="B64" s="30"/>
      <c r="C64" s="42">
        <v>30</v>
      </c>
      <c r="D64" s="17">
        <f t="shared" si="27"/>
        <v>0.1</v>
      </c>
      <c r="E64" s="43">
        <v>1087458</v>
      </c>
      <c r="F64" s="44">
        <v>33329</v>
      </c>
      <c r="G64" s="20">
        <f t="shared" si="28"/>
        <v>0</v>
      </c>
      <c r="H64" s="21"/>
      <c r="I64" s="22"/>
      <c r="J64" s="20">
        <f t="shared" si="29"/>
        <v>0</v>
      </c>
      <c r="K64" s="20">
        <f t="shared" si="30"/>
        <v>0</v>
      </c>
      <c r="L64" s="20">
        <f t="shared" si="31"/>
        <v>1087458</v>
      </c>
      <c r="M64" s="23">
        <f t="shared" si="32"/>
        <v>366</v>
      </c>
      <c r="N64" s="45">
        <v>54370</v>
      </c>
      <c r="O64" s="24">
        <f t="shared" si="33"/>
        <v>0</v>
      </c>
      <c r="P64" s="25"/>
      <c r="Q64" s="24">
        <f t="shared" si="34"/>
        <v>0</v>
      </c>
      <c r="R64" s="20">
        <f t="shared" si="35"/>
        <v>54370</v>
      </c>
    </row>
    <row r="65" spans="1:19" x14ac:dyDescent="0.25">
      <c r="A65" s="30" t="s">
        <v>42</v>
      </c>
      <c r="B65" s="30"/>
      <c r="C65" s="42">
        <v>30</v>
      </c>
      <c r="D65" s="17">
        <f t="shared" si="27"/>
        <v>0.1</v>
      </c>
      <c r="E65" s="43">
        <v>44891</v>
      </c>
      <c r="F65" s="44">
        <v>35096</v>
      </c>
      <c r="G65" s="20">
        <f t="shared" si="28"/>
        <v>0</v>
      </c>
      <c r="H65" s="21"/>
      <c r="I65" s="22"/>
      <c r="J65" s="20">
        <f t="shared" si="29"/>
        <v>0</v>
      </c>
      <c r="K65" s="20">
        <f t="shared" si="30"/>
        <v>0</v>
      </c>
      <c r="L65" s="20">
        <f t="shared" si="31"/>
        <v>44891</v>
      </c>
      <c r="M65" s="23">
        <f t="shared" si="32"/>
        <v>366</v>
      </c>
      <c r="N65" s="45">
        <v>2565</v>
      </c>
      <c r="O65" s="24">
        <f t="shared" si="33"/>
        <v>257</v>
      </c>
      <c r="P65" s="25"/>
      <c r="Q65" s="24">
        <f t="shared" si="34"/>
        <v>257</v>
      </c>
      <c r="R65" s="20">
        <f t="shared" si="35"/>
        <v>2308</v>
      </c>
    </row>
    <row r="66" spans="1:19" x14ac:dyDescent="0.25">
      <c r="A66" s="30" t="s">
        <v>42</v>
      </c>
      <c r="B66" s="30"/>
      <c r="C66" s="42">
        <v>30</v>
      </c>
      <c r="D66" s="17">
        <f t="shared" si="27"/>
        <v>0.1</v>
      </c>
      <c r="E66" s="43">
        <v>356832</v>
      </c>
      <c r="F66" s="44">
        <v>35431</v>
      </c>
      <c r="G66" s="20">
        <f t="shared" si="28"/>
        <v>0</v>
      </c>
      <c r="H66" s="21"/>
      <c r="I66" s="22"/>
      <c r="J66" s="20">
        <f t="shared" si="29"/>
        <v>0</v>
      </c>
      <c r="K66" s="20">
        <f t="shared" si="30"/>
        <v>0</v>
      </c>
      <c r="L66" s="20">
        <f t="shared" si="31"/>
        <v>356832</v>
      </c>
      <c r="M66" s="23">
        <f t="shared" si="32"/>
        <v>366</v>
      </c>
      <c r="N66" s="45">
        <v>22456</v>
      </c>
      <c r="O66" s="24">
        <f t="shared" si="33"/>
        <v>2246</v>
      </c>
      <c r="P66" s="25"/>
      <c r="Q66" s="24">
        <f t="shared" si="34"/>
        <v>2246</v>
      </c>
      <c r="R66" s="20">
        <f t="shared" si="35"/>
        <v>20210</v>
      </c>
    </row>
    <row r="67" spans="1:19" x14ac:dyDescent="0.25">
      <c r="A67" s="30" t="s">
        <v>42</v>
      </c>
      <c r="B67" s="30"/>
      <c r="C67" s="42">
        <v>30</v>
      </c>
      <c r="D67" s="17">
        <f t="shared" si="27"/>
        <v>0.1</v>
      </c>
      <c r="E67" s="43">
        <v>99426</v>
      </c>
      <c r="F67" s="44">
        <v>35490</v>
      </c>
      <c r="G67" s="20">
        <f t="shared" si="28"/>
        <v>0</v>
      </c>
      <c r="H67" s="21"/>
      <c r="I67" s="22"/>
      <c r="J67" s="20">
        <f t="shared" si="29"/>
        <v>0</v>
      </c>
      <c r="K67" s="20">
        <f t="shared" si="30"/>
        <v>0</v>
      </c>
      <c r="L67" s="20">
        <f t="shared" si="31"/>
        <v>99426</v>
      </c>
      <c r="M67" s="23">
        <f t="shared" si="32"/>
        <v>366</v>
      </c>
      <c r="N67" s="45">
        <v>6368</v>
      </c>
      <c r="O67" s="24">
        <f t="shared" si="33"/>
        <v>637</v>
      </c>
      <c r="P67" s="25"/>
      <c r="Q67" s="24">
        <f t="shared" si="34"/>
        <v>637</v>
      </c>
      <c r="R67" s="20">
        <f t="shared" si="35"/>
        <v>5731</v>
      </c>
    </row>
    <row r="68" spans="1:19" x14ac:dyDescent="0.25">
      <c r="A68" s="30" t="s">
        <v>42</v>
      </c>
      <c r="B68" s="30"/>
      <c r="C68" s="42">
        <v>30</v>
      </c>
      <c r="D68" s="17">
        <f t="shared" si="27"/>
        <v>0.1</v>
      </c>
      <c r="E68" s="43">
        <v>1141192</v>
      </c>
      <c r="F68" s="44">
        <v>35855</v>
      </c>
      <c r="G68" s="20">
        <f t="shared" si="28"/>
        <v>0</v>
      </c>
      <c r="H68" s="21"/>
      <c r="I68" s="22"/>
      <c r="J68" s="20">
        <f t="shared" si="29"/>
        <v>0</v>
      </c>
      <c r="K68" s="20">
        <f t="shared" si="30"/>
        <v>0</v>
      </c>
      <c r="L68" s="20">
        <f t="shared" si="31"/>
        <v>1141192</v>
      </c>
      <c r="M68" s="23">
        <f t="shared" si="32"/>
        <v>366</v>
      </c>
      <c r="N68" s="45">
        <v>81210</v>
      </c>
      <c r="O68" s="24">
        <f t="shared" si="33"/>
        <v>8121</v>
      </c>
      <c r="P68" s="25"/>
      <c r="Q68" s="24">
        <f t="shared" si="34"/>
        <v>8121</v>
      </c>
      <c r="R68" s="20">
        <f t="shared" si="35"/>
        <v>73089</v>
      </c>
    </row>
    <row r="69" spans="1:19" x14ac:dyDescent="0.25">
      <c r="A69" s="30" t="s">
        <v>42</v>
      </c>
      <c r="B69" s="30"/>
      <c r="C69" s="42">
        <v>30</v>
      </c>
      <c r="D69" s="17">
        <f t="shared" si="27"/>
        <v>0.1</v>
      </c>
      <c r="E69" s="43">
        <v>299094</v>
      </c>
      <c r="F69" s="44">
        <v>36220</v>
      </c>
      <c r="G69" s="20">
        <f t="shared" si="28"/>
        <v>0</v>
      </c>
      <c r="H69" s="21"/>
      <c r="I69" s="22"/>
      <c r="J69" s="20">
        <f t="shared" si="29"/>
        <v>0</v>
      </c>
      <c r="K69" s="20">
        <f t="shared" si="30"/>
        <v>0</v>
      </c>
      <c r="L69" s="20">
        <f t="shared" si="31"/>
        <v>299094</v>
      </c>
      <c r="M69" s="23">
        <f t="shared" si="32"/>
        <v>366</v>
      </c>
      <c r="N69" s="45">
        <v>23649</v>
      </c>
      <c r="O69" s="24">
        <f t="shared" si="33"/>
        <v>2365</v>
      </c>
      <c r="P69" s="25"/>
      <c r="Q69" s="24">
        <f t="shared" si="34"/>
        <v>2365</v>
      </c>
      <c r="R69" s="20">
        <f t="shared" si="35"/>
        <v>21284</v>
      </c>
    </row>
    <row r="70" spans="1:19" x14ac:dyDescent="0.25">
      <c r="A70" s="30" t="s">
        <v>42</v>
      </c>
      <c r="B70" s="30"/>
      <c r="C70" s="42">
        <v>30</v>
      </c>
      <c r="D70" s="17">
        <f t="shared" si="27"/>
        <v>0.1</v>
      </c>
      <c r="E70" s="43">
        <v>35677</v>
      </c>
      <c r="F70" s="44">
        <v>36346</v>
      </c>
      <c r="G70" s="20">
        <f t="shared" si="28"/>
        <v>0</v>
      </c>
      <c r="H70" s="21"/>
      <c r="I70" s="22"/>
      <c r="J70" s="20">
        <f t="shared" si="29"/>
        <v>0</v>
      </c>
      <c r="K70" s="20">
        <f t="shared" si="30"/>
        <v>0</v>
      </c>
      <c r="L70" s="20">
        <f t="shared" si="31"/>
        <v>35677</v>
      </c>
      <c r="M70" s="23">
        <f t="shared" si="32"/>
        <v>366</v>
      </c>
      <c r="N70" s="45">
        <v>2925</v>
      </c>
      <c r="O70" s="24">
        <f t="shared" si="33"/>
        <v>292</v>
      </c>
      <c r="P70" s="25"/>
      <c r="Q70" s="24">
        <f t="shared" si="34"/>
        <v>292</v>
      </c>
      <c r="R70" s="20">
        <f t="shared" si="35"/>
        <v>2633</v>
      </c>
    </row>
    <row r="71" spans="1:19" x14ac:dyDescent="0.25">
      <c r="A71" s="30" t="s">
        <v>42</v>
      </c>
      <c r="B71" s="30"/>
      <c r="C71" s="42">
        <v>30</v>
      </c>
      <c r="D71" s="17">
        <f t="shared" si="27"/>
        <v>0.1</v>
      </c>
      <c r="E71" s="43">
        <v>49700</v>
      </c>
      <c r="F71" s="44">
        <v>36557</v>
      </c>
      <c r="G71" s="20">
        <f t="shared" si="28"/>
        <v>0</v>
      </c>
      <c r="H71" s="21"/>
      <c r="I71" s="22"/>
      <c r="J71" s="20">
        <f t="shared" si="29"/>
        <v>0</v>
      </c>
      <c r="K71" s="20">
        <f t="shared" si="30"/>
        <v>0</v>
      </c>
      <c r="L71" s="20">
        <f t="shared" si="31"/>
        <v>49700</v>
      </c>
      <c r="M71" s="23">
        <f t="shared" si="32"/>
        <v>366</v>
      </c>
      <c r="N71" s="45">
        <v>4328</v>
      </c>
      <c r="O71" s="24">
        <f t="shared" si="33"/>
        <v>433</v>
      </c>
      <c r="P71" s="25"/>
      <c r="Q71" s="24">
        <f t="shared" si="34"/>
        <v>433</v>
      </c>
      <c r="R71" s="20">
        <f t="shared" si="35"/>
        <v>3895</v>
      </c>
    </row>
    <row r="72" spans="1:19" x14ac:dyDescent="0.25">
      <c r="A72" s="30" t="s">
        <v>42</v>
      </c>
      <c r="B72" s="30"/>
      <c r="C72" s="42">
        <v>30</v>
      </c>
      <c r="D72" s="17">
        <f t="shared" si="27"/>
        <v>0.1</v>
      </c>
      <c r="E72" s="43">
        <v>14100</v>
      </c>
      <c r="F72" s="44">
        <v>36892</v>
      </c>
      <c r="G72" s="20">
        <f t="shared" si="28"/>
        <v>0</v>
      </c>
      <c r="H72" s="21"/>
      <c r="I72" s="22"/>
      <c r="J72" s="20">
        <f t="shared" si="29"/>
        <v>0</v>
      </c>
      <c r="K72" s="20">
        <f t="shared" si="30"/>
        <v>0</v>
      </c>
      <c r="L72" s="20">
        <f t="shared" si="31"/>
        <v>14100</v>
      </c>
      <c r="M72" s="23">
        <f t="shared" si="32"/>
        <v>366</v>
      </c>
      <c r="N72" s="45">
        <v>1352</v>
      </c>
      <c r="O72" s="24">
        <f t="shared" si="33"/>
        <v>135</v>
      </c>
      <c r="P72" s="25"/>
      <c r="Q72" s="24">
        <f t="shared" si="34"/>
        <v>135</v>
      </c>
      <c r="R72" s="20">
        <f t="shared" si="35"/>
        <v>1217</v>
      </c>
    </row>
    <row r="73" spans="1:19" x14ac:dyDescent="0.25">
      <c r="A73" s="30" t="s">
        <v>42</v>
      </c>
      <c r="B73" s="30"/>
      <c r="C73" s="42">
        <v>30</v>
      </c>
      <c r="D73" s="17">
        <f t="shared" si="27"/>
        <v>0.1</v>
      </c>
      <c r="E73" s="43">
        <v>19350</v>
      </c>
      <c r="F73" s="44">
        <v>37196</v>
      </c>
      <c r="G73" s="20">
        <f t="shared" si="28"/>
        <v>0</v>
      </c>
      <c r="H73" s="21"/>
      <c r="I73" s="22"/>
      <c r="J73" s="20">
        <f t="shared" si="29"/>
        <v>0</v>
      </c>
      <c r="K73" s="20">
        <f t="shared" si="30"/>
        <v>0</v>
      </c>
      <c r="L73" s="20">
        <f t="shared" si="31"/>
        <v>19350</v>
      </c>
      <c r="M73" s="23">
        <f t="shared" si="32"/>
        <v>366</v>
      </c>
      <c r="N73" s="45">
        <v>2026</v>
      </c>
      <c r="O73" s="24">
        <f t="shared" si="33"/>
        <v>202</v>
      </c>
      <c r="P73" s="25"/>
      <c r="Q73" s="24">
        <f t="shared" si="34"/>
        <v>202</v>
      </c>
      <c r="R73" s="20">
        <f t="shared" si="35"/>
        <v>1824</v>
      </c>
    </row>
    <row r="74" spans="1:19" x14ac:dyDescent="0.25">
      <c r="A74" s="30" t="s">
        <v>42</v>
      </c>
      <c r="B74" s="30"/>
      <c r="C74" s="42">
        <v>30</v>
      </c>
      <c r="D74" s="17">
        <f t="shared" si="27"/>
        <v>0.1</v>
      </c>
      <c r="E74" s="43">
        <v>13100</v>
      </c>
      <c r="F74" s="44">
        <v>37347</v>
      </c>
      <c r="G74" s="20">
        <f t="shared" si="28"/>
        <v>0</v>
      </c>
      <c r="H74" s="21"/>
      <c r="I74" s="22"/>
      <c r="J74" s="20">
        <f t="shared" si="29"/>
        <v>0</v>
      </c>
      <c r="K74" s="20">
        <f t="shared" si="30"/>
        <v>0</v>
      </c>
      <c r="L74" s="20">
        <f t="shared" si="31"/>
        <v>13100</v>
      </c>
      <c r="M74" s="23">
        <f t="shared" si="32"/>
        <v>366</v>
      </c>
      <c r="N74" s="45">
        <v>1433</v>
      </c>
      <c r="O74" s="24">
        <f t="shared" si="33"/>
        <v>143</v>
      </c>
      <c r="P74" s="25"/>
      <c r="Q74" s="24">
        <f t="shared" si="34"/>
        <v>143</v>
      </c>
      <c r="R74" s="20">
        <f t="shared" si="35"/>
        <v>1290</v>
      </c>
    </row>
    <row r="75" spans="1:19" x14ac:dyDescent="0.25">
      <c r="A75" s="30" t="s">
        <v>42</v>
      </c>
      <c r="B75" s="30"/>
      <c r="C75" s="42">
        <v>30</v>
      </c>
      <c r="D75" s="17">
        <f t="shared" si="27"/>
        <v>0.1</v>
      </c>
      <c r="E75" s="43">
        <v>86710</v>
      </c>
      <c r="F75" s="44">
        <v>37712</v>
      </c>
      <c r="G75" s="20">
        <f t="shared" si="28"/>
        <v>0</v>
      </c>
      <c r="H75" s="21"/>
      <c r="I75" s="22"/>
      <c r="J75" s="20">
        <f t="shared" si="29"/>
        <v>0</v>
      </c>
      <c r="K75" s="20">
        <f t="shared" si="30"/>
        <v>0</v>
      </c>
      <c r="L75" s="20">
        <f t="shared" si="31"/>
        <v>86710</v>
      </c>
      <c r="M75" s="23">
        <f t="shared" si="32"/>
        <v>366</v>
      </c>
      <c r="N75" s="45">
        <v>10542</v>
      </c>
      <c r="O75" s="24">
        <f t="shared" si="33"/>
        <v>1054</v>
      </c>
      <c r="P75" s="25"/>
      <c r="Q75" s="24">
        <f t="shared" si="34"/>
        <v>1054</v>
      </c>
      <c r="R75" s="20">
        <f t="shared" si="35"/>
        <v>9488</v>
      </c>
    </row>
    <row r="76" spans="1:19" x14ac:dyDescent="0.25">
      <c r="A76" s="30" t="s">
        <v>43</v>
      </c>
      <c r="B76" s="30"/>
      <c r="C76" s="42">
        <v>30</v>
      </c>
      <c r="D76" s="17">
        <f t="shared" si="27"/>
        <v>0.1</v>
      </c>
      <c r="E76" s="43">
        <v>5525435</v>
      </c>
      <c r="F76" s="44">
        <v>40940</v>
      </c>
      <c r="G76" s="20">
        <f t="shared" si="28"/>
        <v>0</v>
      </c>
      <c r="H76" s="21"/>
      <c r="I76" s="22"/>
      <c r="J76" s="20">
        <f t="shared" si="29"/>
        <v>0</v>
      </c>
      <c r="K76" s="20">
        <f t="shared" si="30"/>
        <v>0</v>
      </c>
      <c r="L76" s="20">
        <f t="shared" si="31"/>
        <v>5525435</v>
      </c>
      <c r="M76" s="23">
        <f t="shared" si="32"/>
        <v>366</v>
      </c>
      <c r="N76" s="45">
        <v>1703758</v>
      </c>
      <c r="O76" s="24">
        <f t="shared" si="33"/>
        <v>170376</v>
      </c>
      <c r="P76" s="25"/>
      <c r="Q76" s="24">
        <f t="shared" si="34"/>
        <v>170376</v>
      </c>
      <c r="R76" s="20">
        <f t="shared" si="35"/>
        <v>1533382</v>
      </c>
    </row>
    <row r="77" spans="1:19" x14ac:dyDescent="0.25">
      <c r="A77" s="30" t="s">
        <v>43</v>
      </c>
      <c r="B77" s="30"/>
      <c r="C77" s="42">
        <v>30</v>
      </c>
      <c r="D77" s="17">
        <f t="shared" si="27"/>
        <v>0.1</v>
      </c>
      <c r="E77" s="43">
        <v>394266</v>
      </c>
      <c r="F77" s="44">
        <v>41000</v>
      </c>
      <c r="G77" s="20">
        <f t="shared" si="28"/>
        <v>0</v>
      </c>
      <c r="H77" s="21"/>
      <c r="I77" s="22"/>
      <c r="J77" s="20">
        <f t="shared" si="29"/>
        <v>0</v>
      </c>
      <c r="K77" s="20">
        <f t="shared" si="30"/>
        <v>0</v>
      </c>
      <c r="L77" s="20">
        <f t="shared" si="31"/>
        <v>394266</v>
      </c>
      <c r="M77" s="23">
        <f t="shared" si="32"/>
        <v>366</v>
      </c>
      <c r="N77" s="45">
        <v>123725</v>
      </c>
      <c r="O77" s="24">
        <f t="shared" si="33"/>
        <v>12373</v>
      </c>
      <c r="P77" s="25"/>
      <c r="Q77" s="24">
        <f t="shared" si="34"/>
        <v>12373</v>
      </c>
      <c r="R77" s="20">
        <f t="shared" si="35"/>
        <v>111352</v>
      </c>
    </row>
    <row r="78" spans="1:19" x14ac:dyDescent="0.25">
      <c r="A78" s="30" t="s">
        <v>43</v>
      </c>
      <c r="B78" s="30"/>
      <c r="C78" s="42">
        <v>30</v>
      </c>
      <c r="D78" s="17">
        <f t="shared" si="27"/>
        <v>0.1</v>
      </c>
      <c r="E78" s="43">
        <v>2548353</v>
      </c>
      <c r="F78" s="44">
        <v>41334</v>
      </c>
      <c r="G78" s="20">
        <f t="shared" si="28"/>
        <v>0</v>
      </c>
      <c r="H78" s="21"/>
      <c r="I78" s="22"/>
      <c r="J78" s="20">
        <f t="shared" si="29"/>
        <v>0</v>
      </c>
      <c r="K78" s="20">
        <f t="shared" si="30"/>
        <v>0</v>
      </c>
      <c r="L78" s="20">
        <f t="shared" si="31"/>
        <v>2548353</v>
      </c>
      <c r="M78" s="23">
        <f t="shared" si="32"/>
        <v>366</v>
      </c>
      <c r="N78" s="45">
        <v>880788</v>
      </c>
      <c r="O78" s="24">
        <f t="shared" si="33"/>
        <v>88078</v>
      </c>
      <c r="P78" s="25"/>
      <c r="Q78" s="24">
        <f t="shared" si="34"/>
        <v>88078</v>
      </c>
      <c r="R78" s="20">
        <f t="shared" si="35"/>
        <v>792710</v>
      </c>
    </row>
    <row r="79" spans="1:19" x14ac:dyDescent="0.25">
      <c r="A79" s="30" t="s">
        <v>43</v>
      </c>
      <c r="B79" s="30"/>
      <c r="C79" s="42">
        <v>30</v>
      </c>
      <c r="D79" s="17">
        <f t="shared" si="27"/>
        <v>0.1</v>
      </c>
      <c r="E79" s="43">
        <v>5517500</v>
      </c>
      <c r="F79" s="44">
        <v>41729</v>
      </c>
      <c r="G79" s="20">
        <f t="shared" si="28"/>
        <v>0</v>
      </c>
      <c r="H79" s="21"/>
      <c r="I79" s="22"/>
      <c r="J79" s="20">
        <f t="shared" si="29"/>
        <v>0</v>
      </c>
      <c r="K79" s="20">
        <f t="shared" si="30"/>
        <v>0</v>
      </c>
      <c r="L79" s="20">
        <f t="shared" si="31"/>
        <v>5517500</v>
      </c>
      <c r="M79" s="23">
        <f t="shared" si="32"/>
        <v>366</v>
      </c>
      <c r="N79" s="45">
        <v>2136967</v>
      </c>
      <c r="O79" s="24">
        <f t="shared" si="33"/>
        <v>213697</v>
      </c>
      <c r="P79" s="25"/>
      <c r="Q79" s="24">
        <f t="shared" si="34"/>
        <v>213697</v>
      </c>
      <c r="R79" s="20">
        <f t="shared" si="35"/>
        <v>1923270</v>
      </c>
    </row>
    <row r="80" spans="1:19" x14ac:dyDescent="0.25">
      <c r="A80" s="46" t="s">
        <v>44</v>
      </c>
      <c r="B80" s="30"/>
      <c r="C80" s="42">
        <v>30</v>
      </c>
      <c r="D80" s="17">
        <f t="shared" si="27"/>
        <v>0.1</v>
      </c>
      <c r="E80" s="43">
        <v>2649042</v>
      </c>
      <c r="F80" s="44">
        <v>45046</v>
      </c>
      <c r="G80" s="20">
        <f t="shared" si="28"/>
        <v>2649042</v>
      </c>
      <c r="H80" s="21"/>
      <c r="I80" s="22"/>
      <c r="J80" s="20">
        <f t="shared" si="29"/>
        <v>0</v>
      </c>
      <c r="K80" s="20">
        <f t="shared" si="30"/>
        <v>0</v>
      </c>
      <c r="L80" s="20">
        <f t="shared" si="31"/>
        <v>2649042</v>
      </c>
      <c r="M80" s="23">
        <f t="shared" si="32"/>
        <v>337</v>
      </c>
      <c r="N80" s="45"/>
      <c r="O80" s="24">
        <f t="shared" si="33"/>
        <v>244583</v>
      </c>
      <c r="P80" s="25"/>
      <c r="Q80" s="24">
        <f t="shared" si="34"/>
        <v>244583</v>
      </c>
      <c r="R80" s="20">
        <f t="shared" si="35"/>
        <v>2404459</v>
      </c>
      <c r="S80" s="5" t="s">
        <v>108</v>
      </c>
    </row>
    <row r="81" spans="1:19" x14ac:dyDescent="0.25">
      <c r="A81" s="46" t="s">
        <v>45</v>
      </c>
      <c r="B81" s="30"/>
      <c r="C81" s="42">
        <v>30</v>
      </c>
      <c r="D81" s="17">
        <f t="shared" si="27"/>
        <v>0.1</v>
      </c>
      <c r="E81" s="43">
        <v>2006558</v>
      </c>
      <c r="F81" s="44">
        <v>45382</v>
      </c>
      <c r="G81" s="20">
        <f t="shared" si="28"/>
        <v>2006558</v>
      </c>
      <c r="H81" s="21"/>
      <c r="I81" s="22"/>
      <c r="J81" s="20">
        <f t="shared" si="29"/>
        <v>0</v>
      </c>
      <c r="K81" s="20">
        <f t="shared" si="30"/>
        <v>0</v>
      </c>
      <c r="L81" s="20">
        <f t="shared" si="31"/>
        <v>2006558</v>
      </c>
      <c r="M81" s="23">
        <f t="shared" si="32"/>
        <v>1</v>
      </c>
      <c r="N81" s="45"/>
      <c r="O81" s="24">
        <f t="shared" si="33"/>
        <v>587</v>
      </c>
      <c r="P81" s="25"/>
      <c r="Q81" s="24">
        <f t="shared" si="34"/>
        <v>587</v>
      </c>
      <c r="R81" s="20">
        <f t="shared" si="35"/>
        <v>2005971</v>
      </c>
      <c r="S81" s="5" t="s">
        <v>109</v>
      </c>
    </row>
    <row r="82" spans="1:19" x14ac:dyDescent="0.25">
      <c r="A82" s="47" t="s">
        <v>2</v>
      </c>
      <c r="B82" s="47"/>
      <c r="C82" s="48"/>
      <c r="D82" s="49"/>
      <c r="E82" s="47"/>
      <c r="F82" s="48"/>
      <c r="G82" s="50"/>
      <c r="H82" s="47"/>
      <c r="I82" s="47"/>
      <c r="J82" s="47"/>
      <c r="K82" s="47"/>
      <c r="L82" s="47"/>
      <c r="M82" s="48"/>
      <c r="N82" s="48"/>
      <c r="O82" s="47"/>
      <c r="P82" s="47"/>
      <c r="Q82" s="47"/>
      <c r="R82" s="47"/>
    </row>
    <row r="83" spans="1:19" x14ac:dyDescent="0.25">
      <c r="A83" s="30" t="s">
        <v>46</v>
      </c>
      <c r="B83" s="30"/>
      <c r="C83" s="31"/>
      <c r="D83" s="31"/>
      <c r="E83" s="32">
        <f>SUM(E60:E82)</f>
        <v>23651185</v>
      </c>
      <c r="F83" s="33">
        <f>+E83-G83</f>
        <v>18995585</v>
      </c>
      <c r="G83" s="34">
        <f>SUM(G60:G82)</f>
        <v>4655600</v>
      </c>
      <c r="H83" s="34"/>
      <c r="I83" s="34">
        <f>SUM(I60:I82)</f>
        <v>0</v>
      </c>
      <c r="J83" s="34">
        <f>SUM(J60:J82)</f>
        <v>0</v>
      </c>
      <c r="K83" s="34">
        <f>SUM(K60:K82)</f>
        <v>0</v>
      </c>
      <c r="L83" s="34">
        <f>SUM(L60:L82)</f>
        <v>23651185</v>
      </c>
      <c r="M83" s="33"/>
      <c r="N83" s="34">
        <f>SUM(N60:N82)</f>
        <v>5146572</v>
      </c>
      <c r="O83" s="24"/>
      <c r="P83" s="24"/>
      <c r="Q83" s="34">
        <f>SUM(Q60:Q82)</f>
        <v>745579</v>
      </c>
      <c r="R83" s="34">
        <f>SUM(R60:R82)</f>
        <v>9056593</v>
      </c>
    </row>
    <row r="84" spans="1:19" x14ac:dyDescent="0.25">
      <c r="A84" s="47" t="s">
        <v>2</v>
      </c>
      <c r="B84" s="47"/>
      <c r="C84" s="48"/>
      <c r="D84" s="49"/>
      <c r="E84" s="47"/>
      <c r="F84" s="48"/>
      <c r="G84" s="50"/>
      <c r="H84" s="47"/>
      <c r="I84" s="47"/>
      <c r="J84" s="47"/>
      <c r="K84" s="47"/>
      <c r="L84" s="47"/>
      <c r="M84" s="48"/>
      <c r="N84" s="48"/>
      <c r="O84" s="47"/>
      <c r="P84" s="47"/>
      <c r="Q84" s="47"/>
      <c r="R84" s="47"/>
    </row>
    <row r="85" spans="1:19" x14ac:dyDescent="0.25">
      <c r="A85" s="51" t="s">
        <v>34</v>
      </c>
      <c r="B85" s="51"/>
      <c r="C85" s="48"/>
      <c r="D85" s="49"/>
      <c r="E85" s="47"/>
      <c r="F85" s="48"/>
      <c r="G85" s="50"/>
      <c r="H85" s="47"/>
      <c r="I85" s="47"/>
      <c r="J85" s="47"/>
      <c r="K85" s="47"/>
      <c r="L85" s="47"/>
      <c r="M85" s="48"/>
      <c r="N85" s="48"/>
      <c r="O85" s="47"/>
      <c r="P85" s="47"/>
      <c r="Q85" s="47"/>
      <c r="R85" s="47"/>
    </row>
    <row r="86" spans="1:19" x14ac:dyDescent="0.25">
      <c r="A86" s="30" t="s">
        <v>47</v>
      </c>
      <c r="B86" s="30" t="s">
        <v>4</v>
      </c>
      <c r="C86" s="42">
        <v>30</v>
      </c>
      <c r="D86" s="17">
        <f t="shared" si="27"/>
        <v>0.1</v>
      </c>
      <c r="E86" s="43">
        <v>1467482</v>
      </c>
      <c r="F86" s="44">
        <v>31064</v>
      </c>
      <c r="G86" s="20">
        <f t="shared" si="28"/>
        <v>0</v>
      </c>
      <c r="H86" s="21"/>
      <c r="I86" s="22"/>
      <c r="J86" s="20">
        <f t="shared" si="29"/>
        <v>0</v>
      </c>
      <c r="K86" s="20">
        <f t="shared" si="30"/>
        <v>0</v>
      </c>
      <c r="L86" s="20">
        <f t="shared" si="31"/>
        <v>1467482</v>
      </c>
      <c r="M86" s="23">
        <f t="shared" si="32"/>
        <v>366</v>
      </c>
      <c r="N86" s="45">
        <v>2549</v>
      </c>
      <c r="O86" s="24">
        <f t="shared" si="33"/>
        <v>0</v>
      </c>
      <c r="P86" s="25"/>
      <c r="Q86" s="24">
        <f t="shared" si="34"/>
        <v>0</v>
      </c>
      <c r="R86" s="20">
        <f t="shared" si="35"/>
        <v>2549</v>
      </c>
    </row>
    <row r="87" spans="1:19" x14ac:dyDescent="0.25">
      <c r="A87" s="30" t="s">
        <v>47</v>
      </c>
      <c r="B87" s="30" t="s">
        <v>4</v>
      </c>
      <c r="C87" s="42">
        <v>30</v>
      </c>
      <c r="D87" s="17">
        <f t="shared" si="27"/>
        <v>0.1</v>
      </c>
      <c r="E87" s="43">
        <v>70973</v>
      </c>
      <c r="F87" s="44">
        <v>32325</v>
      </c>
      <c r="G87" s="20">
        <f t="shared" si="28"/>
        <v>0</v>
      </c>
      <c r="H87" s="21"/>
      <c r="I87" s="22"/>
      <c r="J87" s="20">
        <f t="shared" si="29"/>
        <v>0</v>
      </c>
      <c r="K87" s="20">
        <f t="shared" si="30"/>
        <v>0</v>
      </c>
      <c r="L87" s="20">
        <f t="shared" si="31"/>
        <v>70973</v>
      </c>
      <c r="M87" s="23">
        <f t="shared" si="32"/>
        <v>366</v>
      </c>
      <c r="N87" s="45">
        <v>1000</v>
      </c>
      <c r="O87" s="24">
        <f t="shared" si="33"/>
        <v>0</v>
      </c>
      <c r="P87" s="25"/>
      <c r="Q87" s="24">
        <f t="shared" si="34"/>
        <v>0</v>
      </c>
      <c r="R87" s="20">
        <f t="shared" si="35"/>
        <v>1000</v>
      </c>
    </row>
    <row r="88" spans="1:19" x14ac:dyDescent="0.25">
      <c r="A88" s="30" t="s">
        <v>47</v>
      </c>
      <c r="B88" s="30" t="s">
        <v>4</v>
      </c>
      <c r="C88" s="42">
        <v>30</v>
      </c>
      <c r="D88" s="17">
        <f t="shared" si="27"/>
        <v>0.1</v>
      </c>
      <c r="E88" s="43">
        <v>2005601</v>
      </c>
      <c r="F88" s="44">
        <v>32964</v>
      </c>
      <c r="G88" s="20">
        <f t="shared" si="28"/>
        <v>0</v>
      </c>
      <c r="H88" s="21"/>
      <c r="I88" s="22"/>
      <c r="J88" s="20">
        <f t="shared" si="29"/>
        <v>0</v>
      </c>
      <c r="K88" s="20">
        <f t="shared" si="30"/>
        <v>0</v>
      </c>
      <c r="L88" s="20">
        <f t="shared" si="31"/>
        <v>2005601</v>
      </c>
      <c r="M88" s="23">
        <f t="shared" si="32"/>
        <v>366</v>
      </c>
      <c r="N88" s="45">
        <v>100280</v>
      </c>
      <c r="O88" s="24">
        <f t="shared" si="33"/>
        <v>0</v>
      </c>
      <c r="P88" s="25"/>
      <c r="Q88" s="24">
        <f t="shared" si="34"/>
        <v>0</v>
      </c>
      <c r="R88" s="20">
        <f t="shared" si="35"/>
        <v>100280</v>
      </c>
    </row>
    <row r="89" spans="1:19" x14ac:dyDescent="0.25">
      <c r="A89" s="30" t="s">
        <v>47</v>
      </c>
      <c r="B89" s="30" t="s">
        <v>4</v>
      </c>
      <c r="C89" s="42">
        <v>30</v>
      </c>
      <c r="D89" s="17">
        <f t="shared" si="27"/>
        <v>0.1</v>
      </c>
      <c r="E89" s="43">
        <v>3221688</v>
      </c>
      <c r="F89" s="44">
        <v>33329</v>
      </c>
      <c r="G89" s="20">
        <f t="shared" si="28"/>
        <v>0</v>
      </c>
      <c r="H89" s="21"/>
      <c r="I89" s="22"/>
      <c r="J89" s="20">
        <f t="shared" si="29"/>
        <v>0</v>
      </c>
      <c r="K89" s="20">
        <f t="shared" si="30"/>
        <v>0</v>
      </c>
      <c r="L89" s="20">
        <f t="shared" si="31"/>
        <v>3221688</v>
      </c>
      <c r="M89" s="23">
        <f t="shared" si="32"/>
        <v>366</v>
      </c>
      <c r="N89" s="45">
        <v>161080</v>
      </c>
      <c r="O89" s="24">
        <f t="shared" si="33"/>
        <v>0</v>
      </c>
      <c r="P89" s="25"/>
      <c r="Q89" s="24">
        <f t="shared" si="34"/>
        <v>0</v>
      </c>
      <c r="R89" s="20">
        <f t="shared" si="35"/>
        <v>161080</v>
      </c>
    </row>
    <row r="90" spans="1:19" x14ac:dyDescent="0.25">
      <c r="A90" s="30" t="s">
        <v>47</v>
      </c>
      <c r="B90" s="30" t="s">
        <v>4</v>
      </c>
      <c r="C90" s="42">
        <v>30</v>
      </c>
      <c r="D90" s="17">
        <f t="shared" si="27"/>
        <v>0.1</v>
      </c>
      <c r="E90" s="43">
        <v>221468</v>
      </c>
      <c r="F90" s="44">
        <v>35096</v>
      </c>
      <c r="G90" s="20">
        <f t="shared" si="28"/>
        <v>0</v>
      </c>
      <c r="H90" s="21"/>
      <c r="I90" s="22"/>
      <c r="J90" s="20">
        <f t="shared" si="29"/>
        <v>0</v>
      </c>
      <c r="K90" s="20">
        <f t="shared" si="30"/>
        <v>0</v>
      </c>
      <c r="L90" s="20">
        <f t="shared" si="31"/>
        <v>221468</v>
      </c>
      <c r="M90" s="23">
        <f t="shared" si="32"/>
        <v>366</v>
      </c>
      <c r="N90" s="45">
        <v>12654</v>
      </c>
      <c r="O90" s="24">
        <f t="shared" si="33"/>
        <v>1265</v>
      </c>
      <c r="P90" s="25"/>
      <c r="Q90" s="24">
        <f t="shared" si="34"/>
        <v>1265</v>
      </c>
      <c r="R90" s="20">
        <f t="shared" si="35"/>
        <v>11389</v>
      </c>
    </row>
    <row r="91" spans="1:19" x14ac:dyDescent="0.25">
      <c r="A91" s="30" t="s">
        <v>47</v>
      </c>
      <c r="B91" s="30" t="s">
        <v>4</v>
      </c>
      <c r="C91" s="42">
        <v>30</v>
      </c>
      <c r="D91" s="17">
        <f t="shared" si="27"/>
        <v>0.1</v>
      </c>
      <c r="E91" s="43">
        <v>1939474</v>
      </c>
      <c r="F91" s="44">
        <v>35431</v>
      </c>
      <c r="G91" s="20">
        <f t="shared" si="28"/>
        <v>0</v>
      </c>
      <c r="H91" s="21"/>
      <c r="I91" s="22"/>
      <c r="J91" s="20">
        <f t="shared" si="29"/>
        <v>0</v>
      </c>
      <c r="K91" s="20">
        <f t="shared" si="30"/>
        <v>0</v>
      </c>
      <c r="L91" s="20">
        <f t="shared" si="31"/>
        <v>1939474</v>
      </c>
      <c r="M91" s="23">
        <f t="shared" si="32"/>
        <v>366</v>
      </c>
      <c r="N91" s="45">
        <v>122053</v>
      </c>
      <c r="O91" s="24">
        <f t="shared" si="33"/>
        <v>12205</v>
      </c>
      <c r="P91" s="25"/>
      <c r="Q91" s="24">
        <f t="shared" si="34"/>
        <v>12205</v>
      </c>
      <c r="R91" s="20">
        <f t="shared" si="35"/>
        <v>109848</v>
      </c>
    </row>
    <row r="92" spans="1:19" x14ac:dyDescent="0.25">
      <c r="A92" s="30" t="s">
        <v>47</v>
      </c>
      <c r="B92" s="30" t="s">
        <v>4</v>
      </c>
      <c r="C92" s="42">
        <v>30</v>
      </c>
      <c r="D92" s="17">
        <f t="shared" si="27"/>
        <v>0.1</v>
      </c>
      <c r="E92" s="43">
        <v>549637</v>
      </c>
      <c r="F92" s="44">
        <v>35490</v>
      </c>
      <c r="G92" s="20">
        <f t="shared" si="28"/>
        <v>0</v>
      </c>
      <c r="H92" s="21"/>
      <c r="I92" s="22"/>
      <c r="J92" s="20">
        <f t="shared" si="29"/>
        <v>0</v>
      </c>
      <c r="K92" s="20">
        <f t="shared" si="30"/>
        <v>0</v>
      </c>
      <c r="L92" s="20">
        <f t="shared" si="31"/>
        <v>549637</v>
      </c>
      <c r="M92" s="23">
        <f t="shared" si="32"/>
        <v>366</v>
      </c>
      <c r="N92" s="45">
        <v>35202</v>
      </c>
      <c r="O92" s="24">
        <f t="shared" si="33"/>
        <v>3520</v>
      </c>
      <c r="P92" s="25"/>
      <c r="Q92" s="24">
        <f t="shared" si="34"/>
        <v>3520</v>
      </c>
      <c r="R92" s="20">
        <f t="shared" si="35"/>
        <v>31682</v>
      </c>
    </row>
    <row r="93" spans="1:19" x14ac:dyDescent="0.25">
      <c r="A93" s="30" t="s">
        <v>47</v>
      </c>
      <c r="B93" s="30" t="s">
        <v>4</v>
      </c>
      <c r="C93" s="42">
        <v>30</v>
      </c>
      <c r="D93" s="17">
        <f t="shared" si="27"/>
        <v>0.1</v>
      </c>
      <c r="E93" s="43">
        <v>7009680</v>
      </c>
      <c r="F93" s="44">
        <v>35855</v>
      </c>
      <c r="G93" s="20">
        <f t="shared" si="28"/>
        <v>0</v>
      </c>
      <c r="H93" s="21"/>
      <c r="I93" s="22"/>
      <c r="J93" s="20">
        <f t="shared" si="29"/>
        <v>0</v>
      </c>
      <c r="K93" s="20">
        <f t="shared" si="30"/>
        <v>0</v>
      </c>
      <c r="L93" s="20">
        <f t="shared" si="31"/>
        <v>7009680</v>
      </c>
      <c r="M93" s="23">
        <f t="shared" si="32"/>
        <v>366</v>
      </c>
      <c r="N93" s="45">
        <v>498825</v>
      </c>
      <c r="O93" s="24">
        <f t="shared" si="33"/>
        <v>49883</v>
      </c>
      <c r="P93" s="25"/>
      <c r="Q93" s="24">
        <f t="shared" si="34"/>
        <v>49883</v>
      </c>
      <c r="R93" s="20">
        <f t="shared" si="35"/>
        <v>448942</v>
      </c>
    </row>
    <row r="94" spans="1:19" x14ac:dyDescent="0.25">
      <c r="A94" s="30" t="s">
        <v>47</v>
      </c>
      <c r="B94" s="30" t="s">
        <v>4</v>
      </c>
      <c r="C94" s="42">
        <v>30</v>
      </c>
      <c r="D94" s="17">
        <f t="shared" si="27"/>
        <v>0.1</v>
      </c>
      <c r="E94" s="43">
        <v>2041287</v>
      </c>
      <c r="F94" s="44">
        <v>36220</v>
      </c>
      <c r="G94" s="20">
        <f t="shared" si="28"/>
        <v>0</v>
      </c>
      <c r="H94" s="21"/>
      <c r="I94" s="22"/>
      <c r="J94" s="20">
        <f t="shared" si="29"/>
        <v>0</v>
      </c>
      <c r="K94" s="20">
        <f t="shared" si="30"/>
        <v>0</v>
      </c>
      <c r="L94" s="20">
        <f t="shared" si="31"/>
        <v>2041287</v>
      </c>
      <c r="M94" s="23">
        <f t="shared" si="32"/>
        <v>366</v>
      </c>
      <c r="N94" s="45">
        <v>161403</v>
      </c>
      <c r="O94" s="24">
        <f t="shared" si="33"/>
        <v>16140</v>
      </c>
      <c r="P94" s="25"/>
      <c r="Q94" s="24">
        <f t="shared" si="34"/>
        <v>16140</v>
      </c>
      <c r="R94" s="20">
        <f t="shared" si="35"/>
        <v>145263</v>
      </c>
    </row>
    <row r="95" spans="1:19" x14ac:dyDescent="0.25">
      <c r="A95" s="30" t="s">
        <v>47</v>
      </c>
      <c r="B95" s="30" t="s">
        <v>4</v>
      </c>
      <c r="C95" s="42">
        <v>30</v>
      </c>
      <c r="D95" s="17">
        <f t="shared" si="27"/>
        <v>0.1</v>
      </c>
      <c r="E95" s="43">
        <v>251951</v>
      </c>
      <c r="F95" s="44">
        <v>36346</v>
      </c>
      <c r="G95" s="20">
        <f t="shared" si="28"/>
        <v>0</v>
      </c>
      <c r="H95" s="21"/>
      <c r="I95" s="22"/>
      <c r="J95" s="20">
        <f t="shared" si="29"/>
        <v>0</v>
      </c>
      <c r="K95" s="20">
        <f t="shared" si="30"/>
        <v>0</v>
      </c>
      <c r="L95" s="20">
        <f t="shared" si="31"/>
        <v>251951</v>
      </c>
      <c r="M95" s="23">
        <f t="shared" si="32"/>
        <v>366</v>
      </c>
      <c r="N95" s="45">
        <v>20658</v>
      </c>
      <c r="O95" s="24">
        <f t="shared" si="33"/>
        <v>2066</v>
      </c>
      <c r="P95" s="25"/>
      <c r="Q95" s="24">
        <f t="shared" si="34"/>
        <v>2066</v>
      </c>
      <c r="R95" s="20">
        <f t="shared" si="35"/>
        <v>18592</v>
      </c>
    </row>
    <row r="96" spans="1:19" x14ac:dyDescent="0.25">
      <c r="A96" s="30" t="s">
        <v>47</v>
      </c>
      <c r="B96" s="30" t="s">
        <v>4</v>
      </c>
      <c r="C96" s="42">
        <v>30</v>
      </c>
      <c r="D96" s="17">
        <f t="shared" si="27"/>
        <v>0.1</v>
      </c>
      <c r="E96" s="43">
        <v>387477</v>
      </c>
      <c r="F96" s="44">
        <v>36557</v>
      </c>
      <c r="G96" s="20">
        <f t="shared" si="28"/>
        <v>0</v>
      </c>
      <c r="H96" s="21"/>
      <c r="I96" s="22"/>
      <c r="J96" s="20">
        <f t="shared" si="29"/>
        <v>0</v>
      </c>
      <c r="K96" s="20">
        <f t="shared" si="30"/>
        <v>0</v>
      </c>
      <c r="L96" s="20">
        <f t="shared" si="31"/>
        <v>387477</v>
      </c>
      <c r="M96" s="23">
        <f t="shared" si="32"/>
        <v>366</v>
      </c>
      <c r="N96" s="45">
        <v>33744</v>
      </c>
      <c r="O96" s="24">
        <f t="shared" si="33"/>
        <v>3374</v>
      </c>
      <c r="P96" s="25"/>
      <c r="Q96" s="24">
        <f t="shared" si="34"/>
        <v>3374</v>
      </c>
      <c r="R96" s="20">
        <f t="shared" si="35"/>
        <v>30370</v>
      </c>
    </row>
    <row r="97" spans="1:18" x14ac:dyDescent="0.25">
      <c r="A97" s="30" t="s">
        <v>47</v>
      </c>
      <c r="B97" s="30" t="s">
        <v>4</v>
      </c>
      <c r="C97" s="42">
        <v>30</v>
      </c>
      <c r="D97" s="17">
        <f t="shared" si="27"/>
        <v>0.1</v>
      </c>
      <c r="E97" s="43">
        <v>116802</v>
      </c>
      <c r="F97" s="44">
        <v>36892</v>
      </c>
      <c r="G97" s="20">
        <f t="shared" si="28"/>
        <v>0</v>
      </c>
      <c r="H97" s="21"/>
      <c r="I97" s="22"/>
      <c r="J97" s="20">
        <f t="shared" si="29"/>
        <v>0</v>
      </c>
      <c r="K97" s="20">
        <f t="shared" si="30"/>
        <v>0</v>
      </c>
      <c r="L97" s="20">
        <f t="shared" si="31"/>
        <v>116802</v>
      </c>
      <c r="M97" s="23">
        <f t="shared" si="32"/>
        <v>366</v>
      </c>
      <c r="N97" s="45">
        <v>11203</v>
      </c>
      <c r="O97" s="24">
        <f t="shared" si="33"/>
        <v>1120</v>
      </c>
      <c r="P97" s="25"/>
      <c r="Q97" s="24">
        <f t="shared" si="34"/>
        <v>1120</v>
      </c>
      <c r="R97" s="20">
        <f t="shared" si="35"/>
        <v>10083</v>
      </c>
    </row>
    <row r="98" spans="1:18" x14ac:dyDescent="0.25">
      <c r="A98" s="30" t="s">
        <v>47</v>
      </c>
      <c r="B98" s="30" t="s">
        <v>4</v>
      </c>
      <c r="C98" s="42">
        <v>30</v>
      </c>
      <c r="D98" s="17">
        <f t="shared" si="27"/>
        <v>0.1</v>
      </c>
      <c r="E98" s="43">
        <v>175072</v>
      </c>
      <c r="F98" s="44">
        <v>37196</v>
      </c>
      <c r="G98" s="20">
        <f t="shared" si="28"/>
        <v>0</v>
      </c>
      <c r="H98" s="21"/>
      <c r="I98" s="22"/>
      <c r="J98" s="20">
        <f t="shared" si="29"/>
        <v>0</v>
      </c>
      <c r="K98" s="20">
        <f t="shared" si="30"/>
        <v>0</v>
      </c>
      <c r="L98" s="20">
        <f t="shared" si="31"/>
        <v>175072</v>
      </c>
      <c r="M98" s="23">
        <f t="shared" si="32"/>
        <v>366</v>
      </c>
      <c r="N98" s="45">
        <v>18333</v>
      </c>
      <c r="O98" s="24">
        <f t="shared" si="33"/>
        <v>1833</v>
      </c>
      <c r="P98" s="25"/>
      <c r="Q98" s="24">
        <f t="shared" si="34"/>
        <v>1833</v>
      </c>
      <c r="R98" s="20">
        <f t="shared" si="35"/>
        <v>16500</v>
      </c>
    </row>
    <row r="99" spans="1:18" x14ac:dyDescent="0.25">
      <c r="A99" s="30" t="s">
        <v>47</v>
      </c>
      <c r="B99" s="30" t="s">
        <v>4</v>
      </c>
      <c r="C99" s="42">
        <v>30</v>
      </c>
      <c r="D99" s="17">
        <f t="shared" si="27"/>
        <v>0.1</v>
      </c>
      <c r="E99" s="43">
        <v>123672</v>
      </c>
      <c r="F99" s="44">
        <v>37347</v>
      </c>
      <c r="G99" s="20">
        <f t="shared" si="28"/>
        <v>0</v>
      </c>
      <c r="H99" s="21"/>
      <c r="I99" s="22"/>
      <c r="J99" s="20">
        <f t="shared" si="29"/>
        <v>0</v>
      </c>
      <c r="K99" s="20">
        <f t="shared" si="30"/>
        <v>0</v>
      </c>
      <c r="L99" s="20">
        <f t="shared" si="31"/>
        <v>123672</v>
      </c>
      <c r="M99" s="23">
        <f t="shared" si="32"/>
        <v>366</v>
      </c>
      <c r="N99" s="45">
        <v>13532</v>
      </c>
      <c r="O99" s="24">
        <f t="shared" si="33"/>
        <v>1353</v>
      </c>
      <c r="P99" s="25"/>
      <c r="Q99" s="24">
        <f t="shared" si="34"/>
        <v>1353</v>
      </c>
      <c r="R99" s="20">
        <f t="shared" si="35"/>
        <v>12179</v>
      </c>
    </row>
    <row r="100" spans="1:18" x14ac:dyDescent="0.25">
      <c r="A100" s="30" t="s">
        <v>47</v>
      </c>
      <c r="B100" s="30" t="s">
        <v>4</v>
      </c>
      <c r="C100" s="42">
        <v>30</v>
      </c>
      <c r="D100" s="17">
        <f t="shared" si="27"/>
        <v>0.1</v>
      </c>
      <c r="E100" s="43">
        <v>909558</v>
      </c>
      <c r="F100" s="44">
        <v>37712</v>
      </c>
      <c r="G100" s="20">
        <f t="shared" si="28"/>
        <v>0</v>
      </c>
      <c r="H100" s="21"/>
      <c r="I100" s="22"/>
      <c r="J100" s="20">
        <f t="shared" si="29"/>
        <v>0</v>
      </c>
      <c r="K100" s="20">
        <f t="shared" si="30"/>
        <v>0</v>
      </c>
      <c r="L100" s="20">
        <f t="shared" si="31"/>
        <v>909558</v>
      </c>
      <c r="M100" s="23">
        <f t="shared" si="32"/>
        <v>366</v>
      </c>
      <c r="N100" s="45">
        <v>110581</v>
      </c>
      <c r="O100" s="24">
        <f t="shared" si="33"/>
        <v>11058</v>
      </c>
      <c r="P100" s="25"/>
      <c r="Q100" s="24">
        <f t="shared" si="34"/>
        <v>11058</v>
      </c>
      <c r="R100" s="20">
        <f t="shared" si="35"/>
        <v>99523</v>
      </c>
    </row>
    <row r="101" spans="1:18" x14ac:dyDescent="0.25">
      <c r="A101" s="47" t="s">
        <v>2</v>
      </c>
      <c r="B101" s="47"/>
      <c r="C101" s="48"/>
      <c r="D101" s="49"/>
      <c r="E101" s="47"/>
      <c r="F101" s="48"/>
      <c r="G101" s="50"/>
      <c r="H101" s="47"/>
      <c r="I101" s="47"/>
      <c r="J101" s="47"/>
      <c r="K101" s="47"/>
      <c r="L101" s="47"/>
      <c r="M101" s="48"/>
      <c r="N101" s="48"/>
      <c r="O101" s="47"/>
      <c r="P101" s="47"/>
      <c r="Q101" s="47"/>
      <c r="R101" s="47"/>
    </row>
    <row r="102" spans="1:18" x14ac:dyDescent="0.25">
      <c r="A102" s="30" t="s">
        <v>46</v>
      </c>
      <c r="B102" s="30"/>
      <c r="C102" s="31"/>
      <c r="D102" s="31"/>
      <c r="E102" s="32">
        <f>SUM(E85:E101)</f>
        <v>20491822</v>
      </c>
      <c r="F102" s="33">
        <f>+E102-G102</f>
        <v>20491822</v>
      </c>
      <c r="G102" s="32">
        <f>SUM(G85:G101)</f>
        <v>0</v>
      </c>
      <c r="H102" s="34"/>
      <c r="I102" s="34">
        <f>SUM(I85:I101)</f>
        <v>0</v>
      </c>
      <c r="J102" s="34">
        <f>SUM(J85:J101)</f>
        <v>0</v>
      </c>
      <c r="K102" s="34">
        <f>SUM(K85:K101)</f>
        <v>0</v>
      </c>
      <c r="L102" s="34">
        <f>SUM(L85:L101)</f>
        <v>20491822</v>
      </c>
      <c r="M102" s="33"/>
      <c r="N102" s="34">
        <f>SUM(N85:N101)</f>
        <v>1303097</v>
      </c>
      <c r="O102" s="24"/>
      <c r="P102" s="24"/>
      <c r="Q102" s="34">
        <f>SUM(Q86:Q101)</f>
        <v>103817</v>
      </c>
      <c r="R102" s="34">
        <f>SUM(R86:R101)</f>
        <v>1199280</v>
      </c>
    </row>
    <row r="103" spans="1:18" x14ac:dyDescent="0.25">
      <c r="A103" s="47" t="s">
        <v>2</v>
      </c>
      <c r="B103" s="47"/>
      <c r="C103" s="48"/>
      <c r="D103" s="49"/>
      <c r="E103" s="47"/>
      <c r="F103" s="48"/>
      <c r="G103" s="50"/>
      <c r="H103" s="47"/>
      <c r="I103" s="47"/>
      <c r="J103" s="47"/>
      <c r="K103" s="47"/>
      <c r="L103" s="47"/>
      <c r="M103" s="48"/>
      <c r="N103" s="48"/>
      <c r="O103" s="47"/>
      <c r="P103" s="47"/>
      <c r="Q103" s="47"/>
      <c r="R103" s="47"/>
    </row>
    <row r="104" spans="1:18" x14ac:dyDescent="0.25">
      <c r="A104" s="51" t="s">
        <v>34</v>
      </c>
      <c r="B104" s="51"/>
      <c r="C104" s="42"/>
      <c r="D104" s="17"/>
      <c r="E104" s="43"/>
      <c r="F104" s="44"/>
      <c r="G104" s="20"/>
      <c r="H104" s="21"/>
      <c r="I104" s="22"/>
      <c r="J104" s="20"/>
      <c r="K104" s="20"/>
      <c r="L104" s="20"/>
      <c r="M104" s="23"/>
      <c r="N104" s="45"/>
      <c r="O104" s="24"/>
      <c r="P104" s="25"/>
      <c r="Q104" s="24"/>
      <c r="R104" s="20"/>
    </row>
    <row r="105" spans="1:18" x14ac:dyDescent="0.25">
      <c r="A105" s="30" t="s">
        <v>48</v>
      </c>
      <c r="B105" s="30" t="s">
        <v>4</v>
      </c>
      <c r="C105" s="42">
        <v>30</v>
      </c>
      <c r="D105" s="17">
        <f t="shared" ref="D105:D119" si="36">IF(C105&gt;0,CEILING(1-(5%^(1/C105)),0.01),0)</f>
        <v>0.1</v>
      </c>
      <c r="E105" s="43">
        <v>1277587</v>
      </c>
      <c r="F105" s="44">
        <v>31064</v>
      </c>
      <c r="G105" s="20">
        <f t="shared" ref="G105:G119" si="37">+IF(AND(F105&gt;N$5,F105&lt;=R$5),E105,0)</f>
        <v>0</v>
      </c>
      <c r="H105" s="21"/>
      <c r="I105" s="22"/>
      <c r="J105" s="20">
        <f t="shared" ref="J105:J119" si="38">+IF(AND(H105&gt;N$5,H105&lt;=R$5),I105-N105+O105,0)</f>
        <v>0</v>
      </c>
      <c r="K105" s="20">
        <f t="shared" ref="K105:K119" si="39">+IF(AND(H105&gt;N$5,H105&lt;=R$5),E105-N105+O105,0)</f>
        <v>0</v>
      </c>
      <c r="L105" s="20">
        <f t="shared" ref="L105:L119" si="40">+IF(OR(F105&gt;R$5,AND(H105&gt;0,H105&lt;=R$5)),0,E105)</f>
        <v>1277587</v>
      </c>
      <c r="M105" s="23">
        <f t="shared" ref="M105:M119" si="41">+IF(F105&gt;R$5,0,MAX(0,IF(H105&gt;R$5,R$5+1,MIN(H105,R$5+1))-IF(F105&lt;=N$5,N$5+1,F105)))</f>
        <v>366</v>
      </c>
      <c r="N105" s="45">
        <v>2089</v>
      </c>
      <c r="O105" s="24">
        <f t="shared" ref="O105:O119" si="42">IF(AND(H105&lt;&gt;0,H105&lt;F105),"Error",ROUND(MAX(0,IF(F105&lt;=N$5,N105,G105)-MAX(FLOOR(E105*5%,10),E105*(1-D105)^(YEARFRAC(IF(AND(H105&gt;0,H105&lt;=R$5),H105,R$5+1),F105)))),0))</f>
        <v>0</v>
      </c>
      <c r="P105" s="25"/>
      <c r="Q105" s="24">
        <f t="shared" ref="Q105:Q119" si="43">ROUND(MAX(+O105+P105,0),0)</f>
        <v>0</v>
      </c>
      <c r="R105" s="20">
        <f t="shared" ref="R105:R119" si="44">+ROUND(IF(OR(F105&gt;R$5,AND(H105&gt;0,H105&lt;=R$5)),0,IF(F105&lt;=N$5,N105,E105)-Q105),0)</f>
        <v>2089</v>
      </c>
    </row>
    <row r="106" spans="1:18" x14ac:dyDescent="0.25">
      <c r="A106" s="30" t="s">
        <v>48</v>
      </c>
      <c r="B106" s="30" t="s">
        <v>4</v>
      </c>
      <c r="C106" s="42">
        <v>30</v>
      </c>
      <c r="D106" s="17">
        <f t="shared" si="36"/>
        <v>0.1</v>
      </c>
      <c r="E106" s="43">
        <v>61789</v>
      </c>
      <c r="F106" s="44">
        <v>32325</v>
      </c>
      <c r="G106" s="20">
        <f t="shared" si="37"/>
        <v>0</v>
      </c>
      <c r="H106" s="21"/>
      <c r="I106" s="22"/>
      <c r="J106" s="20">
        <f t="shared" si="38"/>
        <v>0</v>
      </c>
      <c r="K106" s="20">
        <f t="shared" si="39"/>
        <v>0</v>
      </c>
      <c r="L106" s="20">
        <f t="shared" si="40"/>
        <v>61789</v>
      </c>
      <c r="M106" s="23">
        <f t="shared" si="41"/>
        <v>366</v>
      </c>
      <c r="N106" s="45">
        <v>1000</v>
      </c>
      <c r="O106" s="24">
        <f t="shared" si="42"/>
        <v>0</v>
      </c>
      <c r="P106" s="25"/>
      <c r="Q106" s="24">
        <f t="shared" si="43"/>
        <v>0</v>
      </c>
      <c r="R106" s="20">
        <f t="shared" si="44"/>
        <v>1000</v>
      </c>
    </row>
    <row r="107" spans="1:18" x14ac:dyDescent="0.25">
      <c r="A107" s="30" t="s">
        <v>48</v>
      </c>
      <c r="B107" s="30" t="s">
        <v>4</v>
      </c>
      <c r="C107" s="42">
        <v>30</v>
      </c>
      <c r="D107" s="17">
        <f t="shared" si="36"/>
        <v>0.1</v>
      </c>
      <c r="E107" s="43">
        <v>1746072</v>
      </c>
      <c r="F107" s="44">
        <v>32964</v>
      </c>
      <c r="G107" s="20">
        <f t="shared" si="37"/>
        <v>0</v>
      </c>
      <c r="H107" s="21"/>
      <c r="I107" s="22"/>
      <c r="J107" s="20">
        <f t="shared" si="38"/>
        <v>0</v>
      </c>
      <c r="K107" s="20">
        <f t="shared" si="39"/>
        <v>0</v>
      </c>
      <c r="L107" s="20">
        <f t="shared" si="40"/>
        <v>1746072</v>
      </c>
      <c r="M107" s="23">
        <f t="shared" si="41"/>
        <v>366</v>
      </c>
      <c r="N107" s="45">
        <v>87300</v>
      </c>
      <c r="O107" s="24">
        <f t="shared" si="42"/>
        <v>0</v>
      </c>
      <c r="P107" s="25"/>
      <c r="Q107" s="24">
        <f t="shared" si="43"/>
        <v>0</v>
      </c>
      <c r="R107" s="20">
        <f t="shared" si="44"/>
        <v>87300</v>
      </c>
    </row>
    <row r="108" spans="1:18" x14ac:dyDescent="0.25">
      <c r="A108" s="30" t="s">
        <v>48</v>
      </c>
      <c r="B108" s="30" t="s">
        <v>4</v>
      </c>
      <c r="C108" s="42">
        <v>30</v>
      </c>
      <c r="D108" s="17">
        <f t="shared" si="36"/>
        <v>0.1</v>
      </c>
      <c r="E108" s="43">
        <v>2804795</v>
      </c>
      <c r="F108" s="44">
        <v>33329</v>
      </c>
      <c r="G108" s="20">
        <f t="shared" si="37"/>
        <v>0</v>
      </c>
      <c r="H108" s="21"/>
      <c r="I108" s="22"/>
      <c r="J108" s="20">
        <f t="shared" si="38"/>
        <v>0</v>
      </c>
      <c r="K108" s="20">
        <f t="shared" si="39"/>
        <v>0</v>
      </c>
      <c r="L108" s="20">
        <f t="shared" si="40"/>
        <v>2804795</v>
      </c>
      <c r="M108" s="23">
        <f t="shared" si="41"/>
        <v>366</v>
      </c>
      <c r="N108" s="45">
        <v>140230</v>
      </c>
      <c r="O108" s="24">
        <f t="shared" si="42"/>
        <v>0</v>
      </c>
      <c r="P108" s="25"/>
      <c r="Q108" s="24">
        <f t="shared" si="43"/>
        <v>0</v>
      </c>
      <c r="R108" s="20">
        <f t="shared" si="44"/>
        <v>140230</v>
      </c>
    </row>
    <row r="109" spans="1:18" x14ac:dyDescent="0.25">
      <c r="A109" s="30" t="s">
        <v>48</v>
      </c>
      <c r="B109" s="30" t="s">
        <v>4</v>
      </c>
      <c r="C109" s="42">
        <v>30</v>
      </c>
      <c r="D109" s="17">
        <f t="shared" si="36"/>
        <v>0.1</v>
      </c>
      <c r="E109" s="43">
        <v>192809</v>
      </c>
      <c r="F109" s="44">
        <v>35096</v>
      </c>
      <c r="G109" s="20">
        <f t="shared" si="37"/>
        <v>0</v>
      </c>
      <c r="H109" s="21"/>
      <c r="I109" s="22"/>
      <c r="J109" s="20">
        <f t="shared" si="38"/>
        <v>0</v>
      </c>
      <c r="K109" s="20">
        <f t="shared" si="39"/>
        <v>0</v>
      </c>
      <c r="L109" s="20">
        <f t="shared" si="40"/>
        <v>192809</v>
      </c>
      <c r="M109" s="23">
        <f t="shared" si="41"/>
        <v>366</v>
      </c>
      <c r="N109" s="45">
        <v>11017</v>
      </c>
      <c r="O109" s="24">
        <f t="shared" si="42"/>
        <v>1102</v>
      </c>
      <c r="P109" s="25"/>
      <c r="Q109" s="24">
        <f t="shared" si="43"/>
        <v>1102</v>
      </c>
      <c r="R109" s="20">
        <f t="shared" si="44"/>
        <v>9915</v>
      </c>
    </row>
    <row r="110" spans="1:18" x14ac:dyDescent="0.25">
      <c r="A110" s="30" t="s">
        <v>48</v>
      </c>
      <c r="B110" s="30" t="s">
        <v>4</v>
      </c>
      <c r="C110" s="42">
        <v>30</v>
      </c>
      <c r="D110" s="17">
        <f t="shared" si="36"/>
        <v>0.1</v>
      </c>
      <c r="E110" s="43">
        <v>1688503</v>
      </c>
      <c r="F110" s="44">
        <v>35431</v>
      </c>
      <c r="G110" s="20">
        <f t="shared" si="37"/>
        <v>0</v>
      </c>
      <c r="H110" s="21"/>
      <c r="I110" s="22"/>
      <c r="J110" s="20">
        <f t="shared" si="38"/>
        <v>0</v>
      </c>
      <c r="K110" s="20">
        <f t="shared" si="39"/>
        <v>0</v>
      </c>
      <c r="L110" s="20">
        <f t="shared" si="40"/>
        <v>1688503</v>
      </c>
      <c r="M110" s="23">
        <f t="shared" si="41"/>
        <v>366</v>
      </c>
      <c r="N110" s="45">
        <v>106259</v>
      </c>
      <c r="O110" s="24">
        <f t="shared" si="42"/>
        <v>10625</v>
      </c>
      <c r="P110" s="25"/>
      <c r="Q110" s="24">
        <f t="shared" si="43"/>
        <v>10625</v>
      </c>
      <c r="R110" s="20">
        <f t="shared" si="44"/>
        <v>95634</v>
      </c>
    </row>
    <row r="111" spans="1:18" x14ac:dyDescent="0.25">
      <c r="A111" s="30" t="s">
        <v>48</v>
      </c>
      <c r="B111" s="30" t="s">
        <v>4</v>
      </c>
      <c r="C111" s="42">
        <v>30</v>
      </c>
      <c r="D111" s="17">
        <f t="shared" si="36"/>
        <v>0.1</v>
      </c>
      <c r="E111" s="43">
        <v>478513</v>
      </c>
      <c r="F111" s="44">
        <v>35490</v>
      </c>
      <c r="G111" s="20">
        <f t="shared" si="37"/>
        <v>0</v>
      </c>
      <c r="H111" s="21"/>
      <c r="I111" s="22"/>
      <c r="J111" s="20">
        <f t="shared" si="38"/>
        <v>0</v>
      </c>
      <c r="K111" s="20">
        <f t="shared" si="39"/>
        <v>0</v>
      </c>
      <c r="L111" s="20">
        <f t="shared" si="40"/>
        <v>478513</v>
      </c>
      <c r="M111" s="23">
        <f t="shared" si="41"/>
        <v>366</v>
      </c>
      <c r="N111" s="45">
        <v>30647</v>
      </c>
      <c r="O111" s="24">
        <f t="shared" si="42"/>
        <v>3065</v>
      </c>
      <c r="P111" s="25"/>
      <c r="Q111" s="24">
        <f t="shared" si="43"/>
        <v>3065</v>
      </c>
      <c r="R111" s="20">
        <f t="shared" si="44"/>
        <v>27582</v>
      </c>
    </row>
    <row r="112" spans="1:18" x14ac:dyDescent="0.25">
      <c r="A112" s="30" t="s">
        <v>48</v>
      </c>
      <c r="B112" s="30" t="s">
        <v>4</v>
      </c>
      <c r="C112" s="42">
        <v>30</v>
      </c>
      <c r="D112" s="17">
        <f t="shared" si="36"/>
        <v>0.1</v>
      </c>
      <c r="E112" s="43">
        <v>6102616</v>
      </c>
      <c r="F112" s="44">
        <v>35855</v>
      </c>
      <c r="G112" s="20">
        <f t="shared" si="37"/>
        <v>0</v>
      </c>
      <c r="H112" s="21"/>
      <c r="I112" s="22"/>
      <c r="J112" s="20">
        <f t="shared" si="38"/>
        <v>0</v>
      </c>
      <c r="K112" s="20">
        <f t="shared" si="39"/>
        <v>0</v>
      </c>
      <c r="L112" s="20">
        <f t="shared" si="40"/>
        <v>6102616</v>
      </c>
      <c r="M112" s="23">
        <f t="shared" si="41"/>
        <v>366</v>
      </c>
      <c r="N112" s="45">
        <v>434276</v>
      </c>
      <c r="O112" s="24">
        <f t="shared" si="42"/>
        <v>43428</v>
      </c>
      <c r="P112" s="25"/>
      <c r="Q112" s="24">
        <f t="shared" si="43"/>
        <v>43428</v>
      </c>
      <c r="R112" s="20">
        <f t="shared" si="44"/>
        <v>390848</v>
      </c>
    </row>
    <row r="113" spans="1:18" x14ac:dyDescent="0.25">
      <c r="A113" s="30" t="s">
        <v>48</v>
      </c>
      <c r="B113" s="30" t="s">
        <v>4</v>
      </c>
      <c r="C113" s="42">
        <v>30</v>
      </c>
      <c r="D113" s="17">
        <f t="shared" si="36"/>
        <v>0.1</v>
      </c>
      <c r="E113" s="43">
        <v>1777141</v>
      </c>
      <c r="F113" s="44">
        <v>36220</v>
      </c>
      <c r="G113" s="20">
        <f t="shared" si="37"/>
        <v>0</v>
      </c>
      <c r="H113" s="21"/>
      <c r="I113" s="22"/>
      <c r="J113" s="20">
        <f t="shared" si="38"/>
        <v>0</v>
      </c>
      <c r="K113" s="20">
        <f t="shared" si="39"/>
        <v>0</v>
      </c>
      <c r="L113" s="20">
        <f t="shared" si="40"/>
        <v>1777141</v>
      </c>
      <c r="M113" s="23">
        <f t="shared" si="41"/>
        <v>366</v>
      </c>
      <c r="N113" s="45">
        <v>140517</v>
      </c>
      <c r="O113" s="24">
        <f t="shared" si="42"/>
        <v>14052</v>
      </c>
      <c r="P113" s="25"/>
      <c r="Q113" s="24">
        <f t="shared" si="43"/>
        <v>14052</v>
      </c>
      <c r="R113" s="20">
        <f t="shared" si="44"/>
        <v>126465</v>
      </c>
    </row>
    <row r="114" spans="1:18" x14ac:dyDescent="0.25">
      <c r="A114" s="30" t="s">
        <v>48</v>
      </c>
      <c r="B114" s="30" t="s">
        <v>4</v>
      </c>
      <c r="C114" s="42">
        <v>30</v>
      </c>
      <c r="D114" s="17">
        <f t="shared" si="36"/>
        <v>0.1</v>
      </c>
      <c r="E114" s="43">
        <v>219348</v>
      </c>
      <c r="F114" s="44">
        <v>36346</v>
      </c>
      <c r="G114" s="20">
        <f t="shared" si="37"/>
        <v>0</v>
      </c>
      <c r="H114" s="21"/>
      <c r="I114" s="22"/>
      <c r="J114" s="20">
        <f t="shared" si="38"/>
        <v>0</v>
      </c>
      <c r="K114" s="20">
        <f t="shared" si="39"/>
        <v>0</v>
      </c>
      <c r="L114" s="20">
        <f t="shared" si="40"/>
        <v>219348</v>
      </c>
      <c r="M114" s="23">
        <f t="shared" si="41"/>
        <v>366</v>
      </c>
      <c r="N114" s="45">
        <v>17985</v>
      </c>
      <c r="O114" s="24">
        <f t="shared" si="42"/>
        <v>1799</v>
      </c>
      <c r="P114" s="25"/>
      <c r="Q114" s="24">
        <f t="shared" si="43"/>
        <v>1799</v>
      </c>
      <c r="R114" s="20">
        <f t="shared" si="44"/>
        <v>16186</v>
      </c>
    </row>
    <row r="115" spans="1:18" x14ac:dyDescent="0.25">
      <c r="A115" s="30" t="s">
        <v>48</v>
      </c>
      <c r="B115" s="30" t="s">
        <v>4</v>
      </c>
      <c r="C115" s="42">
        <v>30</v>
      </c>
      <c r="D115" s="17">
        <f t="shared" si="36"/>
        <v>0.1</v>
      </c>
      <c r="E115" s="43">
        <v>337337</v>
      </c>
      <c r="F115" s="44">
        <v>36557</v>
      </c>
      <c r="G115" s="20">
        <f t="shared" si="37"/>
        <v>0</v>
      </c>
      <c r="H115" s="21"/>
      <c r="I115" s="22"/>
      <c r="J115" s="20">
        <f t="shared" si="38"/>
        <v>0</v>
      </c>
      <c r="K115" s="20">
        <f t="shared" si="39"/>
        <v>0</v>
      </c>
      <c r="L115" s="20">
        <f t="shared" si="40"/>
        <v>337337</v>
      </c>
      <c r="M115" s="23">
        <f t="shared" si="41"/>
        <v>366</v>
      </c>
      <c r="N115" s="45">
        <v>29378</v>
      </c>
      <c r="O115" s="24">
        <f t="shared" si="42"/>
        <v>2938</v>
      </c>
      <c r="P115" s="25"/>
      <c r="Q115" s="24">
        <f t="shared" si="43"/>
        <v>2938</v>
      </c>
      <c r="R115" s="20">
        <f t="shared" si="44"/>
        <v>26440</v>
      </c>
    </row>
    <row r="116" spans="1:18" x14ac:dyDescent="0.25">
      <c r="A116" s="30" t="s">
        <v>48</v>
      </c>
      <c r="B116" s="30" t="s">
        <v>4</v>
      </c>
      <c r="C116" s="42">
        <v>30</v>
      </c>
      <c r="D116" s="17">
        <f t="shared" si="36"/>
        <v>0.1</v>
      </c>
      <c r="E116" s="43">
        <v>101688</v>
      </c>
      <c r="F116" s="44">
        <v>36892</v>
      </c>
      <c r="G116" s="20">
        <f t="shared" si="37"/>
        <v>0</v>
      </c>
      <c r="H116" s="21"/>
      <c r="I116" s="22"/>
      <c r="J116" s="20">
        <f t="shared" si="38"/>
        <v>0</v>
      </c>
      <c r="K116" s="20">
        <f t="shared" si="39"/>
        <v>0</v>
      </c>
      <c r="L116" s="20">
        <f t="shared" si="40"/>
        <v>101688</v>
      </c>
      <c r="M116" s="23">
        <f t="shared" si="41"/>
        <v>366</v>
      </c>
      <c r="N116" s="45">
        <v>9754</v>
      </c>
      <c r="O116" s="24">
        <f t="shared" si="42"/>
        <v>976</v>
      </c>
      <c r="P116" s="25"/>
      <c r="Q116" s="24">
        <f t="shared" si="43"/>
        <v>976</v>
      </c>
      <c r="R116" s="20">
        <f t="shared" si="44"/>
        <v>8778</v>
      </c>
    </row>
    <row r="117" spans="1:18" x14ac:dyDescent="0.25">
      <c r="A117" s="30" t="s">
        <v>48</v>
      </c>
      <c r="B117" s="30" t="s">
        <v>4</v>
      </c>
      <c r="C117" s="42">
        <v>30</v>
      </c>
      <c r="D117" s="17">
        <f t="shared" si="36"/>
        <v>0.1</v>
      </c>
      <c r="E117" s="43">
        <v>152418</v>
      </c>
      <c r="F117" s="44">
        <v>37196</v>
      </c>
      <c r="G117" s="20">
        <f t="shared" si="37"/>
        <v>0</v>
      </c>
      <c r="H117" s="21"/>
      <c r="I117" s="22"/>
      <c r="J117" s="20">
        <f t="shared" si="38"/>
        <v>0</v>
      </c>
      <c r="K117" s="20">
        <f t="shared" si="39"/>
        <v>0</v>
      </c>
      <c r="L117" s="20">
        <f t="shared" si="40"/>
        <v>152418</v>
      </c>
      <c r="M117" s="23">
        <f t="shared" si="41"/>
        <v>366</v>
      </c>
      <c r="N117" s="45">
        <v>15961</v>
      </c>
      <c r="O117" s="24">
        <f t="shared" si="42"/>
        <v>1596</v>
      </c>
      <c r="P117" s="25"/>
      <c r="Q117" s="24">
        <f t="shared" si="43"/>
        <v>1596</v>
      </c>
      <c r="R117" s="20">
        <f t="shared" si="44"/>
        <v>14365</v>
      </c>
    </row>
    <row r="118" spans="1:18" x14ac:dyDescent="0.25">
      <c r="A118" s="30" t="s">
        <v>48</v>
      </c>
      <c r="B118" s="30" t="s">
        <v>4</v>
      </c>
      <c r="C118" s="42">
        <v>30</v>
      </c>
      <c r="D118" s="17">
        <f t="shared" si="36"/>
        <v>0.1</v>
      </c>
      <c r="E118" s="43">
        <v>107670</v>
      </c>
      <c r="F118" s="44">
        <v>37347</v>
      </c>
      <c r="G118" s="20">
        <f t="shared" si="37"/>
        <v>0</v>
      </c>
      <c r="H118" s="21"/>
      <c r="I118" s="22"/>
      <c r="J118" s="20">
        <f t="shared" si="38"/>
        <v>0</v>
      </c>
      <c r="K118" s="20">
        <f t="shared" si="39"/>
        <v>0</v>
      </c>
      <c r="L118" s="20">
        <f t="shared" si="40"/>
        <v>107670</v>
      </c>
      <c r="M118" s="23">
        <f t="shared" si="41"/>
        <v>366</v>
      </c>
      <c r="N118" s="45">
        <v>11781</v>
      </c>
      <c r="O118" s="24">
        <f t="shared" si="42"/>
        <v>1178</v>
      </c>
      <c r="P118" s="25"/>
      <c r="Q118" s="24">
        <f t="shared" si="43"/>
        <v>1178</v>
      </c>
      <c r="R118" s="20">
        <f t="shared" si="44"/>
        <v>10603</v>
      </c>
    </row>
    <row r="119" spans="1:18" x14ac:dyDescent="0.25">
      <c r="A119" s="30" t="s">
        <v>48</v>
      </c>
      <c r="B119" s="30" t="s">
        <v>4</v>
      </c>
      <c r="C119" s="42">
        <v>30</v>
      </c>
      <c r="D119" s="17">
        <f t="shared" si="36"/>
        <v>0.1</v>
      </c>
      <c r="E119" s="43">
        <v>791860</v>
      </c>
      <c r="F119" s="44">
        <v>37712</v>
      </c>
      <c r="G119" s="20">
        <f t="shared" si="37"/>
        <v>0</v>
      </c>
      <c r="H119" s="21"/>
      <c r="I119" s="22"/>
      <c r="J119" s="20">
        <f t="shared" si="38"/>
        <v>0</v>
      </c>
      <c r="K119" s="20">
        <f t="shared" si="39"/>
        <v>0</v>
      </c>
      <c r="L119" s="20">
        <f t="shared" si="40"/>
        <v>791860</v>
      </c>
      <c r="M119" s="23">
        <f t="shared" si="41"/>
        <v>366</v>
      </c>
      <c r="N119" s="45">
        <v>96272</v>
      </c>
      <c r="O119" s="24">
        <f t="shared" si="42"/>
        <v>9627</v>
      </c>
      <c r="P119" s="25"/>
      <c r="Q119" s="24">
        <f t="shared" si="43"/>
        <v>9627</v>
      </c>
      <c r="R119" s="20">
        <f t="shared" si="44"/>
        <v>86645</v>
      </c>
    </row>
    <row r="120" spans="1:18" x14ac:dyDescent="0.25">
      <c r="A120" s="30"/>
      <c r="B120" s="30"/>
      <c r="C120" s="42"/>
      <c r="D120" s="17"/>
      <c r="E120" s="43"/>
      <c r="F120" s="44"/>
      <c r="G120" s="20"/>
      <c r="H120" s="21"/>
      <c r="I120" s="22"/>
      <c r="J120" s="20"/>
      <c r="K120" s="20"/>
      <c r="L120" s="20"/>
      <c r="M120" s="23"/>
      <c r="N120" s="45"/>
      <c r="O120" s="24"/>
      <c r="P120" s="25"/>
      <c r="Q120" s="24"/>
      <c r="R120" s="20"/>
    </row>
    <row r="121" spans="1:18" x14ac:dyDescent="0.25">
      <c r="A121" s="7" t="s">
        <v>2</v>
      </c>
      <c r="B121" s="7"/>
      <c r="C121" s="28"/>
      <c r="D121" s="29"/>
      <c r="E121" s="7"/>
      <c r="F121" s="28"/>
      <c r="G121" s="52"/>
      <c r="H121" s="7"/>
      <c r="I121" s="7"/>
      <c r="J121" s="7"/>
      <c r="K121" s="7"/>
      <c r="L121" s="7"/>
      <c r="M121" s="28"/>
      <c r="N121" s="28"/>
      <c r="O121" s="7"/>
      <c r="P121" s="7"/>
      <c r="Q121" s="7"/>
      <c r="R121" s="7"/>
    </row>
    <row r="122" spans="1:18" x14ac:dyDescent="0.25">
      <c r="A122" s="30" t="s">
        <v>33</v>
      </c>
      <c r="B122" s="30"/>
      <c r="C122" s="31"/>
      <c r="D122" s="31"/>
      <c r="E122" s="32">
        <f>SUM(E104:E121)</f>
        <v>17840146</v>
      </c>
      <c r="F122" s="33">
        <f>+E122-G122</f>
        <v>17840146</v>
      </c>
      <c r="G122" s="53">
        <f>SUM(G104:G121)</f>
        <v>0</v>
      </c>
      <c r="H122" s="34"/>
      <c r="I122" s="53">
        <f>SUM(I104:I121)</f>
        <v>0</v>
      </c>
      <c r="J122" s="53">
        <f>SUM(J104:J121)</f>
        <v>0</v>
      </c>
      <c r="K122" s="53">
        <f>SUM(K104:K121)</f>
        <v>0</v>
      </c>
      <c r="L122" s="53">
        <f>SUM(L104:L121)</f>
        <v>17840146</v>
      </c>
      <c r="M122" s="33"/>
      <c r="N122" s="34">
        <f>SUM(N104:N121)</f>
        <v>1134466</v>
      </c>
      <c r="O122" s="24"/>
      <c r="P122" s="24"/>
      <c r="Q122" s="34">
        <f>SUM(Q104:Q121)</f>
        <v>90386</v>
      </c>
      <c r="R122" s="34">
        <f>SUM(R104:R121)</f>
        <v>1044080</v>
      </c>
    </row>
    <row r="123" spans="1:18" x14ac:dyDescent="0.25">
      <c r="A123" s="7" t="s">
        <v>2</v>
      </c>
      <c r="B123" s="7"/>
      <c r="C123" s="28"/>
      <c r="D123" s="29"/>
      <c r="E123" s="7"/>
      <c r="F123" s="28"/>
      <c r="G123" s="52"/>
      <c r="H123" s="7"/>
      <c r="I123" s="7"/>
      <c r="J123" s="7"/>
      <c r="K123" s="7"/>
      <c r="L123" s="7"/>
      <c r="M123" s="28"/>
      <c r="N123" s="28"/>
      <c r="O123" s="7"/>
      <c r="P123" s="7"/>
      <c r="Q123" s="7"/>
      <c r="R123" s="7"/>
    </row>
    <row r="124" spans="1:18" x14ac:dyDescent="0.25">
      <c r="A124" s="14" t="s">
        <v>49</v>
      </c>
      <c r="B124" s="14"/>
      <c r="C124" s="28"/>
      <c r="D124" s="29"/>
      <c r="E124" s="7"/>
      <c r="F124" s="28"/>
      <c r="G124" s="52"/>
      <c r="M124" s="28"/>
      <c r="N124" s="28"/>
      <c r="O124" s="7"/>
      <c r="P124" s="7"/>
      <c r="Q124" s="7"/>
      <c r="R124" s="7"/>
    </row>
    <row r="125" spans="1:18" x14ac:dyDescent="0.25">
      <c r="A125" s="30" t="s">
        <v>50</v>
      </c>
      <c r="B125" s="30"/>
      <c r="C125" s="42">
        <v>10</v>
      </c>
      <c r="D125" s="17">
        <f t="shared" ref="D125:D146" si="45">IF(C125&gt;0,CEILING(1-(5%^(1/C125)),0.01),0)</f>
        <v>0.26</v>
      </c>
      <c r="E125" s="54">
        <v>550722</v>
      </c>
      <c r="F125" s="19">
        <v>39873</v>
      </c>
      <c r="G125" s="20">
        <f>+IF(AND(F125&gt;N$5,F125&lt;=R$5),E125,0)</f>
        <v>0</v>
      </c>
      <c r="H125" s="21"/>
      <c r="I125" s="22"/>
      <c r="J125" s="20">
        <f>+IF(AND(H125&gt;N$5,H125&lt;=R$5),I125-N125+O125,0)</f>
        <v>0</v>
      </c>
      <c r="K125" s="20">
        <f>+IF(AND(H125&gt;N$5,H125&lt;=R$5),E125-N125+O125,0)</f>
        <v>0</v>
      </c>
      <c r="L125" s="20">
        <f t="shared" ref="L125:L146" si="46">+IF(OR(F125&gt;R$5,AND(H125&gt;0,H125&lt;=R$5)),0,E125)</f>
        <v>550722</v>
      </c>
      <c r="M125" s="23">
        <f t="shared" ref="M125:M146" si="47">+IF(F125&gt;R$5,0,MAX(0,IF(H125&gt;R$5,R$5+1,MIN(H125,R$5+1))-IF(F125&lt;=N$5,N$5+1,F125)))</f>
        <v>366</v>
      </c>
      <c r="N125" s="45">
        <v>19528</v>
      </c>
      <c r="O125" s="24">
        <f t="shared" ref="O125:O146" si="48">IF(AND(H125&lt;&gt;0,H125&lt;F125),"Error",ROUND(MAX(0,IF(F125&lt;=N$5,N125,G125)-MAX(FLOOR(E125*5%,10),E125*(1-D125)^(YEARFRAC(IF(AND(H125&gt;0,H125&lt;=R$5),H125,R$5+1),F125)))),0))</f>
        <v>0</v>
      </c>
      <c r="P125" s="25"/>
      <c r="Q125" s="24">
        <f t="shared" ref="Q125:Q146" si="49">ROUND(MAX(+O125+P125,0),0)</f>
        <v>0</v>
      </c>
      <c r="R125" s="20">
        <f t="shared" ref="R125:R146" si="50">+ROUND(IF(OR(F125&gt;R$5,AND(H125&gt;0,H125&lt;=R$5)),0,IF(F125&lt;=N$5,N125,E125)-Q125),0)</f>
        <v>19528</v>
      </c>
    </row>
    <row r="126" spans="1:18" x14ac:dyDescent="0.25">
      <c r="A126" s="30" t="s">
        <v>50</v>
      </c>
      <c r="B126" s="30"/>
      <c r="C126" s="42">
        <v>10</v>
      </c>
      <c r="D126" s="17">
        <f t="shared" si="45"/>
        <v>0.26</v>
      </c>
      <c r="E126" s="54">
        <v>41882</v>
      </c>
      <c r="F126" s="19">
        <v>40179</v>
      </c>
      <c r="G126" s="20">
        <f t="shared" ref="G126:G146" si="51">+IF(AND(F126&gt;N$5,F126&lt;=R$5),E126,0)</f>
        <v>0</v>
      </c>
      <c r="H126" s="21"/>
      <c r="I126" s="22"/>
      <c r="J126" s="20">
        <f t="shared" ref="J126:J146" si="52">+IF(AND(H126&gt;N$5,H126&lt;=R$5),I126-N126+O126,0)</f>
        <v>0</v>
      </c>
      <c r="K126" s="20">
        <f t="shared" ref="K126:K146" si="53">+IF(AND(H126&gt;N$5,H126&lt;=R$5),E126-N126+O126,0)</f>
        <v>0</v>
      </c>
      <c r="L126" s="20">
        <f t="shared" si="46"/>
        <v>41882</v>
      </c>
      <c r="M126" s="23">
        <f t="shared" si="47"/>
        <v>366</v>
      </c>
      <c r="N126" s="45">
        <v>1908</v>
      </c>
      <c r="O126" s="24">
        <f t="shared" si="48"/>
        <v>0</v>
      </c>
      <c r="P126" s="25"/>
      <c r="Q126" s="24">
        <f t="shared" si="49"/>
        <v>0</v>
      </c>
      <c r="R126" s="20">
        <f t="shared" si="50"/>
        <v>1908</v>
      </c>
    </row>
    <row r="127" spans="1:18" x14ac:dyDescent="0.25">
      <c r="A127" s="30" t="s">
        <v>50</v>
      </c>
      <c r="B127" s="30"/>
      <c r="C127" s="42">
        <v>10</v>
      </c>
      <c r="D127" s="17">
        <f t="shared" si="45"/>
        <v>0.26</v>
      </c>
      <c r="E127" s="54">
        <v>7500</v>
      </c>
      <c r="F127" s="19">
        <v>40238</v>
      </c>
      <c r="G127" s="20">
        <f t="shared" si="51"/>
        <v>0</v>
      </c>
      <c r="H127" s="21"/>
      <c r="I127" s="22"/>
      <c r="J127" s="20">
        <f t="shared" si="52"/>
        <v>0</v>
      </c>
      <c r="K127" s="20">
        <f t="shared" si="53"/>
        <v>0</v>
      </c>
      <c r="L127" s="20">
        <f t="shared" si="46"/>
        <v>7500</v>
      </c>
      <c r="M127" s="23">
        <f t="shared" si="47"/>
        <v>366</v>
      </c>
      <c r="N127" s="45">
        <v>354</v>
      </c>
      <c r="O127" s="24">
        <f t="shared" si="48"/>
        <v>0</v>
      </c>
      <c r="P127" s="25"/>
      <c r="Q127" s="24">
        <f t="shared" si="49"/>
        <v>0</v>
      </c>
      <c r="R127" s="20">
        <f t="shared" si="50"/>
        <v>354</v>
      </c>
    </row>
    <row r="128" spans="1:18" x14ac:dyDescent="0.25">
      <c r="A128" s="30" t="s">
        <v>50</v>
      </c>
      <c r="B128" s="30"/>
      <c r="C128" s="42">
        <v>10</v>
      </c>
      <c r="D128" s="17">
        <f t="shared" si="45"/>
        <v>0.26</v>
      </c>
      <c r="E128" s="54">
        <v>111108</v>
      </c>
      <c r="F128" s="19">
        <v>40848</v>
      </c>
      <c r="G128" s="20">
        <f t="shared" si="51"/>
        <v>0</v>
      </c>
      <c r="H128" s="21"/>
      <c r="I128" s="22"/>
      <c r="J128" s="20">
        <f t="shared" si="52"/>
        <v>0</v>
      </c>
      <c r="K128" s="20">
        <f t="shared" si="53"/>
        <v>0</v>
      </c>
      <c r="L128" s="20">
        <f t="shared" si="46"/>
        <v>111108</v>
      </c>
      <c r="M128" s="23">
        <f t="shared" si="47"/>
        <v>366</v>
      </c>
      <c r="N128" s="45">
        <v>5550</v>
      </c>
      <c r="O128" s="24">
        <f t="shared" si="48"/>
        <v>0</v>
      </c>
      <c r="P128" s="25"/>
      <c r="Q128" s="24">
        <f t="shared" si="49"/>
        <v>0</v>
      </c>
      <c r="R128" s="20">
        <f t="shared" si="50"/>
        <v>5550</v>
      </c>
    </row>
    <row r="129" spans="1:19" x14ac:dyDescent="0.25">
      <c r="A129" s="30" t="s">
        <v>50</v>
      </c>
      <c r="B129" s="30"/>
      <c r="C129" s="42">
        <v>10</v>
      </c>
      <c r="D129" s="17">
        <f t="shared" si="45"/>
        <v>0.26</v>
      </c>
      <c r="E129" s="54">
        <v>41840</v>
      </c>
      <c r="F129" s="19">
        <v>40878</v>
      </c>
      <c r="G129" s="20">
        <f t="shared" si="51"/>
        <v>0</v>
      </c>
      <c r="H129" s="21"/>
      <c r="I129" s="22"/>
      <c r="J129" s="20">
        <f t="shared" si="52"/>
        <v>0</v>
      </c>
      <c r="K129" s="20">
        <f t="shared" si="53"/>
        <v>0</v>
      </c>
      <c r="L129" s="20">
        <f t="shared" si="46"/>
        <v>41840</v>
      </c>
      <c r="M129" s="23">
        <f t="shared" si="47"/>
        <v>366</v>
      </c>
      <c r="N129" s="45">
        <v>2090</v>
      </c>
      <c r="O129" s="24">
        <f t="shared" si="48"/>
        <v>0</v>
      </c>
      <c r="P129" s="25"/>
      <c r="Q129" s="24">
        <f t="shared" si="49"/>
        <v>0</v>
      </c>
      <c r="R129" s="20">
        <f t="shared" si="50"/>
        <v>2090</v>
      </c>
    </row>
    <row r="130" spans="1:19" x14ac:dyDescent="0.25">
      <c r="A130" s="30" t="s">
        <v>50</v>
      </c>
      <c r="B130" s="30"/>
      <c r="C130" s="42">
        <v>10</v>
      </c>
      <c r="D130" s="17">
        <f t="shared" si="45"/>
        <v>0.26</v>
      </c>
      <c r="E130" s="54">
        <v>47443</v>
      </c>
      <c r="F130" s="19">
        <v>41487</v>
      </c>
      <c r="G130" s="20">
        <f t="shared" si="51"/>
        <v>0</v>
      </c>
      <c r="H130" s="21"/>
      <c r="I130" s="22"/>
      <c r="J130" s="20">
        <f t="shared" si="52"/>
        <v>0</v>
      </c>
      <c r="K130" s="20">
        <f t="shared" si="53"/>
        <v>0</v>
      </c>
      <c r="L130" s="20">
        <f t="shared" si="46"/>
        <v>47443</v>
      </c>
      <c r="M130" s="23">
        <f t="shared" si="47"/>
        <v>366</v>
      </c>
      <c r="N130" s="45">
        <v>2655</v>
      </c>
      <c r="O130" s="24">
        <f t="shared" si="48"/>
        <v>285</v>
      </c>
      <c r="P130" s="25"/>
      <c r="Q130" s="24">
        <f t="shared" si="49"/>
        <v>285</v>
      </c>
      <c r="R130" s="20">
        <f t="shared" si="50"/>
        <v>2370</v>
      </c>
    </row>
    <row r="131" spans="1:19" x14ac:dyDescent="0.25">
      <c r="A131" s="30" t="s">
        <v>50</v>
      </c>
      <c r="B131" s="30"/>
      <c r="C131" s="42">
        <v>10</v>
      </c>
      <c r="D131" s="17">
        <f t="shared" si="45"/>
        <v>0.26</v>
      </c>
      <c r="E131" s="54">
        <v>119470</v>
      </c>
      <c r="F131" s="19">
        <v>41518</v>
      </c>
      <c r="G131" s="20">
        <f t="shared" si="51"/>
        <v>0</v>
      </c>
      <c r="H131" s="21"/>
      <c r="I131" s="22"/>
      <c r="J131" s="20">
        <f t="shared" si="52"/>
        <v>0</v>
      </c>
      <c r="K131" s="20">
        <f t="shared" si="53"/>
        <v>0</v>
      </c>
      <c r="L131" s="20">
        <f t="shared" si="46"/>
        <v>119470</v>
      </c>
      <c r="M131" s="23">
        <f t="shared" si="47"/>
        <v>366</v>
      </c>
      <c r="N131" s="45">
        <v>6669</v>
      </c>
      <c r="O131" s="24">
        <f t="shared" si="48"/>
        <v>699</v>
      </c>
      <c r="P131" s="25"/>
      <c r="Q131" s="24">
        <f t="shared" si="49"/>
        <v>699</v>
      </c>
      <c r="R131" s="20">
        <f t="shared" si="50"/>
        <v>5970</v>
      </c>
    </row>
    <row r="132" spans="1:19" x14ac:dyDescent="0.25">
      <c r="A132" s="30" t="s">
        <v>50</v>
      </c>
      <c r="B132" s="30"/>
      <c r="C132" s="42">
        <v>10</v>
      </c>
      <c r="D132" s="17">
        <f t="shared" si="45"/>
        <v>0.26</v>
      </c>
      <c r="E132" s="54">
        <v>63006</v>
      </c>
      <c r="F132" s="19">
        <v>41548</v>
      </c>
      <c r="G132" s="20">
        <f t="shared" si="51"/>
        <v>0</v>
      </c>
      <c r="H132" s="21"/>
      <c r="I132" s="22"/>
      <c r="J132" s="20">
        <f t="shared" si="52"/>
        <v>0</v>
      </c>
      <c r="K132" s="20">
        <f t="shared" si="53"/>
        <v>0</v>
      </c>
      <c r="L132" s="20">
        <f t="shared" si="46"/>
        <v>63006</v>
      </c>
      <c r="M132" s="23">
        <f t="shared" si="47"/>
        <v>366</v>
      </c>
      <c r="N132" s="45">
        <v>3606</v>
      </c>
      <c r="O132" s="24">
        <f t="shared" si="48"/>
        <v>456</v>
      </c>
      <c r="P132" s="25"/>
      <c r="Q132" s="24">
        <f t="shared" si="49"/>
        <v>456</v>
      </c>
      <c r="R132" s="20">
        <f t="shared" si="50"/>
        <v>3150</v>
      </c>
    </row>
    <row r="133" spans="1:19" x14ac:dyDescent="0.25">
      <c r="A133" s="30" t="s">
        <v>50</v>
      </c>
      <c r="B133" s="30"/>
      <c r="C133" s="42">
        <v>10</v>
      </c>
      <c r="D133" s="17">
        <f t="shared" si="45"/>
        <v>0.26</v>
      </c>
      <c r="E133" s="54">
        <v>7290</v>
      </c>
      <c r="F133" s="19">
        <v>41609</v>
      </c>
      <c r="G133" s="20">
        <f t="shared" si="51"/>
        <v>0</v>
      </c>
      <c r="H133" s="21"/>
      <c r="I133" s="22"/>
      <c r="J133" s="20">
        <f t="shared" si="52"/>
        <v>0</v>
      </c>
      <c r="K133" s="20">
        <f t="shared" si="53"/>
        <v>0</v>
      </c>
      <c r="L133" s="20">
        <f t="shared" si="46"/>
        <v>7290</v>
      </c>
      <c r="M133" s="23">
        <f t="shared" si="47"/>
        <v>366</v>
      </c>
      <c r="N133" s="45">
        <v>439</v>
      </c>
      <c r="O133" s="24">
        <f t="shared" si="48"/>
        <v>79</v>
      </c>
      <c r="P133" s="25"/>
      <c r="Q133" s="24">
        <f t="shared" si="49"/>
        <v>79</v>
      </c>
      <c r="R133" s="20">
        <f t="shared" si="50"/>
        <v>360</v>
      </c>
    </row>
    <row r="134" spans="1:19" x14ac:dyDescent="0.25">
      <c r="A134" s="30" t="s">
        <v>50</v>
      </c>
      <c r="B134" s="30"/>
      <c r="C134" s="42">
        <v>10</v>
      </c>
      <c r="D134" s="17">
        <f t="shared" si="45"/>
        <v>0.26</v>
      </c>
      <c r="E134" s="54">
        <v>23955</v>
      </c>
      <c r="F134" s="19">
        <v>42735</v>
      </c>
      <c r="G134" s="20">
        <f t="shared" si="51"/>
        <v>0</v>
      </c>
      <c r="H134" s="21"/>
      <c r="I134" s="22"/>
      <c r="J134" s="20">
        <f t="shared" si="52"/>
        <v>0</v>
      </c>
      <c r="K134" s="20">
        <f t="shared" si="53"/>
        <v>0</v>
      </c>
      <c r="L134" s="20">
        <f t="shared" si="46"/>
        <v>23955</v>
      </c>
      <c r="M134" s="23">
        <f t="shared" si="47"/>
        <v>366</v>
      </c>
      <c r="N134" s="45">
        <v>3645</v>
      </c>
      <c r="O134" s="24">
        <f t="shared" si="48"/>
        <v>947</v>
      </c>
      <c r="P134" s="25"/>
      <c r="Q134" s="24">
        <f t="shared" si="49"/>
        <v>947</v>
      </c>
      <c r="R134" s="20">
        <f t="shared" si="50"/>
        <v>2698</v>
      </c>
    </row>
    <row r="135" spans="1:19" x14ac:dyDescent="0.25">
      <c r="A135" s="30" t="s">
        <v>50</v>
      </c>
      <c r="B135" s="30"/>
      <c r="C135" s="42">
        <v>10</v>
      </c>
      <c r="D135" s="17">
        <f t="shared" si="45"/>
        <v>0.26</v>
      </c>
      <c r="E135" s="54">
        <v>10746</v>
      </c>
      <c r="F135" s="19">
        <v>43281</v>
      </c>
      <c r="G135" s="20">
        <f t="shared" si="51"/>
        <v>0</v>
      </c>
      <c r="H135" s="21"/>
      <c r="I135" s="22"/>
      <c r="J135" s="20">
        <f t="shared" si="52"/>
        <v>0</v>
      </c>
      <c r="K135" s="20">
        <f t="shared" si="53"/>
        <v>0</v>
      </c>
      <c r="L135" s="20">
        <f t="shared" si="46"/>
        <v>10746</v>
      </c>
      <c r="M135" s="23">
        <f t="shared" si="47"/>
        <v>366</v>
      </c>
      <c r="N135" s="45">
        <v>2569</v>
      </c>
      <c r="O135" s="24">
        <f t="shared" si="48"/>
        <v>668</v>
      </c>
      <c r="P135" s="25"/>
      <c r="Q135" s="24">
        <f t="shared" si="49"/>
        <v>668</v>
      </c>
      <c r="R135" s="20">
        <f t="shared" si="50"/>
        <v>1901</v>
      </c>
    </row>
    <row r="136" spans="1:19" x14ac:dyDescent="0.25">
      <c r="A136" s="30" t="s">
        <v>50</v>
      </c>
      <c r="B136" s="30"/>
      <c r="C136" s="42">
        <v>10</v>
      </c>
      <c r="D136" s="17">
        <f t="shared" si="45"/>
        <v>0.26</v>
      </c>
      <c r="E136" s="54">
        <v>19379</v>
      </c>
      <c r="F136" s="19">
        <v>43555</v>
      </c>
      <c r="G136" s="20">
        <f t="shared" si="51"/>
        <v>0</v>
      </c>
      <c r="H136" s="21"/>
      <c r="I136" s="22"/>
      <c r="J136" s="20">
        <f t="shared" si="52"/>
        <v>0</v>
      </c>
      <c r="K136" s="20">
        <f t="shared" si="53"/>
        <v>0</v>
      </c>
      <c r="L136" s="20">
        <f t="shared" si="46"/>
        <v>19379</v>
      </c>
      <c r="M136" s="23">
        <f t="shared" si="47"/>
        <v>366</v>
      </c>
      <c r="N136" s="45">
        <v>5806</v>
      </c>
      <c r="O136" s="24">
        <f t="shared" si="48"/>
        <v>1509</v>
      </c>
      <c r="P136" s="25"/>
      <c r="Q136" s="24">
        <f t="shared" si="49"/>
        <v>1509</v>
      </c>
      <c r="R136" s="20">
        <f t="shared" si="50"/>
        <v>4297</v>
      </c>
    </row>
    <row r="137" spans="1:19" x14ac:dyDescent="0.25">
      <c r="A137" s="30" t="s">
        <v>50</v>
      </c>
      <c r="B137" s="30"/>
      <c r="C137" s="42">
        <v>10</v>
      </c>
      <c r="D137" s="17">
        <f t="shared" si="45"/>
        <v>0.26</v>
      </c>
      <c r="E137" s="54">
        <v>29200</v>
      </c>
      <c r="F137" s="19">
        <v>43882</v>
      </c>
      <c r="G137" s="20">
        <f t="shared" si="51"/>
        <v>0</v>
      </c>
      <c r="H137" s="21"/>
      <c r="I137" s="22"/>
      <c r="J137" s="20">
        <f t="shared" si="52"/>
        <v>0</v>
      </c>
      <c r="K137" s="20">
        <f t="shared" si="53"/>
        <v>0</v>
      </c>
      <c r="L137" s="20">
        <f t="shared" si="46"/>
        <v>29200</v>
      </c>
      <c r="M137" s="23">
        <f t="shared" si="47"/>
        <v>366</v>
      </c>
      <c r="N137" s="45">
        <v>11443</v>
      </c>
      <c r="O137" s="24">
        <f t="shared" si="48"/>
        <v>2975</v>
      </c>
      <c r="P137" s="25"/>
      <c r="Q137" s="24">
        <f t="shared" si="49"/>
        <v>2975</v>
      </c>
      <c r="R137" s="20">
        <f t="shared" si="50"/>
        <v>8468</v>
      </c>
    </row>
    <row r="138" spans="1:19" x14ac:dyDescent="0.25">
      <c r="A138" s="30" t="s">
        <v>50</v>
      </c>
      <c r="B138" s="30"/>
      <c r="C138" s="42">
        <v>10</v>
      </c>
      <c r="D138" s="17">
        <f t="shared" si="45"/>
        <v>0.26</v>
      </c>
      <c r="E138" s="54">
        <v>28400</v>
      </c>
      <c r="F138" s="19">
        <v>43909</v>
      </c>
      <c r="G138" s="20">
        <f t="shared" si="51"/>
        <v>0</v>
      </c>
      <c r="H138" s="21"/>
      <c r="I138" s="22"/>
      <c r="J138" s="20">
        <f t="shared" si="52"/>
        <v>0</v>
      </c>
      <c r="K138" s="20">
        <f t="shared" si="53"/>
        <v>0</v>
      </c>
      <c r="L138" s="20">
        <f t="shared" si="46"/>
        <v>28400</v>
      </c>
      <c r="M138" s="23">
        <f t="shared" si="47"/>
        <v>366</v>
      </c>
      <c r="N138" s="45">
        <v>11393</v>
      </c>
      <c r="O138" s="24">
        <f t="shared" si="48"/>
        <v>2962</v>
      </c>
      <c r="P138" s="25"/>
      <c r="Q138" s="24">
        <f t="shared" si="49"/>
        <v>2962</v>
      </c>
      <c r="R138" s="20">
        <f t="shared" si="50"/>
        <v>8431</v>
      </c>
    </row>
    <row r="139" spans="1:19" x14ac:dyDescent="0.25">
      <c r="A139" s="30" t="s">
        <v>50</v>
      </c>
      <c r="B139" s="30"/>
      <c r="C139" s="42">
        <v>10</v>
      </c>
      <c r="D139" s="17">
        <f t="shared" si="45"/>
        <v>0.26</v>
      </c>
      <c r="E139" s="54">
        <v>12900</v>
      </c>
      <c r="F139" s="19">
        <v>43979</v>
      </c>
      <c r="G139" s="20">
        <f t="shared" si="51"/>
        <v>0</v>
      </c>
      <c r="H139" s="21"/>
      <c r="I139" s="22"/>
      <c r="J139" s="20">
        <f t="shared" si="52"/>
        <v>0</v>
      </c>
      <c r="K139" s="20">
        <f t="shared" si="53"/>
        <v>0</v>
      </c>
      <c r="L139" s="20">
        <f t="shared" si="46"/>
        <v>12900</v>
      </c>
      <c r="M139" s="23">
        <f t="shared" si="47"/>
        <v>366</v>
      </c>
      <c r="N139" s="45">
        <v>5483</v>
      </c>
      <c r="O139" s="24">
        <f t="shared" si="48"/>
        <v>1426</v>
      </c>
      <c r="P139" s="25"/>
      <c r="Q139" s="24">
        <f t="shared" si="49"/>
        <v>1426</v>
      </c>
      <c r="R139" s="20">
        <f t="shared" si="50"/>
        <v>4057</v>
      </c>
    </row>
    <row r="140" spans="1:19" x14ac:dyDescent="0.25">
      <c r="A140" s="30" t="s">
        <v>50</v>
      </c>
      <c r="B140" s="30"/>
      <c r="C140" s="42">
        <v>10</v>
      </c>
      <c r="D140" s="17">
        <f t="shared" si="45"/>
        <v>0.26</v>
      </c>
      <c r="E140" s="54">
        <v>11193</v>
      </c>
      <c r="F140" s="19">
        <v>44613</v>
      </c>
      <c r="G140" s="20">
        <f t="shared" si="51"/>
        <v>0</v>
      </c>
      <c r="H140" s="21"/>
      <c r="I140" s="22"/>
      <c r="J140" s="20">
        <f t="shared" si="52"/>
        <v>0</v>
      </c>
      <c r="K140" s="20">
        <f t="shared" si="53"/>
        <v>0</v>
      </c>
      <c r="L140" s="20">
        <f t="shared" si="46"/>
        <v>11193</v>
      </c>
      <c r="M140" s="23">
        <f t="shared" si="47"/>
        <v>366</v>
      </c>
      <c r="N140" s="45">
        <v>8010</v>
      </c>
      <c r="O140" s="24">
        <f t="shared" si="48"/>
        <v>2082</v>
      </c>
      <c r="P140" s="25"/>
      <c r="Q140" s="24">
        <f t="shared" si="49"/>
        <v>2082</v>
      </c>
      <c r="R140" s="20">
        <f t="shared" si="50"/>
        <v>5928</v>
      </c>
    </row>
    <row r="141" spans="1:19" x14ac:dyDescent="0.25">
      <c r="A141" s="30" t="s">
        <v>50</v>
      </c>
      <c r="B141" s="30"/>
      <c r="C141" s="42">
        <v>10</v>
      </c>
      <c r="D141" s="17">
        <f t="shared" si="45"/>
        <v>0.26</v>
      </c>
      <c r="E141" s="54">
        <v>60460</v>
      </c>
      <c r="F141" s="19">
        <v>44959</v>
      </c>
      <c r="G141" s="20">
        <f t="shared" si="51"/>
        <v>0</v>
      </c>
      <c r="H141" s="21"/>
      <c r="I141" s="22"/>
      <c r="J141" s="20">
        <f t="shared" si="52"/>
        <v>0</v>
      </c>
      <c r="K141" s="20">
        <f t="shared" si="53"/>
        <v>0</v>
      </c>
      <c r="L141" s="20">
        <f t="shared" si="46"/>
        <v>60460</v>
      </c>
      <c r="M141" s="23">
        <f t="shared" si="47"/>
        <v>366</v>
      </c>
      <c r="N141" s="45">
        <v>57549</v>
      </c>
      <c r="O141" s="24">
        <f t="shared" si="48"/>
        <v>14963</v>
      </c>
      <c r="P141" s="25"/>
      <c r="Q141" s="24">
        <f t="shared" si="49"/>
        <v>14963</v>
      </c>
      <c r="R141" s="20">
        <f t="shared" si="50"/>
        <v>42586</v>
      </c>
    </row>
    <row r="142" spans="1:19" x14ac:dyDescent="0.25">
      <c r="A142" s="30" t="s">
        <v>50</v>
      </c>
      <c r="B142" s="30"/>
      <c r="C142" s="42">
        <v>10</v>
      </c>
      <c r="D142" s="17">
        <f t="shared" si="45"/>
        <v>0.26</v>
      </c>
      <c r="E142" s="54">
        <v>45460</v>
      </c>
      <c r="F142" s="19">
        <v>44974</v>
      </c>
      <c r="G142" s="20">
        <f t="shared" si="51"/>
        <v>0</v>
      </c>
      <c r="H142" s="21"/>
      <c r="I142" s="22"/>
      <c r="J142" s="20">
        <f t="shared" si="52"/>
        <v>0</v>
      </c>
      <c r="K142" s="20">
        <f t="shared" si="53"/>
        <v>0</v>
      </c>
      <c r="L142" s="20">
        <f t="shared" si="46"/>
        <v>45460</v>
      </c>
      <c r="M142" s="23">
        <f t="shared" si="47"/>
        <v>366</v>
      </c>
      <c r="N142" s="45">
        <v>43817</v>
      </c>
      <c r="O142" s="24">
        <f t="shared" si="48"/>
        <v>11392</v>
      </c>
      <c r="P142" s="25"/>
      <c r="Q142" s="24">
        <f t="shared" si="49"/>
        <v>11392</v>
      </c>
      <c r="R142" s="20">
        <f t="shared" si="50"/>
        <v>32425</v>
      </c>
    </row>
    <row r="143" spans="1:19" x14ac:dyDescent="0.25">
      <c r="A143" s="30" t="s">
        <v>50</v>
      </c>
      <c r="B143" s="30"/>
      <c r="C143" s="42">
        <v>10</v>
      </c>
      <c r="D143" s="17">
        <f t="shared" si="45"/>
        <v>0.26</v>
      </c>
      <c r="E143" s="54">
        <v>8936</v>
      </c>
      <c r="F143" s="19">
        <v>44998</v>
      </c>
      <c r="G143" s="20">
        <f t="shared" si="51"/>
        <v>0</v>
      </c>
      <c r="H143" s="21"/>
      <c r="I143" s="22"/>
      <c r="J143" s="20">
        <f t="shared" si="52"/>
        <v>0</v>
      </c>
      <c r="K143" s="20">
        <f t="shared" si="53"/>
        <v>0</v>
      </c>
      <c r="L143" s="20">
        <f t="shared" si="46"/>
        <v>8936</v>
      </c>
      <c r="M143" s="23">
        <f t="shared" si="47"/>
        <v>366</v>
      </c>
      <c r="N143" s="45">
        <v>8802</v>
      </c>
      <c r="O143" s="24">
        <f t="shared" si="48"/>
        <v>2288</v>
      </c>
      <c r="P143" s="25"/>
      <c r="Q143" s="24">
        <f t="shared" si="49"/>
        <v>2288</v>
      </c>
      <c r="R143" s="20">
        <f t="shared" si="50"/>
        <v>6514</v>
      </c>
    </row>
    <row r="144" spans="1:19" x14ac:dyDescent="0.25">
      <c r="A144" s="55" t="s">
        <v>50</v>
      </c>
      <c r="B144" s="30"/>
      <c r="C144" s="42">
        <v>10</v>
      </c>
      <c r="D144" s="17">
        <f t="shared" si="45"/>
        <v>0.26</v>
      </c>
      <c r="E144" s="54">
        <f>28756+500</f>
        <v>29256</v>
      </c>
      <c r="F144" s="19">
        <v>45052</v>
      </c>
      <c r="G144" s="20">
        <f t="shared" si="51"/>
        <v>29256</v>
      </c>
      <c r="H144" s="21"/>
      <c r="I144" s="22"/>
      <c r="J144" s="20">
        <f t="shared" si="52"/>
        <v>0</v>
      </c>
      <c r="K144" s="20">
        <f t="shared" si="53"/>
        <v>0</v>
      </c>
      <c r="L144" s="20">
        <f t="shared" si="46"/>
        <v>29256</v>
      </c>
      <c r="M144" s="23">
        <f t="shared" si="47"/>
        <v>331</v>
      </c>
      <c r="N144" s="45"/>
      <c r="O144" s="24">
        <f t="shared" si="48"/>
        <v>6963</v>
      </c>
      <c r="P144" s="25"/>
      <c r="Q144" s="24">
        <f t="shared" si="49"/>
        <v>6963</v>
      </c>
      <c r="R144" s="20">
        <f t="shared" si="50"/>
        <v>22293</v>
      </c>
      <c r="S144" s="71" t="s">
        <v>110</v>
      </c>
    </row>
    <row r="145" spans="1:19" x14ac:dyDescent="0.25">
      <c r="A145" s="55" t="s">
        <v>50</v>
      </c>
      <c r="B145" s="30"/>
      <c r="C145" s="42">
        <v>10</v>
      </c>
      <c r="D145" s="17">
        <f t="shared" si="45"/>
        <v>0.26</v>
      </c>
      <c r="E145" s="54">
        <v>38012</v>
      </c>
      <c r="F145" s="19">
        <v>45055</v>
      </c>
      <c r="G145" s="20">
        <f t="shared" si="51"/>
        <v>38012</v>
      </c>
      <c r="H145" s="21"/>
      <c r="I145" s="22"/>
      <c r="J145" s="20">
        <f t="shared" si="52"/>
        <v>0</v>
      </c>
      <c r="K145" s="20">
        <f t="shared" si="53"/>
        <v>0</v>
      </c>
      <c r="L145" s="20">
        <f t="shared" si="46"/>
        <v>38012</v>
      </c>
      <c r="M145" s="23">
        <f t="shared" si="47"/>
        <v>328</v>
      </c>
      <c r="N145" s="45"/>
      <c r="O145" s="24">
        <f t="shared" si="48"/>
        <v>8975</v>
      </c>
      <c r="P145" s="25"/>
      <c r="Q145" s="24">
        <f t="shared" si="49"/>
        <v>8975</v>
      </c>
      <c r="R145" s="20">
        <f t="shared" si="50"/>
        <v>29037</v>
      </c>
      <c r="S145" s="71" t="s">
        <v>111</v>
      </c>
    </row>
    <row r="146" spans="1:19" x14ac:dyDescent="0.25">
      <c r="A146" s="55" t="s">
        <v>50</v>
      </c>
      <c r="B146" s="30"/>
      <c r="C146" s="42">
        <v>10</v>
      </c>
      <c r="D146" s="17">
        <f t="shared" si="45"/>
        <v>0.26</v>
      </c>
      <c r="E146" s="54">
        <v>9000</v>
      </c>
      <c r="F146" s="19">
        <v>45253</v>
      </c>
      <c r="G146" s="20">
        <f t="shared" si="51"/>
        <v>9000</v>
      </c>
      <c r="H146" s="21"/>
      <c r="I146" s="22"/>
      <c r="J146" s="20">
        <f t="shared" si="52"/>
        <v>0</v>
      </c>
      <c r="K146" s="20">
        <f t="shared" si="53"/>
        <v>0</v>
      </c>
      <c r="L146" s="20">
        <f t="shared" si="46"/>
        <v>9000</v>
      </c>
      <c r="M146" s="23">
        <f t="shared" si="47"/>
        <v>130</v>
      </c>
      <c r="N146" s="45"/>
      <c r="O146" s="24">
        <f t="shared" si="48"/>
        <v>914</v>
      </c>
      <c r="P146" s="25"/>
      <c r="Q146" s="24">
        <f t="shared" si="49"/>
        <v>914</v>
      </c>
      <c r="R146" s="20">
        <f t="shared" si="50"/>
        <v>8086</v>
      </c>
      <c r="S146" s="71" t="s">
        <v>112</v>
      </c>
    </row>
    <row r="147" spans="1:19" x14ac:dyDescent="0.25">
      <c r="A147" s="7" t="s">
        <v>2</v>
      </c>
      <c r="B147" s="7"/>
      <c r="C147" s="28"/>
      <c r="D147" s="29"/>
      <c r="E147" s="7"/>
      <c r="F147" s="28"/>
      <c r="G147" s="52"/>
      <c r="H147" s="7"/>
      <c r="I147" s="7"/>
      <c r="J147" s="7"/>
      <c r="K147" s="7"/>
      <c r="L147" s="7"/>
      <c r="M147" s="28"/>
      <c r="N147" s="28"/>
      <c r="O147" s="7"/>
      <c r="P147" s="7"/>
      <c r="Q147" s="7"/>
      <c r="R147" s="7"/>
    </row>
    <row r="148" spans="1:19" x14ac:dyDescent="0.25">
      <c r="A148" s="30" t="s">
        <v>33</v>
      </c>
      <c r="B148" s="30"/>
      <c r="C148" s="31"/>
      <c r="D148" s="31"/>
      <c r="E148" s="32">
        <f>SUM(E124:E147)</f>
        <v>1317158</v>
      </c>
      <c r="F148" s="33">
        <f>+E148-G148</f>
        <v>1240890</v>
      </c>
      <c r="G148" s="53">
        <f>SUM(G124:G147)</f>
        <v>76268</v>
      </c>
      <c r="H148" s="34"/>
      <c r="I148" s="34">
        <f>SUM(I124:I147)</f>
        <v>0</v>
      </c>
      <c r="J148" s="34">
        <f>SUM(J124:J147)</f>
        <v>0</v>
      </c>
      <c r="K148" s="34">
        <f>SUM(K124:K147)</f>
        <v>0</v>
      </c>
      <c r="L148" s="34">
        <f>SUM(L124:L147)</f>
        <v>1317158</v>
      </c>
      <c r="M148" s="33"/>
      <c r="N148" s="34">
        <f>SUM(N124:N147)</f>
        <v>201316</v>
      </c>
      <c r="O148" s="24"/>
      <c r="P148" s="24"/>
      <c r="Q148" s="34">
        <f>SUM(Q124:Q147)</f>
        <v>59583</v>
      </c>
      <c r="R148" s="34">
        <f>SUM(R124:R147)</f>
        <v>218001</v>
      </c>
      <c r="S148" s="35"/>
    </row>
    <row r="149" spans="1:19" x14ac:dyDescent="0.25">
      <c r="A149" s="7" t="s">
        <v>2</v>
      </c>
      <c r="B149" s="7"/>
      <c r="C149" s="28"/>
      <c r="D149" s="29"/>
      <c r="E149" s="7"/>
      <c r="F149" s="28"/>
      <c r="G149" s="52"/>
      <c r="H149" s="7"/>
      <c r="I149" s="7"/>
      <c r="J149" s="7"/>
      <c r="K149" s="7"/>
      <c r="L149" s="7"/>
      <c r="M149" s="28"/>
      <c r="N149" s="28"/>
      <c r="O149" s="7"/>
      <c r="P149" s="7"/>
      <c r="Q149" s="7"/>
      <c r="R149" s="7"/>
    </row>
    <row r="150" spans="1:19" x14ac:dyDescent="0.25">
      <c r="A150" s="14" t="s">
        <v>51</v>
      </c>
      <c r="B150" s="14"/>
      <c r="C150" s="7"/>
      <c r="D150" s="7"/>
      <c r="E150" s="7"/>
      <c r="F150" s="28"/>
      <c r="G150" s="52"/>
      <c r="M150" s="7"/>
      <c r="N150" s="7"/>
      <c r="O150" s="7"/>
      <c r="P150" s="7"/>
      <c r="Q150" s="7"/>
      <c r="R150" s="7"/>
    </row>
    <row r="151" spans="1:19" x14ac:dyDescent="0.25">
      <c r="A151" s="56" t="s">
        <v>52</v>
      </c>
      <c r="B151" s="56"/>
      <c r="C151" s="42">
        <v>8</v>
      </c>
      <c r="D151" s="17">
        <f t="shared" ref="D151:D168" si="54">IF(C151&gt;0,CEILING(1-(5%^(1/C151)),0.01),0)</f>
        <v>0.32</v>
      </c>
      <c r="E151" s="54">
        <v>36677</v>
      </c>
      <c r="F151" s="19">
        <v>38223</v>
      </c>
      <c r="G151" s="20">
        <f t="shared" ref="G151:G169" si="55">+IF(AND(F151&gt;N$5,F151&lt;=R$5),E151,0)</f>
        <v>0</v>
      </c>
      <c r="H151" s="21"/>
      <c r="I151" s="22"/>
      <c r="J151" s="20">
        <f>+IF(AND(H151&gt;N$5,H151&lt;=R$5),I151-N151+O151,0)</f>
        <v>0</v>
      </c>
      <c r="K151" s="20">
        <f>+IF(AND(H151&gt;N$5,H151&lt;=R$5),E151-N151+O151,0)</f>
        <v>0</v>
      </c>
      <c r="L151" s="20">
        <f t="shared" ref="L151:L169" si="56">+IF(OR(F151&gt;R$5,AND(H151&gt;0,H151&lt;=R$5)),0,E151)</f>
        <v>36677</v>
      </c>
      <c r="M151" s="23">
        <f t="shared" ref="M151:M169" si="57">+IF(F151&gt;R$5,0,MAX(0,IF(H151&gt;R$5,R$5+1,MIN(H151,R$5+1))-IF(F151&lt;=N$5,N$5+1,F151)))</f>
        <v>366</v>
      </c>
      <c r="N151" s="45">
        <v>85</v>
      </c>
      <c r="O151" s="24">
        <f t="shared" ref="O151:O168" si="58">IF(AND(H151&lt;&gt;0,H151&lt;F151),"Error",ROUND(MAX(0,IF(F151&lt;=N$5,N151,G151)-MAX(FLOOR(E151*5%,10),E151*(1-D151)^(YEARFRAC(IF(AND(H151&gt;0,H151&lt;=R$5),H151,R$5+1),F151)))),0))</f>
        <v>0</v>
      </c>
      <c r="P151" s="25"/>
      <c r="Q151" s="24">
        <f t="shared" ref="Q151:Q168" si="59">ROUND(MAX(+O151+P151,0),0)</f>
        <v>0</v>
      </c>
      <c r="R151" s="20">
        <f t="shared" ref="R151:R168" si="60">+ROUND(IF(OR(F151&gt;R$5,AND(H151&gt;0,H151&lt;=R$5)),0,IF(F151&lt;=N$5,N151,E151)-Q151),0)</f>
        <v>85</v>
      </c>
    </row>
    <row r="152" spans="1:19" x14ac:dyDescent="0.25">
      <c r="A152" s="56" t="s">
        <v>53</v>
      </c>
      <c r="B152" s="56"/>
      <c r="C152" s="42">
        <v>8</v>
      </c>
      <c r="D152" s="17">
        <f t="shared" si="54"/>
        <v>0.32</v>
      </c>
      <c r="E152" s="54">
        <v>29275</v>
      </c>
      <c r="F152" s="19">
        <v>37955</v>
      </c>
      <c r="G152" s="20">
        <f t="shared" si="55"/>
        <v>0</v>
      </c>
      <c r="H152" s="21"/>
      <c r="I152" s="22"/>
      <c r="J152" s="20">
        <f t="shared" ref="J152:J168" si="61">+IF(AND(H152&gt;N$5,H152&lt;=R$5),I152-N152+O152,0)</f>
        <v>0</v>
      </c>
      <c r="K152" s="20">
        <f t="shared" ref="K152:K168" si="62">+IF(AND(H152&gt;N$5,H152&lt;=R$5),E152-N152+O152,0)</f>
        <v>0</v>
      </c>
      <c r="L152" s="20">
        <f t="shared" si="56"/>
        <v>29275</v>
      </c>
      <c r="M152" s="23">
        <f t="shared" si="57"/>
        <v>366</v>
      </c>
      <c r="N152" s="45">
        <v>50</v>
      </c>
      <c r="O152" s="24">
        <f t="shared" si="58"/>
        <v>0</v>
      </c>
      <c r="P152" s="25"/>
      <c r="Q152" s="24">
        <f t="shared" si="59"/>
        <v>0</v>
      </c>
      <c r="R152" s="20">
        <f t="shared" si="60"/>
        <v>50</v>
      </c>
    </row>
    <row r="153" spans="1:19" x14ac:dyDescent="0.25">
      <c r="A153" s="57" t="s">
        <v>54</v>
      </c>
      <c r="B153" s="57"/>
      <c r="C153" s="42">
        <v>8</v>
      </c>
      <c r="D153" s="17">
        <f t="shared" si="54"/>
        <v>0.32</v>
      </c>
      <c r="E153" s="54">
        <v>25515</v>
      </c>
      <c r="F153" s="19">
        <v>35427</v>
      </c>
      <c r="G153" s="20">
        <f t="shared" si="55"/>
        <v>0</v>
      </c>
      <c r="H153" s="21"/>
      <c r="I153" s="22"/>
      <c r="J153" s="20">
        <f t="shared" si="61"/>
        <v>0</v>
      </c>
      <c r="K153" s="20">
        <f t="shared" si="62"/>
        <v>0</v>
      </c>
      <c r="L153" s="20">
        <f t="shared" si="56"/>
        <v>25515</v>
      </c>
      <c r="M153" s="23">
        <f t="shared" si="57"/>
        <v>366</v>
      </c>
      <c r="N153" s="45">
        <v>3</v>
      </c>
      <c r="O153" s="24">
        <f t="shared" si="58"/>
        <v>0</v>
      </c>
      <c r="P153" s="25"/>
      <c r="Q153" s="24">
        <f t="shared" si="59"/>
        <v>0</v>
      </c>
      <c r="R153" s="20">
        <f t="shared" si="60"/>
        <v>3</v>
      </c>
    </row>
    <row r="154" spans="1:19" x14ac:dyDescent="0.25">
      <c r="A154" s="57" t="s">
        <v>55</v>
      </c>
      <c r="B154" s="57"/>
      <c r="C154" s="42">
        <v>8</v>
      </c>
      <c r="D154" s="17">
        <f t="shared" si="54"/>
        <v>0.32</v>
      </c>
      <c r="E154" s="54">
        <v>66316</v>
      </c>
      <c r="F154" s="19">
        <v>42902</v>
      </c>
      <c r="G154" s="20">
        <f t="shared" si="55"/>
        <v>0</v>
      </c>
      <c r="H154" s="21"/>
      <c r="I154" s="22"/>
      <c r="J154" s="20">
        <f t="shared" si="61"/>
        <v>0</v>
      </c>
      <c r="K154" s="20">
        <f t="shared" si="62"/>
        <v>0</v>
      </c>
      <c r="L154" s="20">
        <f t="shared" si="56"/>
        <v>66316</v>
      </c>
      <c r="M154" s="23">
        <f t="shared" si="57"/>
        <v>366</v>
      </c>
      <c r="N154" s="45">
        <v>7105</v>
      </c>
      <c r="O154" s="24">
        <f t="shared" si="58"/>
        <v>2274</v>
      </c>
      <c r="P154" s="25"/>
      <c r="Q154" s="24">
        <f t="shared" si="59"/>
        <v>2274</v>
      </c>
      <c r="R154" s="20">
        <f t="shared" si="60"/>
        <v>4831</v>
      </c>
    </row>
    <row r="155" spans="1:19" x14ac:dyDescent="0.25">
      <c r="A155" s="58" t="s">
        <v>56</v>
      </c>
      <c r="B155" s="57"/>
      <c r="C155" s="42">
        <v>8</v>
      </c>
      <c r="D155" s="17">
        <f t="shared" si="54"/>
        <v>0.32</v>
      </c>
      <c r="E155" s="54">
        <v>82330</v>
      </c>
      <c r="F155" s="19">
        <v>44165</v>
      </c>
      <c r="G155" s="20">
        <f t="shared" si="55"/>
        <v>0</v>
      </c>
      <c r="H155" s="21">
        <v>45271</v>
      </c>
      <c r="I155" s="22">
        <v>55894</v>
      </c>
      <c r="J155" s="20">
        <f t="shared" si="61"/>
        <v>22453</v>
      </c>
      <c r="K155" s="20">
        <f t="shared" si="62"/>
        <v>48889</v>
      </c>
      <c r="L155" s="20">
        <f t="shared" si="56"/>
        <v>0</v>
      </c>
      <c r="M155" s="23">
        <f t="shared" si="57"/>
        <v>254</v>
      </c>
      <c r="N155" s="45">
        <v>33441</v>
      </c>
      <c r="O155" s="24"/>
      <c r="P155" s="25"/>
      <c r="Q155" s="24">
        <f t="shared" si="59"/>
        <v>0</v>
      </c>
      <c r="R155" s="20">
        <f t="shared" si="60"/>
        <v>0</v>
      </c>
    </row>
    <row r="156" spans="1:19" x14ac:dyDescent="0.25">
      <c r="A156" s="56" t="s">
        <v>57</v>
      </c>
      <c r="B156" s="56"/>
      <c r="C156" s="42">
        <v>8</v>
      </c>
      <c r="D156" s="17">
        <f t="shared" si="54"/>
        <v>0.32</v>
      </c>
      <c r="E156" s="59">
        <v>1647993</v>
      </c>
      <c r="F156" s="44">
        <v>41835</v>
      </c>
      <c r="G156" s="20">
        <f t="shared" si="55"/>
        <v>0</v>
      </c>
      <c r="H156" s="21"/>
      <c r="I156" s="22"/>
      <c r="J156" s="20">
        <f t="shared" si="61"/>
        <v>0</v>
      </c>
      <c r="K156" s="20">
        <f t="shared" si="62"/>
        <v>0</v>
      </c>
      <c r="L156" s="20">
        <f t="shared" si="56"/>
        <v>1647993</v>
      </c>
      <c r="M156" s="23">
        <f t="shared" si="57"/>
        <v>366</v>
      </c>
      <c r="N156" s="45">
        <v>82390</v>
      </c>
      <c r="O156" s="24">
        <f t="shared" si="58"/>
        <v>0</v>
      </c>
      <c r="P156" s="25"/>
      <c r="Q156" s="24">
        <f t="shared" si="59"/>
        <v>0</v>
      </c>
      <c r="R156" s="20">
        <f t="shared" si="60"/>
        <v>82390</v>
      </c>
    </row>
    <row r="157" spans="1:19" x14ac:dyDescent="0.25">
      <c r="A157" s="56" t="s">
        <v>58</v>
      </c>
      <c r="B157" s="56"/>
      <c r="C157" s="42">
        <v>8</v>
      </c>
      <c r="D157" s="17">
        <f t="shared" si="54"/>
        <v>0.32</v>
      </c>
      <c r="E157" s="59">
        <v>1490613</v>
      </c>
      <c r="F157" s="44">
        <v>41334</v>
      </c>
      <c r="G157" s="20">
        <f t="shared" si="55"/>
        <v>0</v>
      </c>
      <c r="H157" s="21"/>
      <c r="I157" s="22"/>
      <c r="J157" s="20">
        <f t="shared" si="61"/>
        <v>0</v>
      </c>
      <c r="K157" s="20">
        <f t="shared" si="62"/>
        <v>0</v>
      </c>
      <c r="L157" s="20">
        <f t="shared" si="56"/>
        <v>1490613</v>
      </c>
      <c r="M157" s="23">
        <f t="shared" si="57"/>
        <v>366</v>
      </c>
      <c r="N157" s="45">
        <v>65880</v>
      </c>
      <c r="O157" s="24">
        <f t="shared" si="58"/>
        <v>0</v>
      </c>
      <c r="P157" s="25"/>
      <c r="Q157" s="24">
        <f t="shared" si="59"/>
        <v>0</v>
      </c>
      <c r="R157" s="20">
        <f t="shared" si="60"/>
        <v>65880</v>
      </c>
    </row>
    <row r="158" spans="1:19" x14ac:dyDescent="0.25">
      <c r="A158" s="56" t="s">
        <v>58</v>
      </c>
      <c r="B158" s="56"/>
      <c r="C158" s="42">
        <v>8</v>
      </c>
      <c r="D158" s="17">
        <f t="shared" si="54"/>
        <v>0.32</v>
      </c>
      <c r="E158" s="59">
        <v>102516</v>
      </c>
      <c r="F158" s="44">
        <v>41425</v>
      </c>
      <c r="G158" s="20">
        <f t="shared" si="55"/>
        <v>0</v>
      </c>
      <c r="H158" s="21"/>
      <c r="I158" s="22"/>
      <c r="J158" s="20">
        <f t="shared" si="61"/>
        <v>0</v>
      </c>
      <c r="K158" s="20">
        <f t="shared" si="62"/>
        <v>0</v>
      </c>
      <c r="L158" s="20">
        <f t="shared" si="56"/>
        <v>102516</v>
      </c>
      <c r="M158" s="23">
        <f t="shared" si="57"/>
        <v>366</v>
      </c>
      <c r="N158" s="45">
        <v>5120</v>
      </c>
      <c r="O158" s="24">
        <f t="shared" si="58"/>
        <v>0</v>
      </c>
      <c r="P158" s="25"/>
      <c r="Q158" s="24">
        <f t="shared" si="59"/>
        <v>0</v>
      </c>
      <c r="R158" s="20">
        <f t="shared" si="60"/>
        <v>5120</v>
      </c>
    </row>
    <row r="159" spans="1:19" x14ac:dyDescent="0.25">
      <c r="A159" s="56" t="s">
        <v>59</v>
      </c>
      <c r="B159" s="56"/>
      <c r="C159" s="42">
        <v>8</v>
      </c>
      <c r="D159" s="17">
        <f t="shared" si="54"/>
        <v>0.32</v>
      </c>
      <c r="E159" s="59">
        <v>291452</v>
      </c>
      <c r="F159" s="44">
        <v>39351</v>
      </c>
      <c r="G159" s="20">
        <f t="shared" si="55"/>
        <v>0</v>
      </c>
      <c r="H159" s="21"/>
      <c r="I159" s="22"/>
      <c r="J159" s="20">
        <f t="shared" si="61"/>
        <v>0</v>
      </c>
      <c r="K159" s="20">
        <f t="shared" si="62"/>
        <v>0</v>
      </c>
      <c r="L159" s="20">
        <f t="shared" si="56"/>
        <v>291452</v>
      </c>
      <c r="M159" s="23">
        <f t="shared" si="57"/>
        <v>366</v>
      </c>
      <c r="N159" s="45">
        <v>2328</v>
      </c>
      <c r="O159" s="24">
        <f t="shared" si="58"/>
        <v>0</v>
      </c>
      <c r="P159" s="25"/>
      <c r="Q159" s="24">
        <f t="shared" si="59"/>
        <v>0</v>
      </c>
      <c r="R159" s="20">
        <f t="shared" si="60"/>
        <v>2328</v>
      </c>
    </row>
    <row r="160" spans="1:19" x14ac:dyDescent="0.25">
      <c r="A160" s="56" t="s">
        <v>60</v>
      </c>
      <c r="B160" s="56"/>
      <c r="C160" s="42">
        <v>8</v>
      </c>
      <c r="D160" s="17">
        <f t="shared" si="54"/>
        <v>0.32</v>
      </c>
      <c r="E160" s="59">
        <v>440376</v>
      </c>
      <c r="F160" s="44">
        <v>33306</v>
      </c>
      <c r="G160" s="20">
        <f t="shared" si="55"/>
        <v>0</v>
      </c>
      <c r="H160" s="21"/>
      <c r="I160" s="22"/>
      <c r="J160" s="20">
        <f t="shared" si="61"/>
        <v>0</v>
      </c>
      <c r="K160" s="20">
        <f t="shared" si="62"/>
        <v>0</v>
      </c>
      <c r="L160" s="20">
        <f t="shared" si="56"/>
        <v>440376</v>
      </c>
      <c r="M160" s="23">
        <f t="shared" si="57"/>
        <v>366</v>
      </c>
      <c r="N160" s="45">
        <v>4</v>
      </c>
      <c r="O160" s="24">
        <f t="shared" si="58"/>
        <v>0</v>
      </c>
      <c r="P160" s="25"/>
      <c r="Q160" s="24">
        <f t="shared" si="59"/>
        <v>0</v>
      </c>
      <c r="R160" s="20">
        <f t="shared" si="60"/>
        <v>4</v>
      </c>
    </row>
    <row r="161" spans="1:19" x14ac:dyDescent="0.25">
      <c r="A161" s="56" t="s">
        <v>61</v>
      </c>
      <c r="B161" s="56"/>
      <c r="C161" s="42">
        <v>8</v>
      </c>
      <c r="D161" s="17">
        <f t="shared" si="54"/>
        <v>0.32</v>
      </c>
      <c r="E161" s="59">
        <v>378008</v>
      </c>
      <c r="F161" s="44">
        <v>32820</v>
      </c>
      <c r="G161" s="20">
        <f t="shared" si="55"/>
        <v>0</v>
      </c>
      <c r="H161" s="21"/>
      <c r="I161" s="22"/>
      <c r="J161" s="20">
        <f t="shared" si="61"/>
        <v>0</v>
      </c>
      <c r="K161" s="20">
        <f t="shared" si="62"/>
        <v>0</v>
      </c>
      <c r="L161" s="20">
        <f t="shared" si="56"/>
        <v>378008</v>
      </c>
      <c r="M161" s="23">
        <f t="shared" si="57"/>
        <v>366</v>
      </c>
      <c r="N161" s="45">
        <v>3</v>
      </c>
      <c r="O161" s="24">
        <f t="shared" si="58"/>
        <v>0</v>
      </c>
      <c r="P161" s="25"/>
      <c r="Q161" s="24">
        <f t="shared" si="59"/>
        <v>0</v>
      </c>
      <c r="R161" s="20">
        <f t="shared" si="60"/>
        <v>3</v>
      </c>
    </row>
    <row r="162" spans="1:19" x14ac:dyDescent="0.25">
      <c r="A162" s="56" t="s">
        <v>62</v>
      </c>
      <c r="B162" s="56"/>
      <c r="C162" s="42">
        <v>8</v>
      </c>
      <c r="D162" s="17">
        <f t="shared" si="54"/>
        <v>0.32</v>
      </c>
      <c r="E162" s="59">
        <v>378008</v>
      </c>
      <c r="F162" s="44">
        <v>32820</v>
      </c>
      <c r="G162" s="20">
        <f t="shared" si="55"/>
        <v>0</v>
      </c>
      <c r="H162" s="21"/>
      <c r="I162" s="22"/>
      <c r="J162" s="20">
        <f t="shared" si="61"/>
        <v>0</v>
      </c>
      <c r="K162" s="20">
        <f t="shared" si="62"/>
        <v>0</v>
      </c>
      <c r="L162" s="20">
        <f t="shared" si="56"/>
        <v>378008</v>
      </c>
      <c r="M162" s="23">
        <f t="shared" si="57"/>
        <v>366</v>
      </c>
      <c r="N162" s="45">
        <v>3</v>
      </c>
      <c r="O162" s="24">
        <f t="shared" si="58"/>
        <v>0</v>
      </c>
      <c r="P162" s="25"/>
      <c r="Q162" s="24">
        <f t="shared" si="59"/>
        <v>0</v>
      </c>
      <c r="R162" s="20">
        <f t="shared" si="60"/>
        <v>3</v>
      </c>
    </row>
    <row r="163" spans="1:19" x14ac:dyDescent="0.25">
      <c r="A163" s="56" t="s">
        <v>63</v>
      </c>
      <c r="B163" s="56"/>
      <c r="C163" s="42">
        <v>8</v>
      </c>
      <c r="D163" s="17">
        <f t="shared" si="54"/>
        <v>0.32</v>
      </c>
      <c r="E163" s="59">
        <v>348457</v>
      </c>
      <c r="F163" s="44">
        <v>32964</v>
      </c>
      <c r="G163" s="20">
        <f t="shared" si="55"/>
        <v>0</v>
      </c>
      <c r="H163" s="21"/>
      <c r="I163" s="22"/>
      <c r="J163" s="20">
        <f t="shared" si="61"/>
        <v>0</v>
      </c>
      <c r="K163" s="20">
        <f t="shared" si="62"/>
        <v>0</v>
      </c>
      <c r="L163" s="20">
        <f t="shared" si="56"/>
        <v>348457</v>
      </c>
      <c r="M163" s="23">
        <f t="shared" si="57"/>
        <v>366</v>
      </c>
      <c r="N163" s="45">
        <v>2</v>
      </c>
      <c r="O163" s="24">
        <f t="shared" si="58"/>
        <v>0</v>
      </c>
      <c r="P163" s="25"/>
      <c r="Q163" s="24">
        <f t="shared" si="59"/>
        <v>0</v>
      </c>
      <c r="R163" s="20">
        <f t="shared" si="60"/>
        <v>2</v>
      </c>
    </row>
    <row r="164" spans="1:19" x14ac:dyDescent="0.25">
      <c r="A164" s="57" t="s">
        <v>64</v>
      </c>
      <c r="B164" s="57"/>
      <c r="C164" s="42">
        <v>8</v>
      </c>
      <c r="D164" s="17">
        <f t="shared" si="54"/>
        <v>0.32</v>
      </c>
      <c r="E164" s="59">
        <v>2405415</v>
      </c>
      <c r="F164" s="44">
        <v>43466</v>
      </c>
      <c r="G164" s="20">
        <f t="shared" si="55"/>
        <v>0</v>
      </c>
      <c r="H164" s="21"/>
      <c r="I164" s="22"/>
      <c r="J164" s="20">
        <f t="shared" si="61"/>
        <v>0</v>
      </c>
      <c r="K164" s="20">
        <f t="shared" si="62"/>
        <v>0</v>
      </c>
      <c r="L164" s="20">
        <f t="shared" si="56"/>
        <v>2405415</v>
      </c>
      <c r="M164" s="23">
        <f t="shared" si="57"/>
        <v>366</v>
      </c>
      <c r="N164" s="45">
        <v>467039</v>
      </c>
      <c r="O164" s="24">
        <f t="shared" si="58"/>
        <v>149453</v>
      </c>
      <c r="P164" s="25"/>
      <c r="Q164" s="24">
        <f t="shared" si="59"/>
        <v>149453</v>
      </c>
      <c r="R164" s="20">
        <f t="shared" si="60"/>
        <v>317586</v>
      </c>
    </row>
    <row r="165" spans="1:19" x14ac:dyDescent="0.25">
      <c r="A165" s="57" t="s">
        <v>65</v>
      </c>
      <c r="B165" s="57"/>
      <c r="C165" s="42">
        <v>8</v>
      </c>
      <c r="D165" s="17">
        <f t="shared" si="54"/>
        <v>0.32</v>
      </c>
      <c r="E165" s="59">
        <v>1160600</v>
      </c>
      <c r="F165" s="44">
        <v>43497</v>
      </c>
      <c r="G165" s="20">
        <f t="shared" si="55"/>
        <v>0</v>
      </c>
      <c r="H165" s="21"/>
      <c r="I165" s="22"/>
      <c r="J165" s="20">
        <f t="shared" si="61"/>
        <v>0</v>
      </c>
      <c r="K165" s="20">
        <f t="shared" si="62"/>
        <v>0</v>
      </c>
      <c r="L165" s="20">
        <f t="shared" si="56"/>
        <v>1160600</v>
      </c>
      <c r="M165" s="23">
        <f t="shared" si="57"/>
        <v>366</v>
      </c>
      <c r="N165" s="45">
        <v>232704</v>
      </c>
      <c r="O165" s="24">
        <f t="shared" si="58"/>
        <v>74466</v>
      </c>
      <c r="P165" s="25"/>
      <c r="Q165" s="24">
        <f t="shared" si="59"/>
        <v>74466</v>
      </c>
      <c r="R165" s="20">
        <f t="shared" si="60"/>
        <v>158238</v>
      </c>
    </row>
    <row r="166" spans="1:19" x14ac:dyDescent="0.25">
      <c r="A166" s="57" t="s">
        <v>66</v>
      </c>
      <c r="B166" s="57"/>
      <c r="C166" s="42">
        <v>8</v>
      </c>
      <c r="D166" s="17">
        <f t="shared" si="54"/>
        <v>0.32</v>
      </c>
      <c r="E166" s="59">
        <v>2549192</v>
      </c>
      <c r="F166" s="44">
        <v>44125</v>
      </c>
      <c r="G166" s="20">
        <f t="shared" si="55"/>
        <v>0</v>
      </c>
      <c r="H166" s="21"/>
      <c r="I166" s="22"/>
      <c r="J166" s="20">
        <f t="shared" si="61"/>
        <v>0</v>
      </c>
      <c r="K166" s="20">
        <f t="shared" si="62"/>
        <v>0</v>
      </c>
      <c r="L166" s="20">
        <f t="shared" si="56"/>
        <v>2549192</v>
      </c>
      <c r="M166" s="23">
        <f t="shared" si="57"/>
        <v>366</v>
      </c>
      <c r="N166" s="45">
        <v>993070</v>
      </c>
      <c r="O166" s="24">
        <f t="shared" si="58"/>
        <v>317782</v>
      </c>
      <c r="P166" s="25"/>
      <c r="Q166" s="24">
        <f t="shared" si="59"/>
        <v>317782</v>
      </c>
      <c r="R166" s="20">
        <f t="shared" si="60"/>
        <v>675288</v>
      </c>
    </row>
    <row r="167" spans="1:19" x14ac:dyDescent="0.25">
      <c r="A167" s="26" t="s">
        <v>67</v>
      </c>
      <c r="B167" s="26"/>
      <c r="C167" s="42">
        <v>8</v>
      </c>
      <c r="D167" s="17">
        <f t="shared" si="54"/>
        <v>0.32</v>
      </c>
      <c r="E167" s="59">
        <v>2741117</v>
      </c>
      <c r="F167" s="44">
        <v>44300</v>
      </c>
      <c r="G167" s="20">
        <f t="shared" si="55"/>
        <v>0</v>
      </c>
      <c r="H167" s="21"/>
      <c r="I167" s="22"/>
      <c r="J167" s="20">
        <f t="shared" si="61"/>
        <v>0</v>
      </c>
      <c r="K167" s="20">
        <f t="shared" si="62"/>
        <v>0</v>
      </c>
      <c r="L167" s="20">
        <f t="shared" si="56"/>
        <v>2741117</v>
      </c>
      <c r="M167" s="23">
        <f t="shared" si="57"/>
        <v>366</v>
      </c>
      <c r="N167" s="45">
        <v>1285268</v>
      </c>
      <c r="O167" s="24">
        <f t="shared" si="58"/>
        <v>411286</v>
      </c>
      <c r="P167" s="25"/>
      <c r="Q167" s="24">
        <f t="shared" si="59"/>
        <v>411286</v>
      </c>
      <c r="R167" s="20">
        <f t="shared" si="60"/>
        <v>873982</v>
      </c>
    </row>
    <row r="168" spans="1:19" x14ac:dyDescent="0.25">
      <c r="A168" s="26" t="s">
        <v>130</v>
      </c>
      <c r="B168" s="26"/>
      <c r="C168" s="42">
        <v>8</v>
      </c>
      <c r="D168" s="17">
        <f t="shared" si="54"/>
        <v>0.32</v>
      </c>
      <c r="E168" s="59">
        <v>4257869</v>
      </c>
      <c r="F168" s="44">
        <v>44773</v>
      </c>
      <c r="G168" s="20">
        <f t="shared" si="55"/>
        <v>0</v>
      </c>
      <c r="H168" s="21"/>
      <c r="I168" s="22"/>
      <c r="J168" s="20">
        <f t="shared" si="61"/>
        <v>0</v>
      </c>
      <c r="K168" s="20">
        <f t="shared" si="62"/>
        <v>0</v>
      </c>
      <c r="L168" s="20">
        <f t="shared" si="56"/>
        <v>4257869</v>
      </c>
      <c r="M168" s="23">
        <f t="shared" si="57"/>
        <v>366</v>
      </c>
      <c r="N168" s="45">
        <v>3289017</v>
      </c>
      <c r="O168" s="24">
        <f t="shared" si="58"/>
        <v>1052484</v>
      </c>
      <c r="P168" s="25"/>
      <c r="Q168" s="24">
        <f t="shared" si="59"/>
        <v>1052484</v>
      </c>
      <c r="R168" s="20">
        <f t="shared" si="60"/>
        <v>2236533</v>
      </c>
    </row>
    <row r="169" spans="1:19" x14ac:dyDescent="0.25">
      <c r="A169" s="73" t="s">
        <v>126</v>
      </c>
      <c r="B169" s="26"/>
      <c r="C169" s="42"/>
      <c r="D169" s="17"/>
      <c r="E169" s="59">
        <v>1764985</v>
      </c>
      <c r="F169" s="74">
        <v>45446</v>
      </c>
      <c r="G169" s="20">
        <f t="shared" si="55"/>
        <v>0</v>
      </c>
      <c r="H169" s="21"/>
      <c r="I169" s="22"/>
      <c r="J169" s="20"/>
      <c r="K169" s="20"/>
      <c r="L169" s="20">
        <f t="shared" si="56"/>
        <v>0</v>
      </c>
      <c r="M169" s="23">
        <f t="shared" si="57"/>
        <v>0</v>
      </c>
      <c r="N169" s="45"/>
      <c r="O169" s="24"/>
      <c r="P169" s="25"/>
      <c r="Q169" s="24"/>
      <c r="R169" s="20"/>
      <c r="S169" s="5" t="s">
        <v>127</v>
      </c>
    </row>
    <row r="170" spans="1:19" x14ac:dyDescent="0.25">
      <c r="A170" s="7" t="s">
        <v>2</v>
      </c>
      <c r="B170" s="7"/>
      <c r="C170" s="7"/>
      <c r="D170" s="7"/>
      <c r="E170" s="7"/>
      <c r="F170" s="7"/>
      <c r="G170" s="52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</row>
    <row r="171" spans="1:19" x14ac:dyDescent="0.25">
      <c r="A171" s="30" t="s">
        <v>33</v>
      </c>
      <c r="B171" s="30"/>
      <c r="C171" s="31"/>
      <c r="D171" s="31"/>
      <c r="E171" s="32">
        <f>SUM(E150:E170)</f>
        <v>20196714</v>
      </c>
      <c r="F171" s="33">
        <f>+E171-G171</f>
        <v>20196714</v>
      </c>
      <c r="G171" s="53">
        <f>SUM(G150:G170)</f>
        <v>0</v>
      </c>
      <c r="H171" s="34"/>
      <c r="I171" s="34">
        <f>SUM(I150:I170)</f>
        <v>55894</v>
      </c>
      <c r="J171" s="34">
        <f>SUM(J150:J170)</f>
        <v>22453</v>
      </c>
      <c r="K171" s="34">
        <f>SUM(K150:K170)</f>
        <v>48889</v>
      </c>
      <c r="L171" s="34">
        <f>SUM(L150:L170)</f>
        <v>18349399</v>
      </c>
      <c r="M171" s="33"/>
      <c r="N171" s="34">
        <f>SUM(N150:N170)</f>
        <v>6463512</v>
      </c>
      <c r="O171" s="24"/>
      <c r="P171" s="24"/>
      <c r="Q171" s="34">
        <f>SUM(Q150:Q170)</f>
        <v>2007745</v>
      </c>
      <c r="R171" s="34">
        <f>SUM(R150:R170)</f>
        <v>4422326</v>
      </c>
    </row>
    <row r="172" spans="1:19" x14ac:dyDescent="0.25">
      <c r="A172" s="7" t="s">
        <v>2</v>
      </c>
      <c r="B172" s="7"/>
      <c r="C172" s="7"/>
      <c r="D172" s="7"/>
      <c r="E172" s="7"/>
      <c r="F172" s="7"/>
      <c r="G172" s="52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</row>
    <row r="173" spans="1:19" x14ac:dyDescent="0.25">
      <c r="A173" s="14" t="s">
        <v>68</v>
      </c>
      <c r="B173" s="14"/>
      <c r="G173" s="60"/>
    </row>
    <row r="174" spans="1:19" x14ac:dyDescent="0.25">
      <c r="A174" s="30" t="s">
        <v>69</v>
      </c>
      <c r="B174" s="5" t="s">
        <v>4</v>
      </c>
      <c r="C174" s="61">
        <v>25</v>
      </c>
      <c r="D174" s="17">
        <f t="shared" ref="D174:D224" si="63">IF(C174&gt;0,CEILING(1-(5%^(1/C174)),0.01),0)</f>
        <v>0.12</v>
      </c>
      <c r="E174" s="59">
        <v>2840530</v>
      </c>
      <c r="F174" s="44">
        <v>33329</v>
      </c>
      <c r="G174" s="20">
        <f t="shared" ref="G174:G226" si="64">+IF(AND(F174&gt;N$5,F174&lt;=R$5),E174,0)</f>
        <v>0</v>
      </c>
      <c r="H174" s="21"/>
      <c r="I174" s="22"/>
      <c r="J174" s="20">
        <f t="shared" ref="J174:J224" si="65">+IF(AND(H174&gt;N$5,H174&lt;=R$5),I174-N174+O174,0)</f>
        <v>0</v>
      </c>
      <c r="K174" s="20">
        <f t="shared" ref="K174:K224" si="66">+IF(AND(H174&gt;N$5,H174&lt;=R$5),E174-N174+O174,0)</f>
        <v>0</v>
      </c>
      <c r="L174" s="20">
        <f t="shared" ref="L174:L226" si="67">+IF(OR(F174&gt;R$5,AND(H174&gt;0,H174&lt;=R$5)),0,E174)</f>
        <v>2840530</v>
      </c>
      <c r="M174" s="23">
        <f t="shared" ref="M174:M226" si="68">+IF(F174&gt;R$5,0,MAX(0,IF(H174&gt;R$5,R$5+1,MIN(H174,R$5+1))-IF(F174&lt;=N$5,N$5+1,F174)))</f>
        <v>366</v>
      </c>
      <c r="N174" s="45">
        <v>69549</v>
      </c>
      <c r="O174" s="24">
        <f t="shared" ref="O174:O224" si="69">IF(AND(H174&lt;&gt;0,H174&lt;F174),"Error",ROUND(MAX(0,IF(F174&lt;=N$5,N174,G174)-MAX(FLOOR(E174*5%,10),E174*(1-D174)^(YEARFRAC(IF(AND(H174&gt;0,H174&lt;=R$5),H174,R$5+1),F174)))),0))</f>
        <v>0</v>
      </c>
      <c r="P174" s="25"/>
      <c r="Q174" s="24">
        <f t="shared" ref="Q174:Q224" si="70">ROUND(MAX(+O174+P174,0),0)</f>
        <v>0</v>
      </c>
      <c r="R174" s="20">
        <f t="shared" ref="R174:R224" si="71">+ROUND(IF(OR(F174&gt;R$5,AND(H174&gt;0,H174&lt;=R$5)),0,IF(F174&lt;=N$5,N174,E174)-Q174),0)</f>
        <v>69549</v>
      </c>
    </row>
    <row r="175" spans="1:19" x14ac:dyDescent="0.25">
      <c r="A175" s="30" t="s">
        <v>69</v>
      </c>
      <c r="B175" s="5" t="s">
        <v>4</v>
      </c>
      <c r="C175" s="61">
        <v>25</v>
      </c>
      <c r="D175" s="17">
        <f t="shared" si="63"/>
        <v>0.12</v>
      </c>
      <c r="E175" s="59">
        <v>606000</v>
      </c>
      <c r="F175" s="44">
        <v>33695</v>
      </c>
      <c r="G175" s="20">
        <f t="shared" si="64"/>
        <v>0</v>
      </c>
      <c r="H175" s="21"/>
      <c r="I175" s="22"/>
      <c r="J175" s="20">
        <f t="shared" si="65"/>
        <v>0</v>
      </c>
      <c r="K175" s="20">
        <f t="shared" si="66"/>
        <v>0</v>
      </c>
      <c r="L175" s="20">
        <f t="shared" si="67"/>
        <v>606000</v>
      </c>
      <c r="M175" s="23">
        <f t="shared" si="68"/>
        <v>366</v>
      </c>
      <c r="N175" s="45">
        <v>16868</v>
      </c>
      <c r="O175" s="24">
        <f t="shared" si="69"/>
        <v>0</v>
      </c>
      <c r="P175" s="25"/>
      <c r="Q175" s="24">
        <f t="shared" si="70"/>
        <v>0</v>
      </c>
      <c r="R175" s="20">
        <f t="shared" si="71"/>
        <v>16868</v>
      </c>
    </row>
    <row r="176" spans="1:19" x14ac:dyDescent="0.25">
      <c r="A176" s="30" t="s">
        <v>69</v>
      </c>
      <c r="B176" s="5" t="s">
        <v>4</v>
      </c>
      <c r="C176" s="61">
        <v>25</v>
      </c>
      <c r="D176" s="17">
        <f t="shared" si="63"/>
        <v>0.12</v>
      </c>
      <c r="E176" s="59">
        <v>7499</v>
      </c>
      <c r="F176" s="44">
        <v>34060</v>
      </c>
      <c r="G176" s="20">
        <f t="shared" si="64"/>
        <v>0</v>
      </c>
      <c r="H176" s="21"/>
      <c r="I176" s="22"/>
      <c r="J176" s="20">
        <f t="shared" si="65"/>
        <v>0</v>
      </c>
      <c r="K176" s="20">
        <f t="shared" si="66"/>
        <v>0</v>
      </c>
      <c r="L176" s="20">
        <f t="shared" si="67"/>
        <v>7499</v>
      </c>
      <c r="M176" s="23">
        <f t="shared" si="68"/>
        <v>366</v>
      </c>
      <c r="N176" s="45">
        <v>232</v>
      </c>
      <c r="O176" s="24">
        <f t="shared" si="69"/>
        <v>0</v>
      </c>
      <c r="P176" s="25"/>
      <c r="Q176" s="24">
        <f t="shared" si="70"/>
        <v>0</v>
      </c>
      <c r="R176" s="20">
        <f t="shared" si="71"/>
        <v>232</v>
      </c>
    </row>
    <row r="177" spans="1:18" x14ac:dyDescent="0.25">
      <c r="A177" s="30" t="s">
        <v>69</v>
      </c>
      <c r="B177" s="5" t="s">
        <v>4</v>
      </c>
      <c r="C177" s="61">
        <v>25</v>
      </c>
      <c r="D177" s="17">
        <f t="shared" si="63"/>
        <v>0.12</v>
      </c>
      <c r="E177" s="59">
        <v>2503521</v>
      </c>
      <c r="F177" s="44">
        <v>34425</v>
      </c>
      <c r="G177" s="20">
        <f t="shared" si="64"/>
        <v>0</v>
      </c>
      <c r="H177" s="21"/>
      <c r="I177" s="22"/>
      <c r="J177" s="20">
        <f t="shared" si="65"/>
        <v>0</v>
      </c>
      <c r="K177" s="20">
        <f t="shared" si="66"/>
        <v>0</v>
      </c>
      <c r="L177" s="20">
        <f t="shared" si="67"/>
        <v>2503521</v>
      </c>
      <c r="M177" s="23">
        <f t="shared" si="68"/>
        <v>366</v>
      </c>
      <c r="N177" s="45">
        <v>89983</v>
      </c>
      <c r="O177" s="24">
        <f t="shared" si="69"/>
        <v>0</v>
      </c>
      <c r="P177" s="25"/>
      <c r="Q177" s="24">
        <f t="shared" si="70"/>
        <v>0</v>
      </c>
      <c r="R177" s="20">
        <f t="shared" si="71"/>
        <v>89983</v>
      </c>
    </row>
    <row r="178" spans="1:18" x14ac:dyDescent="0.25">
      <c r="A178" s="30" t="s">
        <v>69</v>
      </c>
      <c r="B178" s="5" t="s">
        <v>4</v>
      </c>
      <c r="C178" s="61">
        <v>25</v>
      </c>
      <c r="D178" s="17">
        <f t="shared" si="63"/>
        <v>0.12</v>
      </c>
      <c r="E178" s="59">
        <v>234000</v>
      </c>
      <c r="F178" s="44">
        <v>35081</v>
      </c>
      <c r="G178" s="20">
        <f t="shared" si="64"/>
        <v>0</v>
      </c>
      <c r="H178" s="21"/>
      <c r="I178" s="22"/>
      <c r="J178" s="20">
        <f t="shared" si="65"/>
        <v>0</v>
      </c>
      <c r="K178" s="20">
        <f t="shared" si="66"/>
        <v>0</v>
      </c>
      <c r="L178" s="20">
        <f t="shared" si="67"/>
        <v>234000</v>
      </c>
      <c r="M178" s="23">
        <f t="shared" si="68"/>
        <v>366</v>
      </c>
      <c r="N178" s="45">
        <v>10584</v>
      </c>
      <c r="O178" s="24">
        <f t="shared" si="69"/>
        <v>0</v>
      </c>
      <c r="P178" s="25"/>
      <c r="Q178" s="24">
        <f t="shared" si="70"/>
        <v>0</v>
      </c>
      <c r="R178" s="20">
        <f t="shared" si="71"/>
        <v>10584</v>
      </c>
    </row>
    <row r="179" spans="1:18" x14ac:dyDescent="0.25">
      <c r="A179" s="30" t="s">
        <v>69</v>
      </c>
      <c r="B179" s="5" t="s">
        <v>4</v>
      </c>
      <c r="C179" s="61">
        <v>25</v>
      </c>
      <c r="D179" s="17">
        <f t="shared" si="63"/>
        <v>0.12</v>
      </c>
      <c r="E179" s="59">
        <v>9255384</v>
      </c>
      <c r="F179" s="44">
        <v>35447</v>
      </c>
      <c r="G179" s="20">
        <f t="shared" si="64"/>
        <v>0</v>
      </c>
      <c r="H179" s="21"/>
      <c r="I179" s="22"/>
      <c r="J179" s="20">
        <f t="shared" si="65"/>
        <v>0</v>
      </c>
      <c r="K179" s="20">
        <f t="shared" si="66"/>
        <v>0</v>
      </c>
      <c r="L179" s="20">
        <f t="shared" si="67"/>
        <v>9255384</v>
      </c>
      <c r="M179" s="23">
        <f t="shared" si="68"/>
        <v>366</v>
      </c>
      <c r="N179" s="45">
        <v>462760</v>
      </c>
      <c r="O179" s="24">
        <f t="shared" si="69"/>
        <v>0</v>
      </c>
      <c r="P179" s="25"/>
      <c r="Q179" s="24">
        <f t="shared" si="70"/>
        <v>0</v>
      </c>
      <c r="R179" s="20">
        <f t="shared" si="71"/>
        <v>462760</v>
      </c>
    </row>
    <row r="180" spans="1:18" x14ac:dyDescent="0.25">
      <c r="A180" s="30" t="s">
        <v>69</v>
      </c>
      <c r="B180" s="5" t="s">
        <v>4</v>
      </c>
      <c r="C180" s="61">
        <v>25</v>
      </c>
      <c r="D180" s="17">
        <f t="shared" si="63"/>
        <v>0.12</v>
      </c>
      <c r="E180" s="59">
        <v>6636118</v>
      </c>
      <c r="F180" s="44">
        <v>35756</v>
      </c>
      <c r="G180" s="20">
        <f t="shared" si="64"/>
        <v>0</v>
      </c>
      <c r="H180" s="21"/>
      <c r="I180" s="22"/>
      <c r="J180" s="20">
        <f t="shared" si="65"/>
        <v>0</v>
      </c>
      <c r="K180" s="20">
        <f t="shared" si="66"/>
        <v>0</v>
      </c>
      <c r="L180" s="20">
        <f t="shared" si="67"/>
        <v>6636118</v>
      </c>
      <c r="M180" s="23">
        <f t="shared" si="68"/>
        <v>366</v>
      </c>
      <c r="N180" s="45">
        <v>331800</v>
      </c>
      <c r="O180" s="24">
        <f t="shared" si="69"/>
        <v>0</v>
      </c>
      <c r="P180" s="25"/>
      <c r="Q180" s="24">
        <f t="shared" si="70"/>
        <v>0</v>
      </c>
      <c r="R180" s="20">
        <f t="shared" si="71"/>
        <v>331800</v>
      </c>
    </row>
    <row r="181" spans="1:18" x14ac:dyDescent="0.25">
      <c r="A181" s="30" t="s">
        <v>69</v>
      </c>
      <c r="B181" s="5" t="s">
        <v>4</v>
      </c>
      <c r="C181" s="61">
        <v>25</v>
      </c>
      <c r="D181" s="17">
        <f t="shared" si="63"/>
        <v>0.12</v>
      </c>
      <c r="E181" s="59">
        <v>3203022</v>
      </c>
      <c r="F181" s="44">
        <v>36069</v>
      </c>
      <c r="G181" s="20">
        <f t="shared" si="64"/>
        <v>0</v>
      </c>
      <c r="H181" s="21"/>
      <c r="I181" s="22"/>
      <c r="J181" s="20">
        <f t="shared" si="65"/>
        <v>0</v>
      </c>
      <c r="K181" s="20">
        <f t="shared" si="66"/>
        <v>0</v>
      </c>
      <c r="L181" s="20">
        <f t="shared" si="67"/>
        <v>3203022</v>
      </c>
      <c r="M181" s="23">
        <f t="shared" si="68"/>
        <v>366</v>
      </c>
      <c r="N181" s="45">
        <v>160150</v>
      </c>
      <c r="O181" s="24">
        <f t="shared" si="69"/>
        <v>0</v>
      </c>
      <c r="P181" s="25"/>
      <c r="Q181" s="24">
        <f t="shared" si="70"/>
        <v>0</v>
      </c>
      <c r="R181" s="20">
        <f t="shared" si="71"/>
        <v>160150</v>
      </c>
    </row>
    <row r="182" spans="1:18" x14ac:dyDescent="0.25">
      <c r="A182" s="30" t="s">
        <v>69</v>
      </c>
      <c r="B182" s="5" t="s">
        <v>4</v>
      </c>
      <c r="C182" s="61">
        <v>25</v>
      </c>
      <c r="D182" s="17">
        <f t="shared" si="63"/>
        <v>0.12</v>
      </c>
      <c r="E182" s="59">
        <v>7942369</v>
      </c>
      <c r="F182" s="44">
        <v>36488</v>
      </c>
      <c r="G182" s="20">
        <f t="shared" si="64"/>
        <v>0</v>
      </c>
      <c r="H182" s="21"/>
      <c r="I182" s="22"/>
      <c r="J182" s="20">
        <f t="shared" si="65"/>
        <v>0</v>
      </c>
      <c r="K182" s="20">
        <f t="shared" si="66"/>
        <v>0</v>
      </c>
      <c r="L182" s="20">
        <f t="shared" si="67"/>
        <v>7942369</v>
      </c>
      <c r="M182" s="23">
        <f t="shared" si="68"/>
        <v>366</v>
      </c>
      <c r="N182" s="45">
        <v>397118</v>
      </c>
      <c r="O182" s="24">
        <f t="shared" si="69"/>
        <v>8</v>
      </c>
      <c r="P182" s="25"/>
      <c r="Q182" s="24">
        <f t="shared" si="70"/>
        <v>8</v>
      </c>
      <c r="R182" s="20">
        <f t="shared" si="71"/>
        <v>397110</v>
      </c>
    </row>
    <row r="183" spans="1:18" x14ac:dyDescent="0.25">
      <c r="A183" s="30" t="s">
        <v>69</v>
      </c>
      <c r="B183" s="5" t="s">
        <v>4</v>
      </c>
      <c r="C183" s="61">
        <v>25</v>
      </c>
      <c r="D183" s="17">
        <f t="shared" si="63"/>
        <v>0.12</v>
      </c>
      <c r="E183" s="59">
        <v>513850</v>
      </c>
      <c r="F183" s="44">
        <v>36891</v>
      </c>
      <c r="G183" s="20">
        <f t="shared" si="64"/>
        <v>0</v>
      </c>
      <c r="H183" s="21"/>
      <c r="I183" s="22"/>
      <c r="J183" s="20">
        <f t="shared" si="65"/>
        <v>0</v>
      </c>
      <c r="K183" s="20">
        <f t="shared" si="66"/>
        <v>0</v>
      </c>
      <c r="L183" s="20">
        <f t="shared" si="67"/>
        <v>513850</v>
      </c>
      <c r="M183" s="23">
        <f t="shared" si="68"/>
        <v>366</v>
      </c>
      <c r="N183" s="45">
        <v>25693</v>
      </c>
      <c r="O183" s="24">
        <f t="shared" si="69"/>
        <v>0</v>
      </c>
      <c r="P183" s="25"/>
      <c r="Q183" s="24">
        <f t="shared" si="70"/>
        <v>0</v>
      </c>
      <c r="R183" s="20">
        <f t="shared" si="71"/>
        <v>25693</v>
      </c>
    </row>
    <row r="184" spans="1:18" x14ac:dyDescent="0.25">
      <c r="A184" s="30" t="s">
        <v>69</v>
      </c>
      <c r="B184" s="5" t="s">
        <v>4</v>
      </c>
      <c r="C184" s="61">
        <v>25</v>
      </c>
      <c r="D184" s="17">
        <f t="shared" si="63"/>
        <v>0.12</v>
      </c>
      <c r="E184" s="59">
        <v>807857</v>
      </c>
      <c r="F184" s="44">
        <v>37256</v>
      </c>
      <c r="G184" s="20">
        <f t="shared" si="64"/>
        <v>0</v>
      </c>
      <c r="H184" s="21"/>
      <c r="I184" s="22"/>
      <c r="J184" s="20">
        <f t="shared" si="65"/>
        <v>0</v>
      </c>
      <c r="K184" s="20">
        <f t="shared" si="66"/>
        <v>0</v>
      </c>
      <c r="L184" s="20">
        <f t="shared" si="67"/>
        <v>807857</v>
      </c>
      <c r="M184" s="23">
        <f t="shared" si="68"/>
        <v>366</v>
      </c>
      <c r="N184" s="45">
        <v>40393</v>
      </c>
      <c r="O184" s="24">
        <f t="shared" si="69"/>
        <v>0</v>
      </c>
      <c r="P184" s="25"/>
      <c r="Q184" s="24">
        <f t="shared" si="70"/>
        <v>0</v>
      </c>
      <c r="R184" s="20">
        <f t="shared" si="71"/>
        <v>40393</v>
      </c>
    </row>
    <row r="185" spans="1:18" x14ac:dyDescent="0.25">
      <c r="A185" s="30" t="s">
        <v>69</v>
      </c>
      <c r="B185" s="5" t="s">
        <v>4</v>
      </c>
      <c r="C185" s="61">
        <v>25</v>
      </c>
      <c r="D185" s="17">
        <f t="shared" si="63"/>
        <v>0.12</v>
      </c>
      <c r="E185" s="59">
        <v>14990</v>
      </c>
      <c r="F185" s="44">
        <v>37681</v>
      </c>
      <c r="G185" s="20">
        <f t="shared" si="64"/>
        <v>0</v>
      </c>
      <c r="H185" s="21"/>
      <c r="I185" s="22"/>
      <c r="J185" s="20">
        <f t="shared" si="65"/>
        <v>0</v>
      </c>
      <c r="K185" s="20">
        <f t="shared" si="66"/>
        <v>0</v>
      </c>
      <c r="L185" s="20">
        <f t="shared" si="67"/>
        <v>14990</v>
      </c>
      <c r="M185" s="23">
        <f t="shared" si="68"/>
        <v>366</v>
      </c>
      <c r="N185" s="45">
        <v>750</v>
      </c>
      <c r="O185" s="24">
        <f t="shared" si="69"/>
        <v>0</v>
      </c>
      <c r="P185" s="25"/>
      <c r="Q185" s="24">
        <f t="shared" si="70"/>
        <v>0</v>
      </c>
      <c r="R185" s="20">
        <f t="shared" si="71"/>
        <v>750</v>
      </c>
    </row>
    <row r="186" spans="1:18" x14ac:dyDescent="0.25">
      <c r="A186" s="30" t="s">
        <v>70</v>
      </c>
      <c r="B186" s="30"/>
      <c r="C186" s="61">
        <v>25</v>
      </c>
      <c r="D186" s="17">
        <f t="shared" si="63"/>
        <v>0.12</v>
      </c>
      <c r="E186" s="59">
        <v>185000</v>
      </c>
      <c r="F186" s="44">
        <v>38047</v>
      </c>
      <c r="G186" s="20">
        <f t="shared" si="64"/>
        <v>0</v>
      </c>
      <c r="H186" s="21"/>
      <c r="I186" s="22"/>
      <c r="J186" s="20">
        <f t="shared" si="65"/>
        <v>0</v>
      </c>
      <c r="K186" s="20">
        <f t="shared" si="66"/>
        <v>0</v>
      </c>
      <c r="L186" s="20">
        <f t="shared" si="67"/>
        <v>185000</v>
      </c>
      <c r="M186" s="23">
        <f t="shared" si="68"/>
        <v>366</v>
      </c>
      <c r="N186" s="45">
        <v>16133</v>
      </c>
      <c r="O186" s="24">
        <f t="shared" si="69"/>
        <v>1936</v>
      </c>
      <c r="P186" s="25"/>
      <c r="Q186" s="24">
        <f t="shared" si="70"/>
        <v>1936</v>
      </c>
      <c r="R186" s="20">
        <f t="shared" si="71"/>
        <v>14197</v>
      </c>
    </row>
    <row r="187" spans="1:18" x14ac:dyDescent="0.25">
      <c r="A187" s="30" t="s">
        <v>70</v>
      </c>
      <c r="B187" s="30"/>
      <c r="C187" s="61">
        <v>25</v>
      </c>
      <c r="D187" s="17">
        <f t="shared" si="63"/>
        <v>0.12</v>
      </c>
      <c r="E187" s="59">
        <v>66000</v>
      </c>
      <c r="F187" s="44">
        <v>38504</v>
      </c>
      <c r="G187" s="20">
        <f t="shared" si="64"/>
        <v>0</v>
      </c>
      <c r="H187" s="21"/>
      <c r="I187" s="22"/>
      <c r="J187" s="20">
        <f t="shared" si="65"/>
        <v>0</v>
      </c>
      <c r="K187" s="20">
        <f t="shared" si="66"/>
        <v>0</v>
      </c>
      <c r="L187" s="20">
        <f t="shared" si="67"/>
        <v>66000</v>
      </c>
      <c r="M187" s="23">
        <f t="shared" si="68"/>
        <v>366</v>
      </c>
      <c r="N187" s="45">
        <v>6753</v>
      </c>
      <c r="O187" s="24">
        <f t="shared" si="69"/>
        <v>811</v>
      </c>
      <c r="P187" s="25"/>
      <c r="Q187" s="24">
        <f t="shared" si="70"/>
        <v>811</v>
      </c>
      <c r="R187" s="20">
        <f t="shared" si="71"/>
        <v>5942</v>
      </c>
    </row>
    <row r="188" spans="1:18" x14ac:dyDescent="0.25">
      <c r="A188" s="30" t="s">
        <v>70</v>
      </c>
      <c r="B188" s="30"/>
      <c r="C188" s="61">
        <v>25</v>
      </c>
      <c r="D188" s="17">
        <f t="shared" si="63"/>
        <v>0.12</v>
      </c>
      <c r="E188" s="59">
        <v>49520</v>
      </c>
      <c r="F188" s="44">
        <v>38626</v>
      </c>
      <c r="G188" s="20">
        <f t="shared" si="64"/>
        <v>0</v>
      </c>
      <c r="H188" s="21"/>
      <c r="I188" s="22"/>
      <c r="J188" s="20">
        <f t="shared" si="65"/>
        <v>0</v>
      </c>
      <c r="K188" s="20">
        <f t="shared" si="66"/>
        <v>0</v>
      </c>
      <c r="L188" s="20">
        <f t="shared" si="67"/>
        <v>49520</v>
      </c>
      <c r="M188" s="23">
        <f t="shared" si="68"/>
        <v>366</v>
      </c>
      <c r="N188" s="45">
        <v>5287</v>
      </c>
      <c r="O188" s="24">
        <f t="shared" si="69"/>
        <v>634</v>
      </c>
      <c r="P188" s="25"/>
      <c r="Q188" s="24">
        <f t="shared" si="70"/>
        <v>634</v>
      </c>
      <c r="R188" s="20">
        <f t="shared" si="71"/>
        <v>4653</v>
      </c>
    </row>
    <row r="189" spans="1:18" x14ac:dyDescent="0.25">
      <c r="A189" s="30" t="s">
        <v>70</v>
      </c>
      <c r="B189" s="30"/>
      <c r="C189" s="61">
        <v>25</v>
      </c>
      <c r="D189" s="17">
        <f t="shared" si="63"/>
        <v>0.12</v>
      </c>
      <c r="E189" s="59">
        <v>288547</v>
      </c>
      <c r="F189" s="44">
        <v>38991</v>
      </c>
      <c r="G189" s="20">
        <f t="shared" si="64"/>
        <v>0</v>
      </c>
      <c r="H189" s="21"/>
      <c r="I189" s="22"/>
      <c r="J189" s="20">
        <f t="shared" si="65"/>
        <v>0</v>
      </c>
      <c r="K189" s="20">
        <f t="shared" si="66"/>
        <v>0</v>
      </c>
      <c r="L189" s="20">
        <f t="shared" si="67"/>
        <v>288547</v>
      </c>
      <c r="M189" s="23">
        <f t="shared" si="68"/>
        <v>366</v>
      </c>
      <c r="N189" s="45">
        <v>35009</v>
      </c>
      <c r="O189" s="24">
        <f t="shared" si="69"/>
        <v>4201</v>
      </c>
      <c r="P189" s="25"/>
      <c r="Q189" s="24">
        <f t="shared" si="70"/>
        <v>4201</v>
      </c>
      <c r="R189" s="20">
        <f t="shared" si="71"/>
        <v>30808</v>
      </c>
    </row>
    <row r="190" spans="1:18" x14ac:dyDescent="0.25">
      <c r="A190" s="30" t="s">
        <v>70</v>
      </c>
      <c r="B190" s="30"/>
      <c r="C190" s="61">
        <v>25</v>
      </c>
      <c r="D190" s="17">
        <f t="shared" si="63"/>
        <v>0.12</v>
      </c>
      <c r="E190" s="59">
        <v>331334</v>
      </c>
      <c r="F190" s="44">
        <v>38991</v>
      </c>
      <c r="G190" s="20">
        <f t="shared" si="64"/>
        <v>0</v>
      </c>
      <c r="H190" s="21"/>
      <c r="I190" s="22"/>
      <c r="J190" s="20">
        <f t="shared" si="65"/>
        <v>0</v>
      </c>
      <c r="K190" s="20">
        <f t="shared" si="66"/>
        <v>0</v>
      </c>
      <c r="L190" s="20">
        <f t="shared" si="67"/>
        <v>331334</v>
      </c>
      <c r="M190" s="23">
        <f t="shared" si="68"/>
        <v>366</v>
      </c>
      <c r="N190" s="45">
        <v>40200</v>
      </c>
      <c r="O190" s="24">
        <f t="shared" si="69"/>
        <v>4824</v>
      </c>
      <c r="P190" s="25"/>
      <c r="Q190" s="24">
        <f t="shared" si="70"/>
        <v>4824</v>
      </c>
      <c r="R190" s="20">
        <f t="shared" si="71"/>
        <v>35376</v>
      </c>
    </row>
    <row r="191" spans="1:18" x14ac:dyDescent="0.25">
      <c r="A191" s="30" t="s">
        <v>70</v>
      </c>
      <c r="B191" s="30"/>
      <c r="C191" s="61">
        <v>25</v>
      </c>
      <c r="D191" s="17">
        <f t="shared" si="63"/>
        <v>0.12</v>
      </c>
      <c r="E191" s="59">
        <v>639588</v>
      </c>
      <c r="F191" s="44">
        <v>39083</v>
      </c>
      <c r="G191" s="20">
        <f t="shared" si="64"/>
        <v>0</v>
      </c>
      <c r="H191" s="21"/>
      <c r="I191" s="22"/>
      <c r="J191" s="20">
        <f t="shared" si="65"/>
        <v>0</v>
      </c>
      <c r="K191" s="20">
        <f t="shared" si="66"/>
        <v>0</v>
      </c>
      <c r="L191" s="20">
        <f t="shared" si="67"/>
        <v>639588</v>
      </c>
      <c r="M191" s="23">
        <f t="shared" si="68"/>
        <v>366</v>
      </c>
      <c r="N191" s="45">
        <v>80121</v>
      </c>
      <c r="O191" s="24">
        <f t="shared" si="69"/>
        <v>9615</v>
      </c>
      <c r="P191" s="25"/>
      <c r="Q191" s="24">
        <f t="shared" si="70"/>
        <v>9615</v>
      </c>
      <c r="R191" s="20">
        <f t="shared" si="71"/>
        <v>70506</v>
      </c>
    </row>
    <row r="192" spans="1:18" x14ac:dyDescent="0.25">
      <c r="A192" s="30" t="s">
        <v>70</v>
      </c>
      <c r="B192" s="30"/>
      <c r="C192" s="61">
        <v>25</v>
      </c>
      <c r="D192" s="17">
        <f t="shared" si="63"/>
        <v>0.12</v>
      </c>
      <c r="E192" s="59">
        <v>135200</v>
      </c>
      <c r="F192" s="44">
        <v>39096</v>
      </c>
      <c r="G192" s="20">
        <f t="shared" si="64"/>
        <v>0</v>
      </c>
      <c r="H192" s="21"/>
      <c r="I192" s="22"/>
      <c r="J192" s="20">
        <f t="shared" si="65"/>
        <v>0</v>
      </c>
      <c r="K192" s="20">
        <f t="shared" si="66"/>
        <v>0</v>
      </c>
      <c r="L192" s="20">
        <f t="shared" si="67"/>
        <v>135200</v>
      </c>
      <c r="M192" s="23">
        <f t="shared" si="68"/>
        <v>366</v>
      </c>
      <c r="N192" s="45">
        <v>17015</v>
      </c>
      <c r="O192" s="24">
        <f t="shared" si="69"/>
        <v>2042</v>
      </c>
      <c r="P192" s="25"/>
      <c r="Q192" s="24">
        <f t="shared" si="70"/>
        <v>2042</v>
      </c>
      <c r="R192" s="20">
        <f t="shared" si="71"/>
        <v>14973</v>
      </c>
    </row>
    <row r="193" spans="1:18" x14ac:dyDescent="0.25">
      <c r="A193" s="30" t="s">
        <v>70</v>
      </c>
      <c r="B193" s="30"/>
      <c r="C193" s="61">
        <v>25</v>
      </c>
      <c r="D193" s="17">
        <f t="shared" si="63"/>
        <v>0.12</v>
      </c>
      <c r="E193" s="59">
        <v>1130175</v>
      </c>
      <c r="F193" s="44">
        <v>39387</v>
      </c>
      <c r="G193" s="20">
        <f t="shared" si="64"/>
        <v>0</v>
      </c>
      <c r="H193" s="21"/>
      <c r="I193" s="22"/>
      <c r="J193" s="20">
        <f t="shared" si="65"/>
        <v>0</v>
      </c>
      <c r="K193" s="20">
        <f t="shared" si="66"/>
        <v>0</v>
      </c>
      <c r="L193" s="20">
        <f t="shared" si="67"/>
        <v>1130175</v>
      </c>
      <c r="M193" s="23">
        <f t="shared" si="68"/>
        <v>366</v>
      </c>
      <c r="N193" s="45">
        <v>157490</v>
      </c>
      <c r="O193" s="24">
        <f t="shared" si="69"/>
        <v>18899</v>
      </c>
      <c r="P193" s="25"/>
      <c r="Q193" s="24">
        <f t="shared" si="70"/>
        <v>18899</v>
      </c>
      <c r="R193" s="20">
        <f t="shared" si="71"/>
        <v>138591</v>
      </c>
    </row>
    <row r="194" spans="1:18" x14ac:dyDescent="0.25">
      <c r="A194" s="30" t="s">
        <v>70</v>
      </c>
      <c r="B194" s="30"/>
      <c r="C194" s="61">
        <v>25</v>
      </c>
      <c r="D194" s="17">
        <f t="shared" si="63"/>
        <v>0.12</v>
      </c>
      <c r="E194" s="59">
        <v>557625</v>
      </c>
      <c r="F194" s="44">
        <v>39661</v>
      </c>
      <c r="G194" s="20">
        <f t="shared" si="64"/>
        <v>0</v>
      </c>
      <c r="H194" s="21"/>
      <c r="I194" s="22"/>
      <c r="J194" s="20">
        <f t="shared" si="65"/>
        <v>0</v>
      </c>
      <c r="K194" s="20">
        <f t="shared" si="66"/>
        <v>0</v>
      </c>
      <c r="L194" s="20">
        <f t="shared" si="67"/>
        <v>557625</v>
      </c>
      <c r="M194" s="23">
        <f t="shared" si="68"/>
        <v>366</v>
      </c>
      <c r="N194" s="45">
        <v>85524</v>
      </c>
      <c r="O194" s="24">
        <f t="shared" si="69"/>
        <v>10263</v>
      </c>
      <c r="P194" s="25"/>
      <c r="Q194" s="24">
        <f t="shared" si="70"/>
        <v>10263</v>
      </c>
      <c r="R194" s="20">
        <f t="shared" si="71"/>
        <v>75261</v>
      </c>
    </row>
    <row r="195" spans="1:18" x14ac:dyDescent="0.25">
      <c r="A195" s="30" t="s">
        <v>70</v>
      </c>
      <c r="B195" s="30"/>
      <c r="C195" s="61">
        <v>25</v>
      </c>
      <c r="D195" s="17">
        <f t="shared" si="63"/>
        <v>0.12</v>
      </c>
      <c r="E195" s="59">
        <v>3281850</v>
      </c>
      <c r="F195" s="44">
        <v>40148</v>
      </c>
      <c r="G195" s="20">
        <f t="shared" si="64"/>
        <v>0</v>
      </c>
      <c r="H195" s="21"/>
      <c r="I195" s="22"/>
      <c r="J195" s="20">
        <f t="shared" si="65"/>
        <v>0</v>
      </c>
      <c r="K195" s="20">
        <f t="shared" si="66"/>
        <v>0</v>
      </c>
      <c r="L195" s="20">
        <f t="shared" si="67"/>
        <v>3281850</v>
      </c>
      <c r="M195" s="23">
        <f t="shared" si="68"/>
        <v>366</v>
      </c>
      <c r="N195" s="45">
        <v>596881</v>
      </c>
      <c r="O195" s="24">
        <f t="shared" si="69"/>
        <v>71626</v>
      </c>
      <c r="P195" s="25"/>
      <c r="Q195" s="24">
        <f t="shared" si="70"/>
        <v>71626</v>
      </c>
      <c r="R195" s="20">
        <f t="shared" si="71"/>
        <v>525255</v>
      </c>
    </row>
    <row r="196" spans="1:18" x14ac:dyDescent="0.25">
      <c r="A196" s="30" t="s">
        <v>70</v>
      </c>
      <c r="B196" s="30"/>
      <c r="C196" s="61">
        <v>25</v>
      </c>
      <c r="D196" s="17">
        <f t="shared" si="63"/>
        <v>0.12</v>
      </c>
      <c r="E196" s="59">
        <v>1502330</v>
      </c>
      <c r="F196" s="44">
        <v>40634</v>
      </c>
      <c r="G196" s="20">
        <f t="shared" si="64"/>
        <v>0</v>
      </c>
      <c r="H196" s="21"/>
      <c r="I196" s="22"/>
      <c r="J196" s="20">
        <f t="shared" si="65"/>
        <v>0</v>
      </c>
      <c r="K196" s="20">
        <f t="shared" si="66"/>
        <v>0</v>
      </c>
      <c r="L196" s="20">
        <f t="shared" si="67"/>
        <v>1502330</v>
      </c>
      <c r="M196" s="23">
        <f t="shared" si="68"/>
        <v>366</v>
      </c>
      <c r="N196" s="45">
        <v>324009</v>
      </c>
      <c r="O196" s="24">
        <f t="shared" si="69"/>
        <v>38881</v>
      </c>
      <c r="P196" s="25"/>
      <c r="Q196" s="24">
        <f t="shared" si="70"/>
        <v>38881</v>
      </c>
      <c r="R196" s="20">
        <f t="shared" si="71"/>
        <v>285128</v>
      </c>
    </row>
    <row r="197" spans="1:18" x14ac:dyDescent="0.25">
      <c r="A197" s="30" t="s">
        <v>70</v>
      </c>
      <c r="B197" s="30"/>
      <c r="C197" s="61">
        <v>25</v>
      </c>
      <c r="D197" s="17">
        <f t="shared" si="63"/>
        <v>0.12</v>
      </c>
      <c r="E197" s="59">
        <v>858750</v>
      </c>
      <c r="F197" s="44">
        <v>40787</v>
      </c>
      <c r="G197" s="20">
        <f t="shared" si="64"/>
        <v>0</v>
      </c>
      <c r="H197" s="21"/>
      <c r="I197" s="22"/>
      <c r="J197" s="20">
        <f t="shared" si="65"/>
        <v>0</v>
      </c>
      <c r="K197" s="20">
        <f t="shared" si="66"/>
        <v>0</v>
      </c>
      <c r="L197" s="20">
        <f t="shared" si="67"/>
        <v>858750</v>
      </c>
      <c r="M197" s="23">
        <f t="shared" si="68"/>
        <v>366</v>
      </c>
      <c r="N197" s="45">
        <v>195340</v>
      </c>
      <c r="O197" s="24">
        <f t="shared" si="69"/>
        <v>23441</v>
      </c>
      <c r="P197" s="25"/>
      <c r="Q197" s="24">
        <f t="shared" si="70"/>
        <v>23441</v>
      </c>
      <c r="R197" s="20">
        <f t="shared" si="71"/>
        <v>171899</v>
      </c>
    </row>
    <row r="198" spans="1:18" x14ac:dyDescent="0.25">
      <c r="A198" s="30" t="s">
        <v>70</v>
      </c>
      <c r="B198" s="30"/>
      <c r="C198" s="61">
        <v>25</v>
      </c>
      <c r="D198" s="17">
        <f t="shared" si="63"/>
        <v>0.12</v>
      </c>
      <c r="E198" s="59">
        <v>1200000</v>
      </c>
      <c r="F198" s="44">
        <v>41729</v>
      </c>
      <c r="G198" s="20">
        <f t="shared" si="64"/>
        <v>0</v>
      </c>
      <c r="H198" s="21"/>
      <c r="I198" s="22"/>
      <c r="J198" s="20">
        <f t="shared" si="65"/>
        <v>0</v>
      </c>
      <c r="K198" s="20">
        <f t="shared" si="66"/>
        <v>0</v>
      </c>
      <c r="L198" s="20">
        <f t="shared" si="67"/>
        <v>1200000</v>
      </c>
      <c r="M198" s="23">
        <f t="shared" si="68"/>
        <v>366</v>
      </c>
      <c r="N198" s="45">
        <v>379639</v>
      </c>
      <c r="O198" s="24">
        <f t="shared" si="69"/>
        <v>45556</v>
      </c>
      <c r="P198" s="25"/>
      <c r="Q198" s="24">
        <f t="shared" si="70"/>
        <v>45556</v>
      </c>
      <c r="R198" s="20">
        <f t="shared" si="71"/>
        <v>334083</v>
      </c>
    </row>
    <row r="199" spans="1:18" x14ac:dyDescent="0.25">
      <c r="A199" s="30" t="s">
        <v>70</v>
      </c>
      <c r="B199" s="30"/>
      <c r="C199" s="61">
        <v>25</v>
      </c>
      <c r="D199" s="17">
        <f t="shared" si="63"/>
        <v>0.12</v>
      </c>
      <c r="E199" s="59">
        <v>451612</v>
      </c>
      <c r="F199" s="44">
        <v>42309</v>
      </c>
      <c r="G199" s="20">
        <f t="shared" si="64"/>
        <v>0</v>
      </c>
      <c r="H199" s="21"/>
      <c r="I199" s="22"/>
      <c r="J199" s="20">
        <f t="shared" si="65"/>
        <v>0</v>
      </c>
      <c r="K199" s="20">
        <f t="shared" si="66"/>
        <v>0</v>
      </c>
      <c r="L199" s="20">
        <f t="shared" si="67"/>
        <v>451612</v>
      </c>
      <c r="M199" s="23">
        <f t="shared" si="68"/>
        <v>366</v>
      </c>
      <c r="N199" s="45">
        <v>174989</v>
      </c>
      <c r="O199" s="24">
        <f t="shared" si="69"/>
        <v>20998</v>
      </c>
      <c r="P199" s="25"/>
      <c r="Q199" s="24">
        <f t="shared" si="70"/>
        <v>20998</v>
      </c>
      <c r="R199" s="20">
        <f t="shared" si="71"/>
        <v>153991</v>
      </c>
    </row>
    <row r="200" spans="1:18" x14ac:dyDescent="0.25">
      <c r="A200" s="30" t="s">
        <v>70</v>
      </c>
      <c r="B200" s="30"/>
      <c r="C200" s="61">
        <v>25</v>
      </c>
      <c r="D200" s="17">
        <f t="shared" si="63"/>
        <v>0.12</v>
      </c>
      <c r="E200" s="59">
        <v>1522200</v>
      </c>
      <c r="F200" s="44">
        <v>42825</v>
      </c>
      <c r="G200" s="20">
        <f t="shared" si="64"/>
        <v>0</v>
      </c>
      <c r="H200" s="21"/>
      <c r="I200" s="22"/>
      <c r="J200" s="20">
        <f t="shared" si="65"/>
        <v>0</v>
      </c>
      <c r="K200" s="20">
        <f t="shared" si="66"/>
        <v>0</v>
      </c>
      <c r="L200" s="20">
        <f t="shared" si="67"/>
        <v>1522200</v>
      </c>
      <c r="M200" s="23">
        <f t="shared" si="68"/>
        <v>366</v>
      </c>
      <c r="N200" s="45">
        <v>706665</v>
      </c>
      <c r="O200" s="24">
        <f t="shared" si="69"/>
        <v>84800</v>
      </c>
      <c r="P200" s="25"/>
      <c r="Q200" s="24">
        <f t="shared" si="70"/>
        <v>84800</v>
      </c>
      <c r="R200" s="20">
        <f t="shared" si="71"/>
        <v>621865</v>
      </c>
    </row>
    <row r="201" spans="1:18" x14ac:dyDescent="0.25">
      <c r="A201" s="30" t="s">
        <v>70</v>
      </c>
      <c r="B201" s="30"/>
      <c r="C201" s="61">
        <v>25</v>
      </c>
      <c r="D201" s="17">
        <f t="shared" si="63"/>
        <v>0.12</v>
      </c>
      <c r="E201" s="59">
        <v>1163510</v>
      </c>
      <c r="F201" s="44">
        <v>43009</v>
      </c>
      <c r="G201" s="20">
        <f t="shared" si="64"/>
        <v>0</v>
      </c>
      <c r="H201" s="21"/>
      <c r="I201" s="22"/>
      <c r="J201" s="20">
        <f t="shared" si="65"/>
        <v>0</v>
      </c>
      <c r="K201" s="20">
        <f t="shared" si="66"/>
        <v>0</v>
      </c>
      <c r="L201" s="20">
        <f t="shared" si="67"/>
        <v>1163510</v>
      </c>
      <c r="M201" s="23">
        <f t="shared" si="68"/>
        <v>366</v>
      </c>
      <c r="N201" s="45">
        <v>576003</v>
      </c>
      <c r="O201" s="24">
        <f t="shared" si="69"/>
        <v>69120</v>
      </c>
      <c r="P201" s="25"/>
      <c r="Q201" s="24">
        <f t="shared" si="70"/>
        <v>69120</v>
      </c>
      <c r="R201" s="20">
        <f t="shared" si="71"/>
        <v>506883</v>
      </c>
    </row>
    <row r="202" spans="1:18" x14ac:dyDescent="0.25">
      <c r="A202" s="30" t="s">
        <v>71</v>
      </c>
      <c r="B202" s="30" t="s">
        <v>4</v>
      </c>
      <c r="C202" s="61">
        <v>25</v>
      </c>
      <c r="D202" s="17">
        <f t="shared" si="63"/>
        <v>0.12</v>
      </c>
      <c r="E202" s="59">
        <v>35215</v>
      </c>
      <c r="F202" s="44">
        <v>31064</v>
      </c>
      <c r="G202" s="20">
        <f t="shared" si="64"/>
        <v>0</v>
      </c>
      <c r="H202" s="21"/>
      <c r="I202" s="22"/>
      <c r="J202" s="20">
        <f t="shared" si="65"/>
        <v>0</v>
      </c>
      <c r="K202" s="20">
        <f t="shared" si="66"/>
        <v>0</v>
      </c>
      <c r="L202" s="20">
        <f t="shared" si="67"/>
        <v>35215</v>
      </c>
      <c r="M202" s="23">
        <f t="shared" si="68"/>
        <v>366</v>
      </c>
      <c r="N202" s="45">
        <v>0</v>
      </c>
      <c r="O202" s="24">
        <f t="shared" si="69"/>
        <v>0</v>
      </c>
      <c r="P202" s="25"/>
      <c r="Q202" s="24">
        <f t="shared" si="70"/>
        <v>0</v>
      </c>
      <c r="R202" s="20">
        <f t="shared" si="71"/>
        <v>0</v>
      </c>
    </row>
    <row r="203" spans="1:18" x14ac:dyDescent="0.25">
      <c r="A203" s="30" t="s">
        <v>71</v>
      </c>
      <c r="B203" s="30" t="s">
        <v>4</v>
      </c>
      <c r="C203" s="61">
        <v>25</v>
      </c>
      <c r="D203" s="17">
        <f t="shared" si="63"/>
        <v>0.12</v>
      </c>
      <c r="E203" s="59">
        <v>22060</v>
      </c>
      <c r="F203" s="44">
        <v>31594</v>
      </c>
      <c r="G203" s="20">
        <f t="shared" si="64"/>
        <v>0</v>
      </c>
      <c r="H203" s="21"/>
      <c r="I203" s="22"/>
      <c r="J203" s="20">
        <f t="shared" si="65"/>
        <v>0</v>
      </c>
      <c r="K203" s="20">
        <f t="shared" si="66"/>
        <v>0</v>
      </c>
      <c r="L203" s="20">
        <f t="shared" si="67"/>
        <v>22060</v>
      </c>
      <c r="M203" s="23">
        <f t="shared" si="68"/>
        <v>366</v>
      </c>
      <c r="N203" s="45">
        <v>0</v>
      </c>
      <c r="O203" s="24">
        <f t="shared" si="69"/>
        <v>0</v>
      </c>
      <c r="P203" s="25"/>
      <c r="Q203" s="24">
        <f t="shared" si="70"/>
        <v>0</v>
      </c>
      <c r="R203" s="20">
        <f t="shared" si="71"/>
        <v>0</v>
      </c>
    </row>
    <row r="204" spans="1:18" x14ac:dyDescent="0.25">
      <c r="A204" s="30" t="s">
        <v>71</v>
      </c>
      <c r="B204" s="30" t="s">
        <v>4</v>
      </c>
      <c r="C204" s="61">
        <v>25</v>
      </c>
      <c r="D204" s="17">
        <f t="shared" si="63"/>
        <v>0.12</v>
      </c>
      <c r="E204" s="59">
        <v>41600</v>
      </c>
      <c r="F204" s="44">
        <v>31959</v>
      </c>
      <c r="G204" s="20">
        <f t="shared" si="64"/>
        <v>0</v>
      </c>
      <c r="H204" s="21"/>
      <c r="I204" s="22"/>
      <c r="J204" s="20">
        <f t="shared" si="65"/>
        <v>0</v>
      </c>
      <c r="K204" s="20">
        <f t="shared" si="66"/>
        <v>0</v>
      </c>
      <c r="L204" s="20">
        <f t="shared" si="67"/>
        <v>41600</v>
      </c>
      <c r="M204" s="23">
        <f t="shared" si="68"/>
        <v>366</v>
      </c>
      <c r="N204" s="45">
        <v>0</v>
      </c>
      <c r="O204" s="24">
        <f t="shared" si="69"/>
        <v>0</v>
      </c>
      <c r="P204" s="25"/>
      <c r="Q204" s="24">
        <f t="shared" si="70"/>
        <v>0</v>
      </c>
      <c r="R204" s="20">
        <f t="shared" si="71"/>
        <v>0</v>
      </c>
    </row>
    <row r="205" spans="1:18" x14ac:dyDescent="0.25">
      <c r="A205" s="30" t="s">
        <v>71</v>
      </c>
      <c r="B205" s="30" t="s">
        <v>4</v>
      </c>
      <c r="C205" s="61">
        <v>25</v>
      </c>
      <c r="D205" s="17">
        <f t="shared" si="63"/>
        <v>0.12</v>
      </c>
      <c r="E205" s="59">
        <v>18577</v>
      </c>
      <c r="F205" s="44">
        <v>32599</v>
      </c>
      <c r="G205" s="20">
        <f t="shared" si="64"/>
        <v>0</v>
      </c>
      <c r="H205" s="21"/>
      <c r="I205" s="22"/>
      <c r="J205" s="20">
        <f t="shared" si="65"/>
        <v>0</v>
      </c>
      <c r="K205" s="20">
        <f t="shared" si="66"/>
        <v>0</v>
      </c>
      <c r="L205" s="20">
        <f t="shared" si="67"/>
        <v>18577</v>
      </c>
      <c r="M205" s="23">
        <f t="shared" si="68"/>
        <v>366</v>
      </c>
      <c r="N205" s="45">
        <v>0</v>
      </c>
      <c r="O205" s="24">
        <f t="shared" si="69"/>
        <v>0</v>
      </c>
      <c r="P205" s="25"/>
      <c r="Q205" s="24">
        <f t="shared" si="70"/>
        <v>0</v>
      </c>
      <c r="R205" s="20">
        <f t="shared" si="71"/>
        <v>0</v>
      </c>
    </row>
    <row r="206" spans="1:18" x14ac:dyDescent="0.25">
      <c r="A206" s="30" t="s">
        <v>71</v>
      </c>
      <c r="B206" s="30" t="s">
        <v>4</v>
      </c>
      <c r="C206" s="61">
        <v>25</v>
      </c>
      <c r="D206" s="17">
        <f t="shared" si="63"/>
        <v>0.12</v>
      </c>
      <c r="E206" s="59">
        <v>250833</v>
      </c>
      <c r="F206" s="44">
        <v>32964</v>
      </c>
      <c r="G206" s="20">
        <f t="shared" si="64"/>
        <v>0</v>
      </c>
      <c r="H206" s="21"/>
      <c r="I206" s="22"/>
      <c r="J206" s="20">
        <f t="shared" si="65"/>
        <v>0</v>
      </c>
      <c r="K206" s="20">
        <f t="shared" si="66"/>
        <v>0</v>
      </c>
      <c r="L206" s="20">
        <f t="shared" si="67"/>
        <v>250833</v>
      </c>
      <c r="M206" s="23">
        <f t="shared" si="68"/>
        <v>366</v>
      </c>
      <c r="N206" s="45">
        <v>5403</v>
      </c>
      <c r="O206" s="24">
        <f t="shared" si="69"/>
        <v>0</v>
      </c>
      <c r="P206" s="25"/>
      <c r="Q206" s="24">
        <f t="shared" si="70"/>
        <v>0</v>
      </c>
      <c r="R206" s="20">
        <f t="shared" si="71"/>
        <v>5403</v>
      </c>
    </row>
    <row r="207" spans="1:18" x14ac:dyDescent="0.25">
      <c r="A207" s="30" t="s">
        <v>71</v>
      </c>
      <c r="B207" s="30" t="s">
        <v>4</v>
      </c>
      <c r="C207" s="61">
        <v>25</v>
      </c>
      <c r="D207" s="17">
        <f t="shared" si="63"/>
        <v>0.12</v>
      </c>
      <c r="E207" s="59">
        <v>107550</v>
      </c>
      <c r="F207" s="44">
        <v>33329</v>
      </c>
      <c r="G207" s="20">
        <f t="shared" si="64"/>
        <v>0</v>
      </c>
      <c r="H207" s="21"/>
      <c r="I207" s="22"/>
      <c r="J207" s="20">
        <f t="shared" si="65"/>
        <v>0</v>
      </c>
      <c r="K207" s="20">
        <f t="shared" si="66"/>
        <v>0</v>
      </c>
      <c r="L207" s="20">
        <f t="shared" si="67"/>
        <v>107550</v>
      </c>
      <c r="M207" s="23">
        <f t="shared" si="68"/>
        <v>366</v>
      </c>
      <c r="N207" s="45">
        <v>2626</v>
      </c>
      <c r="O207" s="24">
        <f t="shared" si="69"/>
        <v>0</v>
      </c>
      <c r="P207" s="25"/>
      <c r="Q207" s="24">
        <f t="shared" si="70"/>
        <v>0</v>
      </c>
      <c r="R207" s="20">
        <f t="shared" si="71"/>
        <v>2626</v>
      </c>
    </row>
    <row r="208" spans="1:18" x14ac:dyDescent="0.25">
      <c r="A208" s="30" t="s">
        <v>71</v>
      </c>
      <c r="B208" s="30" t="s">
        <v>4</v>
      </c>
      <c r="C208" s="61">
        <v>25</v>
      </c>
      <c r="D208" s="17">
        <f t="shared" si="63"/>
        <v>0.12</v>
      </c>
      <c r="E208" s="59">
        <v>32779</v>
      </c>
      <c r="F208" s="44">
        <v>33695</v>
      </c>
      <c r="G208" s="20">
        <f t="shared" si="64"/>
        <v>0</v>
      </c>
      <c r="H208" s="21"/>
      <c r="I208" s="22"/>
      <c r="J208" s="20">
        <f t="shared" si="65"/>
        <v>0</v>
      </c>
      <c r="K208" s="20">
        <f t="shared" si="66"/>
        <v>0</v>
      </c>
      <c r="L208" s="20">
        <f t="shared" si="67"/>
        <v>32779</v>
      </c>
      <c r="M208" s="23">
        <f t="shared" si="68"/>
        <v>366</v>
      </c>
      <c r="N208" s="45">
        <v>903</v>
      </c>
      <c r="O208" s="24">
        <f t="shared" si="69"/>
        <v>0</v>
      </c>
      <c r="P208" s="25"/>
      <c r="Q208" s="24">
        <f t="shared" si="70"/>
        <v>0</v>
      </c>
      <c r="R208" s="20">
        <f t="shared" si="71"/>
        <v>903</v>
      </c>
    </row>
    <row r="209" spans="1:19" x14ac:dyDescent="0.25">
      <c r="A209" s="30" t="s">
        <v>71</v>
      </c>
      <c r="B209" s="30" t="s">
        <v>4</v>
      </c>
      <c r="C209" s="61">
        <v>25</v>
      </c>
      <c r="D209" s="17">
        <f t="shared" si="63"/>
        <v>0.12</v>
      </c>
      <c r="E209" s="59">
        <v>333280</v>
      </c>
      <c r="F209" s="44">
        <v>34060</v>
      </c>
      <c r="G209" s="20">
        <f t="shared" si="64"/>
        <v>0</v>
      </c>
      <c r="H209" s="21"/>
      <c r="I209" s="22"/>
      <c r="J209" s="20">
        <f t="shared" si="65"/>
        <v>0</v>
      </c>
      <c r="K209" s="20">
        <f t="shared" si="66"/>
        <v>0</v>
      </c>
      <c r="L209" s="20">
        <f t="shared" si="67"/>
        <v>333280</v>
      </c>
      <c r="M209" s="23">
        <f t="shared" si="68"/>
        <v>366</v>
      </c>
      <c r="N209" s="45">
        <v>10538</v>
      </c>
      <c r="O209" s="24">
        <f t="shared" si="69"/>
        <v>0</v>
      </c>
      <c r="P209" s="25"/>
      <c r="Q209" s="24">
        <f t="shared" si="70"/>
        <v>0</v>
      </c>
      <c r="R209" s="20">
        <f t="shared" si="71"/>
        <v>10538</v>
      </c>
    </row>
    <row r="210" spans="1:19" x14ac:dyDescent="0.25">
      <c r="A210" s="30" t="s">
        <v>71</v>
      </c>
      <c r="B210" s="30" t="s">
        <v>4</v>
      </c>
      <c r="C210" s="61">
        <v>25</v>
      </c>
      <c r="D210" s="17">
        <f t="shared" si="63"/>
        <v>0.12</v>
      </c>
      <c r="E210" s="59">
        <v>471146</v>
      </c>
      <c r="F210" s="44">
        <v>34425</v>
      </c>
      <c r="G210" s="20">
        <f t="shared" si="64"/>
        <v>0</v>
      </c>
      <c r="H210" s="21"/>
      <c r="I210" s="22"/>
      <c r="J210" s="20">
        <f t="shared" si="65"/>
        <v>0</v>
      </c>
      <c r="K210" s="20">
        <f t="shared" si="66"/>
        <v>0</v>
      </c>
      <c r="L210" s="20">
        <f t="shared" si="67"/>
        <v>471146</v>
      </c>
      <c r="M210" s="23">
        <f t="shared" si="68"/>
        <v>366</v>
      </c>
      <c r="N210" s="45">
        <v>16928</v>
      </c>
      <c r="O210" s="24">
        <f t="shared" si="69"/>
        <v>0</v>
      </c>
      <c r="P210" s="25"/>
      <c r="Q210" s="24">
        <f t="shared" si="70"/>
        <v>0</v>
      </c>
      <c r="R210" s="20">
        <f t="shared" si="71"/>
        <v>16928</v>
      </c>
    </row>
    <row r="211" spans="1:19" x14ac:dyDescent="0.25">
      <c r="A211" s="30" t="s">
        <v>71</v>
      </c>
      <c r="B211" s="30" t="s">
        <v>4</v>
      </c>
      <c r="C211" s="61">
        <v>25</v>
      </c>
      <c r="D211" s="17">
        <f t="shared" si="63"/>
        <v>0.12</v>
      </c>
      <c r="E211" s="59">
        <v>166480</v>
      </c>
      <c r="F211" s="44">
        <v>35081</v>
      </c>
      <c r="G211" s="20">
        <f t="shared" si="64"/>
        <v>0</v>
      </c>
      <c r="H211" s="21"/>
      <c r="I211" s="22"/>
      <c r="J211" s="20">
        <f t="shared" si="65"/>
        <v>0</v>
      </c>
      <c r="K211" s="20">
        <f t="shared" si="66"/>
        <v>0</v>
      </c>
      <c r="L211" s="20">
        <f t="shared" si="67"/>
        <v>166480</v>
      </c>
      <c r="M211" s="23">
        <f t="shared" si="68"/>
        <v>366</v>
      </c>
      <c r="N211" s="45">
        <v>6645</v>
      </c>
      <c r="O211" s="24">
        <f t="shared" si="69"/>
        <v>0</v>
      </c>
      <c r="P211" s="25"/>
      <c r="Q211" s="24">
        <f t="shared" si="70"/>
        <v>0</v>
      </c>
      <c r="R211" s="20">
        <f t="shared" si="71"/>
        <v>6645</v>
      </c>
    </row>
    <row r="212" spans="1:19" x14ac:dyDescent="0.25">
      <c r="A212" s="30" t="s">
        <v>71</v>
      </c>
      <c r="B212" s="30" t="s">
        <v>4</v>
      </c>
      <c r="C212" s="61">
        <v>25</v>
      </c>
      <c r="D212" s="17">
        <f t="shared" si="63"/>
        <v>0.12</v>
      </c>
      <c r="E212" s="59">
        <v>3498495</v>
      </c>
      <c r="F212" s="44">
        <v>35447</v>
      </c>
      <c r="G212" s="20">
        <f t="shared" si="64"/>
        <v>0</v>
      </c>
      <c r="H212" s="21"/>
      <c r="I212" s="22"/>
      <c r="J212" s="20">
        <f t="shared" si="65"/>
        <v>0</v>
      </c>
      <c r="K212" s="20">
        <f t="shared" si="66"/>
        <v>0</v>
      </c>
      <c r="L212" s="20">
        <f t="shared" si="67"/>
        <v>3498495</v>
      </c>
      <c r="M212" s="23">
        <f t="shared" si="68"/>
        <v>366</v>
      </c>
      <c r="N212" s="45">
        <v>158288</v>
      </c>
      <c r="O212" s="24">
        <f t="shared" si="69"/>
        <v>0</v>
      </c>
      <c r="P212" s="25"/>
      <c r="Q212" s="24">
        <f t="shared" si="70"/>
        <v>0</v>
      </c>
      <c r="R212" s="20">
        <f t="shared" si="71"/>
        <v>158288</v>
      </c>
    </row>
    <row r="213" spans="1:19" x14ac:dyDescent="0.25">
      <c r="A213" s="30" t="s">
        <v>71</v>
      </c>
      <c r="B213" s="30" t="s">
        <v>4</v>
      </c>
      <c r="C213" s="61">
        <v>25</v>
      </c>
      <c r="D213" s="17">
        <f t="shared" si="63"/>
        <v>0.12</v>
      </c>
      <c r="E213" s="59">
        <v>2676405</v>
      </c>
      <c r="F213" s="44">
        <v>35756</v>
      </c>
      <c r="G213" s="20">
        <f t="shared" si="64"/>
        <v>0</v>
      </c>
      <c r="H213" s="21"/>
      <c r="I213" s="22"/>
      <c r="J213" s="20">
        <f t="shared" si="65"/>
        <v>0</v>
      </c>
      <c r="K213" s="20">
        <f t="shared" si="66"/>
        <v>0</v>
      </c>
      <c r="L213" s="20">
        <f t="shared" si="67"/>
        <v>2676405</v>
      </c>
      <c r="M213" s="23">
        <f t="shared" si="68"/>
        <v>366</v>
      </c>
      <c r="N213" s="45">
        <v>133820</v>
      </c>
      <c r="O213" s="24">
        <f t="shared" si="69"/>
        <v>0</v>
      </c>
      <c r="P213" s="25"/>
      <c r="Q213" s="24">
        <f t="shared" si="70"/>
        <v>0</v>
      </c>
      <c r="R213" s="20">
        <f t="shared" si="71"/>
        <v>133820</v>
      </c>
    </row>
    <row r="214" spans="1:19" x14ac:dyDescent="0.25">
      <c r="A214" s="30" t="s">
        <v>71</v>
      </c>
      <c r="B214" s="30" t="s">
        <v>4</v>
      </c>
      <c r="C214" s="61">
        <v>25</v>
      </c>
      <c r="D214" s="17">
        <f t="shared" si="63"/>
        <v>0.12</v>
      </c>
      <c r="E214" s="59">
        <v>1786421</v>
      </c>
      <c r="F214" s="44">
        <v>36069</v>
      </c>
      <c r="G214" s="20">
        <f t="shared" si="64"/>
        <v>0</v>
      </c>
      <c r="H214" s="21"/>
      <c r="I214" s="22"/>
      <c r="J214" s="20">
        <f t="shared" si="65"/>
        <v>0</v>
      </c>
      <c r="K214" s="20">
        <f t="shared" si="66"/>
        <v>0</v>
      </c>
      <c r="L214" s="20">
        <f t="shared" si="67"/>
        <v>1786421</v>
      </c>
      <c r="M214" s="23">
        <f t="shared" si="68"/>
        <v>366</v>
      </c>
      <c r="N214" s="45">
        <v>89320</v>
      </c>
      <c r="O214" s="24">
        <f t="shared" si="69"/>
        <v>0</v>
      </c>
      <c r="P214" s="25"/>
      <c r="Q214" s="24">
        <f t="shared" si="70"/>
        <v>0</v>
      </c>
      <c r="R214" s="20">
        <f t="shared" si="71"/>
        <v>89320</v>
      </c>
    </row>
    <row r="215" spans="1:19" x14ac:dyDescent="0.25">
      <c r="A215" s="30" t="s">
        <v>71</v>
      </c>
      <c r="B215" s="30" t="s">
        <v>4</v>
      </c>
      <c r="C215" s="61">
        <v>25</v>
      </c>
      <c r="D215" s="17">
        <f t="shared" si="63"/>
        <v>0.12</v>
      </c>
      <c r="E215" s="59">
        <v>6627052</v>
      </c>
      <c r="F215" s="44">
        <v>36488</v>
      </c>
      <c r="G215" s="20">
        <f t="shared" si="64"/>
        <v>0</v>
      </c>
      <c r="H215" s="21"/>
      <c r="I215" s="22"/>
      <c r="J215" s="20">
        <f t="shared" si="65"/>
        <v>0</v>
      </c>
      <c r="K215" s="20">
        <f t="shared" si="66"/>
        <v>0</v>
      </c>
      <c r="L215" s="20">
        <f t="shared" si="67"/>
        <v>6627052</v>
      </c>
      <c r="M215" s="23">
        <f t="shared" si="68"/>
        <v>366</v>
      </c>
      <c r="N215" s="45">
        <v>334839</v>
      </c>
      <c r="O215" s="24">
        <f t="shared" si="69"/>
        <v>3489</v>
      </c>
      <c r="P215" s="25"/>
      <c r="Q215" s="24">
        <f t="shared" si="70"/>
        <v>3489</v>
      </c>
      <c r="R215" s="20">
        <f t="shared" si="71"/>
        <v>331350</v>
      </c>
    </row>
    <row r="216" spans="1:19" x14ac:dyDescent="0.25">
      <c r="A216" s="30" t="s">
        <v>71</v>
      </c>
      <c r="B216" s="30" t="s">
        <v>4</v>
      </c>
      <c r="C216" s="61">
        <v>25</v>
      </c>
      <c r="D216" s="17">
        <f t="shared" si="63"/>
        <v>0.12</v>
      </c>
      <c r="E216" s="59">
        <v>604082</v>
      </c>
      <c r="F216" s="44">
        <v>36891</v>
      </c>
      <c r="G216" s="20">
        <f t="shared" si="64"/>
        <v>0</v>
      </c>
      <c r="H216" s="21"/>
      <c r="I216" s="22"/>
      <c r="J216" s="20">
        <f t="shared" si="65"/>
        <v>0</v>
      </c>
      <c r="K216" s="20">
        <f t="shared" si="66"/>
        <v>0</v>
      </c>
      <c r="L216" s="20">
        <f t="shared" si="67"/>
        <v>604082</v>
      </c>
      <c r="M216" s="23">
        <f t="shared" si="68"/>
        <v>366</v>
      </c>
      <c r="N216" s="45">
        <v>35130</v>
      </c>
      <c r="O216" s="24">
        <f t="shared" si="69"/>
        <v>4215</v>
      </c>
      <c r="P216" s="25"/>
      <c r="Q216" s="24">
        <f t="shared" si="70"/>
        <v>4215</v>
      </c>
      <c r="R216" s="20">
        <f t="shared" si="71"/>
        <v>30915</v>
      </c>
    </row>
    <row r="217" spans="1:19" x14ac:dyDescent="0.25">
      <c r="A217" s="30" t="s">
        <v>71</v>
      </c>
      <c r="B217" s="30" t="s">
        <v>4</v>
      </c>
      <c r="C217" s="61">
        <v>25</v>
      </c>
      <c r="D217" s="17">
        <f t="shared" si="63"/>
        <v>0.12</v>
      </c>
      <c r="E217" s="59">
        <v>1208200</v>
      </c>
      <c r="F217" s="44">
        <v>37256</v>
      </c>
      <c r="G217" s="20">
        <f t="shared" si="64"/>
        <v>0</v>
      </c>
      <c r="H217" s="21"/>
      <c r="I217" s="22"/>
      <c r="J217" s="20">
        <f t="shared" si="65"/>
        <v>0</v>
      </c>
      <c r="K217" s="20">
        <f t="shared" si="66"/>
        <v>0</v>
      </c>
      <c r="L217" s="20">
        <f t="shared" si="67"/>
        <v>1208200</v>
      </c>
      <c r="M217" s="23">
        <f t="shared" si="68"/>
        <v>366</v>
      </c>
      <c r="N217" s="45">
        <v>79844</v>
      </c>
      <c r="O217" s="24">
        <f t="shared" si="69"/>
        <v>9581</v>
      </c>
      <c r="P217" s="25"/>
      <c r="Q217" s="24">
        <f t="shared" si="70"/>
        <v>9581</v>
      </c>
      <c r="R217" s="20">
        <f t="shared" si="71"/>
        <v>70263</v>
      </c>
    </row>
    <row r="218" spans="1:19" x14ac:dyDescent="0.25">
      <c r="A218" s="30" t="s">
        <v>71</v>
      </c>
      <c r="B218" s="30" t="s">
        <v>4</v>
      </c>
      <c r="C218" s="61">
        <v>25</v>
      </c>
      <c r="D218" s="17">
        <f t="shared" si="63"/>
        <v>0.12</v>
      </c>
      <c r="E218" s="59">
        <v>23339</v>
      </c>
      <c r="F218" s="44">
        <v>37681</v>
      </c>
      <c r="G218" s="20">
        <f t="shared" si="64"/>
        <v>0</v>
      </c>
      <c r="H218" s="21"/>
      <c r="I218" s="22"/>
      <c r="J218" s="20">
        <f t="shared" si="65"/>
        <v>0</v>
      </c>
      <c r="K218" s="20">
        <f t="shared" si="66"/>
        <v>0</v>
      </c>
      <c r="L218" s="20">
        <f t="shared" si="67"/>
        <v>23339</v>
      </c>
      <c r="M218" s="23">
        <f t="shared" si="68"/>
        <v>366</v>
      </c>
      <c r="N218" s="45">
        <v>1791</v>
      </c>
      <c r="O218" s="24">
        <f t="shared" si="69"/>
        <v>215</v>
      </c>
      <c r="P218" s="25"/>
      <c r="Q218" s="24">
        <f t="shared" si="70"/>
        <v>215</v>
      </c>
      <c r="R218" s="20">
        <f t="shared" si="71"/>
        <v>1576</v>
      </c>
    </row>
    <row r="219" spans="1:19" x14ac:dyDescent="0.25">
      <c r="A219" s="46" t="s">
        <v>116</v>
      </c>
      <c r="B219" s="30"/>
      <c r="C219" s="62">
        <v>25</v>
      </c>
      <c r="D219" s="17">
        <f t="shared" ref="D219" si="72">IF(C219&gt;0,CEILING(1-(5%^(1/C219)),0.01),0)</f>
        <v>0.12</v>
      </c>
      <c r="E219" s="59">
        <v>690748</v>
      </c>
      <c r="F219" s="44">
        <v>45199</v>
      </c>
      <c r="G219" s="20">
        <f t="shared" ref="G219" si="73">+IF(AND(F219&gt;N$5,F219&lt;=R$5),E219,0)</f>
        <v>690748</v>
      </c>
      <c r="H219" s="21"/>
      <c r="I219" s="22"/>
      <c r="J219" s="20">
        <f t="shared" ref="J219" si="74">+IF(AND(H219&gt;N$5,H219&lt;=R$5),I219-N219+O219,0)</f>
        <v>0</v>
      </c>
      <c r="K219" s="20">
        <f t="shared" ref="K219" si="75">+IF(AND(H219&gt;N$5,H219&lt;=R$5),E219-N219+O219,0)</f>
        <v>0</v>
      </c>
      <c r="L219" s="20">
        <f t="shared" ref="L219" si="76">+IF(OR(F219&gt;R$5,AND(H219&gt;0,H219&lt;=R$5)),0,E219)</f>
        <v>690748</v>
      </c>
      <c r="M219" s="23">
        <f t="shared" ref="M219" si="77">+IF(F219&gt;R$5,0,MAX(0,IF(H219&gt;R$5,R$5+1,MIN(H219,R$5+1))-IF(F219&lt;=N$5,N$5+1,F219)))</f>
        <v>184</v>
      </c>
      <c r="N219" s="45"/>
      <c r="O219" s="72">
        <f t="shared" ref="O219" si="78">IF(AND(H219&lt;&gt;0,H219&lt;F219),"Error",ROUND(MAX(0,IF(F219&lt;=N$5,N219,G219)-MAX(FLOOR(E219*5%,10),E219*(1-D219)^(YEARFRAC(IF(AND(H219&gt;0,H219&lt;=R$5),H219,R$5+1),F219)))),0))</f>
        <v>42999</v>
      </c>
      <c r="P219" s="25"/>
      <c r="Q219" s="24">
        <f t="shared" ref="Q219" si="79">ROUND(MAX(+O219+P219,0),0)</f>
        <v>42999</v>
      </c>
      <c r="R219" s="20">
        <f t="shared" ref="R219" si="80">+ROUND(IF(OR(F219&gt;R$5,AND(H219&gt;0,H219&lt;=R$5)),0,IF(F219&lt;=N$5,N219,E219)-Q219),0)</f>
        <v>647749</v>
      </c>
      <c r="S219" s="5" t="s">
        <v>117</v>
      </c>
    </row>
    <row r="220" spans="1:19" x14ac:dyDescent="0.25">
      <c r="A220" s="46" t="s">
        <v>72</v>
      </c>
      <c r="B220" s="30"/>
      <c r="C220" s="62">
        <v>25</v>
      </c>
      <c r="D220" s="17">
        <f t="shared" si="63"/>
        <v>0.12</v>
      </c>
      <c r="E220" s="59">
        <v>351831</v>
      </c>
      <c r="F220" s="44">
        <v>45046</v>
      </c>
      <c r="G220" s="20">
        <f t="shared" si="64"/>
        <v>351831</v>
      </c>
      <c r="H220" s="21"/>
      <c r="I220" s="22"/>
      <c r="J220" s="20">
        <f t="shared" si="65"/>
        <v>0</v>
      </c>
      <c r="K220" s="20">
        <f t="shared" si="66"/>
        <v>0</v>
      </c>
      <c r="L220" s="20">
        <f t="shared" si="67"/>
        <v>351831</v>
      </c>
      <c r="M220" s="23">
        <f t="shared" si="68"/>
        <v>337</v>
      </c>
      <c r="N220" s="45"/>
      <c r="O220" s="24">
        <f t="shared" si="69"/>
        <v>39015</v>
      </c>
      <c r="P220" s="25"/>
      <c r="Q220" s="24">
        <f t="shared" si="70"/>
        <v>39015</v>
      </c>
      <c r="R220" s="20">
        <f t="shared" si="71"/>
        <v>312816</v>
      </c>
    </row>
    <row r="221" spans="1:19" x14ac:dyDescent="0.25">
      <c r="A221" s="46" t="s">
        <v>73</v>
      </c>
      <c r="B221" s="30"/>
      <c r="C221" s="61">
        <v>25</v>
      </c>
      <c r="D221" s="17">
        <f t="shared" si="63"/>
        <v>0.12</v>
      </c>
      <c r="E221" s="59">
        <v>309835</v>
      </c>
      <c r="F221" s="44">
        <v>45230</v>
      </c>
      <c r="G221" s="20">
        <f t="shared" si="64"/>
        <v>309835</v>
      </c>
      <c r="H221" s="21"/>
      <c r="I221" s="22"/>
      <c r="J221" s="20">
        <f t="shared" si="65"/>
        <v>0</v>
      </c>
      <c r="K221" s="20">
        <f t="shared" si="66"/>
        <v>0</v>
      </c>
      <c r="L221" s="20">
        <f t="shared" si="67"/>
        <v>309835</v>
      </c>
      <c r="M221" s="23">
        <f t="shared" si="68"/>
        <v>153</v>
      </c>
      <c r="N221" s="45"/>
      <c r="O221" s="24">
        <f t="shared" si="69"/>
        <v>16176</v>
      </c>
      <c r="P221" s="25"/>
      <c r="Q221" s="24">
        <f t="shared" si="70"/>
        <v>16176</v>
      </c>
      <c r="R221" s="20">
        <f t="shared" si="71"/>
        <v>293659</v>
      </c>
    </row>
    <row r="222" spans="1:19" x14ac:dyDescent="0.25">
      <c r="A222" s="46" t="s">
        <v>74</v>
      </c>
      <c r="B222" s="30"/>
      <c r="C222" s="61">
        <v>25</v>
      </c>
      <c r="D222" s="17">
        <f t="shared" si="63"/>
        <v>0.12</v>
      </c>
      <c r="E222" s="59">
        <v>28051400</v>
      </c>
      <c r="F222" s="44">
        <v>45230</v>
      </c>
      <c r="G222" s="20">
        <f t="shared" si="64"/>
        <v>28051400</v>
      </c>
      <c r="H222" s="21"/>
      <c r="I222" s="22"/>
      <c r="J222" s="20">
        <f t="shared" si="65"/>
        <v>0</v>
      </c>
      <c r="K222" s="20">
        <f t="shared" si="66"/>
        <v>0</v>
      </c>
      <c r="L222" s="20">
        <f t="shared" si="67"/>
        <v>28051400</v>
      </c>
      <c r="M222" s="23">
        <f t="shared" si="68"/>
        <v>153</v>
      </c>
      <c r="N222" s="45"/>
      <c r="O222" s="24">
        <f t="shared" si="69"/>
        <v>1464475</v>
      </c>
      <c r="P222" s="25"/>
      <c r="Q222" s="24">
        <f t="shared" si="70"/>
        <v>1464475</v>
      </c>
      <c r="R222" s="20">
        <f t="shared" si="71"/>
        <v>26586925</v>
      </c>
    </row>
    <row r="223" spans="1:19" x14ac:dyDescent="0.25">
      <c r="A223" s="46" t="s">
        <v>75</v>
      </c>
      <c r="B223" s="30"/>
      <c r="C223" s="61">
        <v>25</v>
      </c>
      <c r="D223" s="17">
        <f t="shared" si="63"/>
        <v>0.12</v>
      </c>
      <c r="E223" s="59">
        <v>900105</v>
      </c>
      <c r="F223" s="44">
        <v>45382</v>
      </c>
      <c r="G223" s="20">
        <f t="shared" si="64"/>
        <v>900105</v>
      </c>
      <c r="H223" s="21"/>
      <c r="I223" s="22"/>
      <c r="J223" s="20">
        <f t="shared" si="65"/>
        <v>0</v>
      </c>
      <c r="K223" s="20">
        <f t="shared" si="66"/>
        <v>0</v>
      </c>
      <c r="L223" s="20">
        <f t="shared" si="67"/>
        <v>900105</v>
      </c>
      <c r="M223" s="23">
        <f t="shared" si="68"/>
        <v>1</v>
      </c>
      <c r="N223" s="45"/>
      <c r="O223" s="24">
        <f t="shared" si="69"/>
        <v>320</v>
      </c>
      <c r="P223" s="25"/>
      <c r="Q223" s="24">
        <f t="shared" si="70"/>
        <v>320</v>
      </c>
      <c r="R223" s="20">
        <f t="shared" si="71"/>
        <v>899785</v>
      </c>
    </row>
    <row r="224" spans="1:19" x14ac:dyDescent="0.25">
      <c r="A224" s="46" t="s">
        <v>76</v>
      </c>
      <c r="B224" s="30"/>
      <c r="C224" s="61">
        <v>25</v>
      </c>
      <c r="D224" s="17">
        <f t="shared" si="63"/>
        <v>0.12</v>
      </c>
      <c r="E224" s="59">
        <v>578969</v>
      </c>
      <c r="F224" s="44">
        <v>45382</v>
      </c>
      <c r="G224" s="20">
        <f t="shared" si="64"/>
        <v>578969</v>
      </c>
      <c r="H224" s="21"/>
      <c r="I224" s="22"/>
      <c r="J224" s="20">
        <f t="shared" si="65"/>
        <v>0</v>
      </c>
      <c r="K224" s="20">
        <f t="shared" si="66"/>
        <v>0</v>
      </c>
      <c r="L224" s="20">
        <f t="shared" si="67"/>
        <v>578969</v>
      </c>
      <c r="M224" s="23">
        <f t="shared" si="68"/>
        <v>1</v>
      </c>
      <c r="N224" s="45"/>
      <c r="O224" s="24">
        <f t="shared" si="69"/>
        <v>206</v>
      </c>
      <c r="P224" s="25"/>
      <c r="Q224" s="24">
        <f t="shared" si="70"/>
        <v>206</v>
      </c>
      <c r="R224" s="20">
        <f t="shared" si="71"/>
        <v>578763</v>
      </c>
    </row>
    <row r="225" spans="1:19" x14ac:dyDescent="0.25">
      <c r="A225" s="46" t="s">
        <v>124</v>
      </c>
      <c r="B225" s="30"/>
      <c r="C225" s="61"/>
      <c r="D225" s="17"/>
      <c r="E225" s="59">
        <v>35882718.560000002</v>
      </c>
      <c r="F225" s="74">
        <v>45568</v>
      </c>
      <c r="G225" s="20">
        <f t="shared" si="64"/>
        <v>0</v>
      </c>
      <c r="H225" s="21"/>
      <c r="I225" s="22"/>
      <c r="J225" s="20"/>
      <c r="K225" s="20"/>
      <c r="L225" s="20">
        <f t="shared" si="67"/>
        <v>0</v>
      </c>
      <c r="M225" s="23">
        <f t="shared" si="68"/>
        <v>0</v>
      </c>
      <c r="N225" s="45"/>
      <c r="O225" s="24"/>
      <c r="P225" s="25"/>
      <c r="Q225" s="24"/>
      <c r="R225" s="20"/>
      <c r="S225" s="5" t="s">
        <v>125</v>
      </c>
    </row>
    <row r="226" spans="1:19" x14ac:dyDescent="0.25">
      <c r="A226" s="46" t="s">
        <v>128</v>
      </c>
      <c r="B226" s="30"/>
      <c r="C226" s="61"/>
      <c r="D226" s="17"/>
      <c r="E226" s="59">
        <v>710000</v>
      </c>
      <c r="F226" s="74">
        <v>45629</v>
      </c>
      <c r="G226" s="20">
        <f t="shared" si="64"/>
        <v>0</v>
      </c>
      <c r="H226" s="21"/>
      <c r="I226" s="22"/>
      <c r="J226" s="20"/>
      <c r="K226" s="20"/>
      <c r="L226" s="20">
        <f t="shared" si="67"/>
        <v>0</v>
      </c>
      <c r="M226" s="23">
        <f t="shared" si="68"/>
        <v>0</v>
      </c>
      <c r="N226" s="45"/>
      <c r="O226" s="24"/>
      <c r="P226" s="25"/>
      <c r="Q226" s="24"/>
      <c r="R226" s="20"/>
      <c r="S226" s="5" t="s">
        <v>129</v>
      </c>
    </row>
    <row r="227" spans="1:19" x14ac:dyDescent="0.25">
      <c r="A227" s="7" t="s">
        <v>2</v>
      </c>
      <c r="B227" s="7"/>
      <c r="C227" s="7"/>
      <c r="D227" s="7"/>
      <c r="E227" s="7"/>
      <c r="F227" s="7"/>
      <c r="G227" s="52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</row>
    <row r="228" spans="1:19" x14ac:dyDescent="0.25">
      <c r="A228" s="30" t="s">
        <v>33</v>
      </c>
      <c r="B228" s="30"/>
      <c r="C228" s="31"/>
      <c r="D228" s="31"/>
      <c r="E228" s="32">
        <f>SUM(E173:E227)</f>
        <v>133307501.56</v>
      </c>
      <c r="F228" s="33">
        <f>+E228-G228</f>
        <v>102424613.56</v>
      </c>
      <c r="G228" s="53">
        <f>SUM(G173:G227)</f>
        <v>30882888</v>
      </c>
      <c r="H228" s="34"/>
      <c r="I228" s="34">
        <f>SUM(I173:I227)</f>
        <v>0</v>
      </c>
      <c r="J228" s="34">
        <f>SUM(J173:J227)</f>
        <v>0</v>
      </c>
      <c r="K228" s="34">
        <f>SUM(K173:K227)</f>
        <v>0</v>
      </c>
      <c r="L228" s="34">
        <f>SUM(L173:L227)</f>
        <v>96714783</v>
      </c>
      <c r="M228" s="33"/>
      <c r="N228" s="34">
        <f>SUM(N173:N227)</f>
        <v>5879013</v>
      </c>
      <c r="O228" s="24"/>
      <c r="P228" s="24"/>
      <c r="Q228" s="34">
        <f>SUM(Q173:Q227)</f>
        <v>1988346</v>
      </c>
      <c r="R228" s="34">
        <f>SUM(R173:R227)</f>
        <v>34773555</v>
      </c>
    </row>
    <row r="229" spans="1:19" x14ac:dyDescent="0.25">
      <c r="A229" s="7" t="s">
        <v>2</v>
      </c>
      <c r="B229" s="7"/>
      <c r="C229" s="7"/>
      <c r="D229" s="7"/>
      <c r="E229" s="7"/>
      <c r="F229" s="7"/>
      <c r="G229" s="52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</row>
    <row r="230" spans="1:19" x14ac:dyDescent="0.25">
      <c r="A230" s="51" t="s">
        <v>77</v>
      </c>
      <c r="B230" s="51"/>
      <c r="C230" s="7"/>
      <c r="D230" s="7"/>
      <c r="E230" s="7"/>
      <c r="F230" s="28"/>
      <c r="G230" s="52"/>
      <c r="M230" s="7"/>
      <c r="N230" s="7"/>
      <c r="O230" s="7"/>
      <c r="P230" s="7"/>
      <c r="Q230" s="7"/>
      <c r="R230" s="7"/>
    </row>
    <row r="231" spans="1:19" x14ac:dyDescent="0.25">
      <c r="A231" s="30" t="s">
        <v>78</v>
      </c>
      <c r="B231" s="30"/>
      <c r="C231" s="42">
        <v>10</v>
      </c>
      <c r="D231" s="17">
        <f t="shared" ref="D231:D286" si="81">IF(C231&gt;0,CEILING(1-(5%^(1/C231)),0.01),0)</f>
        <v>0.26</v>
      </c>
      <c r="E231" s="59">
        <v>21400</v>
      </c>
      <c r="F231" s="44">
        <v>39934</v>
      </c>
      <c r="G231" s="20">
        <f t="shared" ref="G231:G286" si="82">+IF(AND(F231&gt;N$5,F231&lt;=R$5),E231,0)</f>
        <v>0</v>
      </c>
      <c r="H231" s="21"/>
      <c r="I231" s="22"/>
      <c r="J231" s="20">
        <f>+IF(AND(H231&gt;N$5,H231&lt;=R$5),I231-N231+O231,0)</f>
        <v>0</v>
      </c>
      <c r="K231" s="20">
        <f>+IF(AND(H231&gt;N$5,H231&lt;=R$5),E231-N231+O231,0)</f>
        <v>0</v>
      </c>
      <c r="L231" s="20">
        <f t="shared" ref="L231:L286" si="83">+IF(OR(F231&gt;R$5,AND(H231&gt;0,H231&lt;=R$5)),0,E231)</f>
        <v>21400</v>
      </c>
      <c r="M231" s="23">
        <f t="shared" ref="M231:M286" si="84">+IF(F231&gt;R$5,0,MAX(0,IF(H231&gt;R$5,R$5+1,MIN(H231,R$5+1))-IF(F231&lt;=N$5,N$5+1,F231)))</f>
        <v>366</v>
      </c>
      <c r="N231" s="45">
        <v>798</v>
      </c>
      <c r="O231" s="24">
        <f t="shared" ref="O231:O286" si="85">IF(AND(H231&lt;&gt;0,H231&lt;F231),"Error",ROUND(MAX(0,IF(F231&lt;=N$5,N231,G231)-MAX(FLOOR(E231*5%,10),E231*(1-D231)^(YEARFRAC(IF(AND(H231&gt;0,H231&lt;=R$5),H231,R$5+1),F231)))),0))</f>
        <v>0</v>
      </c>
      <c r="P231" s="25"/>
      <c r="Q231" s="24">
        <f t="shared" ref="Q231:Q286" si="86">ROUND(MAX(+O231+P231,0),0)</f>
        <v>0</v>
      </c>
      <c r="R231" s="20">
        <f t="shared" ref="R231:R286" si="87">+ROUND(IF(OR(F231&gt;R$5,AND(H231&gt;0,H231&lt;=R$5)),0,IF(F231&lt;=N$5,N231,E231)-Q231),0)</f>
        <v>798</v>
      </c>
    </row>
    <row r="232" spans="1:19" x14ac:dyDescent="0.25">
      <c r="A232" s="30" t="s">
        <v>78</v>
      </c>
      <c r="B232" s="30"/>
      <c r="C232" s="42">
        <v>10</v>
      </c>
      <c r="D232" s="17">
        <f t="shared" si="81"/>
        <v>0.26</v>
      </c>
      <c r="E232" s="59">
        <v>36200</v>
      </c>
      <c r="F232" s="44">
        <v>40664</v>
      </c>
      <c r="G232" s="20">
        <f t="shared" si="82"/>
        <v>0</v>
      </c>
      <c r="H232" s="21"/>
      <c r="I232" s="22"/>
      <c r="J232" s="20">
        <f>+IF(AND(H232&gt;N$5,H232&lt;=R$5),I232-N232+O232,0)</f>
        <v>0</v>
      </c>
      <c r="K232" s="20">
        <f>+IF(AND(H232&gt;N$5,H232&lt;=R$5),E232-N232+O232,0)</f>
        <v>0</v>
      </c>
      <c r="L232" s="20">
        <f t="shared" si="83"/>
        <v>36200</v>
      </c>
      <c r="M232" s="23">
        <f t="shared" si="84"/>
        <v>366</v>
      </c>
      <c r="N232" s="45">
        <v>1810</v>
      </c>
      <c r="O232" s="24">
        <f t="shared" si="85"/>
        <v>0</v>
      </c>
      <c r="P232" s="25"/>
      <c r="Q232" s="24">
        <f t="shared" si="86"/>
        <v>0</v>
      </c>
      <c r="R232" s="20">
        <f t="shared" si="87"/>
        <v>1810</v>
      </c>
    </row>
    <row r="233" spans="1:19" x14ac:dyDescent="0.25">
      <c r="A233" s="30" t="s">
        <v>78</v>
      </c>
      <c r="B233" s="30"/>
      <c r="C233" s="42">
        <v>10</v>
      </c>
      <c r="D233" s="17">
        <f t="shared" si="81"/>
        <v>0.26</v>
      </c>
      <c r="E233" s="59">
        <v>37500</v>
      </c>
      <c r="F233" s="44">
        <v>41122</v>
      </c>
      <c r="G233" s="20">
        <f t="shared" si="82"/>
        <v>0</v>
      </c>
      <c r="H233" s="21"/>
      <c r="I233" s="22"/>
      <c r="J233" s="20">
        <f t="shared" ref="J233:J286" si="88">+IF(AND(H233&gt;N$5,H233&lt;=R$5),I233-N233+O233,0)</f>
        <v>0</v>
      </c>
      <c r="K233" s="20">
        <f t="shared" ref="K233:K286" si="89">+IF(AND(H233&gt;N$5,H233&lt;=R$5),E233-N233+O233,0)</f>
        <v>0</v>
      </c>
      <c r="L233" s="20">
        <f t="shared" si="83"/>
        <v>37500</v>
      </c>
      <c r="M233" s="23">
        <f t="shared" si="84"/>
        <v>366</v>
      </c>
      <c r="N233" s="45">
        <v>1870</v>
      </c>
      <c r="O233" s="24">
        <f t="shared" si="85"/>
        <v>0</v>
      </c>
      <c r="P233" s="25"/>
      <c r="Q233" s="24">
        <f t="shared" si="86"/>
        <v>0</v>
      </c>
      <c r="R233" s="20">
        <f t="shared" si="87"/>
        <v>1870</v>
      </c>
    </row>
    <row r="234" spans="1:19" x14ac:dyDescent="0.25">
      <c r="A234" s="30" t="s">
        <v>78</v>
      </c>
      <c r="B234" s="30"/>
      <c r="C234" s="42">
        <v>10</v>
      </c>
      <c r="D234" s="17">
        <f t="shared" si="81"/>
        <v>0.26</v>
      </c>
      <c r="E234" s="59">
        <v>54600</v>
      </c>
      <c r="F234" s="44">
        <v>41518</v>
      </c>
      <c r="G234" s="20">
        <f t="shared" si="82"/>
        <v>0</v>
      </c>
      <c r="H234" s="21"/>
      <c r="I234" s="22"/>
      <c r="J234" s="20">
        <f t="shared" si="88"/>
        <v>0</v>
      </c>
      <c r="K234" s="20">
        <f t="shared" si="89"/>
        <v>0</v>
      </c>
      <c r="L234" s="20">
        <f t="shared" si="83"/>
        <v>54600</v>
      </c>
      <c r="M234" s="23">
        <f t="shared" si="84"/>
        <v>366</v>
      </c>
      <c r="N234" s="45">
        <v>2730</v>
      </c>
      <c r="O234" s="24">
        <f t="shared" si="85"/>
        <v>0</v>
      </c>
      <c r="P234" s="25"/>
      <c r="Q234" s="24">
        <f t="shared" si="86"/>
        <v>0</v>
      </c>
      <c r="R234" s="20">
        <f t="shared" si="87"/>
        <v>2730</v>
      </c>
    </row>
    <row r="235" spans="1:19" x14ac:dyDescent="0.25">
      <c r="A235" s="30" t="s">
        <v>78</v>
      </c>
      <c r="B235" s="30"/>
      <c r="C235" s="42">
        <v>10</v>
      </c>
      <c r="D235" s="17">
        <f t="shared" si="81"/>
        <v>0.26</v>
      </c>
      <c r="E235" s="59">
        <v>54800</v>
      </c>
      <c r="F235" s="44">
        <v>42537</v>
      </c>
      <c r="G235" s="20">
        <f t="shared" si="82"/>
        <v>0</v>
      </c>
      <c r="H235" s="21"/>
      <c r="I235" s="22"/>
      <c r="J235" s="20">
        <f t="shared" si="88"/>
        <v>0</v>
      </c>
      <c r="K235" s="20">
        <f t="shared" si="89"/>
        <v>0</v>
      </c>
      <c r="L235" s="20">
        <f t="shared" si="83"/>
        <v>54800</v>
      </c>
      <c r="M235" s="23">
        <f t="shared" si="84"/>
        <v>366</v>
      </c>
      <c r="N235" s="45">
        <v>4198</v>
      </c>
      <c r="O235" s="24">
        <f t="shared" si="85"/>
        <v>0</v>
      </c>
      <c r="P235" s="25"/>
      <c r="Q235" s="24">
        <f t="shared" si="86"/>
        <v>0</v>
      </c>
      <c r="R235" s="20">
        <f t="shared" si="87"/>
        <v>4198</v>
      </c>
    </row>
    <row r="236" spans="1:19" x14ac:dyDescent="0.25">
      <c r="A236" s="30" t="s">
        <v>78</v>
      </c>
      <c r="B236" s="30"/>
      <c r="C236" s="42">
        <v>10</v>
      </c>
      <c r="D236" s="17">
        <f t="shared" si="81"/>
        <v>0.26</v>
      </c>
      <c r="E236" s="59">
        <v>27704</v>
      </c>
      <c r="F236" s="44">
        <v>43268</v>
      </c>
      <c r="G236" s="20">
        <f t="shared" si="82"/>
        <v>0</v>
      </c>
      <c r="H236" s="21"/>
      <c r="I236" s="22"/>
      <c r="J236" s="20">
        <f t="shared" si="88"/>
        <v>0</v>
      </c>
      <c r="K236" s="20">
        <f t="shared" si="89"/>
        <v>0</v>
      </c>
      <c r="L236" s="20">
        <f t="shared" si="83"/>
        <v>27704</v>
      </c>
      <c r="M236" s="23">
        <f t="shared" si="84"/>
        <v>366</v>
      </c>
      <c r="N236" s="45">
        <v>6795</v>
      </c>
      <c r="O236" s="24">
        <f t="shared" si="85"/>
        <v>1947</v>
      </c>
      <c r="P236" s="25"/>
      <c r="Q236" s="24">
        <f t="shared" si="86"/>
        <v>1947</v>
      </c>
      <c r="R236" s="20">
        <f t="shared" si="87"/>
        <v>4848</v>
      </c>
    </row>
    <row r="237" spans="1:19" x14ac:dyDescent="0.25">
      <c r="A237" s="30" t="s">
        <v>78</v>
      </c>
      <c r="B237" s="30"/>
      <c r="C237" s="42">
        <v>10</v>
      </c>
      <c r="D237" s="17">
        <f t="shared" si="81"/>
        <v>0.26</v>
      </c>
      <c r="E237" s="59">
        <v>34574</v>
      </c>
      <c r="F237" s="44">
        <v>43656</v>
      </c>
      <c r="G237" s="20">
        <f t="shared" si="82"/>
        <v>0</v>
      </c>
      <c r="H237" s="21"/>
      <c r="I237" s="22"/>
      <c r="J237" s="20">
        <f t="shared" si="88"/>
        <v>0</v>
      </c>
      <c r="K237" s="20">
        <f t="shared" si="89"/>
        <v>0</v>
      </c>
      <c r="L237" s="20">
        <f t="shared" si="83"/>
        <v>34574</v>
      </c>
      <c r="M237" s="23">
        <f t="shared" si="84"/>
        <v>366</v>
      </c>
      <c r="N237" s="45">
        <v>11263</v>
      </c>
      <c r="O237" s="24">
        <f t="shared" si="85"/>
        <v>2929</v>
      </c>
      <c r="P237" s="25"/>
      <c r="Q237" s="24">
        <f t="shared" si="86"/>
        <v>2929</v>
      </c>
      <c r="R237" s="20">
        <f t="shared" si="87"/>
        <v>8334</v>
      </c>
    </row>
    <row r="238" spans="1:19" x14ac:dyDescent="0.25">
      <c r="A238" s="30" t="s">
        <v>78</v>
      </c>
      <c r="B238" s="30"/>
      <c r="C238" s="42">
        <v>10</v>
      </c>
      <c r="D238" s="17">
        <f t="shared" si="81"/>
        <v>0.26</v>
      </c>
      <c r="E238" s="59">
        <v>39261</v>
      </c>
      <c r="F238" s="44">
        <v>44135</v>
      </c>
      <c r="G238" s="20">
        <f t="shared" si="82"/>
        <v>0</v>
      </c>
      <c r="H238" s="21"/>
      <c r="I238" s="22"/>
      <c r="J238" s="20">
        <f t="shared" si="88"/>
        <v>0</v>
      </c>
      <c r="K238" s="20">
        <f t="shared" si="89"/>
        <v>0</v>
      </c>
      <c r="L238" s="20">
        <f t="shared" si="83"/>
        <v>39261</v>
      </c>
      <c r="M238" s="23">
        <f t="shared" si="84"/>
        <v>366</v>
      </c>
      <c r="N238" s="45">
        <v>18948</v>
      </c>
      <c r="O238" s="24">
        <f t="shared" si="85"/>
        <v>4926</v>
      </c>
      <c r="P238" s="25"/>
      <c r="Q238" s="24">
        <f t="shared" si="86"/>
        <v>4926</v>
      </c>
      <c r="R238" s="20">
        <f t="shared" si="87"/>
        <v>14022</v>
      </c>
    </row>
    <row r="239" spans="1:19" x14ac:dyDescent="0.25">
      <c r="A239" s="30" t="s">
        <v>78</v>
      </c>
      <c r="B239" s="30"/>
      <c r="C239" s="42">
        <v>10</v>
      </c>
      <c r="D239" s="17">
        <f t="shared" si="81"/>
        <v>0.26</v>
      </c>
      <c r="E239" s="59">
        <v>69359</v>
      </c>
      <c r="F239" s="44">
        <v>44352</v>
      </c>
      <c r="G239" s="20">
        <f t="shared" si="82"/>
        <v>0</v>
      </c>
      <c r="H239" s="21"/>
      <c r="I239" s="22"/>
      <c r="J239" s="20">
        <f t="shared" si="88"/>
        <v>0</v>
      </c>
      <c r="K239" s="20">
        <f t="shared" si="89"/>
        <v>0</v>
      </c>
      <c r="L239" s="20">
        <f t="shared" si="83"/>
        <v>69359</v>
      </c>
      <c r="M239" s="23">
        <f t="shared" si="84"/>
        <v>366</v>
      </c>
      <c r="N239" s="45">
        <v>40070</v>
      </c>
      <c r="O239" s="24">
        <f t="shared" si="85"/>
        <v>10419</v>
      </c>
      <c r="P239" s="25"/>
      <c r="Q239" s="24">
        <f t="shared" si="86"/>
        <v>10419</v>
      </c>
      <c r="R239" s="20">
        <f t="shared" si="87"/>
        <v>29651</v>
      </c>
    </row>
    <row r="240" spans="1:19" x14ac:dyDescent="0.25">
      <c r="A240" s="30" t="s">
        <v>78</v>
      </c>
      <c r="B240" s="30"/>
      <c r="C240" s="42">
        <v>10</v>
      </c>
      <c r="D240" s="17">
        <f t="shared" si="81"/>
        <v>0.26</v>
      </c>
      <c r="E240" s="59">
        <v>29975</v>
      </c>
      <c r="F240" s="44">
        <v>44834</v>
      </c>
      <c r="G240" s="20">
        <f t="shared" si="82"/>
        <v>0</v>
      </c>
      <c r="H240" s="21"/>
      <c r="I240" s="22"/>
      <c r="J240" s="20">
        <f t="shared" si="88"/>
        <v>0</v>
      </c>
      <c r="K240" s="20">
        <f t="shared" si="89"/>
        <v>0</v>
      </c>
      <c r="L240" s="20">
        <f t="shared" si="83"/>
        <v>29975</v>
      </c>
      <c r="M240" s="23">
        <f t="shared" si="84"/>
        <v>366</v>
      </c>
      <c r="N240" s="45">
        <v>25764</v>
      </c>
      <c r="O240" s="24">
        <f t="shared" si="85"/>
        <v>6699</v>
      </c>
      <c r="P240" s="25"/>
      <c r="Q240" s="24">
        <f t="shared" si="86"/>
        <v>6699</v>
      </c>
      <c r="R240" s="20">
        <f t="shared" si="87"/>
        <v>19065</v>
      </c>
    </row>
    <row r="241" spans="1:20" x14ac:dyDescent="0.25">
      <c r="A241" s="30" t="s">
        <v>78</v>
      </c>
      <c r="B241" s="30"/>
      <c r="C241" s="42">
        <v>10</v>
      </c>
      <c r="D241" s="17">
        <f t="shared" si="81"/>
        <v>0.26</v>
      </c>
      <c r="E241" s="59">
        <v>28847</v>
      </c>
      <c r="F241" s="44">
        <v>44990</v>
      </c>
      <c r="G241" s="20">
        <f t="shared" si="82"/>
        <v>0</v>
      </c>
      <c r="H241" s="21"/>
      <c r="I241" s="22"/>
      <c r="J241" s="20">
        <f t="shared" si="88"/>
        <v>0</v>
      </c>
      <c r="K241" s="20">
        <f t="shared" si="89"/>
        <v>0</v>
      </c>
      <c r="L241" s="20">
        <f t="shared" si="83"/>
        <v>28847</v>
      </c>
      <c r="M241" s="23">
        <f t="shared" si="84"/>
        <v>366</v>
      </c>
      <c r="N241" s="45">
        <v>28226</v>
      </c>
      <c r="O241" s="24">
        <f t="shared" si="85"/>
        <v>7338</v>
      </c>
      <c r="P241" s="25"/>
      <c r="Q241" s="24">
        <f t="shared" si="86"/>
        <v>7338</v>
      </c>
      <c r="R241" s="20">
        <f t="shared" si="87"/>
        <v>20888</v>
      </c>
    </row>
    <row r="242" spans="1:20" x14ac:dyDescent="0.25">
      <c r="A242" s="55" t="s">
        <v>78</v>
      </c>
      <c r="B242" s="30"/>
      <c r="C242" s="42">
        <v>10</v>
      </c>
      <c r="D242" s="17">
        <f t="shared" si="81"/>
        <v>0.26</v>
      </c>
      <c r="E242" s="59">
        <f>28828+850+750</f>
        <v>30428</v>
      </c>
      <c r="F242" s="44">
        <v>45085</v>
      </c>
      <c r="G242" s="20">
        <f t="shared" si="82"/>
        <v>30428</v>
      </c>
      <c r="H242" s="21"/>
      <c r="I242" s="22"/>
      <c r="J242" s="20">
        <f t="shared" si="88"/>
        <v>0</v>
      </c>
      <c r="K242" s="20">
        <f t="shared" si="89"/>
        <v>0</v>
      </c>
      <c r="L242" s="20">
        <f t="shared" si="83"/>
        <v>30428</v>
      </c>
      <c r="M242" s="23">
        <f t="shared" si="84"/>
        <v>298</v>
      </c>
      <c r="N242" s="45">
        <v>0</v>
      </c>
      <c r="O242" s="24">
        <f t="shared" si="85"/>
        <v>6613</v>
      </c>
      <c r="P242" s="25"/>
      <c r="Q242" s="24">
        <f t="shared" si="86"/>
        <v>6613</v>
      </c>
      <c r="R242" s="20">
        <f t="shared" si="87"/>
        <v>23815</v>
      </c>
    </row>
    <row r="243" spans="1:20" x14ac:dyDescent="0.25">
      <c r="A243" s="55" t="s">
        <v>131</v>
      </c>
      <c r="B243" s="30"/>
      <c r="C243" s="42"/>
      <c r="D243" s="17"/>
      <c r="E243" s="59">
        <v>31228</v>
      </c>
      <c r="F243" s="74">
        <v>45422</v>
      </c>
      <c r="G243" s="20"/>
      <c r="H243" s="21"/>
      <c r="I243" s="22"/>
      <c r="J243" s="20"/>
      <c r="K243" s="20"/>
      <c r="L243" s="20"/>
      <c r="M243" s="23">
        <f t="shared" si="84"/>
        <v>0</v>
      </c>
      <c r="N243" s="45"/>
      <c r="O243" s="24"/>
      <c r="P243" s="25"/>
      <c r="Q243" s="24"/>
      <c r="R243" s="20"/>
    </row>
    <row r="244" spans="1:20" x14ac:dyDescent="0.25">
      <c r="A244" s="55" t="s">
        <v>132</v>
      </c>
      <c r="B244" s="30"/>
      <c r="C244" s="42"/>
      <c r="D244" s="17"/>
      <c r="E244" s="59">
        <v>38047</v>
      </c>
      <c r="F244" s="74">
        <v>45457</v>
      </c>
      <c r="G244" s="20"/>
      <c r="H244" s="21"/>
      <c r="I244" s="22"/>
      <c r="J244" s="20"/>
      <c r="K244" s="20"/>
      <c r="L244" s="20"/>
      <c r="M244" s="23">
        <f t="shared" si="84"/>
        <v>0</v>
      </c>
      <c r="N244" s="45"/>
      <c r="O244" s="24"/>
      <c r="P244" s="25"/>
      <c r="Q244" s="24"/>
      <c r="R244" s="20"/>
    </row>
    <row r="245" spans="1:20" x14ac:dyDescent="0.25">
      <c r="A245" s="55" t="s">
        <v>132</v>
      </c>
      <c r="B245" s="30"/>
      <c r="C245" s="42"/>
      <c r="D245" s="17"/>
      <c r="E245" s="59">
        <v>38100</v>
      </c>
      <c r="F245" s="74">
        <v>45743</v>
      </c>
      <c r="G245" s="20"/>
      <c r="H245" s="21"/>
      <c r="I245" s="22"/>
      <c r="J245" s="20"/>
      <c r="K245" s="20"/>
      <c r="L245" s="20"/>
      <c r="M245" s="23">
        <f t="shared" si="84"/>
        <v>0</v>
      </c>
      <c r="N245" s="45"/>
      <c r="O245" s="24"/>
      <c r="P245" s="25"/>
      <c r="Q245" s="24"/>
      <c r="R245" s="20"/>
    </row>
    <row r="246" spans="1:20" x14ac:dyDescent="0.25">
      <c r="A246" s="7" t="s">
        <v>2</v>
      </c>
      <c r="B246" s="7"/>
      <c r="C246" s="7"/>
      <c r="D246" s="7"/>
      <c r="E246" s="7"/>
      <c r="F246" s="7"/>
      <c r="G246" s="52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</row>
    <row r="247" spans="1:20" x14ac:dyDescent="0.25">
      <c r="A247" s="30" t="s">
        <v>33</v>
      </c>
      <c r="B247" s="30"/>
      <c r="C247" s="31"/>
      <c r="D247" s="31"/>
      <c r="E247" s="32">
        <f>SUM(E230:E246)</f>
        <v>572023</v>
      </c>
      <c r="F247" s="33">
        <f>+E247-G247</f>
        <v>541595</v>
      </c>
      <c r="G247" s="53">
        <f>SUM(G230:G246)</f>
        <v>30428</v>
      </c>
      <c r="H247" s="34"/>
      <c r="I247" s="53">
        <f t="shared" ref="I247:N247" si="90">SUM(I230:I246)</f>
        <v>0</v>
      </c>
      <c r="J247" s="53">
        <f t="shared" si="90"/>
        <v>0</v>
      </c>
      <c r="K247" s="53">
        <f t="shared" si="90"/>
        <v>0</v>
      </c>
      <c r="L247" s="53">
        <f t="shared" si="90"/>
        <v>464648</v>
      </c>
      <c r="M247" s="33"/>
      <c r="N247" s="53">
        <f t="shared" si="90"/>
        <v>142472</v>
      </c>
      <c r="O247" s="24"/>
      <c r="P247" s="24"/>
      <c r="Q247" s="53">
        <f>SUM(Q230:Q246)</f>
        <v>40871</v>
      </c>
      <c r="R247" s="53">
        <f>SUM(R230:R246)</f>
        <v>132029</v>
      </c>
      <c r="S247" s="35"/>
      <c r="T247" s="35"/>
    </row>
    <row r="248" spans="1:20" x14ac:dyDescent="0.25">
      <c r="A248" s="7" t="s">
        <v>2</v>
      </c>
      <c r="B248" s="7"/>
      <c r="C248" s="7"/>
      <c r="D248" s="7"/>
      <c r="E248" s="7"/>
      <c r="F248" s="7"/>
      <c r="G248" s="52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</row>
    <row r="249" spans="1:20" x14ac:dyDescent="0.25">
      <c r="A249" s="63" t="s">
        <v>79</v>
      </c>
      <c r="B249" s="63"/>
      <c r="C249" s="23"/>
      <c r="D249" s="64"/>
      <c r="E249" s="65"/>
      <c r="F249" s="66"/>
      <c r="G249" s="20"/>
      <c r="H249" s="67"/>
      <c r="I249" s="68"/>
      <c r="J249" s="20"/>
      <c r="K249" s="20"/>
      <c r="L249" s="20"/>
      <c r="M249" s="23"/>
      <c r="N249" s="39"/>
      <c r="O249" s="24"/>
      <c r="P249" s="40"/>
      <c r="Q249" s="24"/>
      <c r="R249" s="20"/>
      <c r="T249" s="35"/>
    </row>
    <row r="250" spans="1:20" x14ac:dyDescent="0.25">
      <c r="A250" s="56" t="s">
        <v>79</v>
      </c>
      <c r="B250" s="56"/>
      <c r="C250" s="61">
        <v>60</v>
      </c>
      <c r="D250" s="17">
        <f t="shared" si="81"/>
        <v>0.05</v>
      </c>
      <c r="E250" s="59">
        <v>1849600</v>
      </c>
      <c r="F250" s="44">
        <v>39873</v>
      </c>
      <c r="G250" s="20">
        <f t="shared" si="82"/>
        <v>0</v>
      </c>
      <c r="H250" s="21"/>
      <c r="I250" s="22"/>
      <c r="J250" s="20">
        <f t="shared" si="88"/>
        <v>0</v>
      </c>
      <c r="K250" s="20">
        <f t="shared" si="89"/>
        <v>0</v>
      </c>
      <c r="L250" s="20">
        <f t="shared" si="83"/>
        <v>1849600</v>
      </c>
      <c r="M250" s="23">
        <f t="shared" si="84"/>
        <v>366</v>
      </c>
      <c r="N250" s="45">
        <v>898155</v>
      </c>
      <c r="O250" s="24">
        <f t="shared" si="85"/>
        <v>44907</v>
      </c>
      <c r="P250" s="25"/>
      <c r="Q250" s="24">
        <f t="shared" si="86"/>
        <v>44907</v>
      </c>
      <c r="R250" s="20">
        <f t="shared" si="87"/>
        <v>853248</v>
      </c>
    </row>
    <row r="251" spans="1:20" x14ac:dyDescent="0.25">
      <c r="A251" s="56" t="s">
        <v>79</v>
      </c>
      <c r="B251" s="56"/>
      <c r="C251" s="61">
        <v>60</v>
      </c>
      <c r="D251" s="17">
        <f t="shared" si="81"/>
        <v>0.05</v>
      </c>
      <c r="E251" s="59">
        <v>29316</v>
      </c>
      <c r="F251" s="44">
        <v>39995</v>
      </c>
      <c r="G251" s="20">
        <f t="shared" si="82"/>
        <v>0</v>
      </c>
      <c r="H251" s="21"/>
      <c r="I251" s="22"/>
      <c r="J251" s="20">
        <f t="shared" si="88"/>
        <v>0</v>
      </c>
      <c r="K251" s="20">
        <f t="shared" si="89"/>
        <v>0</v>
      </c>
      <c r="L251" s="20">
        <f t="shared" si="83"/>
        <v>29316</v>
      </c>
      <c r="M251" s="23">
        <f t="shared" si="84"/>
        <v>366</v>
      </c>
      <c r="N251" s="45">
        <v>14481</v>
      </c>
      <c r="O251" s="24">
        <f t="shared" si="85"/>
        <v>724</v>
      </c>
      <c r="P251" s="25"/>
      <c r="Q251" s="24">
        <f t="shared" si="86"/>
        <v>724</v>
      </c>
      <c r="R251" s="20">
        <f t="shared" si="87"/>
        <v>13757</v>
      </c>
    </row>
    <row r="252" spans="1:20" x14ac:dyDescent="0.25">
      <c r="A252" s="7" t="s">
        <v>2</v>
      </c>
      <c r="B252" s="7"/>
      <c r="C252" s="7"/>
      <c r="D252" s="7"/>
      <c r="E252" s="7"/>
      <c r="F252" s="7"/>
      <c r="G252" s="52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</row>
    <row r="253" spans="1:20" x14ac:dyDescent="0.25">
      <c r="A253" s="30" t="s">
        <v>33</v>
      </c>
      <c r="B253" s="30"/>
      <c r="C253" s="31"/>
      <c r="D253" s="31"/>
      <c r="E253" s="32">
        <f>SUM(E249:E252)</f>
        <v>1878916</v>
      </c>
      <c r="F253" s="33">
        <f>+E253-G253</f>
        <v>1878916</v>
      </c>
      <c r="G253" s="32">
        <f>SUM(G249:G252)</f>
        <v>0</v>
      </c>
      <c r="H253" s="34"/>
      <c r="I253" s="53">
        <f>SUM(I249:I252)</f>
        <v>0</v>
      </c>
      <c r="J253" s="53">
        <f>SUM(J249:J252)</f>
        <v>0</v>
      </c>
      <c r="K253" s="53">
        <f>SUM(K249:K252)</f>
        <v>0</v>
      </c>
      <c r="L253" s="53">
        <f>SUM(L249:L252)</f>
        <v>1878916</v>
      </c>
      <c r="M253" s="33"/>
      <c r="N253" s="53">
        <f>SUM(N249:N252)</f>
        <v>912636</v>
      </c>
      <c r="O253" s="24"/>
      <c r="P253" s="24"/>
      <c r="Q253" s="53">
        <f>SUM(Q249:Q252)</f>
        <v>45631</v>
      </c>
      <c r="R253" s="53">
        <f>SUM(R249:R252)</f>
        <v>867005</v>
      </c>
    </row>
    <row r="254" spans="1:20" x14ac:dyDescent="0.25">
      <c r="A254" s="7" t="s">
        <v>2</v>
      </c>
      <c r="B254" s="7"/>
      <c r="C254" s="7"/>
      <c r="D254" s="7"/>
      <c r="E254" s="7"/>
      <c r="F254" s="7"/>
      <c r="G254" s="52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</row>
    <row r="255" spans="1:20" x14ac:dyDescent="0.25">
      <c r="A255" s="51" t="s">
        <v>80</v>
      </c>
      <c r="B255" s="51"/>
      <c r="C255" s="7"/>
      <c r="D255" s="7"/>
      <c r="E255" s="7"/>
      <c r="F255" s="7"/>
      <c r="G255" s="52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</row>
    <row r="256" spans="1:20" x14ac:dyDescent="0.25">
      <c r="A256" s="30" t="s">
        <v>80</v>
      </c>
      <c r="B256" s="30"/>
      <c r="C256" s="42">
        <v>3</v>
      </c>
      <c r="D256" s="17">
        <f t="shared" si="81"/>
        <v>0.64</v>
      </c>
      <c r="E256" s="54">
        <v>55000</v>
      </c>
      <c r="F256" s="19">
        <v>39539</v>
      </c>
      <c r="G256" s="20">
        <f t="shared" si="82"/>
        <v>0</v>
      </c>
      <c r="H256" s="21"/>
      <c r="I256" s="22"/>
      <c r="J256" s="20">
        <f t="shared" si="88"/>
        <v>0</v>
      </c>
      <c r="K256" s="20">
        <f t="shared" si="89"/>
        <v>0</v>
      </c>
      <c r="L256" s="20">
        <f t="shared" si="83"/>
        <v>55000</v>
      </c>
      <c r="M256" s="23">
        <f t="shared" si="84"/>
        <v>366</v>
      </c>
      <c r="N256" s="45">
        <v>0</v>
      </c>
      <c r="O256" s="24">
        <f t="shared" si="85"/>
        <v>0</v>
      </c>
      <c r="P256" s="25"/>
      <c r="Q256" s="24">
        <f t="shared" si="86"/>
        <v>0</v>
      </c>
      <c r="R256" s="20">
        <f t="shared" si="87"/>
        <v>0</v>
      </c>
    </row>
    <row r="257" spans="1:18" x14ac:dyDescent="0.25">
      <c r="A257" s="30" t="s">
        <v>80</v>
      </c>
      <c r="B257" s="30"/>
      <c r="C257" s="42">
        <v>3</v>
      </c>
      <c r="D257" s="17">
        <f t="shared" si="81"/>
        <v>0.64</v>
      </c>
      <c r="E257" s="54">
        <v>95665</v>
      </c>
      <c r="F257" s="19">
        <v>39539</v>
      </c>
      <c r="G257" s="20">
        <f t="shared" si="82"/>
        <v>0</v>
      </c>
      <c r="H257" s="21"/>
      <c r="I257" s="22"/>
      <c r="J257" s="20">
        <f t="shared" si="88"/>
        <v>0</v>
      </c>
      <c r="K257" s="20">
        <f t="shared" si="89"/>
        <v>0</v>
      </c>
      <c r="L257" s="20">
        <f t="shared" si="83"/>
        <v>95665</v>
      </c>
      <c r="M257" s="23">
        <f t="shared" si="84"/>
        <v>366</v>
      </c>
      <c r="N257" s="45">
        <v>0</v>
      </c>
      <c r="O257" s="24">
        <f t="shared" si="85"/>
        <v>0</v>
      </c>
      <c r="P257" s="25"/>
      <c r="Q257" s="24">
        <f t="shared" si="86"/>
        <v>0</v>
      </c>
      <c r="R257" s="20">
        <f t="shared" si="87"/>
        <v>0</v>
      </c>
    </row>
    <row r="258" spans="1:18" x14ac:dyDescent="0.25">
      <c r="A258" s="30" t="s">
        <v>80</v>
      </c>
      <c r="B258" s="30"/>
      <c r="C258" s="42">
        <v>3</v>
      </c>
      <c r="D258" s="17">
        <f t="shared" si="81"/>
        <v>0.64</v>
      </c>
      <c r="E258" s="54">
        <v>45000</v>
      </c>
      <c r="F258" s="19">
        <v>39661</v>
      </c>
      <c r="G258" s="20">
        <f t="shared" si="82"/>
        <v>0</v>
      </c>
      <c r="H258" s="21"/>
      <c r="I258" s="22"/>
      <c r="J258" s="20">
        <f t="shared" si="88"/>
        <v>0</v>
      </c>
      <c r="K258" s="20">
        <f t="shared" si="89"/>
        <v>0</v>
      </c>
      <c r="L258" s="20">
        <f t="shared" si="83"/>
        <v>45000</v>
      </c>
      <c r="M258" s="23">
        <f t="shared" si="84"/>
        <v>366</v>
      </c>
      <c r="N258" s="45">
        <v>0</v>
      </c>
      <c r="O258" s="24">
        <f t="shared" si="85"/>
        <v>0</v>
      </c>
      <c r="P258" s="25"/>
      <c r="Q258" s="24">
        <f t="shared" si="86"/>
        <v>0</v>
      </c>
      <c r="R258" s="20">
        <f t="shared" si="87"/>
        <v>0</v>
      </c>
    </row>
    <row r="259" spans="1:18" x14ac:dyDescent="0.25">
      <c r="A259" s="30" t="s">
        <v>80</v>
      </c>
      <c r="B259" s="30"/>
      <c r="C259" s="42">
        <v>3</v>
      </c>
      <c r="D259" s="17">
        <f t="shared" si="81"/>
        <v>0.64</v>
      </c>
      <c r="E259" s="54">
        <v>25119</v>
      </c>
      <c r="F259" s="19">
        <v>39845</v>
      </c>
      <c r="G259" s="20">
        <f t="shared" si="82"/>
        <v>0</v>
      </c>
      <c r="H259" s="21"/>
      <c r="I259" s="22"/>
      <c r="J259" s="20">
        <f t="shared" si="88"/>
        <v>0</v>
      </c>
      <c r="K259" s="20">
        <f t="shared" si="89"/>
        <v>0</v>
      </c>
      <c r="L259" s="20">
        <f t="shared" si="83"/>
        <v>25119</v>
      </c>
      <c r="M259" s="23">
        <f t="shared" si="84"/>
        <v>366</v>
      </c>
      <c r="N259" s="45">
        <v>-6</v>
      </c>
      <c r="O259" s="24">
        <f t="shared" si="85"/>
        <v>0</v>
      </c>
      <c r="P259" s="25"/>
      <c r="Q259" s="24">
        <f t="shared" si="86"/>
        <v>0</v>
      </c>
      <c r="R259" s="20">
        <f t="shared" si="87"/>
        <v>-6</v>
      </c>
    </row>
    <row r="260" spans="1:18" x14ac:dyDescent="0.25">
      <c r="A260" s="30" t="s">
        <v>80</v>
      </c>
      <c r="B260" s="30"/>
      <c r="C260" s="42">
        <v>3</v>
      </c>
      <c r="D260" s="17">
        <f t="shared" si="81"/>
        <v>0.64</v>
      </c>
      <c r="E260" s="54">
        <v>1400</v>
      </c>
      <c r="F260" s="19">
        <v>40148</v>
      </c>
      <c r="G260" s="20">
        <f t="shared" si="82"/>
        <v>0</v>
      </c>
      <c r="H260" s="21"/>
      <c r="I260" s="22"/>
      <c r="J260" s="20">
        <f t="shared" si="88"/>
        <v>0</v>
      </c>
      <c r="K260" s="20">
        <f t="shared" si="89"/>
        <v>0</v>
      </c>
      <c r="L260" s="20">
        <f t="shared" si="83"/>
        <v>1400</v>
      </c>
      <c r="M260" s="23">
        <f t="shared" si="84"/>
        <v>366</v>
      </c>
      <c r="N260" s="45">
        <v>0</v>
      </c>
      <c r="O260" s="24">
        <f t="shared" si="85"/>
        <v>0</v>
      </c>
      <c r="P260" s="25"/>
      <c r="Q260" s="24">
        <f t="shared" si="86"/>
        <v>0</v>
      </c>
      <c r="R260" s="20">
        <f t="shared" si="87"/>
        <v>0</v>
      </c>
    </row>
    <row r="261" spans="1:18" x14ac:dyDescent="0.25">
      <c r="A261" s="30" t="s">
        <v>80</v>
      </c>
      <c r="B261" s="30"/>
      <c r="C261" s="42">
        <v>3</v>
      </c>
      <c r="D261" s="17">
        <f t="shared" si="81"/>
        <v>0.64</v>
      </c>
      <c r="E261" s="54">
        <v>15300</v>
      </c>
      <c r="F261" s="19">
        <v>40148</v>
      </c>
      <c r="G261" s="20">
        <f t="shared" si="82"/>
        <v>0</v>
      </c>
      <c r="H261" s="21"/>
      <c r="I261" s="22"/>
      <c r="J261" s="20">
        <f t="shared" si="88"/>
        <v>0</v>
      </c>
      <c r="K261" s="20">
        <f t="shared" si="89"/>
        <v>0</v>
      </c>
      <c r="L261" s="20">
        <f t="shared" si="83"/>
        <v>15300</v>
      </c>
      <c r="M261" s="23">
        <f t="shared" si="84"/>
        <v>366</v>
      </c>
      <c r="N261" s="45">
        <v>-5</v>
      </c>
      <c r="O261" s="24">
        <f t="shared" si="85"/>
        <v>0</v>
      </c>
      <c r="P261" s="25"/>
      <c r="Q261" s="24">
        <f t="shared" si="86"/>
        <v>0</v>
      </c>
      <c r="R261" s="20">
        <f t="shared" si="87"/>
        <v>-5</v>
      </c>
    </row>
    <row r="262" spans="1:18" x14ac:dyDescent="0.25">
      <c r="A262" s="30" t="s">
        <v>80</v>
      </c>
      <c r="B262" s="30"/>
      <c r="C262" s="42">
        <v>3</v>
      </c>
      <c r="D262" s="17">
        <f t="shared" si="81"/>
        <v>0.64</v>
      </c>
      <c r="E262" s="54">
        <v>43001</v>
      </c>
      <c r="F262" s="19">
        <v>40179</v>
      </c>
      <c r="G262" s="20">
        <f t="shared" si="82"/>
        <v>0</v>
      </c>
      <c r="H262" s="21"/>
      <c r="I262" s="22"/>
      <c r="J262" s="20">
        <f t="shared" si="88"/>
        <v>0</v>
      </c>
      <c r="K262" s="20">
        <f t="shared" si="89"/>
        <v>0</v>
      </c>
      <c r="L262" s="20">
        <f t="shared" si="83"/>
        <v>43001</v>
      </c>
      <c r="M262" s="23">
        <f t="shared" si="84"/>
        <v>366</v>
      </c>
      <c r="N262" s="45">
        <v>1</v>
      </c>
      <c r="O262" s="24">
        <f t="shared" si="85"/>
        <v>0</v>
      </c>
      <c r="P262" s="25"/>
      <c r="Q262" s="24">
        <f t="shared" si="86"/>
        <v>0</v>
      </c>
      <c r="R262" s="20">
        <f t="shared" si="87"/>
        <v>1</v>
      </c>
    </row>
    <row r="263" spans="1:18" x14ac:dyDescent="0.25">
      <c r="A263" s="30" t="s">
        <v>80</v>
      </c>
      <c r="B263" s="30"/>
      <c r="C263" s="42">
        <v>3</v>
      </c>
      <c r="D263" s="17">
        <f t="shared" si="81"/>
        <v>0.64</v>
      </c>
      <c r="E263" s="54">
        <v>47400</v>
      </c>
      <c r="F263" s="19">
        <v>40422</v>
      </c>
      <c r="G263" s="20">
        <f t="shared" si="82"/>
        <v>0</v>
      </c>
      <c r="H263" s="21"/>
      <c r="I263" s="22"/>
      <c r="J263" s="20">
        <f t="shared" si="88"/>
        <v>0</v>
      </c>
      <c r="K263" s="20">
        <f t="shared" si="89"/>
        <v>0</v>
      </c>
      <c r="L263" s="20">
        <f t="shared" si="83"/>
        <v>47400</v>
      </c>
      <c r="M263" s="23">
        <f t="shared" si="84"/>
        <v>366</v>
      </c>
      <c r="N263" s="45">
        <v>3</v>
      </c>
      <c r="O263" s="24">
        <f t="shared" si="85"/>
        <v>0</v>
      </c>
      <c r="P263" s="25"/>
      <c r="Q263" s="24">
        <f t="shared" si="86"/>
        <v>0</v>
      </c>
      <c r="R263" s="20">
        <f t="shared" si="87"/>
        <v>3</v>
      </c>
    </row>
    <row r="264" spans="1:18" x14ac:dyDescent="0.25">
      <c r="A264" s="30" t="s">
        <v>80</v>
      </c>
      <c r="B264" s="30"/>
      <c r="C264" s="42">
        <v>3</v>
      </c>
      <c r="D264" s="17">
        <f t="shared" si="81"/>
        <v>0.64</v>
      </c>
      <c r="E264" s="54">
        <v>28100</v>
      </c>
      <c r="F264" s="19">
        <v>40513</v>
      </c>
      <c r="G264" s="20">
        <f t="shared" si="82"/>
        <v>0</v>
      </c>
      <c r="H264" s="21"/>
      <c r="I264" s="22"/>
      <c r="J264" s="20">
        <f t="shared" si="88"/>
        <v>0</v>
      </c>
      <c r="K264" s="20">
        <f t="shared" si="89"/>
        <v>0</v>
      </c>
      <c r="L264" s="20">
        <f t="shared" si="83"/>
        <v>28100</v>
      </c>
      <c r="M264" s="23">
        <f t="shared" si="84"/>
        <v>366</v>
      </c>
      <c r="N264" s="45">
        <v>1</v>
      </c>
      <c r="O264" s="24">
        <f t="shared" si="85"/>
        <v>0</v>
      </c>
      <c r="P264" s="25"/>
      <c r="Q264" s="24">
        <f t="shared" si="86"/>
        <v>0</v>
      </c>
      <c r="R264" s="20">
        <f t="shared" si="87"/>
        <v>1</v>
      </c>
    </row>
    <row r="265" spans="1:18" x14ac:dyDescent="0.25">
      <c r="A265" s="30" t="s">
        <v>80</v>
      </c>
      <c r="B265" s="30"/>
      <c r="C265" s="42">
        <v>3</v>
      </c>
      <c r="D265" s="17">
        <f t="shared" si="81"/>
        <v>0.64</v>
      </c>
      <c r="E265" s="54">
        <v>17700</v>
      </c>
      <c r="F265" s="19">
        <v>40513</v>
      </c>
      <c r="G265" s="20">
        <f t="shared" si="82"/>
        <v>0</v>
      </c>
      <c r="H265" s="21"/>
      <c r="I265" s="22"/>
      <c r="J265" s="20">
        <f t="shared" si="88"/>
        <v>0</v>
      </c>
      <c r="K265" s="20">
        <f t="shared" si="89"/>
        <v>0</v>
      </c>
      <c r="L265" s="20">
        <f t="shared" si="83"/>
        <v>17700</v>
      </c>
      <c r="M265" s="23">
        <f t="shared" si="84"/>
        <v>366</v>
      </c>
      <c r="N265" s="45">
        <v>0</v>
      </c>
      <c r="O265" s="24">
        <f t="shared" si="85"/>
        <v>0</v>
      </c>
      <c r="P265" s="25"/>
      <c r="Q265" s="24">
        <f t="shared" si="86"/>
        <v>0</v>
      </c>
      <c r="R265" s="20">
        <f t="shared" si="87"/>
        <v>0</v>
      </c>
    </row>
    <row r="266" spans="1:18" x14ac:dyDescent="0.25">
      <c r="A266" s="30" t="s">
        <v>80</v>
      </c>
      <c r="B266" s="30"/>
      <c r="C266" s="42">
        <v>3</v>
      </c>
      <c r="D266" s="17">
        <f t="shared" si="81"/>
        <v>0.64</v>
      </c>
      <c r="E266" s="54">
        <v>24800</v>
      </c>
      <c r="F266" s="19">
        <v>40664</v>
      </c>
      <c r="G266" s="20">
        <f t="shared" si="82"/>
        <v>0</v>
      </c>
      <c r="H266" s="21"/>
      <c r="I266" s="22"/>
      <c r="J266" s="20">
        <f t="shared" si="88"/>
        <v>0</v>
      </c>
      <c r="K266" s="20">
        <f t="shared" si="89"/>
        <v>0</v>
      </c>
      <c r="L266" s="20">
        <f t="shared" si="83"/>
        <v>24800</v>
      </c>
      <c r="M266" s="23">
        <f t="shared" si="84"/>
        <v>366</v>
      </c>
      <c r="N266" s="45">
        <v>3</v>
      </c>
      <c r="O266" s="24">
        <f t="shared" si="85"/>
        <v>0</v>
      </c>
      <c r="P266" s="25"/>
      <c r="Q266" s="24">
        <f t="shared" si="86"/>
        <v>0</v>
      </c>
      <c r="R266" s="20">
        <f t="shared" si="87"/>
        <v>3</v>
      </c>
    </row>
    <row r="267" spans="1:18" x14ac:dyDescent="0.25">
      <c r="A267" s="30" t="s">
        <v>80</v>
      </c>
      <c r="B267" s="30"/>
      <c r="C267" s="42">
        <v>3</v>
      </c>
      <c r="D267" s="17">
        <f t="shared" si="81"/>
        <v>0.64</v>
      </c>
      <c r="E267" s="54">
        <v>62800</v>
      </c>
      <c r="F267" s="19">
        <v>40878</v>
      </c>
      <c r="G267" s="20">
        <f t="shared" si="82"/>
        <v>0</v>
      </c>
      <c r="H267" s="21"/>
      <c r="I267" s="22"/>
      <c r="J267" s="20">
        <f t="shared" si="88"/>
        <v>0</v>
      </c>
      <c r="K267" s="20">
        <f t="shared" si="89"/>
        <v>0</v>
      </c>
      <c r="L267" s="20">
        <f t="shared" si="83"/>
        <v>62800</v>
      </c>
      <c r="M267" s="23">
        <f t="shared" si="84"/>
        <v>366</v>
      </c>
      <c r="N267" s="45">
        <v>13</v>
      </c>
      <c r="O267" s="24">
        <f t="shared" si="85"/>
        <v>0</v>
      </c>
      <c r="P267" s="25"/>
      <c r="Q267" s="24">
        <f t="shared" si="86"/>
        <v>0</v>
      </c>
      <c r="R267" s="20">
        <f t="shared" si="87"/>
        <v>13</v>
      </c>
    </row>
    <row r="268" spans="1:18" x14ac:dyDescent="0.25">
      <c r="A268" s="30" t="s">
        <v>80</v>
      </c>
      <c r="B268" s="30"/>
      <c r="C268" s="42">
        <v>3</v>
      </c>
      <c r="D268" s="17">
        <f t="shared" si="81"/>
        <v>0.64</v>
      </c>
      <c r="E268" s="54">
        <v>47490</v>
      </c>
      <c r="F268" s="19">
        <v>40969</v>
      </c>
      <c r="G268" s="20">
        <f t="shared" si="82"/>
        <v>0</v>
      </c>
      <c r="H268" s="21"/>
      <c r="I268" s="22"/>
      <c r="J268" s="20">
        <f t="shared" si="88"/>
        <v>0</v>
      </c>
      <c r="K268" s="20">
        <f t="shared" si="89"/>
        <v>0</v>
      </c>
      <c r="L268" s="20">
        <f t="shared" si="83"/>
        <v>47490</v>
      </c>
      <c r="M268" s="23">
        <f t="shared" si="84"/>
        <v>366</v>
      </c>
      <c r="N268" s="45">
        <v>12</v>
      </c>
      <c r="O268" s="24">
        <f t="shared" si="85"/>
        <v>0</v>
      </c>
      <c r="P268" s="25"/>
      <c r="Q268" s="24">
        <f t="shared" si="86"/>
        <v>0</v>
      </c>
      <c r="R268" s="20">
        <f t="shared" si="87"/>
        <v>12</v>
      </c>
    </row>
    <row r="269" spans="1:18" x14ac:dyDescent="0.25">
      <c r="A269" s="30" t="s">
        <v>80</v>
      </c>
      <c r="B269" s="30"/>
      <c r="C269" s="42">
        <v>3</v>
      </c>
      <c r="D269" s="17">
        <f t="shared" si="81"/>
        <v>0.64</v>
      </c>
      <c r="E269" s="54">
        <v>37702</v>
      </c>
      <c r="F269" s="19">
        <v>41153</v>
      </c>
      <c r="G269" s="20">
        <f t="shared" si="82"/>
        <v>0</v>
      </c>
      <c r="H269" s="21"/>
      <c r="I269" s="22"/>
      <c r="J269" s="20">
        <f t="shared" si="88"/>
        <v>0</v>
      </c>
      <c r="K269" s="20">
        <f t="shared" si="89"/>
        <v>0</v>
      </c>
      <c r="L269" s="20">
        <f t="shared" si="83"/>
        <v>37702</v>
      </c>
      <c r="M269" s="23">
        <f t="shared" si="84"/>
        <v>366</v>
      </c>
      <c r="N269" s="45">
        <v>11</v>
      </c>
      <c r="O269" s="24">
        <f t="shared" si="85"/>
        <v>0</v>
      </c>
      <c r="P269" s="25"/>
      <c r="Q269" s="24">
        <f t="shared" si="86"/>
        <v>0</v>
      </c>
      <c r="R269" s="20">
        <f t="shared" si="87"/>
        <v>11</v>
      </c>
    </row>
    <row r="270" spans="1:18" x14ac:dyDescent="0.25">
      <c r="A270" s="30" t="s">
        <v>80</v>
      </c>
      <c r="B270" s="30"/>
      <c r="C270" s="42">
        <v>3</v>
      </c>
      <c r="D270" s="17">
        <f t="shared" si="81"/>
        <v>0.64</v>
      </c>
      <c r="E270" s="54">
        <v>9690</v>
      </c>
      <c r="F270" s="19">
        <v>41334</v>
      </c>
      <c r="G270" s="20">
        <f t="shared" si="82"/>
        <v>0</v>
      </c>
      <c r="H270" s="21"/>
      <c r="I270" s="22"/>
      <c r="J270" s="20">
        <f t="shared" si="88"/>
        <v>0</v>
      </c>
      <c r="K270" s="20">
        <f t="shared" si="89"/>
        <v>0</v>
      </c>
      <c r="L270" s="20">
        <f t="shared" si="83"/>
        <v>9690</v>
      </c>
      <c r="M270" s="23">
        <f t="shared" si="84"/>
        <v>366</v>
      </c>
      <c r="N270" s="45">
        <v>3</v>
      </c>
      <c r="O270" s="24">
        <f t="shared" si="85"/>
        <v>0</v>
      </c>
      <c r="P270" s="25"/>
      <c r="Q270" s="24">
        <f t="shared" si="86"/>
        <v>0</v>
      </c>
      <c r="R270" s="20">
        <f t="shared" si="87"/>
        <v>3</v>
      </c>
    </row>
    <row r="271" spans="1:18" x14ac:dyDescent="0.25">
      <c r="A271" s="30" t="s">
        <v>80</v>
      </c>
      <c r="B271" s="30"/>
      <c r="C271" s="42">
        <v>3</v>
      </c>
      <c r="D271" s="17">
        <f t="shared" si="81"/>
        <v>0.64</v>
      </c>
      <c r="E271" s="54">
        <v>80950</v>
      </c>
      <c r="F271" s="19">
        <v>41640</v>
      </c>
      <c r="G271" s="20">
        <f t="shared" si="82"/>
        <v>0</v>
      </c>
      <c r="H271" s="21"/>
      <c r="I271" s="22"/>
      <c r="J271" s="20">
        <f t="shared" si="88"/>
        <v>0</v>
      </c>
      <c r="K271" s="20">
        <f t="shared" si="89"/>
        <v>0</v>
      </c>
      <c r="L271" s="20">
        <f t="shared" si="83"/>
        <v>80950</v>
      </c>
      <c r="M271" s="23">
        <f t="shared" si="84"/>
        <v>366</v>
      </c>
      <c r="N271" s="45">
        <v>129</v>
      </c>
      <c r="O271" s="24">
        <f t="shared" si="85"/>
        <v>0</v>
      </c>
      <c r="P271" s="25"/>
      <c r="Q271" s="24">
        <f t="shared" si="86"/>
        <v>0</v>
      </c>
      <c r="R271" s="20">
        <f t="shared" si="87"/>
        <v>129</v>
      </c>
    </row>
    <row r="272" spans="1:18" x14ac:dyDescent="0.25">
      <c r="A272" s="30" t="s">
        <v>80</v>
      </c>
      <c r="B272" s="30"/>
      <c r="C272" s="42">
        <v>3</v>
      </c>
      <c r="D272" s="17">
        <f t="shared" si="81"/>
        <v>0.64</v>
      </c>
      <c r="E272" s="54">
        <v>10200</v>
      </c>
      <c r="F272" s="19">
        <v>42385</v>
      </c>
      <c r="G272" s="20">
        <f t="shared" si="82"/>
        <v>0</v>
      </c>
      <c r="H272" s="21"/>
      <c r="I272" s="22"/>
      <c r="J272" s="20">
        <f t="shared" si="88"/>
        <v>0</v>
      </c>
      <c r="K272" s="20">
        <f t="shared" si="89"/>
        <v>0</v>
      </c>
      <c r="L272" s="20">
        <f t="shared" si="83"/>
        <v>10200</v>
      </c>
      <c r="M272" s="23">
        <f t="shared" si="84"/>
        <v>366</v>
      </c>
      <c r="N272" s="45">
        <v>138</v>
      </c>
      <c r="O272" s="24">
        <f t="shared" si="85"/>
        <v>0</v>
      </c>
      <c r="P272" s="25"/>
      <c r="Q272" s="24">
        <f t="shared" si="86"/>
        <v>0</v>
      </c>
      <c r="R272" s="20">
        <f t="shared" si="87"/>
        <v>138</v>
      </c>
    </row>
    <row r="273" spans="1:19" x14ac:dyDescent="0.25">
      <c r="A273" s="30" t="s">
        <v>80</v>
      </c>
      <c r="B273" s="30"/>
      <c r="C273" s="42">
        <v>3</v>
      </c>
      <c r="D273" s="17">
        <f t="shared" si="81"/>
        <v>0.64</v>
      </c>
      <c r="E273" s="54">
        <v>23500</v>
      </c>
      <c r="F273" s="19">
        <v>42417</v>
      </c>
      <c r="G273" s="20">
        <f t="shared" si="82"/>
        <v>0</v>
      </c>
      <c r="H273" s="21"/>
      <c r="I273" s="22"/>
      <c r="J273" s="20">
        <f t="shared" si="88"/>
        <v>0</v>
      </c>
      <c r="K273" s="20">
        <f t="shared" si="89"/>
        <v>0</v>
      </c>
      <c r="L273" s="20">
        <f t="shared" si="83"/>
        <v>23500</v>
      </c>
      <c r="M273" s="23">
        <f t="shared" si="84"/>
        <v>366</v>
      </c>
      <c r="N273" s="45">
        <v>349</v>
      </c>
      <c r="O273" s="24">
        <f t="shared" si="85"/>
        <v>0</v>
      </c>
      <c r="P273" s="25"/>
      <c r="Q273" s="24">
        <f t="shared" si="86"/>
        <v>0</v>
      </c>
      <c r="R273" s="20">
        <f t="shared" si="87"/>
        <v>349</v>
      </c>
    </row>
    <row r="274" spans="1:19" x14ac:dyDescent="0.25">
      <c r="A274" s="30" t="s">
        <v>80</v>
      </c>
      <c r="B274" s="30"/>
      <c r="C274" s="42">
        <v>3</v>
      </c>
      <c r="D274" s="17">
        <f t="shared" si="81"/>
        <v>0.64</v>
      </c>
      <c r="E274" s="54">
        <v>12600</v>
      </c>
      <c r="F274" s="19">
        <v>42519</v>
      </c>
      <c r="G274" s="20">
        <f t="shared" si="82"/>
        <v>0</v>
      </c>
      <c r="H274" s="21"/>
      <c r="I274" s="22"/>
      <c r="J274" s="20">
        <f t="shared" si="88"/>
        <v>0</v>
      </c>
      <c r="K274" s="20">
        <f t="shared" si="89"/>
        <v>0</v>
      </c>
      <c r="L274" s="20">
        <f t="shared" si="83"/>
        <v>12600</v>
      </c>
      <c r="M274" s="23">
        <f t="shared" si="84"/>
        <v>366</v>
      </c>
      <c r="N274" s="45">
        <v>249</v>
      </c>
      <c r="O274" s="24">
        <f t="shared" si="85"/>
        <v>0</v>
      </c>
      <c r="P274" s="25"/>
      <c r="Q274" s="24">
        <f t="shared" si="86"/>
        <v>0</v>
      </c>
      <c r="R274" s="20">
        <f t="shared" si="87"/>
        <v>249</v>
      </c>
    </row>
    <row r="275" spans="1:19" x14ac:dyDescent="0.25">
      <c r="A275" s="30" t="s">
        <v>80</v>
      </c>
      <c r="B275" s="30"/>
      <c r="C275" s="42">
        <v>3</v>
      </c>
      <c r="D275" s="17">
        <f t="shared" si="81"/>
        <v>0.64</v>
      </c>
      <c r="E275" s="54">
        <v>15000</v>
      </c>
      <c r="F275" s="19">
        <v>42551</v>
      </c>
      <c r="G275" s="20">
        <f t="shared" si="82"/>
        <v>0</v>
      </c>
      <c r="H275" s="21"/>
      <c r="I275" s="22"/>
      <c r="J275" s="20">
        <f t="shared" si="88"/>
        <v>0</v>
      </c>
      <c r="K275" s="20">
        <f t="shared" si="89"/>
        <v>0</v>
      </c>
      <c r="L275" s="20">
        <f t="shared" si="83"/>
        <v>15000</v>
      </c>
      <c r="M275" s="23">
        <f t="shared" si="84"/>
        <v>366</v>
      </c>
      <c r="N275" s="45">
        <v>324</v>
      </c>
      <c r="O275" s="24">
        <f t="shared" si="85"/>
        <v>0</v>
      </c>
      <c r="P275" s="25"/>
      <c r="Q275" s="24">
        <f t="shared" si="86"/>
        <v>0</v>
      </c>
      <c r="R275" s="20">
        <f t="shared" si="87"/>
        <v>324</v>
      </c>
    </row>
    <row r="276" spans="1:19" x14ac:dyDescent="0.25">
      <c r="A276" s="30" t="s">
        <v>80</v>
      </c>
      <c r="B276" s="30"/>
      <c r="C276" s="42">
        <v>3</v>
      </c>
      <c r="D276" s="17">
        <f t="shared" si="81"/>
        <v>0.64</v>
      </c>
      <c r="E276" s="54">
        <v>75000</v>
      </c>
      <c r="F276" s="19">
        <v>42866</v>
      </c>
      <c r="G276" s="20">
        <f t="shared" si="82"/>
        <v>0</v>
      </c>
      <c r="H276" s="21"/>
      <c r="I276" s="22"/>
      <c r="J276" s="20">
        <f t="shared" si="88"/>
        <v>0</v>
      </c>
      <c r="K276" s="20">
        <f t="shared" si="89"/>
        <v>0</v>
      </c>
      <c r="L276" s="20">
        <f t="shared" si="83"/>
        <v>75000</v>
      </c>
      <c r="M276" s="23">
        <f t="shared" si="84"/>
        <v>366</v>
      </c>
      <c r="N276" s="45">
        <v>3192</v>
      </c>
      <c r="O276" s="24">
        <f t="shared" si="85"/>
        <v>0</v>
      </c>
      <c r="P276" s="25"/>
      <c r="Q276" s="24">
        <f t="shared" si="86"/>
        <v>0</v>
      </c>
      <c r="R276" s="20">
        <f t="shared" si="87"/>
        <v>3192</v>
      </c>
    </row>
    <row r="277" spans="1:19" x14ac:dyDescent="0.25">
      <c r="A277" s="30" t="s">
        <v>80</v>
      </c>
      <c r="B277" s="30"/>
      <c r="C277" s="42">
        <v>3</v>
      </c>
      <c r="D277" s="17">
        <f t="shared" si="81"/>
        <v>0.64</v>
      </c>
      <c r="E277" s="54">
        <v>101695</v>
      </c>
      <c r="F277" s="19">
        <v>43118</v>
      </c>
      <c r="G277" s="20">
        <f t="shared" si="82"/>
        <v>0</v>
      </c>
      <c r="H277" s="21"/>
      <c r="I277" s="22"/>
      <c r="J277" s="20">
        <f t="shared" si="88"/>
        <v>0</v>
      </c>
      <c r="K277" s="20">
        <f t="shared" si="89"/>
        <v>0</v>
      </c>
      <c r="L277" s="20">
        <f t="shared" si="83"/>
        <v>101695</v>
      </c>
      <c r="M277" s="23">
        <f t="shared" si="84"/>
        <v>366</v>
      </c>
      <c r="N277" s="45">
        <v>3868</v>
      </c>
      <c r="O277" s="24">
        <f t="shared" si="85"/>
        <v>0</v>
      </c>
      <c r="P277" s="25"/>
      <c r="Q277" s="24">
        <f t="shared" si="86"/>
        <v>0</v>
      </c>
      <c r="R277" s="20">
        <f t="shared" si="87"/>
        <v>3868</v>
      </c>
    </row>
    <row r="278" spans="1:19" x14ac:dyDescent="0.25">
      <c r="A278" s="30" t="s">
        <v>80</v>
      </c>
      <c r="B278" s="30"/>
      <c r="C278" s="42">
        <v>3</v>
      </c>
      <c r="D278" s="17">
        <f t="shared" si="81"/>
        <v>0.64</v>
      </c>
      <c r="E278" s="54">
        <v>10000</v>
      </c>
      <c r="F278" s="19">
        <v>43226</v>
      </c>
      <c r="G278" s="20">
        <f t="shared" si="82"/>
        <v>0</v>
      </c>
      <c r="H278" s="21"/>
      <c r="I278" s="22"/>
      <c r="J278" s="20">
        <f t="shared" si="88"/>
        <v>0</v>
      </c>
      <c r="K278" s="20">
        <f t="shared" si="89"/>
        <v>0</v>
      </c>
      <c r="L278" s="20">
        <f t="shared" si="83"/>
        <v>10000</v>
      </c>
      <c r="M278" s="23">
        <f t="shared" si="84"/>
        <v>366</v>
      </c>
      <c r="N278" s="45">
        <v>500</v>
      </c>
      <c r="O278" s="24">
        <f t="shared" si="85"/>
        <v>0</v>
      </c>
      <c r="P278" s="25"/>
      <c r="Q278" s="24">
        <f t="shared" si="86"/>
        <v>0</v>
      </c>
      <c r="R278" s="20">
        <f t="shared" si="87"/>
        <v>500</v>
      </c>
    </row>
    <row r="279" spans="1:19" x14ac:dyDescent="0.25">
      <c r="A279" s="30" t="s">
        <v>80</v>
      </c>
      <c r="B279" s="30"/>
      <c r="C279" s="42">
        <v>3</v>
      </c>
      <c r="D279" s="17">
        <f t="shared" si="81"/>
        <v>0.64</v>
      </c>
      <c r="E279" s="54">
        <v>10781</v>
      </c>
      <c r="F279" s="19">
        <v>43323</v>
      </c>
      <c r="G279" s="20">
        <f t="shared" si="82"/>
        <v>0</v>
      </c>
      <c r="H279" s="21"/>
      <c r="I279" s="22"/>
      <c r="J279" s="20">
        <f t="shared" si="88"/>
        <v>0</v>
      </c>
      <c r="K279" s="20">
        <f t="shared" si="89"/>
        <v>0</v>
      </c>
      <c r="L279" s="20">
        <f t="shared" si="83"/>
        <v>10781</v>
      </c>
      <c r="M279" s="23">
        <f t="shared" si="84"/>
        <v>366</v>
      </c>
      <c r="N279" s="45">
        <v>530</v>
      </c>
      <c r="O279" s="24">
        <f t="shared" si="85"/>
        <v>0</v>
      </c>
      <c r="P279" s="25"/>
      <c r="Q279" s="24">
        <f t="shared" si="86"/>
        <v>0</v>
      </c>
      <c r="R279" s="20">
        <f t="shared" si="87"/>
        <v>530</v>
      </c>
    </row>
    <row r="280" spans="1:19" x14ac:dyDescent="0.25">
      <c r="A280" s="30" t="s">
        <v>80</v>
      </c>
      <c r="B280" s="30"/>
      <c r="C280" s="42">
        <v>3</v>
      </c>
      <c r="D280" s="17">
        <f t="shared" si="81"/>
        <v>0.64</v>
      </c>
      <c r="E280" s="54">
        <v>13220</v>
      </c>
      <c r="F280" s="19">
        <v>43435</v>
      </c>
      <c r="G280" s="20">
        <f t="shared" si="82"/>
        <v>0</v>
      </c>
      <c r="H280" s="21"/>
      <c r="I280" s="22"/>
      <c r="J280" s="20">
        <f t="shared" si="88"/>
        <v>0</v>
      </c>
      <c r="K280" s="20">
        <f t="shared" si="89"/>
        <v>0</v>
      </c>
      <c r="L280" s="20">
        <f t="shared" si="83"/>
        <v>13220</v>
      </c>
      <c r="M280" s="23">
        <f t="shared" si="84"/>
        <v>366</v>
      </c>
      <c r="N280" s="45">
        <v>660</v>
      </c>
      <c r="O280" s="24">
        <f t="shared" si="85"/>
        <v>0</v>
      </c>
      <c r="P280" s="25"/>
      <c r="Q280" s="24">
        <f t="shared" si="86"/>
        <v>0</v>
      </c>
      <c r="R280" s="20">
        <f t="shared" si="87"/>
        <v>660</v>
      </c>
    </row>
    <row r="281" spans="1:19" x14ac:dyDescent="0.25">
      <c r="A281" s="30" t="s">
        <v>80</v>
      </c>
      <c r="B281" s="30"/>
      <c r="C281" s="42">
        <v>3</v>
      </c>
      <c r="D281" s="17">
        <f t="shared" si="81"/>
        <v>0.64</v>
      </c>
      <c r="E281" s="54">
        <v>81356</v>
      </c>
      <c r="F281" s="19">
        <v>43441</v>
      </c>
      <c r="G281" s="20">
        <f t="shared" si="82"/>
        <v>0</v>
      </c>
      <c r="H281" s="21"/>
      <c r="I281" s="22"/>
      <c r="J281" s="20">
        <f t="shared" si="88"/>
        <v>0</v>
      </c>
      <c r="K281" s="20">
        <f t="shared" si="89"/>
        <v>0</v>
      </c>
      <c r="L281" s="20">
        <f t="shared" si="83"/>
        <v>81356</v>
      </c>
      <c r="M281" s="23">
        <f t="shared" si="84"/>
        <v>366</v>
      </c>
      <c r="N281" s="45">
        <v>4060</v>
      </c>
      <c r="O281" s="24">
        <f t="shared" si="85"/>
        <v>0</v>
      </c>
      <c r="P281" s="25"/>
      <c r="Q281" s="24">
        <f t="shared" si="86"/>
        <v>0</v>
      </c>
      <c r="R281" s="20">
        <f t="shared" si="87"/>
        <v>4060</v>
      </c>
    </row>
    <row r="282" spans="1:19" x14ac:dyDescent="0.25">
      <c r="A282" s="30" t="s">
        <v>81</v>
      </c>
      <c r="B282" s="30"/>
      <c r="C282" s="42">
        <v>3</v>
      </c>
      <c r="D282" s="17">
        <f t="shared" si="81"/>
        <v>0.64</v>
      </c>
      <c r="E282" s="54">
        <v>200636</v>
      </c>
      <c r="F282" s="19">
        <v>44227</v>
      </c>
      <c r="G282" s="20">
        <f t="shared" si="82"/>
        <v>0</v>
      </c>
      <c r="H282" s="21"/>
      <c r="I282" s="22"/>
      <c r="J282" s="20">
        <f t="shared" si="88"/>
        <v>0</v>
      </c>
      <c r="K282" s="20">
        <f t="shared" si="89"/>
        <v>0</v>
      </c>
      <c r="L282" s="20">
        <f t="shared" si="83"/>
        <v>200636</v>
      </c>
      <c r="M282" s="23">
        <f t="shared" si="84"/>
        <v>366</v>
      </c>
      <c r="N282" s="45">
        <v>21869</v>
      </c>
      <c r="O282" s="24">
        <f t="shared" si="85"/>
        <v>11839</v>
      </c>
      <c r="P282" s="25"/>
      <c r="Q282" s="24">
        <f t="shared" si="86"/>
        <v>11839</v>
      </c>
      <c r="R282" s="20">
        <f t="shared" si="87"/>
        <v>10030</v>
      </c>
    </row>
    <row r="283" spans="1:19" x14ac:dyDescent="0.25">
      <c r="A283" s="30" t="s">
        <v>81</v>
      </c>
      <c r="B283" s="30"/>
      <c r="C283" s="42">
        <v>3</v>
      </c>
      <c r="D283" s="17">
        <f t="shared" si="81"/>
        <v>0.64</v>
      </c>
      <c r="E283" s="54">
        <v>12288</v>
      </c>
      <c r="F283" s="19">
        <v>44255</v>
      </c>
      <c r="G283" s="20">
        <f t="shared" si="82"/>
        <v>0</v>
      </c>
      <c r="H283" s="21"/>
      <c r="I283" s="22"/>
      <c r="J283" s="20">
        <f t="shared" si="88"/>
        <v>0</v>
      </c>
      <c r="K283" s="20">
        <f t="shared" si="89"/>
        <v>0</v>
      </c>
      <c r="L283" s="20">
        <f t="shared" si="83"/>
        <v>12288</v>
      </c>
      <c r="M283" s="23">
        <f t="shared" si="84"/>
        <v>366</v>
      </c>
      <c r="N283" s="45">
        <v>1458</v>
      </c>
      <c r="O283" s="24">
        <f t="shared" si="85"/>
        <v>848</v>
      </c>
      <c r="P283" s="25"/>
      <c r="Q283" s="24">
        <f t="shared" si="86"/>
        <v>848</v>
      </c>
      <c r="R283" s="20">
        <f t="shared" si="87"/>
        <v>610</v>
      </c>
    </row>
    <row r="284" spans="1:19" x14ac:dyDescent="0.25">
      <c r="A284" s="46" t="s">
        <v>118</v>
      </c>
      <c r="B284" s="30"/>
      <c r="C284" s="42">
        <v>3</v>
      </c>
      <c r="D284" s="17">
        <f t="shared" ref="D284" si="91">IF(C284&gt;0,CEILING(1-(5%^(1/C284)),0.01),0)</f>
        <v>0.64</v>
      </c>
      <c r="E284" s="54">
        <v>874</v>
      </c>
      <c r="F284" s="19">
        <v>45291</v>
      </c>
      <c r="G284" s="20">
        <f t="shared" ref="G284" si="92">+IF(AND(F284&gt;N$5,F284&lt;=R$5),E284,0)</f>
        <v>874</v>
      </c>
      <c r="H284" s="21"/>
      <c r="I284" s="22"/>
      <c r="J284" s="20">
        <f t="shared" ref="J284" si="93">+IF(AND(H284&gt;N$5,H284&lt;=R$5),I284-N284+O284,0)</f>
        <v>0</v>
      </c>
      <c r="K284" s="20">
        <f t="shared" ref="K284" si="94">+IF(AND(H284&gt;N$5,H284&lt;=R$5),E284-N284+O284,0)</f>
        <v>0</v>
      </c>
      <c r="L284" s="20">
        <f t="shared" ref="L284" si="95">+IF(OR(F284&gt;R$5,AND(H284&gt;0,H284&lt;=R$5)),0,E284)</f>
        <v>874</v>
      </c>
      <c r="M284" s="23">
        <f t="shared" ref="M284" si="96">+IF(F284&gt;R$5,0,MAX(0,IF(H284&gt;R$5,R$5+1,MIN(H284,R$5+1))-IF(F284&lt;=N$5,N$5+1,F284)))</f>
        <v>92</v>
      </c>
      <c r="N284" s="45"/>
      <c r="O284" s="24">
        <f t="shared" ref="O284" si="97">IF(AND(H284&lt;&gt;0,H284&lt;F284),"Error",ROUND(MAX(0,IF(F284&lt;=N$5,N284,G284)-MAX(FLOOR(E284*5%,10),E284*(1-D284)^(YEARFRAC(IF(AND(H284&gt;0,H284&lt;=R$5),H284,R$5+1),F284)))),0))</f>
        <v>199</v>
      </c>
      <c r="P284" s="25"/>
      <c r="Q284" s="24">
        <f t="shared" ref="Q284" si="98">ROUND(MAX(+O284+P284,0),0)</f>
        <v>199</v>
      </c>
      <c r="R284" s="20">
        <f t="shared" ref="R284" si="99">+ROUND(IF(OR(F284&gt;R$5,AND(H284&gt;0,H284&lt;=R$5)),0,IF(F284&lt;=N$5,N284,E284)-Q284),0)</f>
        <v>675</v>
      </c>
      <c r="S284" s="71" t="s">
        <v>119</v>
      </c>
    </row>
    <row r="285" spans="1:19" x14ac:dyDescent="0.25">
      <c r="A285" s="46" t="s">
        <v>80</v>
      </c>
      <c r="B285" s="30"/>
      <c r="C285" s="42">
        <v>3</v>
      </c>
      <c r="D285" s="17">
        <f t="shared" si="81"/>
        <v>0.64</v>
      </c>
      <c r="E285" s="54">
        <v>119492</v>
      </c>
      <c r="F285" s="19">
        <v>45191</v>
      </c>
      <c r="G285" s="20">
        <f t="shared" si="82"/>
        <v>119492</v>
      </c>
      <c r="H285" s="21"/>
      <c r="I285" s="22"/>
      <c r="J285" s="20">
        <f t="shared" si="88"/>
        <v>0</v>
      </c>
      <c r="K285" s="20">
        <f t="shared" si="89"/>
        <v>0</v>
      </c>
      <c r="L285" s="20">
        <f t="shared" si="83"/>
        <v>119492</v>
      </c>
      <c r="M285" s="23">
        <f t="shared" si="84"/>
        <v>192</v>
      </c>
      <c r="N285" s="45"/>
      <c r="O285" s="24">
        <f t="shared" si="85"/>
        <v>49605</v>
      </c>
      <c r="P285" s="25"/>
      <c r="Q285" s="24">
        <f t="shared" si="86"/>
        <v>49605</v>
      </c>
      <c r="R285" s="20">
        <f t="shared" si="87"/>
        <v>69887</v>
      </c>
      <c r="S285" s="71" t="s">
        <v>106</v>
      </c>
    </row>
    <row r="286" spans="1:19" x14ac:dyDescent="0.25">
      <c r="A286" s="46" t="s">
        <v>80</v>
      </c>
      <c r="B286" s="30"/>
      <c r="C286" s="42">
        <v>3</v>
      </c>
      <c r="D286" s="17">
        <f t="shared" si="81"/>
        <v>0.64</v>
      </c>
      <c r="E286" s="54">
        <f>109200+590</f>
        <v>109790</v>
      </c>
      <c r="F286" s="19">
        <v>45310</v>
      </c>
      <c r="G286" s="20">
        <f t="shared" si="82"/>
        <v>109790</v>
      </c>
      <c r="H286" s="21"/>
      <c r="I286" s="22"/>
      <c r="J286" s="20">
        <f t="shared" si="88"/>
        <v>0</v>
      </c>
      <c r="K286" s="20">
        <f t="shared" si="89"/>
        <v>0</v>
      </c>
      <c r="L286" s="20">
        <f t="shared" si="83"/>
        <v>109790</v>
      </c>
      <c r="M286" s="23">
        <f t="shared" si="84"/>
        <v>73</v>
      </c>
      <c r="N286" s="45"/>
      <c r="O286" s="24">
        <f t="shared" si="85"/>
        <v>20290</v>
      </c>
      <c r="P286" s="25"/>
      <c r="Q286" s="24">
        <f t="shared" si="86"/>
        <v>20290</v>
      </c>
      <c r="R286" s="20">
        <f t="shared" si="87"/>
        <v>89500</v>
      </c>
      <c r="S286" s="71" t="s">
        <v>107</v>
      </c>
    </row>
    <row r="287" spans="1:19" x14ac:dyDescent="0.25">
      <c r="A287" s="7" t="s">
        <v>2</v>
      </c>
      <c r="B287" s="7"/>
      <c r="C287" s="7"/>
      <c r="D287" s="7"/>
      <c r="E287" s="7"/>
      <c r="F287" s="7"/>
      <c r="G287" s="52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</row>
    <row r="288" spans="1:19" x14ac:dyDescent="0.25">
      <c r="A288" s="30" t="s">
        <v>33</v>
      </c>
      <c r="B288" s="30"/>
      <c r="C288" s="31"/>
      <c r="D288" s="31"/>
      <c r="E288" s="32">
        <f>SUM(E255:E287)</f>
        <v>1433549</v>
      </c>
      <c r="F288" s="33">
        <f>+E288-G288</f>
        <v>1203393</v>
      </c>
      <c r="G288" s="32">
        <f>SUM(G255:G287)</f>
        <v>230156</v>
      </c>
      <c r="H288" s="34"/>
      <c r="I288" s="53">
        <f>SUM(I255:I287)</f>
        <v>0</v>
      </c>
      <c r="J288" s="53">
        <f>SUM(J255:J287)</f>
        <v>0</v>
      </c>
      <c r="K288" s="53">
        <f>SUM(K255:K287)</f>
        <v>0</v>
      </c>
      <c r="L288" s="53">
        <f>SUM(L255:L287)</f>
        <v>1433549</v>
      </c>
      <c r="M288" s="33"/>
      <c r="N288" s="53">
        <f>SUM(N255:N287)</f>
        <v>37362</v>
      </c>
      <c r="O288" s="24"/>
      <c r="P288" s="24"/>
      <c r="Q288" s="53">
        <f>SUM(Q255:Q287)</f>
        <v>82781</v>
      </c>
      <c r="R288" s="53">
        <f>SUM(R255:R287)</f>
        <v>184737</v>
      </c>
    </row>
    <row r="289" spans="1:18" x14ac:dyDescent="0.25">
      <c r="A289" s="7" t="s">
        <v>2</v>
      </c>
      <c r="B289" s="7"/>
      <c r="C289" s="7"/>
      <c r="D289" s="7"/>
      <c r="E289" s="7"/>
      <c r="F289" s="7"/>
      <c r="G289" s="52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</row>
    <row r="290" spans="1:18" x14ac:dyDescent="0.25">
      <c r="A290" s="51" t="s">
        <v>82</v>
      </c>
      <c r="B290" s="51"/>
      <c r="C290" s="7"/>
      <c r="D290" s="7"/>
      <c r="E290" s="7"/>
      <c r="F290" s="7"/>
      <c r="G290" s="52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</row>
    <row r="291" spans="1:18" x14ac:dyDescent="0.25">
      <c r="A291" s="30" t="s">
        <v>83</v>
      </c>
      <c r="B291" s="30"/>
      <c r="C291" s="42">
        <v>10</v>
      </c>
      <c r="D291" s="17">
        <f t="shared" ref="D291:D309" si="100">IF(C291&gt;0,CEILING(1-(5%^(1/C291)),0.01),0)</f>
        <v>0.26</v>
      </c>
      <c r="E291" s="54">
        <v>1210000</v>
      </c>
      <c r="F291" s="19">
        <v>33329</v>
      </c>
      <c r="G291" s="20">
        <f t="shared" ref="G291:G309" si="101">+IF(AND(F291&gt;N$5,F291&lt;=R$5),E291,0)</f>
        <v>0</v>
      </c>
      <c r="H291" s="21"/>
      <c r="I291" s="22"/>
      <c r="J291" s="20">
        <f t="shared" ref="J291:J309" si="102">+IF(AND(H291&gt;N$5,H291&lt;=R$5),I291-N291+O291,0)</f>
        <v>0</v>
      </c>
      <c r="K291" s="20">
        <f t="shared" ref="K291:K309" si="103">+IF(AND(H291&gt;N$5,H291&lt;=R$5),E291-N291+O291,0)</f>
        <v>0</v>
      </c>
      <c r="L291" s="20">
        <f t="shared" ref="L291:L309" si="104">+IF(OR(F291&gt;R$5,AND(H291&gt;0,H291&lt;=R$5)),0,E291)</f>
        <v>1210000</v>
      </c>
      <c r="M291" s="23">
        <f t="shared" ref="M291:M309" si="105">+IF(F291&gt;R$5,0,MAX(0,IF(H291&gt;R$5,R$5+1,MIN(H291,R$5+1))-IF(F291&lt;=N$5,N$5+1,F291)))</f>
        <v>366</v>
      </c>
      <c r="N291" s="45">
        <v>194</v>
      </c>
      <c r="O291" s="24">
        <f t="shared" ref="O291:O309" si="106">IF(AND(H291&lt;&gt;0,H291&lt;F291),"Error",ROUND(MAX(0,IF(F291&lt;=N$5,N291,G291)-MAX(FLOOR(E291*5%,10),E291*(1-D291)^(YEARFRAC(IF(AND(H291&gt;0,H291&lt;=R$5),H291,R$5+1),F291)))),0))</f>
        <v>0</v>
      </c>
      <c r="P291" s="25"/>
      <c r="Q291" s="24">
        <f t="shared" ref="Q291:Q309" si="107">ROUND(MAX(+O291+P291,0),0)</f>
        <v>0</v>
      </c>
      <c r="R291" s="20">
        <f t="shared" ref="R291:R309" si="108">+ROUND(IF(OR(F291&gt;R$5,AND(H291&gt;0,H291&lt;=R$5)),0,IF(F291&lt;=N$5,N291,E291)-Q291),0)</f>
        <v>194</v>
      </c>
    </row>
    <row r="292" spans="1:18" x14ac:dyDescent="0.25">
      <c r="A292" s="30" t="s">
        <v>84</v>
      </c>
      <c r="B292" s="30"/>
      <c r="C292" s="42">
        <v>10</v>
      </c>
      <c r="D292" s="17">
        <f t="shared" si="100"/>
        <v>0.26</v>
      </c>
      <c r="E292" s="54">
        <v>930000</v>
      </c>
      <c r="F292" s="19">
        <v>34060</v>
      </c>
      <c r="G292" s="20">
        <f t="shared" si="101"/>
        <v>0</v>
      </c>
      <c r="H292" s="21"/>
      <c r="I292" s="22"/>
      <c r="J292" s="20">
        <f t="shared" si="102"/>
        <v>0</v>
      </c>
      <c r="K292" s="20">
        <f t="shared" si="103"/>
        <v>0</v>
      </c>
      <c r="L292" s="20">
        <f t="shared" si="104"/>
        <v>930000</v>
      </c>
      <c r="M292" s="23">
        <f t="shared" si="105"/>
        <v>366</v>
      </c>
      <c r="N292" s="45">
        <v>273</v>
      </c>
      <c r="O292" s="24">
        <f t="shared" si="106"/>
        <v>0</v>
      </c>
      <c r="P292" s="25"/>
      <c r="Q292" s="24">
        <f t="shared" si="107"/>
        <v>0</v>
      </c>
      <c r="R292" s="20">
        <f t="shared" si="108"/>
        <v>273</v>
      </c>
    </row>
    <row r="293" spans="1:18" x14ac:dyDescent="0.25">
      <c r="A293" s="30" t="s">
        <v>85</v>
      </c>
      <c r="B293" s="30"/>
      <c r="C293" s="42">
        <v>10</v>
      </c>
      <c r="D293" s="17">
        <f t="shared" si="100"/>
        <v>0.26</v>
      </c>
      <c r="E293" s="54">
        <v>2071900</v>
      </c>
      <c r="F293" s="19">
        <v>35447</v>
      </c>
      <c r="G293" s="20">
        <f t="shared" si="101"/>
        <v>0</v>
      </c>
      <c r="H293" s="21"/>
      <c r="I293" s="22"/>
      <c r="J293" s="20">
        <f t="shared" si="102"/>
        <v>0</v>
      </c>
      <c r="K293" s="20">
        <f t="shared" si="103"/>
        <v>0</v>
      </c>
      <c r="L293" s="20">
        <f t="shared" si="104"/>
        <v>2071900</v>
      </c>
      <c r="M293" s="23">
        <f t="shared" si="105"/>
        <v>366</v>
      </c>
      <c r="N293" s="45">
        <v>1902</v>
      </c>
      <c r="O293" s="24">
        <f t="shared" si="106"/>
        <v>0</v>
      </c>
      <c r="P293" s="25"/>
      <c r="Q293" s="24">
        <f t="shared" si="107"/>
        <v>0</v>
      </c>
      <c r="R293" s="20">
        <f t="shared" si="108"/>
        <v>1902</v>
      </c>
    </row>
    <row r="294" spans="1:18" x14ac:dyDescent="0.25">
      <c r="A294" s="30" t="s">
        <v>85</v>
      </c>
      <c r="B294" s="30"/>
      <c r="C294" s="42">
        <v>10</v>
      </c>
      <c r="D294" s="17">
        <f t="shared" si="100"/>
        <v>0.26</v>
      </c>
      <c r="E294" s="54">
        <v>1742996</v>
      </c>
      <c r="F294" s="19">
        <v>35990</v>
      </c>
      <c r="G294" s="20">
        <f t="shared" si="101"/>
        <v>0</v>
      </c>
      <c r="H294" s="21"/>
      <c r="I294" s="22"/>
      <c r="J294" s="20">
        <f t="shared" si="102"/>
        <v>0</v>
      </c>
      <c r="K294" s="20">
        <f t="shared" si="103"/>
        <v>0</v>
      </c>
      <c r="L294" s="20">
        <f t="shared" si="104"/>
        <v>1742996</v>
      </c>
      <c r="M294" s="23">
        <f t="shared" si="105"/>
        <v>366</v>
      </c>
      <c r="N294" s="45">
        <v>2501</v>
      </c>
      <c r="O294" s="24">
        <f t="shared" si="106"/>
        <v>0</v>
      </c>
      <c r="P294" s="25"/>
      <c r="Q294" s="24">
        <f t="shared" si="107"/>
        <v>0</v>
      </c>
      <c r="R294" s="20">
        <f t="shared" si="108"/>
        <v>2501</v>
      </c>
    </row>
    <row r="295" spans="1:18" x14ac:dyDescent="0.25">
      <c r="A295" s="30" t="s">
        <v>86</v>
      </c>
      <c r="B295" s="30"/>
      <c r="C295" s="42">
        <v>10</v>
      </c>
      <c r="D295" s="17">
        <f t="shared" si="100"/>
        <v>0.26</v>
      </c>
      <c r="E295" s="54">
        <v>42025</v>
      </c>
      <c r="F295" s="19">
        <v>40118</v>
      </c>
      <c r="G295" s="20">
        <f t="shared" si="101"/>
        <v>0</v>
      </c>
      <c r="H295" s="21"/>
      <c r="I295" s="22"/>
      <c r="J295" s="20">
        <f t="shared" si="102"/>
        <v>0</v>
      </c>
      <c r="K295" s="20">
        <f t="shared" si="103"/>
        <v>0</v>
      </c>
      <c r="L295" s="20">
        <f t="shared" si="104"/>
        <v>42025</v>
      </c>
      <c r="M295" s="23">
        <f t="shared" si="105"/>
        <v>366</v>
      </c>
      <c r="N295" s="45">
        <v>1350</v>
      </c>
      <c r="O295" s="24">
        <f t="shared" si="106"/>
        <v>0</v>
      </c>
      <c r="P295" s="25"/>
      <c r="Q295" s="24">
        <f t="shared" si="107"/>
        <v>0</v>
      </c>
      <c r="R295" s="20">
        <f t="shared" si="108"/>
        <v>1350</v>
      </c>
    </row>
    <row r="296" spans="1:18" x14ac:dyDescent="0.25">
      <c r="A296" s="30" t="s">
        <v>87</v>
      </c>
      <c r="B296" s="30"/>
      <c r="C296" s="42">
        <v>10</v>
      </c>
      <c r="D296" s="17">
        <f t="shared" si="100"/>
        <v>0.26</v>
      </c>
      <c r="E296" s="54">
        <v>200262</v>
      </c>
      <c r="F296" s="19">
        <v>37104</v>
      </c>
      <c r="G296" s="20">
        <f t="shared" si="101"/>
        <v>0</v>
      </c>
      <c r="H296" s="21"/>
      <c r="I296" s="22"/>
      <c r="J296" s="20">
        <f t="shared" si="102"/>
        <v>0</v>
      </c>
      <c r="K296" s="20">
        <f t="shared" si="103"/>
        <v>0</v>
      </c>
      <c r="L296" s="20">
        <f t="shared" si="104"/>
        <v>200262</v>
      </c>
      <c r="M296" s="23">
        <f t="shared" si="105"/>
        <v>366</v>
      </c>
      <c r="N296" s="45">
        <v>720</v>
      </c>
      <c r="O296" s="24">
        <f t="shared" si="106"/>
        <v>0</v>
      </c>
      <c r="P296" s="25"/>
      <c r="Q296" s="24">
        <f t="shared" si="107"/>
        <v>0</v>
      </c>
      <c r="R296" s="20">
        <f t="shared" si="108"/>
        <v>720</v>
      </c>
    </row>
    <row r="297" spans="1:18" x14ac:dyDescent="0.25">
      <c r="A297" s="30" t="s">
        <v>88</v>
      </c>
      <c r="B297" s="30"/>
      <c r="C297" s="42">
        <v>10</v>
      </c>
      <c r="D297" s="17">
        <f t="shared" si="100"/>
        <v>0.26</v>
      </c>
      <c r="E297" s="54">
        <v>23525</v>
      </c>
      <c r="F297" s="19">
        <v>37511</v>
      </c>
      <c r="G297" s="20">
        <f t="shared" si="101"/>
        <v>0</v>
      </c>
      <c r="H297" s="21"/>
      <c r="I297" s="22"/>
      <c r="J297" s="20">
        <f t="shared" si="102"/>
        <v>0</v>
      </c>
      <c r="K297" s="20">
        <f t="shared" si="103"/>
        <v>0</v>
      </c>
      <c r="L297" s="20">
        <f t="shared" si="104"/>
        <v>23525</v>
      </c>
      <c r="M297" s="23">
        <f t="shared" si="105"/>
        <v>366</v>
      </c>
      <c r="N297" s="45">
        <v>113</v>
      </c>
      <c r="O297" s="24">
        <f t="shared" si="106"/>
        <v>0</v>
      </c>
      <c r="P297" s="25"/>
      <c r="Q297" s="24">
        <f t="shared" si="107"/>
        <v>0</v>
      </c>
      <c r="R297" s="20">
        <f t="shared" si="108"/>
        <v>113</v>
      </c>
    </row>
    <row r="298" spans="1:18" x14ac:dyDescent="0.25">
      <c r="A298" s="30" t="s">
        <v>85</v>
      </c>
      <c r="B298" s="30"/>
      <c r="C298" s="42">
        <v>10</v>
      </c>
      <c r="D298" s="17">
        <f t="shared" si="100"/>
        <v>0.26</v>
      </c>
      <c r="E298" s="54">
        <v>1400000</v>
      </c>
      <c r="F298" s="19">
        <v>41729</v>
      </c>
      <c r="G298" s="20">
        <f t="shared" si="101"/>
        <v>0</v>
      </c>
      <c r="H298" s="21"/>
      <c r="I298" s="22"/>
      <c r="J298" s="20">
        <f t="shared" si="102"/>
        <v>0</v>
      </c>
      <c r="K298" s="20">
        <f t="shared" si="103"/>
        <v>0</v>
      </c>
      <c r="L298" s="20">
        <f t="shared" si="104"/>
        <v>1400000</v>
      </c>
      <c r="M298" s="23">
        <f t="shared" si="105"/>
        <v>366</v>
      </c>
      <c r="N298" s="45">
        <v>93079</v>
      </c>
      <c r="O298" s="24">
        <f t="shared" si="106"/>
        <v>23079</v>
      </c>
      <c r="P298" s="25"/>
      <c r="Q298" s="24">
        <f t="shared" si="107"/>
        <v>23079</v>
      </c>
      <c r="R298" s="20">
        <f t="shared" si="108"/>
        <v>70000</v>
      </c>
    </row>
    <row r="299" spans="1:18" x14ac:dyDescent="0.25">
      <c r="A299" s="7" t="s">
        <v>2</v>
      </c>
      <c r="B299" s="7"/>
      <c r="C299" s="7"/>
      <c r="D299" s="7"/>
      <c r="E299" s="7"/>
      <c r="F299" s="7"/>
      <c r="G299" s="52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</row>
    <row r="300" spans="1:18" x14ac:dyDescent="0.25">
      <c r="A300" s="30" t="s">
        <v>33</v>
      </c>
      <c r="B300" s="30"/>
      <c r="C300" s="31"/>
      <c r="D300" s="31"/>
      <c r="E300" s="32">
        <f>SUM(E290:E299)</f>
        <v>7620708</v>
      </c>
      <c r="F300" s="33">
        <f>+E300-G300</f>
        <v>7620708</v>
      </c>
      <c r="G300" s="32">
        <f>SUM(G290:G299)</f>
        <v>0</v>
      </c>
      <c r="H300" s="34"/>
      <c r="I300" s="53">
        <f>SUM(I290:I299)</f>
        <v>0</v>
      </c>
      <c r="J300" s="53">
        <f>SUM(J290:J299)</f>
        <v>0</v>
      </c>
      <c r="K300" s="53">
        <f>SUM(K290:K299)</f>
        <v>0</v>
      </c>
      <c r="L300" s="53">
        <f>SUM(L290:L299)</f>
        <v>7620708</v>
      </c>
      <c r="M300" s="33"/>
      <c r="N300" s="53">
        <f>SUM(N290:N299)</f>
        <v>100132</v>
      </c>
      <c r="O300" s="24"/>
      <c r="P300" s="24"/>
      <c r="Q300" s="53">
        <f>SUM(Q290:Q299)</f>
        <v>23079</v>
      </c>
      <c r="R300" s="53">
        <f>SUM(R290:R299)</f>
        <v>77053</v>
      </c>
    </row>
    <row r="301" spans="1:18" x14ac:dyDescent="0.25">
      <c r="A301" s="7" t="s">
        <v>2</v>
      </c>
      <c r="B301" s="7"/>
      <c r="C301" s="7"/>
      <c r="D301" s="7"/>
      <c r="E301" s="7"/>
      <c r="F301" s="7"/>
      <c r="G301" s="52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</row>
    <row r="302" spans="1:18" x14ac:dyDescent="0.25">
      <c r="A302" s="63" t="s">
        <v>89</v>
      </c>
      <c r="B302" s="63"/>
      <c r="C302" s="7"/>
      <c r="D302" s="7"/>
      <c r="E302" s="7"/>
      <c r="F302" s="7"/>
      <c r="G302" s="5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</row>
    <row r="303" spans="1:18" x14ac:dyDescent="0.25">
      <c r="A303" s="30" t="s">
        <v>89</v>
      </c>
      <c r="B303" s="30"/>
      <c r="C303" s="42">
        <v>10</v>
      </c>
      <c r="D303" s="17">
        <f t="shared" si="100"/>
        <v>0.26</v>
      </c>
      <c r="E303" s="59">
        <v>36184</v>
      </c>
      <c r="F303" s="44">
        <v>40179</v>
      </c>
      <c r="G303" s="20">
        <f t="shared" si="101"/>
        <v>0</v>
      </c>
      <c r="H303" s="21"/>
      <c r="I303" s="22"/>
      <c r="J303" s="20">
        <f t="shared" si="102"/>
        <v>0</v>
      </c>
      <c r="K303" s="20">
        <f t="shared" si="103"/>
        <v>0</v>
      </c>
      <c r="L303" s="20">
        <f t="shared" si="104"/>
        <v>36184</v>
      </c>
      <c r="M303" s="23">
        <f t="shared" si="105"/>
        <v>366</v>
      </c>
      <c r="N303" s="45">
        <v>1642</v>
      </c>
      <c r="O303" s="24">
        <f t="shared" si="106"/>
        <v>0</v>
      </c>
      <c r="P303" s="25"/>
      <c r="Q303" s="24">
        <f t="shared" si="107"/>
        <v>0</v>
      </c>
      <c r="R303" s="20">
        <f t="shared" si="108"/>
        <v>1642</v>
      </c>
    </row>
    <row r="304" spans="1:18" x14ac:dyDescent="0.25">
      <c r="A304" s="30" t="s">
        <v>89</v>
      </c>
      <c r="B304" s="30"/>
      <c r="C304" s="42">
        <v>10</v>
      </c>
      <c r="D304" s="17">
        <f t="shared" si="100"/>
        <v>0.26</v>
      </c>
      <c r="E304" s="59">
        <v>247860</v>
      </c>
      <c r="F304" s="44">
        <v>40513</v>
      </c>
      <c r="G304" s="20">
        <f t="shared" si="101"/>
        <v>0</v>
      </c>
      <c r="H304" s="21"/>
      <c r="I304" s="22"/>
      <c r="J304" s="20">
        <f t="shared" si="102"/>
        <v>0</v>
      </c>
      <c r="K304" s="20">
        <f t="shared" si="103"/>
        <v>0</v>
      </c>
      <c r="L304" s="20">
        <f t="shared" si="104"/>
        <v>247860</v>
      </c>
      <c r="M304" s="23">
        <f t="shared" si="105"/>
        <v>366</v>
      </c>
      <c r="N304" s="45">
        <v>11370</v>
      </c>
      <c r="O304" s="24">
        <f t="shared" si="106"/>
        <v>0</v>
      </c>
      <c r="P304" s="25"/>
      <c r="Q304" s="24">
        <f t="shared" si="107"/>
        <v>0</v>
      </c>
      <c r="R304" s="20">
        <f t="shared" si="108"/>
        <v>11370</v>
      </c>
    </row>
    <row r="305" spans="1:18" x14ac:dyDescent="0.25">
      <c r="A305" s="30" t="s">
        <v>89</v>
      </c>
      <c r="B305" s="30"/>
      <c r="C305" s="42">
        <v>10</v>
      </c>
      <c r="D305" s="17">
        <f t="shared" si="100"/>
        <v>0.26</v>
      </c>
      <c r="E305" s="59">
        <v>356786</v>
      </c>
      <c r="F305" s="44">
        <v>41821</v>
      </c>
      <c r="G305" s="20">
        <f t="shared" si="101"/>
        <v>0</v>
      </c>
      <c r="H305" s="21"/>
      <c r="I305" s="22"/>
      <c r="J305" s="20">
        <f t="shared" si="102"/>
        <v>0</v>
      </c>
      <c r="K305" s="20">
        <f t="shared" si="103"/>
        <v>0</v>
      </c>
      <c r="L305" s="20">
        <f t="shared" si="104"/>
        <v>356786</v>
      </c>
      <c r="M305" s="23">
        <f t="shared" si="105"/>
        <v>366</v>
      </c>
      <c r="N305" s="45">
        <v>25597</v>
      </c>
      <c r="O305" s="24">
        <f t="shared" si="106"/>
        <v>6655</v>
      </c>
      <c r="P305" s="25"/>
      <c r="Q305" s="24">
        <f t="shared" si="107"/>
        <v>6655</v>
      </c>
      <c r="R305" s="20">
        <f t="shared" si="108"/>
        <v>18942</v>
      </c>
    </row>
    <row r="306" spans="1:18" x14ac:dyDescent="0.25">
      <c r="A306" s="30" t="s">
        <v>89</v>
      </c>
      <c r="B306" s="30"/>
      <c r="C306" s="42">
        <v>10</v>
      </c>
      <c r="D306" s="17">
        <f t="shared" si="100"/>
        <v>0.26</v>
      </c>
      <c r="E306" s="59">
        <v>43263</v>
      </c>
      <c r="F306" s="44">
        <v>41883</v>
      </c>
      <c r="G306" s="20">
        <f t="shared" si="101"/>
        <v>0</v>
      </c>
      <c r="H306" s="21"/>
      <c r="I306" s="22"/>
      <c r="J306" s="20">
        <f t="shared" si="102"/>
        <v>0</v>
      </c>
      <c r="K306" s="20">
        <f t="shared" si="103"/>
        <v>0</v>
      </c>
      <c r="L306" s="20">
        <f t="shared" si="104"/>
        <v>43263</v>
      </c>
      <c r="M306" s="23">
        <f t="shared" si="105"/>
        <v>366</v>
      </c>
      <c r="N306" s="45">
        <v>3264</v>
      </c>
      <c r="O306" s="24">
        <f t="shared" si="106"/>
        <v>849</v>
      </c>
      <c r="P306" s="25"/>
      <c r="Q306" s="24">
        <f t="shared" si="107"/>
        <v>849</v>
      </c>
      <c r="R306" s="20">
        <f t="shared" si="108"/>
        <v>2415</v>
      </c>
    </row>
    <row r="307" spans="1:18" x14ac:dyDescent="0.25">
      <c r="A307" s="30" t="s">
        <v>89</v>
      </c>
      <c r="B307" s="30"/>
      <c r="C307" s="42">
        <v>10</v>
      </c>
      <c r="D307" s="17">
        <f t="shared" si="100"/>
        <v>0.26</v>
      </c>
      <c r="E307" s="59">
        <v>10360</v>
      </c>
      <c r="F307" s="44">
        <v>42501</v>
      </c>
      <c r="G307" s="20">
        <f t="shared" si="101"/>
        <v>0</v>
      </c>
      <c r="H307" s="21"/>
      <c r="I307" s="22"/>
      <c r="J307" s="20">
        <f t="shared" si="102"/>
        <v>0</v>
      </c>
      <c r="K307" s="20">
        <f t="shared" si="103"/>
        <v>0</v>
      </c>
      <c r="L307" s="20">
        <f t="shared" si="104"/>
        <v>10360</v>
      </c>
      <c r="M307" s="23">
        <f t="shared" si="105"/>
        <v>366</v>
      </c>
      <c r="N307" s="45">
        <v>1302</v>
      </c>
      <c r="O307" s="24">
        <f t="shared" si="106"/>
        <v>339</v>
      </c>
      <c r="P307" s="25"/>
      <c r="Q307" s="24">
        <f t="shared" si="107"/>
        <v>339</v>
      </c>
      <c r="R307" s="20">
        <f t="shared" si="108"/>
        <v>963</v>
      </c>
    </row>
    <row r="308" spans="1:18" x14ac:dyDescent="0.25">
      <c r="A308" s="30" t="s">
        <v>89</v>
      </c>
      <c r="B308" s="30"/>
      <c r="C308" s="42">
        <v>10</v>
      </c>
      <c r="D308" s="17">
        <f t="shared" si="100"/>
        <v>0.26</v>
      </c>
      <c r="E308" s="59">
        <v>63600</v>
      </c>
      <c r="F308" s="44">
        <v>43100</v>
      </c>
      <c r="G308" s="20">
        <f t="shared" si="101"/>
        <v>0</v>
      </c>
      <c r="H308" s="21"/>
      <c r="I308" s="22"/>
      <c r="J308" s="20">
        <f t="shared" si="102"/>
        <v>0</v>
      </c>
      <c r="K308" s="20">
        <f t="shared" si="103"/>
        <v>0</v>
      </c>
      <c r="L308" s="20">
        <f t="shared" si="104"/>
        <v>63600</v>
      </c>
      <c r="M308" s="23">
        <f t="shared" si="105"/>
        <v>366</v>
      </c>
      <c r="N308" s="45">
        <v>13079</v>
      </c>
      <c r="O308" s="24">
        <f t="shared" si="106"/>
        <v>3401</v>
      </c>
      <c r="P308" s="25"/>
      <c r="Q308" s="24">
        <f t="shared" si="107"/>
        <v>3401</v>
      </c>
      <c r="R308" s="20">
        <f t="shared" si="108"/>
        <v>9678</v>
      </c>
    </row>
    <row r="309" spans="1:18" x14ac:dyDescent="0.25">
      <c r="A309" s="30" t="s">
        <v>89</v>
      </c>
      <c r="B309" s="30"/>
      <c r="C309" s="42">
        <v>10</v>
      </c>
      <c r="D309" s="17">
        <f t="shared" si="100"/>
        <v>0.26</v>
      </c>
      <c r="E309" s="59">
        <v>14400</v>
      </c>
      <c r="F309" s="44">
        <v>44480</v>
      </c>
      <c r="G309" s="20">
        <f t="shared" si="101"/>
        <v>0</v>
      </c>
      <c r="H309" s="21"/>
      <c r="I309" s="22"/>
      <c r="J309" s="20">
        <f t="shared" si="102"/>
        <v>0</v>
      </c>
      <c r="K309" s="20">
        <f t="shared" si="103"/>
        <v>0</v>
      </c>
      <c r="L309" s="20">
        <f t="shared" si="104"/>
        <v>14400</v>
      </c>
      <c r="M309" s="23">
        <f t="shared" si="105"/>
        <v>366</v>
      </c>
      <c r="N309" s="45">
        <v>9244</v>
      </c>
      <c r="O309" s="24">
        <f t="shared" si="106"/>
        <v>2404</v>
      </c>
      <c r="P309" s="25"/>
      <c r="Q309" s="24">
        <f t="shared" si="107"/>
        <v>2404</v>
      </c>
      <c r="R309" s="20">
        <f t="shared" si="108"/>
        <v>6840</v>
      </c>
    </row>
    <row r="310" spans="1:18" x14ac:dyDescent="0.25">
      <c r="A310" s="7" t="s">
        <v>2</v>
      </c>
      <c r="B310" s="7"/>
      <c r="C310" s="7"/>
      <c r="D310" s="7"/>
      <c r="E310" s="7"/>
      <c r="F310" s="7"/>
      <c r="G310" s="52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</row>
    <row r="311" spans="1:18" x14ac:dyDescent="0.25">
      <c r="A311" s="30" t="s">
        <v>33</v>
      </c>
      <c r="B311" s="30"/>
      <c r="C311" s="31"/>
      <c r="D311" s="31"/>
      <c r="E311" s="32">
        <f>SUM(E302:E310)</f>
        <v>772453</v>
      </c>
      <c r="F311" s="33">
        <f>+E311-G311</f>
        <v>772453</v>
      </c>
      <c r="G311" s="32">
        <f>SUM(G302:G310)</f>
        <v>0</v>
      </c>
      <c r="H311" s="34"/>
      <c r="I311" s="53">
        <f>SUM(I302:I310)</f>
        <v>0</v>
      </c>
      <c r="J311" s="53">
        <f t="shared" ref="J311:N311" si="109">SUM(J302:J310)</f>
        <v>0</v>
      </c>
      <c r="K311" s="53">
        <f t="shared" si="109"/>
        <v>0</v>
      </c>
      <c r="L311" s="53">
        <f t="shared" si="109"/>
        <v>772453</v>
      </c>
      <c r="M311" s="33"/>
      <c r="N311" s="53">
        <f t="shared" si="109"/>
        <v>65498</v>
      </c>
      <c r="O311" s="24"/>
      <c r="P311" s="24"/>
      <c r="Q311" s="53">
        <f t="shared" ref="Q311:R311" si="110">SUM(Q302:Q310)</f>
        <v>13648</v>
      </c>
      <c r="R311" s="53">
        <f t="shared" si="110"/>
        <v>51850</v>
      </c>
    </row>
    <row r="312" spans="1:18" x14ac:dyDescent="0.25">
      <c r="A312" s="7" t="s">
        <v>2</v>
      </c>
      <c r="B312" s="7"/>
      <c r="C312" s="7"/>
      <c r="D312" s="7"/>
      <c r="E312" s="7"/>
      <c r="F312" s="7"/>
      <c r="G312" s="52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</row>
    <row r="313" spans="1:18" x14ac:dyDescent="0.25">
      <c r="A313" s="63" t="s">
        <v>90</v>
      </c>
      <c r="B313" s="63"/>
      <c r="C313" s="7"/>
      <c r="D313" s="7"/>
      <c r="E313" s="7"/>
      <c r="F313" s="7"/>
      <c r="G313" s="52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</row>
    <row r="314" spans="1:18" x14ac:dyDescent="0.25">
      <c r="A314" s="30" t="s">
        <v>90</v>
      </c>
      <c r="B314" s="30"/>
      <c r="C314" s="42">
        <v>10</v>
      </c>
      <c r="D314" s="17">
        <f t="shared" ref="D314:D333" si="111">IF(C314&gt;0,CEILING(1-(5%^(1/C314)),0.01),0)</f>
        <v>0.26</v>
      </c>
      <c r="E314" s="54">
        <v>2752012</v>
      </c>
      <c r="F314" s="19">
        <v>39387</v>
      </c>
      <c r="G314" s="20">
        <f t="shared" ref="G314:G333" si="112">+IF(AND(F314&gt;N$5,F314&lt;=R$5),E314,0)</f>
        <v>0</v>
      </c>
      <c r="H314" s="21"/>
      <c r="I314" s="22"/>
      <c r="J314" s="20">
        <f t="shared" ref="J314:J333" si="113">+IF(AND(H314&gt;N$5,H314&lt;=R$5),I314-N314+O314,0)</f>
        <v>0</v>
      </c>
      <c r="K314" s="20">
        <f t="shared" ref="K314:K333" si="114">+IF(AND(H314&gt;N$5,H314&lt;=R$5),E314-N314+O314,0)</f>
        <v>0</v>
      </c>
      <c r="L314" s="20">
        <f t="shared" ref="L314:L333" si="115">+IF(OR(F314&gt;R$5,AND(H314&gt;0,H314&lt;=R$5)),0,E314)</f>
        <v>2752012</v>
      </c>
      <c r="M314" s="23">
        <f t="shared" ref="M314:M333" si="116">+IF(F314&gt;R$5,0,MAX(0,IF(H314&gt;R$5,R$5+1,MIN(H314,R$5+1))-IF(F314&lt;=N$5,N$5+1,F314)))</f>
        <v>366</v>
      </c>
      <c r="N314" s="45">
        <v>48360</v>
      </c>
      <c r="O314" s="24">
        <f t="shared" ref="O314:O333" si="117">IF(AND(H314&lt;&gt;0,H314&lt;F314),"Error",ROUND(MAX(0,IF(F314&lt;=N$5,N314,G314)-MAX(FLOOR(E314*5%,10),E314*(1-D314)^(YEARFRAC(IF(AND(H314&gt;0,H314&lt;=R$5),H314,R$5+1),F314)))),0))</f>
        <v>0</v>
      </c>
      <c r="P314" s="25"/>
      <c r="Q314" s="24">
        <f t="shared" ref="Q314:Q333" si="118">ROUND(MAX(+O314+P314,0),0)</f>
        <v>0</v>
      </c>
      <c r="R314" s="20">
        <f t="shared" ref="R314:R333" si="119">+ROUND(IF(OR(F314&gt;R$5,AND(H314&gt;0,H314&lt;=R$5)),0,IF(F314&lt;=N$5,N314,E314)-Q314),0)</f>
        <v>48360</v>
      </c>
    </row>
    <row r="315" spans="1:18" x14ac:dyDescent="0.25">
      <c r="A315" s="30" t="s">
        <v>90</v>
      </c>
      <c r="B315" s="30"/>
      <c r="C315" s="42">
        <v>10</v>
      </c>
      <c r="D315" s="17">
        <f t="shared" si="111"/>
        <v>0.26</v>
      </c>
      <c r="E315" s="54">
        <v>727910</v>
      </c>
      <c r="F315" s="19">
        <v>39539</v>
      </c>
      <c r="G315" s="20">
        <f t="shared" si="112"/>
        <v>0</v>
      </c>
      <c r="H315" s="21"/>
      <c r="I315" s="22"/>
      <c r="J315" s="20">
        <f t="shared" si="113"/>
        <v>0</v>
      </c>
      <c r="K315" s="20">
        <f t="shared" si="114"/>
        <v>0</v>
      </c>
      <c r="L315" s="20">
        <f t="shared" si="115"/>
        <v>727910</v>
      </c>
      <c r="M315" s="23">
        <f t="shared" si="116"/>
        <v>366</v>
      </c>
      <c r="N315" s="45">
        <v>14500</v>
      </c>
      <c r="O315" s="24">
        <f t="shared" si="117"/>
        <v>0</v>
      </c>
      <c r="P315" s="25"/>
      <c r="Q315" s="24">
        <f t="shared" si="118"/>
        <v>0</v>
      </c>
      <c r="R315" s="20">
        <f t="shared" si="119"/>
        <v>14500</v>
      </c>
    </row>
    <row r="316" spans="1:18" x14ac:dyDescent="0.25">
      <c r="A316" s="30" t="s">
        <v>90</v>
      </c>
      <c r="B316" s="30"/>
      <c r="C316" s="42">
        <v>10</v>
      </c>
      <c r="D316" s="17">
        <f t="shared" si="111"/>
        <v>0.26</v>
      </c>
      <c r="E316" s="54">
        <v>332000</v>
      </c>
      <c r="F316" s="19">
        <v>40118</v>
      </c>
      <c r="G316" s="20">
        <f t="shared" si="112"/>
        <v>0</v>
      </c>
      <c r="H316" s="21"/>
      <c r="I316" s="22"/>
      <c r="J316" s="20">
        <f t="shared" si="113"/>
        <v>0</v>
      </c>
      <c r="K316" s="20">
        <f t="shared" si="114"/>
        <v>0</v>
      </c>
      <c r="L316" s="20">
        <f t="shared" si="115"/>
        <v>332000</v>
      </c>
      <c r="M316" s="23">
        <f t="shared" si="116"/>
        <v>366</v>
      </c>
      <c r="N316" s="45">
        <v>10663</v>
      </c>
      <c r="O316" s="24">
        <f t="shared" si="117"/>
        <v>0</v>
      </c>
      <c r="P316" s="25"/>
      <c r="Q316" s="24">
        <f t="shared" si="118"/>
        <v>0</v>
      </c>
      <c r="R316" s="20">
        <f t="shared" si="119"/>
        <v>10663</v>
      </c>
    </row>
    <row r="317" spans="1:18" x14ac:dyDescent="0.25">
      <c r="A317" s="30" t="s">
        <v>90</v>
      </c>
      <c r="B317" s="30"/>
      <c r="C317" s="42">
        <v>10</v>
      </c>
      <c r="D317" s="17">
        <f t="shared" si="111"/>
        <v>0.26</v>
      </c>
      <c r="E317" s="54">
        <v>337930</v>
      </c>
      <c r="F317" s="19">
        <v>40148</v>
      </c>
      <c r="G317" s="20">
        <f t="shared" si="112"/>
        <v>0</v>
      </c>
      <c r="H317" s="21"/>
      <c r="I317" s="22"/>
      <c r="J317" s="20">
        <f t="shared" si="113"/>
        <v>0</v>
      </c>
      <c r="K317" s="20">
        <f t="shared" si="114"/>
        <v>0</v>
      </c>
      <c r="L317" s="20">
        <f t="shared" si="115"/>
        <v>337930</v>
      </c>
      <c r="M317" s="23">
        <f t="shared" si="116"/>
        <v>366</v>
      </c>
      <c r="N317" s="45">
        <v>11125</v>
      </c>
      <c r="O317" s="24">
        <f t="shared" si="117"/>
        <v>0</v>
      </c>
      <c r="P317" s="25"/>
      <c r="Q317" s="24">
        <f t="shared" si="118"/>
        <v>0</v>
      </c>
      <c r="R317" s="20">
        <f t="shared" si="119"/>
        <v>11125</v>
      </c>
    </row>
    <row r="318" spans="1:18" x14ac:dyDescent="0.25">
      <c r="A318" s="30" t="s">
        <v>90</v>
      </c>
      <c r="B318" s="30"/>
      <c r="C318" s="42">
        <v>10</v>
      </c>
      <c r="D318" s="17">
        <f t="shared" si="111"/>
        <v>0.26</v>
      </c>
      <c r="E318" s="54">
        <v>15100</v>
      </c>
      <c r="F318" s="19">
        <v>40299</v>
      </c>
      <c r="G318" s="20">
        <f t="shared" si="112"/>
        <v>0</v>
      </c>
      <c r="H318" s="21"/>
      <c r="I318" s="22"/>
      <c r="J318" s="20">
        <f t="shared" si="113"/>
        <v>0</v>
      </c>
      <c r="K318" s="20">
        <f t="shared" si="114"/>
        <v>0</v>
      </c>
      <c r="L318" s="20">
        <f t="shared" si="115"/>
        <v>15100</v>
      </c>
      <c r="M318" s="23">
        <f t="shared" si="116"/>
        <v>366</v>
      </c>
      <c r="N318" s="45">
        <v>563</v>
      </c>
      <c r="O318" s="24">
        <f t="shared" si="117"/>
        <v>0</v>
      </c>
      <c r="P318" s="25"/>
      <c r="Q318" s="24">
        <f t="shared" si="118"/>
        <v>0</v>
      </c>
      <c r="R318" s="20">
        <f t="shared" si="119"/>
        <v>563</v>
      </c>
    </row>
    <row r="319" spans="1:18" x14ac:dyDescent="0.25">
      <c r="A319" s="30" t="s">
        <v>90</v>
      </c>
      <c r="B319" s="30"/>
      <c r="C319" s="42">
        <v>10</v>
      </c>
      <c r="D319" s="17">
        <f t="shared" si="111"/>
        <v>0.26</v>
      </c>
      <c r="E319" s="54">
        <v>20000</v>
      </c>
      <c r="F319" s="19">
        <v>40544</v>
      </c>
      <c r="G319" s="20">
        <f t="shared" si="112"/>
        <v>0</v>
      </c>
      <c r="H319" s="21"/>
      <c r="I319" s="22"/>
      <c r="J319" s="20">
        <f t="shared" si="113"/>
        <v>0</v>
      </c>
      <c r="K319" s="20">
        <f t="shared" si="114"/>
        <v>0</v>
      </c>
      <c r="L319" s="20">
        <f t="shared" si="115"/>
        <v>20000</v>
      </c>
      <c r="M319" s="23">
        <f t="shared" si="116"/>
        <v>366</v>
      </c>
      <c r="N319" s="45">
        <v>913</v>
      </c>
      <c r="O319" s="24">
        <f t="shared" si="117"/>
        <v>0</v>
      </c>
      <c r="P319" s="25"/>
      <c r="Q319" s="24">
        <f t="shared" si="118"/>
        <v>0</v>
      </c>
      <c r="R319" s="20">
        <f t="shared" si="119"/>
        <v>913</v>
      </c>
    </row>
    <row r="320" spans="1:18" x14ac:dyDescent="0.25">
      <c r="A320" s="30" t="s">
        <v>90</v>
      </c>
      <c r="B320" s="30"/>
      <c r="C320" s="42">
        <v>10</v>
      </c>
      <c r="D320" s="17">
        <f t="shared" si="111"/>
        <v>0.26</v>
      </c>
      <c r="E320" s="54">
        <v>225000</v>
      </c>
      <c r="F320" s="19">
        <v>40695</v>
      </c>
      <c r="G320" s="20">
        <f t="shared" si="112"/>
        <v>0</v>
      </c>
      <c r="H320" s="21"/>
      <c r="I320" s="22"/>
      <c r="J320" s="20">
        <f t="shared" si="113"/>
        <v>0</v>
      </c>
      <c r="K320" s="20">
        <f t="shared" si="114"/>
        <v>0</v>
      </c>
      <c r="L320" s="20">
        <f t="shared" si="115"/>
        <v>225000</v>
      </c>
      <c r="M320" s="23">
        <f t="shared" si="116"/>
        <v>366</v>
      </c>
      <c r="N320" s="45">
        <v>11250</v>
      </c>
      <c r="O320" s="24">
        <f t="shared" si="117"/>
        <v>0</v>
      </c>
      <c r="P320" s="25"/>
      <c r="Q320" s="24">
        <f t="shared" si="118"/>
        <v>0</v>
      </c>
      <c r="R320" s="20">
        <f t="shared" si="119"/>
        <v>11250</v>
      </c>
    </row>
    <row r="321" spans="1:19" x14ac:dyDescent="0.25">
      <c r="A321" s="30" t="s">
        <v>90</v>
      </c>
      <c r="B321" s="30"/>
      <c r="C321" s="42">
        <v>10</v>
      </c>
      <c r="D321" s="17">
        <f t="shared" si="111"/>
        <v>0.26</v>
      </c>
      <c r="E321" s="54">
        <v>273000</v>
      </c>
      <c r="F321" s="19">
        <v>41214</v>
      </c>
      <c r="G321" s="20">
        <f t="shared" si="112"/>
        <v>0</v>
      </c>
      <c r="H321" s="21"/>
      <c r="I321" s="22"/>
      <c r="J321" s="20">
        <f t="shared" si="113"/>
        <v>0</v>
      </c>
      <c r="K321" s="20">
        <f t="shared" si="114"/>
        <v>0</v>
      </c>
      <c r="L321" s="20">
        <f t="shared" si="115"/>
        <v>273000</v>
      </c>
      <c r="M321" s="23">
        <f t="shared" si="116"/>
        <v>366</v>
      </c>
      <c r="N321" s="45">
        <v>13650</v>
      </c>
      <c r="O321" s="24">
        <f t="shared" si="117"/>
        <v>0</v>
      </c>
      <c r="P321" s="25"/>
      <c r="Q321" s="24">
        <f t="shared" si="118"/>
        <v>0</v>
      </c>
      <c r="R321" s="20">
        <f t="shared" si="119"/>
        <v>13650</v>
      </c>
    </row>
    <row r="322" spans="1:19" x14ac:dyDescent="0.25">
      <c r="A322" s="30" t="s">
        <v>90</v>
      </c>
      <c r="B322" s="30"/>
      <c r="C322" s="42">
        <v>10</v>
      </c>
      <c r="D322" s="17">
        <f t="shared" si="111"/>
        <v>0.26</v>
      </c>
      <c r="E322" s="54">
        <v>595000</v>
      </c>
      <c r="F322" s="19">
        <v>42825</v>
      </c>
      <c r="G322" s="20">
        <f t="shared" si="112"/>
        <v>0</v>
      </c>
      <c r="H322" s="21"/>
      <c r="I322" s="22"/>
      <c r="J322" s="20">
        <f t="shared" si="113"/>
        <v>0</v>
      </c>
      <c r="K322" s="20">
        <f t="shared" si="114"/>
        <v>0</v>
      </c>
      <c r="L322" s="20">
        <f t="shared" si="115"/>
        <v>595000</v>
      </c>
      <c r="M322" s="23">
        <f t="shared" si="116"/>
        <v>366</v>
      </c>
      <c r="N322" s="45">
        <v>97621</v>
      </c>
      <c r="O322" s="24">
        <f t="shared" si="117"/>
        <v>25381</v>
      </c>
      <c r="P322" s="25"/>
      <c r="Q322" s="24">
        <f t="shared" si="118"/>
        <v>25381</v>
      </c>
      <c r="R322" s="20">
        <f t="shared" si="119"/>
        <v>72240</v>
      </c>
    </row>
    <row r="323" spans="1:19" x14ac:dyDescent="0.25">
      <c r="A323" s="30" t="s">
        <v>91</v>
      </c>
      <c r="B323" s="30"/>
      <c r="C323" s="42">
        <v>10</v>
      </c>
      <c r="D323" s="17">
        <f t="shared" si="111"/>
        <v>0.26</v>
      </c>
      <c r="E323" s="54">
        <v>2526097</v>
      </c>
      <c r="F323" s="19">
        <v>43101</v>
      </c>
      <c r="G323" s="20">
        <f t="shared" si="112"/>
        <v>0</v>
      </c>
      <c r="H323" s="21"/>
      <c r="I323" s="22"/>
      <c r="J323" s="20">
        <f t="shared" si="113"/>
        <v>0</v>
      </c>
      <c r="K323" s="20">
        <f t="shared" si="114"/>
        <v>0</v>
      </c>
      <c r="L323" s="20">
        <f t="shared" si="115"/>
        <v>2526097</v>
      </c>
      <c r="M323" s="23">
        <f t="shared" si="116"/>
        <v>366</v>
      </c>
      <c r="N323" s="45">
        <v>519896</v>
      </c>
      <c r="O323" s="24">
        <f t="shared" si="117"/>
        <v>135173</v>
      </c>
      <c r="P323" s="25"/>
      <c r="Q323" s="24">
        <f t="shared" si="118"/>
        <v>135173</v>
      </c>
      <c r="R323" s="20">
        <f t="shared" si="119"/>
        <v>384723</v>
      </c>
    </row>
    <row r="324" spans="1:19" x14ac:dyDescent="0.25">
      <c r="A324" s="30" t="s">
        <v>92</v>
      </c>
      <c r="B324" s="30"/>
      <c r="C324" s="42">
        <v>10</v>
      </c>
      <c r="D324" s="17">
        <f t="shared" si="111"/>
        <v>0.26</v>
      </c>
      <c r="E324" s="54">
        <v>2562972</v>
      </c>
      <c r="F324" s="19">
        <v>43101</v>
      </c>
      <c r="G324" s="20">
        <f t="shared" si="112"/>
        <v>0</v>
      </c>
      <c r="H324" s="21"/>
      <c r="I324" s="22"/>
      <c r="J324" s="20">
        <f t="shared" si="113"/>
        <v>0</v>
      </c>
      <c r="K324" s="20">
        <f t="shared" si="114"/>
        <v>0</v>
      </c>
      <c r="L324" s="20">
        <f t="shared" si="115"/>
        <v>2562972</v>
      </c>
      <c r="M324" s="23">
        <f t="shared" si="116"/>
        <v>366</v>
      </c>
      <c r="N324" s="45">
        <v>527485</v>
      </c>
      <c r="O324" s="24">
        <f t="shared" si="117"/>
        <v>137146</v>
      </c>
      <c r="P324" s="25"/>
      <c r="Q324" s="24">
        <f t="shared" si="118"/>
        <v>137146</v>
      </c>
      <c r="R324" s="20">
        <f t="shared" si="119"/>
        <v>390339</v>
      </c>
    </row>
    <row r="325" spans="1:19" x14ac:dyDescent="0.25">
      <c r="A325" s="30" t="s">
        <v>90</v>
      </c>
      <c r="B325" s="30"/>
      <c r="C325" s="42">
        <v>10</v>
      </c>
      <c r="D325" s="17">
        <f t="shared" si="111"/>
        <v>0.26</v>
      </c>
      <c r="E325" s="54">
        <v>196925</v>
      </c>
      <c r="F325" s="19">
        <v>43040</v>
      </c>
      <c r="G325" s="20">
        <f t="shared" si="112"/>
        <v>0</v>
      </c>
      <c r="H325" s="21"/>
      <c r="I325" s="22"/>
      <c r="J325" s="20">
        <f t="shared" si="113"/>
        <v>0</v>
      </c>
      <c r="K325" s="20">
        <f t="shared" si="114"/>
        <v>0</v>
      </c>
      <c r="L325" s="20">
        <f t="shared" si="115"/>
        <v>196925</v>
      </c>
      <c r="M325" s="23">
        <f t="shared" si="116"/>
        <v>366</v>
      </c>
      <c r="N325" s="45">
        <v>38545</v>
      </c>
      <c r="O325" s="24">
        <f t="shared" si="117"/>
        <v>10021</v>
      </c>
      <c r="P325" s="25"/>
      <c r="Q325" s="24">
        <f t="shared" si="118"/>
        <v>10021</v>
      </c>
      <c r="R325" s="20">
        <f t="shared" si="119"/>
        <v>28524</v>
      </c>
    </row>
    <row r="326" spans="1:19" x14ac:dyDescent="0.25">
      <c r="A326" s="30" t="s">
        <v>90</v>
      </c>
      <c r="B326" s="30"/>
      <c r="C326" s="42">
        <v>10</v>
      </c>
      <c r="D326" s="17">
        <f t="shared" si="111"/>
        <v>0.26</v>
      </c>
      <c r="E326" s="54">
        <v>21875</v>
      </c>
      <c r="F326" s="19">
        <v>43226</v>
      </c>
      <c r="G326" s="20">
        <f t="shared" si="112"/>
        <v>0</v>
      </c>
      <c r="H326" s="21"/>
      <c r="I326" s="22"/>
      <c r="J326" s="20">
        <f t="shared" si="113"/>
        <v>0</v>
      </c>
      <c r="K326" s="20">
        <f t="shared" si="114"/>
        <v>0</v>
      </c>
      <c r="L326" s="20">
        <f t="shared" si="115"/>
        <v>21875</v>
      </c>
      <c r="M326" s="23">
        <f t="shared" si="116"/>
        <v>366</v>
      </c>
      <c r="N326" s="45">
        <v>4998</v>
      </c>
      <c r="O326" s="24">
        <f t="shared" si="117"/>
        <v>1299</v>
      </c>
      <c r="P326" s="25"/>
      <c r="Q326" s="24">
        <f t="shared" si="118"/>
        <v>1299</v>
      </c>
      <c r="R326" s="20">
        <f t="shared" si="119"/>
        <v>3699</v>
      </c>
    </row>
    <row r="327" spans="1:19" x14ac:dyDescent="0.25">
      <c r="A327" s="30" t="s">
        <v>90</v>
      </c>
      <c r="B327" s="30"/>
      <c r="C327" s="42">
        <v>10</v>
      </c>
      <c r="D327" s="17">
        <f t="shared" si="111"/>
        <v>0.26</v>
      </c>
      <c r="E327" s="54">
        <v>1362313</v>
      </c>
      <c r="F327" s="19">
        <v>43554</v>
      </c>
      <c r="G327" s="20">
        <f t="shared" si="112"/>
        <v>0</v>
      </c>
      <c r="H327" s="21"/>
      <c r="I327" s="22"/>
      <c r="J327" s="20">
        <f t="shared" si="113"/>
        <v>0</v>
      </c>
      <c r="K327" s="20">
        <f t="shared" si="114"/>
        <v>0</v>
      </c>
      <c r="L327" s="20">
        <f t="shared" si="115"/>
        <v>1362313</v>
      </c>
      <c r="M327" s="23">
        <f t="shared" si="116"/>
        <v>366</v>
      </c>
      <c r="N327" s="45">
        <v>408169</v>
      </c>
      <c r="O327" s="24">
        <f t="shared" si="117"/>
        <v>106124</v>
      </c>
      <c r="P327" s="25"/>
      <c r="Q327" s="24">
        <f t="shared" si="118"/>
        <v>106124</v>
      </c>
      <c r="R327" s="20">
        <f t="shared" si="119"/>
        <v>302045</v>
      </c>
    </row>
    <row r="328" spans="1:19" x14ac:dyDescent="0.25">
      <c r="A328" s="55" t="s">
        <v>120</v>
      </c>
      <c r="B328" s="30"/>
      <c r="C328" s="42">
        <v>10</v>
      </c>
      <c r="D328" s="17">
        <f t="shared" si="111"/>
        <v>0.26</v>
      </c>
      <c r="E328" s="54">
        <f>2629+2567+2615</f>
        <v>7811</v>
      </c>
      <c r="F328" s="19">
        <v>45291</v>
      </c>
      <c r="G328" s="20">
        <f t="shared" si="112"/>
        <v>7811</v>
      </c>
      <c r="H328" s="21"/>
      <c r="I328" s="22"/>
      <c r="J328" s="20">
        <f t="shared" si="113"/>
        <v>0</v>
      </c>
      <c r="K328" s="20">
        <f t="shared" si="114"/>
        <v>0</v>
      </c>
      <c r="L328" s="20">
        <f t="shared" si="115"/>
        <v>7811</v>
      </c>
      <c r="M328" s="23">
        <f t="shared" si="116"/>
        <v>92</v>
      </c>
      <c r="N328" s="45"/>
      <c r="O328" s="24">
        <f t="shared" si="117"/>
        <v>572</v>
      </c>
      <c r="P328" s="25"/>
      <c r="Q328" s="24">
        <f t="shared" si="118"/>
        <v>572</v>
      </c>
      <c r="R328" s="20">
        <f t="shared" si="119"/>
        <v>7239</v>
      </c>
      <c r="S328" s="71" t="s">
        <v>122</v>
      </c>
    </row>
    <row r="329" spans="1:19" x14ac:dyDescent="0.25">
      <c r="A329" s="55" t="s">
        <v>120</v>
      </c>
      <c r="B329" s="30"/>
      <c r="C329" s="42">
        <v>10</v>
      </c>
      <c r="D329" s="17">
        <f t="shared" ref="D329" si="120">IF(C329&gt;0,CEILING(1-(5%^(1/C329)),0.01),0)</f>
        <v>0.26</v>
      </c>
      <c r="E329" s="54">
        <f>3035+4468+5955+5524+6215+1383</f>
        <v>26580</v>
      </c>
      <c r="F329" s="19">
        <v>45199</v>
      </c>
      <c r="G329" s="20">
        <f t="shared" ref="G329" si="121">+IF(AND(F329&gt;N$5,F329&lt;=R$5),E329,0)</f>
        <v>26580</v>
      </c>
      <c r="H329" s="21"/>
      <c r="I329" s="22"/>
      <c r="J329" s="20">
        <f t="shared" ref="J329" si="122">+IF(AND(H329&gt;N$5,H329&lt;=R$5),I329-N329+O329,0)</f>
        <v>0</v>
      </c>
      <c r="K329" s="20">
        <f t="shared" ref="K329" si="123">+IF(AND(H329&gt;N$5,H329&lt;=R$5),E329-N329+O329,0)</f>
        <v>0</v>
      </c>
      <c r="L329" s="20">
        <f t="shared" ref="L329" si="124">+IF(OR(F329&gt;R$5,AND(H329&gt;0,H329&lt;=R$5)),0,E329)</f>
        <v>26580</v>
      </c>
      <c r="M329" s="23">
        <f t="shared" ref="M329" si="125">+IF(F329&gt;R$5,0,MAX(0,IF(H329&gt;R$5,R$5+1,MIN(H329,R$5+1))-IF(F329&lt;=N$5,N$5+1,F329)))</f>
        <v>184</v>
      </c>
      <c r="N329" s="45"/>
      <c r="O329" s="24">
        <f t="shared" ref="O329" si="126">IF(AND(H329&lt;&gt;0,H329&lt;F329),"Error",ROUND(MAX(0,IF(F329&lt;=N$5,N329,G329)-MAX(FLOOR(E329*5%,10),E329*(1-D329)^(YEARFRAC(IF(AND(H329&gt;0,H329&lt;=R$5),H329,R$5+1),F329)))),0))</f>
        <v>3734</v>
      </c>
      <c r="P329" s="25"/>
      <c r="Q329" s="24">
        <f t="shared" ref="Q329" si="127">ROUND(MAX(+O329+P329,0),0)</f>
        <v>3734</v>
      </c>
      <c r="R329" s="20">
        <f t="shared" ref="R329" si="128">+ROUND(IF(OR(F329&gt;R$5,AND(H329&gt;0,H329&lt;=R$5)),0,IF(F329&lt;=N$5,N329,E329)-Q329),0)</f>
        <v>22846</v>
      </c>
      <c r="S329" s="71" t="s">
        <v>121</v>
      </c>
    </row>
    <row r="330" spans="1:19" x14ac:dyDescent="0.25">
      <c r="A330" s="55" t="s">
        <v>90</v>
      </c>
      <c r="B330" s="30"/>
      <c r="C330" s="42">
        <v>10</v>
      </c>
      <c r="D330" s="17">
        <f t="shared" si="111"/>
        <v>0.26</v>
      </c>
      <c r="E330" s="54">
        <v>100000</v>
      </c>
      <c r="F330" s="19">
        <v>45040</v>
      </c>
      <c r="G330" s="20">
        <f t="shared" si="112"/>
        <v>100000</v>
      </c>
      <c r="H330" s="21"/>
      <c r="I330" s="22"/>
      <c r="J330" s="20">
        <f t="shared" si="113"/>
        <v>0</v>
      </c>
      <c r="K330" s="20">
        <f t="shared" si="114"/>
        <v>0</v>
      </c>
      <c r="L330" s="20">
        <f t="shared" si="115"/>
        <v>100000</v>
      </c>
      <c r="M330" s="23">
        <f t="shared" si="116"/>
        <v>343</v>
      </c>
      <c r="N330" s="45"/>
      <c r="O330" s="24">
        <f t="shared" si="117"/>
        <v>24563</v>
      </c>
      <c r="P330" s="25"/>
      <c r="Q330" s="24">
        <f t="shared" si="118"/>
        <v>24563</v>
      </c>
      <c r="R330" s="20">
        <f t="shared" si="119"/>
        <v>75437</v>
      </c>
      <c r="S330" s="71" t="s">
        <v>102</v>
      </c>
    </row>
    <row r="331" spans="1:19" x14ac:dyDescent="0.25">
      <c r="A331" s="55" t="s">
        <v>90</v>
      </c>
      <c r="B331" s="30"/>
      <c r="C331" s="42">
        <v>10</v>
      </c>
      <c r="D331" s="17">
        <f t="shared" si="111"/>
        <v>0.26</v>
      </c>
      <c r="E331" s="54">
        <v>3550733</v>
      </c>
      <c r="F331" s="19">
        <v>45199</v>
      </c>
      <c r="G331" s="20">
        <f>+IF(AND(F331&gt;N$5,F331&lt;=R$5),E331,0)</f>
        <v>3550733</v>
      </c>
      <c r="H331" s="21"/>
      <c r="I331" s="22"/>
      <c r="J331" s="20">
        <f t="shared" si="113"/>
        <v>0</v>
      </c>
      <c r="K331" s="20">
        <f>+IF(AND(H331&gt;N$5,H331&lt;=R$5),E331-N331+O331,0)</f>
        <v>0</v>
      </c>
      <c r="L331" s="20">
        <f>+IF(OR(F331&gt;R$5,AND(H331&gt;0,H331&lt;=R$5)),0,E331)</f>
        <v>3550733</v>
      </c>
      <c r="M331" s="23">
        <f>+IF(F331&gt;R$5,0,MAX(0,IF(H331&gt;R$5,R$5+1,MIN(H331,R$5+1))-IF(F331&lt;=N$5,N$5+1,F331)))</f>
        <v>184</v>
      </c>
      <c r="N331" s="45"/>
      <c r="O331" s="24">
        <f>IF(AND(H331&lt;&gt;0,H331&lt;F331),"Error",ROUND(MAX(0,IF(F331&lt;=N$5,N331,G331)-MAX(FLOOR(E331*5%,10),E331*(1-D331)^(YEARFRAC(IF(AND(H331&gt;0,H331&lt;=R$5),H331,R$5+1),F331)))),0))</f>
        <v>498831</v>
      </c>
      <c r="P331" s="25"/>
      <c r="Q331" s="24">
        <f t="shared" si="118"/>
        <v>498831</v>
      </c>
      <c r="R331" s="20">
        <f>+ROUND(IF(OR(F331&gt;R$5,AND(H331&gt;0,H331&lt;=R$5)),0,IF(F331&lt;=N$5,N331,E331)-Q331),0)</f>
        <v>3051902</v>
      </c>
      <c r="S331" s="71" t="s">
        <v>103</v>
      </c>
    </row>
    <row r="332" spans="1:19" x14ac:dyDescent="0.25">
      <c r="A332" s="55" t="s">
        <v>90</v>
      </c>
      <c r="B332" s="30"/>
      <c r="C332" s="42">
        <v>10</v>
      </c>
      <c r="D332" s="17">
        <f t="shared" si="111"/>
        <v>0.26</v>
      </c>
      <c r="E332" s="54">
        <v>1269060</v>
      </c>
      <c r="F332" s="19">
        <v>45291</v>
      </c>
      <c r="G332" s="20">
        <f>+IF(AND(F332&gt;N$5,F332&lt;=R$5),E332,0)</f>
        <v>1269060</v>
      </c>
      <c r="H332" s="21"/>
      <c r="I332" s="22"/>
      <c r="J332" s="20">
        <f t="shared" si="113"/>
        <v>0</v>
      </c>
      <c r="K332" s="20">
        <f>+IF(AND(H332&gt;N$5,H332&lt;=R$5),E332-N332+O332,0)</f>
        <v>0</v>
      </c>
      <c r="L332" s="20">
        <f>+IF(OR(F332&gt;R$5,AND(H332&gt;0,H332&lt;=R$5)),0,E332)</f>
        <v>1269060</v>
      </c>
      <c r="M332" s="23">
        <f>+IF(F332&gt;R$5,0,MAX(0,IF(H332&gt;R$5,R$5+1,MIN(H332,R$5+1))-IF(F332&lt;=N$5,N$5+1,F332)))</f>
        <v>92</v>
      </c>
      <c r="N332" s="45"/>
      <c r="O332" s="24">
        <f>IF(AND(H332&lt;&gt;0,H332&lt;F332),"Error",ROUND(MAX(0,IF(F332&lt;=N$5,N332,G332)-MAX(FLOOR(E332*5%,10),E332*(1-D332)^(YEARFRAC(IF(AND(H332&gt;0,H332&lt;=R$5),H332,R$5+1),F332)))),0))</f>
        <v>93007</v>
      </c>
      <c r="P332" s="25"/>
      <c r="Q332" s="24">
        <f t="shared" si="118"/>
        <v>93007</v>
      </c>
      <c r="R332" s="20">
        <f>+ROUND(IF(OR(F332&gt;R$5,AND(H332&gt;0,H332&lt;=R$5)),0,IF(F332&lt;=N$5,N332,E332)-Q332),0)</f>
        <v>1176053</v>
      </c>
      <c r="S332" s="71" t="s">
        <v>104</v>
      </c>
    </row>
    <row r="333" spans="1:19" x14ac:dyDescent="0.25">
      <c r="A333" s="55" t="s">
        <v>90</v>
      </c>
      <c r="B333" s="30"/>
      <c r="C333" s="42">
        <v>10</v>
      </c>
      <c r="D333" s="17">
        <f t="shared" si="111"/>
        <v>0.26</v>
      </c>
      <c r="E333" s="54">
        <v>169890</v>
      </c>
      <c r="F333" s="19">
        <v>45322</v>
      </c>
      <c r="G333" s="20">
        <f t="shared" si="112"/>
        <v>169890</v>
      </c>
      <c r="H333" s="21"/>
      <c r="I333" s="22"/>
      <c r="J333" s="20">
        <f t="shared" si="113"/>
        <v>0</v>
      </c>
      <c r="K333" s="20">
        <f t="shared" si="114"/>
        <v>0</v>
      </c>
      <c r="L333" s="20">
        <f t="shared" si="115"/>
        <v>169890</v>
      </c>
      <c r="M333" s="23">
        <f t="shared" si="116"/>
        <v>61</v>
      </c>
      <c r="N333" s="45"/>
      <c r="O333" s="24">
        <f t="shared" si="117"/>
        <v>8450</v>
      </c>
      <c r="P333" s="25"/>
      <c r="Q333" s="24">
        <f t="shared" si="118"/>
        <v>8450</v>
      </c>
      <c r="R333" s="20">
        <f t="shared" si="119"/>
        <v>161440</v>
      </c>
      <c r="S333" s="71" t="s">
        <v>105</v>
      </c>
    </row>
    <row r="334" spans="1:19" x14ac:dyDescent="0.25">
      <c r="A334" s="7" t="s">
        <v>2</v>
      </c>
      <c r="B334" s="7"/>
      <c r="C334" s="7"/>
      <c r="D334" s="7"/>
      <c r="E334" s="7"/>
      <c r="F334" s="7"/>
      <c r="G334" s="52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</row>
    <row r="335" spans="1:19" x14ac:dyDescent="0.25">
      <c r="A335" s="30" t="s">
        <v>33</v>
      </c>
      <c r="B335" s="30"/>
      <c r="C335" s="31"/>
      <c r="D335" s="31"/>
      <c r="E335" s="32">
        <f>SUM(E313:E334)</f>
        <v>17072208</v>
      </c>
      <c r="F335" s="33">
        <f>+E335-G335</f>
        <v>11948134</v>
      </c>
      <c r="G335" s="32">
        <f>SUM(G313:G334)</f>
        <v>5124074</v>
      </c>
      <c r="H335" s="34"/>
      <c r="I335" s="53">
        <f>SUM(I313:I334)</f>
        <v>0</v>
      </c>
      <c r="J335" s="53">
        <f>SUM(J313:J334)</f>
        <v>0</v>
      </c>
      <c r="K335" s="53">
        <f>SUM(K313:K334)</f>
        <v>0</v>
      </c>
      <c r="L335" s="53">
        <f>SUM(L313:L334)</f>
        <v>17072208</v>
      </c>
      <c r="M335" s="33"/>
      <c r="N335" s="53">
        <f>SUM(N313:N334)</f>
        <v>1707738</v>
      </c>
      <c r="O335" s="24"/>
      <c r="P335" s="24"/>
      <c r="Q335" s="53">
        <f>SUM(Q313:Q334)</f>
        <v>1044301</v>
      </c>
      <c r="R335" s="53">
        <f>SUM(R313:R334)</f>
        <v>5787511</v>
      </c>
    </row>
    <row r="336" spans="1:19" x14ac:dyDescent="0.25">
      <c r="A336" s="7" t="s">
        <v>2</v>
      </c>
      <c r="B336" s="7"/>
      <c r="C336" s="7"/>
      <c r="D336" s="7"/>
      <c r="E336" s="7"/>
      <c r="F336" s="7"/>
      <c r="G336" s="52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</row>
    <row r="337" spans="1:19" x14ac:dyDescent="0.25">
      <c r="A337" s="6" t="s">
        <v>93</v>
      </c>
      <c r="B337" s="6"/>
      <c r="C337" s="7"/>
      <c r="D337" s="7"/>
      <c r="E337" s="7"/>
      <c r="F337" s="7"/>
      <c r="G337" s="52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</row>
    <row r="338" spans="1:19" x14ac:dyDescent="0.25">
      <c r="A338" s="30" t="s">
        <v>93</v>
      </c>
      <c r="B338" s="30"/>
      <c r="C338" s="42">
        <v>5</v>
      </c>
      <c r="D338" s="17">
        <f t="shared" ref="D338:D354" si="129">IF(C338&gt;0,CEILING(1-(5%^(1/C338)),0.01),0)</f>
        <v>0.46</v>
      </c>
      <c r="E338" s="54">
        <v>4000</v>
      </c>
      <c r="F338" s="19">
        <v>39569</v>
      </c>
      <c r="G338" s="20">
        <f t="shared" ref="G338:G354" si="130">+IF(AND(F338&gt;N$5,F338&lt;=R$5),E338,0)</f>
        <v>0</v>
      </c>
      <c r="H338" s="21"/>
      <c r="I338" s="22"/>
      <c r="J338" s="20">
        <f t="shared" ref="J338:J354" si="131">+IF(AND(H338&gt;N$5,H338&lt;=R$5),I338-N338+O338,0)</f>
        <v>0</v>
      </c>
      <c r="K338" s="20">
        <f t="shared" ref="K338:K354" si="132">+IF(AND(H338&gt;N$5,H338&lt;=R$5),E338-N338+O338,0)</f>
        <v>0</v>
      </c>
      <c r="L338" s="20">
        <f t="shared" ref="L338:L354" si="133">+IF(OR(F338&gt;R$5,AND(H338&gt;0,H338&lt;=R$5)),0,E338)</f>
        <v>4000</v>
      </c>
      <c r="M338" s="23">
        <f t="shared" ref="M338:M354" si="134">+IF(F338&gt;R$5,0,MAX(0,IF(H338&gt;R$5,R$5+1,MIN(H338,R$5+1))-IF(F338&lt;=N$5,N$5+1,F338)))</f>
        <v>366</v>
      </c>
      <c r="N338" s="45">
        <v>2</v>
      </c>
      <c r="O338" s="24">
        <f t="shared" ref="O338:O354" si="135">IF(AND(H338&lt;&gt;0,H338&lt;F338),"Error",ROUND(MAX(0,IF(F338&lt;=N$5,N338,G338)-MAX(FLOOR(E338*5%,10),E338*(1-D338)^(YEARFRAC(IF(AND(H338&gt;0,H338&lt;=R$5),H338,R$5+1),F338)))),0))</f>
        <v>0</v>
      </c>
      <c r="P338" s="25"/>
      <c r="Q338" s="24">
        <f t="shared" ref="Q338:Q354" si="136">ROUND(MAX(+O338+P338,0),0)</f>
        <v>0</v>
      </c>
      <c r="R338" s="20">
        <f t="shared" ref="R338:R354" si="137">+ROUND(IF(OR(F338&gt;R$5,AND(H338&gt;0,H338&lt;=R$5)),0,IF(F338&lt;=N$5,N338,E338)-Q338),0)</f>
        <v>2</v>
      </c>
    </row>
    <row r="339" spans="1:19" x14ac:dyDescent="0.25">
      <c r="A339" s="30" t="s">
        <v>93</v>
      </c>
      <c r="B339" s="30"/>
      <c r="C339" s="42">
        <v>5</v>
      </c>
      <c r="D339" s="17">
        <f t="shared" si="129"/>
        <v>0.46</v>
      </c>
      <c r="E339" s="54">
        <v>10000</v>
      </c>
      <c r="F339" s="19">
        <v>39600</v>
      </c>
      <c r="G339" s="20">
        <f t="shared" si="130"/>
        <v>0</v>
      </c>
      <c r="H339" s="21"/>
      <c r="I339" s="22"/>
      <c r="J339" s="20">
        <f t="shared" si="131"/>
        <v>0</v>
      </c>
      <c r="K339" s="20">
        <f t="shared" si="132"/>
        <v>0</v>
      </c>
      <c r="L339" s="20">
        <f t="shared" si="133"/>
        <v>10000</v>
      </c>
      <c r="M339" s="23">
        <f t="shared" si="134"/>
        <v>366</v>
      </c>
      <c r="N339" s="45">
        <v>7</v>
      </c>
      <c r="O339" s="24">
        <f t="shared" si="135"/>
        <v>0</v>
      </c>
      <c r="P339" s="25"/>
      <c r="Q339" s="24">
        <f t="shared" si="136"/>
        <v>0</v>
      </c>
      <c r="R339" s="20">
        <f t="shared" si="137"/>
        <v>7</v>
      </c>
    </row>
    <row r="340" spans="1:19" x14ac:dyDescent="0.25">
      <c r="A340" s="30" t="s">
        <v>93</v>
      </c>
      <c r="B340" s="30"/>
      <c r="C340" s="42">
        <v>5</v>
      </c>
      <c r="D340" s="17">
        <f t="shared" si="129"/>
        <v>0.46</v>
      </c>
      <c r="E340" s="54">
        <v>99977</v>
      </c>
      <c r="F340" s="19">
        <v>39814</v>
      </c>
      <c r="G340" s="20">
        <f t="shared" si="130"/>
        <v>0</v>
      </c>
      <c r="H340" s="21"/>
      <c r="I340" s="22"/>
      <c r="J340" s="20">
        <f t="shared" si="131"/>
        <v>0</v>
      </c>
      <c r="K340" s="20">
        <f t="shared" si="132"/>
        <v>0</v>
      </c>
      <c r="L340" s="20">
        <f t="shared" si="133"/>
        <v>99977</v>
      </c>
      <c r="M340" s="23">
        <f t="shared" si="134"/>
        <v>366</v>
      </c>
      <c r="N340" s="45">
        <v>88</v>
      </c>
      <c r="O340" s="24">
        <f t="shared" si="135"/>
        <v>0</v>
      </c>
      <c r="P340" s="25"/>
      <c r="Q340" s="24">
        <f t="shared" si="136"/>
        <v>0</v>
      </c>
      <c r="R340" s="20">
        <f t="shared" si="137"/>
        <v>88</v>
      </c>
    </row>
    <row r="341" spans="1:19" x14ac:dyDescent="0.25">
      <c r="A341" s="30" t="s">
        <v>93</v>
      </c>
      <c r="B341" s="30"/>
      <c r="C341" s="42">
        <v>5</v>
      </c>
      <c r="D341" s="17">
        <f t="shared" si="129"/>
        <v>0.46</v>
      </c>
      <c r="E341" s="54">
        <v>8900</v>
      </c>
      <c r="F341" s="19">
        <v>39904</v>
      </c>
      <c r="G341" s="20">
        <f t="shared" si="130"/>
        <v>0</v>
      </c>
      <c r="H341" s="21"/>
      <c r="I341" s="22"/>
      <c r="J341" s="20">
        <f t="shared" si="131"/>
        <v>0</v>
      </c>
      <c r="K341" s="20">
        <f t="shared" si="132"/>
        <v>0</v>
      </c>
      <c r="L341" s="20">
        <f t="shared" si="133"/>
        <v>8900</v>
      </c>
      <c r="M341" s="23">
        <f t="shared" si="134"/>
        <v>366</v>
      </c>
      <c r="N341" s="45">
        <v>5</v>
      </c>
      <c r="O341" s="24">
        <f t="shared" si="135"/>
        <v>0</v>
      </c>
      <c r="P341" s="25"/>
      <c r="Q341" s="24">
        <f t="shared" si="136"/>
        <v>0</v>
      </c>
      <c r="R341" s="20">
        <f t="shared" si="137"/>
        <v>5</v>
      </c>
    </row>
    <row r="342" spans="1:19" x14ac:dyDescent="0.25">
      <c r="A342" s="30" t="s">
        <v>93</v>
      </c>
      <c r="B342" s="30"/>
      <c r="C342" s="42">
        <v>5</v>
      </c>
      <c r="D342" s="17">
        <f t="shared" si="129"/>
        <v>0.46</v>
      </c>
      <c r="E342" s="54">
        <v>15438</v>
      </c>
      <c r="F342" s="19">
        <v>41214</v>
      </c>
      <c r="G342" s="20">
        <f t="shared" si="130"/>
        <v>0</v>
      </c>
      <c r="H342" s="21"/>
      <c r="I342" s="22"/>
      <c r="J342" s="20">
        <f t="shared" si="131"/>
        <v>0</v>
      </c>
      <c r="K342" s="20">
        <f t="shared" si="132"/>
        <v>0</v>
      </c>
      <c r="L342" s="20">
        <f t="shared" si="133"/>
        <v>15438</v>
      </c>
      <c r="M342" s="23">
        <f t="shared" si="134"/>
        <v>366</v>
      </c>
      <c r="N342" s="45">
        <v>86</v>
      </c>
      <c r="O342" s="24">
        <f t="shared" si="135"/>
        <v>0</v>
      </c>
      <c r="P342" s="25"/>
      <c r="Q342" s="24">
        <f t="shared" si="136"/>
        <v>0</v>
      </c>
      <c r="R342" s="20">
        <f t="shared" si="137"/>
        <v>86</v>
      </c>
    </row>
    <row r="343" spans="1:19" x14ac:dyDescent="0.25">
      <c r="A343" s="30" t="s">
        <v>93</v>
      </c>
      <c r="B343" s="30"/>
      <c r="C343" s="42">
        <v>5</v>
      </c>
      <c r="D343" s="17">
        <f t="shared" si="129"/>
        <v>0.46</v>
      </c>
      <c r="E343" s="54">
        <v>40500</v>
      </c>
      <c r="F343" s="19">
        <v>41395</v>
      </c>
      <c r="G343" s="20">
        <f t="shared" si="130"/>
        <v>0</v>
      </c>
      <c r="H343" s="21"/>
      <c r="I343" s="22"/>
      <c r="J343" s="20">
        <f t="shared" si="131"/>
        <v>0</v>
      </c>
      <c r="K343" s="20">
        <f t="shared" si="132"/>
        <v>0</v>
      </c>
      <c r="L343" s="20">
        <f t="shared" si="133"/>
        <v>40500</v>
      </c>
      <c r="M343" s="23">
        <f t="shared" si="134"/>
        <v>366</v>
      </c>
      <c r="N343" s="45">
        <v>307</v>
      </c>
      <c r="O343" s="24">
        <f t="shared" si="135"/>
        <v>0</v>
      </c>
      <c r="P343" s="25"/>
      <c r="Q343" s="24">
        <f t="shared" si="136"/>
        <v>0</v>
      </c>
      <c r="R343" s="20">
        <f t="shared" si="137"/>
        <v>307</v>
      </c>
    </row>
    <row r="344" spans="1:19" x14ac:dyDescent="0.25">
      <c r="A344" s="30" t="s">
        <v>93</v>
      </c>
      <c r="B344" s="30"/>
      <c r="C344" s="42">
        <v>5</v>
      </c>
      <c r="D344" s="17">
        <f t="shared" si="129"/>
        <v>0.46</v>
      </c>
      <c r="E344" s="54">
        <v>29000</v>
      </c>
      <c r="F344" s="19">
        <v>41609</v>
      </c>
      <c r="G344" s="20">
        <f t="shared" si="130"/>
        <v>0</v>
      </c>
      <c r="H344" s="21"/>
      <c r="I344" s="22"/>
      <c r="J344" s="20">
        <f t="shared" si="131"/>
        <v>0</v>
      </c>
      <c r="K344" s="20">
        <f t="shared" si="132"/>
        <v>0</v>
      </c>
      <c r="L344" s="20">
        <f t="shared" si="133"/>
        <v>29000</v>
      </c>
      <c r="M344" s="23">
        <f t="shared" si="134"/>
        <v>366</v>
      </c>
      <c r="N344" s="45">
        <v>316</v>
      </c>
      <c r="O344" s="24">
        <f t="shared" si="135"/>
        <v>0</v>
      </c>
      <c r="P344" s="25"/>
      <c r="Q344" s="24">
        <f t="shared" si="136"/>
        <v>0</v>
      </c>
      <c r="R344" s="20">
        <f t="shared" si="137"/>
        <v>316</v>
      </c>
    </row>
    <row r="345" spans="1:19" x14ac:dyDescent="0.25">
      <c r="A345" s="30" t="s">
        <v>93</v>
      </c>
      <c r="B345" s="30"/>
      <c r="C345" s="42">
        <v>5</v>
      </c>
      <c r="D345" s="17">
        <f t="shared" si="129"/>
        <v>0.46</v>
      </c>
      <c r="E345" s="54">
        <v>16500</v>
      </c>
      <c r="F345" s="19">
        <v>41640</v>
      </c>
      <c r="G345" s="20">
        <f t="shared" si="130"/>
        <v>0</v>
      </c>
      <c r="H345" s="21"/>
      <c r="I345" s="22"/>
      <c r="J345" s="20">
        <f t="shared" si="131"/>
        <v>0</v>
      </c>
      <c r="K345" s="20">
        <f t="shared" si="132"/>
        <v>0</v>
      </c>
      <c r="L345" s="20">
        <f t="shared" si="133"/>
        <v>16500</v>
      </c>
      <c r="M345" s="23">
        <f t="shared" si="134"/>
        <v>366</v>
      </c>
      <c r="N345" s="45">
        <v>190</v>
      </c>
      <c r="O345" s="24">
        <f t="shared" si="135"/>
        <v>0</v>
      </c>
      <c r="P345" s="25"/>
      <c r="Q345" s="24">
        <f t="shared" si="136"/>
        <v>0</v>
      </c>
      <c r="R345" s="20">
        <f t="shared" si="137"/>
        <v>190</v>
      </c>
    </row>
    <row r="346" spans="1:19" x14ac:dyDescent="0.25">
      <c r="A346" s="30" t="s">
        <v>93</v>
      </c>
      <c r="B346" s="30"/>
      <c r="C346" s="42">
        <v>5</v>
      </c>
      <c r="D346" s="17">
        <f t="shared" si="129"/>
        <v>0.46</v>
      </c>
      <c r="E346" s="54">
        <v>13400</v>
      </c>
      <c r="F346" s="19">
        <v>42794</v>
      </c>
      <c r="G346" s="20">
        <f t="shared" si="130"/>
        <v>0</v>
      </c>
      <c r="H346" s="21"/>
      <c r="I346" s="22"/>
      <c r="J346" s="20">
        <f t="shared" si="131"/>
        <v>0</v>
      </c>
      <c r="K346" s="20">
        <f t="shared" si="132"/>
        <v>0</v>
      </c>
      <c r="L346" s="20">
        <f t="shared" si="133"/>
        <v>13400</v>
      </c>
      <c r="M346" s="23">
        <f t="shared" si="134"/>
        <v>366</v>
      </c>
      <c r="N346" s="45">
        <v>670</v>
      </c>
      <c r="O346" s="24">
        <f t="shared" si="135"/>
        <v>0</v>
      </c>
      <c r="P346" s="25"/>
      <c r="Q346" s="24">
        <f t="shared" si="136"/>
        <v>0</v>
      </c>
      <c r="R346" s="20">
        <f t="shared" si="137"/>
        <v>670</v>
      </c>
    </row>
    <row r="347" spans="1:19" x14ac:dyDescent="0.25">
      <c r="A347" s="30" t="s">
        <v>93</v>
      </c>
      <c r="B347" s="30"/>
      <c r="C347" s="42">
        <v>5</v>
      </c>
      <c r="D347" s="17">
        <f t="shared" si="129"/>
        <v>0.46</v>
      </c>
      <c r="E347" s="54">
        <v>20340</v>
      </c>
      <c r="F347" s="19">
        <v>43434</v>
      </c>
      <c r="G347" s="20">
        <f t="shared" si="130"/>
        <v>0</v>
      </c>
      <c r="H347" s="21"/>
      <c r="I347" s="22"/>
      <c r="J347" s="20">
        <f t="shared" si="131"/>
        <v>0</v>
      </c>
      <c r="K347" s="20">
        <f t="shared" si="132"/>
        <v>0</v>
      </c>
      <c r="L347" s="20">
        <f t="shared" si="133"/>
        <v>20340</v>
      </c>
      <c r="M347" s="23">
        <f t="shared" si="134"/>
        <v>366</v>
      </c>
      <c r="N347" s="45">
        <v>1406</v>
      </c>
      <c r="O347" s="24">
        <f t="shared" si="135"/>
        <v>396</v>
      </c>
      <c r="P347" s="25"/>
      <c r="Q347" s="24">
        <f t="shared" si="136"/>
        <v>396</v>
      </c>
      <c r="R347" s="20">
        <f t="shared" si="137"/>
        <v>1010</v>
      </c>
    </row>
    <row r="348" spans="1:19" x14ac:dyDescent="0.25">
      <c r="A348" s="30" t="s">
        <v>93</v>
      </c>
      <c r="B348" s="30"/>
      <c r="C348" s="42">
        <v>5</v>
      </c>
      <c r="D348" s="17">
        <f t="shared" si="129"/>
        <v>0.46</v>
      </c>
      <c r="E348" s="54">
        <v>6500</v>
      </c>
      <c r="F348" s="19">
        <v>43434</v>
      </c>
      <c r="G348" s="20">
        <f t="shared" si="130"/>
        <v>0</v>
      </c>
      <c r="H348" s="21"/>
      <c r="I348" s="22"/>
      <c r="J348" s="20">
        <f t="shared" si="131"/>
        <v>0</v>
      </c>
      <c r="K348" s="20">
        <f t="shared" si="132"/>
        <v>0</v>
      </c>
      <c r="L348" s="20">
        <f t="shared" si="133"/>
        <v>6500</v>
      </c>
      <c r="M348" s="23">
        <f t="shared" si="134"/>
        <v>366</v>
      </c>
      <c r="N348" s="45">
        <v>449</v>
      </c>
      <c r="O348" s="24">
        <f t="shared" si="135"/>
        <v>129</v>
      </c>
      <c r="P348" s="25"/>
      <c r="Q348" s="24">
        <f t="shared" si="136"/>
        <v>129</v>
      </c>
      <c r="R348" s="20">
        <f t="shared" si="137"/>
        <v>320</v>
      </c>
    </row>
    <row r="349" spans="1:19" x14ac:dyDescent="0.25">
      <c r="A349" s="30" t="s">
        <v>93</v>
      </c>
      <c r="B349" s="30"/>
      <c r="C349" s="42">
        <v>5</v>
      </c>
      <c r="D349" s="17">
        <f t="shared" si="129"/>
        <v>0.46</v>
      </c>
      <c r="E349" s="54">
        <v>6500</v>
      </c>
      <c r="F349" s="19">
        <v>43496</v>
      </c>
      <c r="G349" s="20">
        <f t="shared" si="130"/>
        <v>0</v>
      </c>
      <c r="H349" s="21"/>
      <c r="I349" s="22"/>
      <c r="J349" s="20">
        <f t="shared" si="131"/>
        <v>0</v>
      </c>
      <c r="K349" s="20">
        <f t="shared" si="132"/>
        <v>0</v>
      </c>
      <c r="L349" s="20">
        <f t="shared" si="133"/>
        <v>6500</v>
      </c>
      <c r="M349" s="23">
        <f t="shared" si="134"/>
        <v>366</v>
      </c>
      <c r="N349" s="45">
        <v>498</v>
      </c>
      <c r="O349" s="24">
        <f t="shared" si="135"/>
        <v>178</v>
      </c>
      <c r="P349" s="25"/>
      <c r="Q349" s="24">
        <f t="shared" si="136"/>
        <v>178</v>
      </c>
      <c r="R349" s="20">
        <f t="shared" si="137"/>
        <v>320</v>
      </c>
    </row>
    <row r="350" spans="1:19" x14ac:dyDescent="0.25">
      <c r="A350" s="30" t="s">
        <v>94</v>
      </c>
      <c r="B350" s="30"/>
      <c r="C350" s="42">
        <v>5</v>
      </c>
      <c r="D350" s="17">
        <f t="shared" si="129"/>
        <v>0.46</v>
      </c>
      <c r="E350" s="54">
        <v>101695</v>
      </c>
      <c r="F350" s="19">
        <v>44561</v>
      </c>
      <c r="G350" s="20">
        <f t="shared" si="130"/>
        <v>0</v>
      </c>
      <c r="H350" s="21"/>
      <c r="I350" s="22"/>
      <c r="J350" s="20">
        <f t="shared" si="131"/>
        <v>0</v>
      </c>
      <c r="K350" s="20">
        <f t="shared" si="132"/>
        <v>0</v>
      </c>
      <c r="L350" s="20">
        <f t="shared" si="133"/>
        <v>101695</v>
      </c>
      <c r="M350" s="23">
        <f t="shared" si="134"/>
        <v>366</v>
      </c>
      <c r="N350" s="45">
        <v>46995</v>
      </c>
      <c r="O350" s="24">
        <f t="shared" si="135"/>
        <v>21618</v>
      </c>
      <c r="P350" s="25"/>
      <c r="Q350" s="24">
        <f t="shared" si="136"/>
        <v>21618</v>
      </c>
      <c r="R350" s="20">
        <f t="shared" si="137"/>
        <v>25377</v>
      </c>
    </row>
    <row r="351" spans="1:19" x14ac:dyDescent="0.25">
      <c r="A351" s="30" t="s">
        <v>93</v>
      </c>
      <c r="B351" s="30"/>
      <c r="C351" s="42">
        <v>5</v>
      </c>
      <c r="D351" s="17">
        <f t="shared" si="129"/>
        <v>0.46</v>
      </c>
      <c r="E351" s="54">
        <v>38136</v>
      </c>
      <c r="F351" s="19">
        <v>44651</v>
      </c>
      <c r="G351" s="20">
        <f t="shared" si="130"/>
        <v>0</v>
      </c>
      <c r="H351" s="21"/>
      <c r="I351" s="22"/>
      <c r="J351" s="20">
        <f t="shared" si="131"/>
        <v>0</v>
      </c>
      <c r="K351" s="20">
        <f t="shared" si="132"/>
        <v>0</v>
      </c>
      <c r="L351" s="20">
        <f t="shared" si="133"/>
        <v>38136</v>
      </c>
      <c r="M351" s="23">
        <f t="shared" si="134"/>
        <v>366</v>
      </c>
      <c r="N351" s="45">
        <v>20558</v>
      </c>
      <c r="O351" s="24">
        <f t="shared" si="135"/>
        <v>9457</v>
      </c>
      <c r="P351" s="25"/>
      <c r="Q351" s="24">
        <f t="shared" si="136"/>
        <v>9457</v>
      </c>
      <c r="R351" s="20">
        <f t="shared" si="137"/>
        <v>11101</v>
      </c>
    </row>
    <row r="352" spans="1:19" x14ac:dyDescent="0.25">
      <c r="A352" s="55" t="s">
        <v>93</v>
      </c>
      <c r="B352" s="30"/>
      <c r="C352" s="42">
        <v>5</v>
      </c>
      <c r="D352" s="17">
        <f t="shared" si="129"/>
        <v>0.46</v>
      </c>
      <c r="E352" s="54">
        <v>32606</v>
      </c>
      <c r="F352" s="19">
        <v>45230</v>
      </c>
      <c r="G352" s="20">
        <f t="shared" si="130"/>
        <v>32606</v>
      </c>
      <c r="H352" s="21"/>
      <c r="I352" s="22"/>
      <c r="J352" s="20">
        <f t="shared" si="131"/>
        <v>0</v>
      </c>
      <c r="K352" s="20">
        <f t="shared" si="132"/>
        <v>0</v>
      </c>
      <c r="L352" s="20">
        <f t="shared" si="133"/>
        <v>32606</v>
      </c>
      <c r="M352" s="23">
        <f t="shared" si="134"/>
        <v>153</v>
      </c>
      <c r="N352" s="45"/>
      <c r="O352" s="24">
        <f t="shared" si="135"/>
        <v>7426</v>
      </c>
      <c r="P352" s="25"/>
      <c r="Q352" s="24">
        <f t="shared" si="136"/>
        <v>7426</v>
      </c>
      <c r="R352" s="20">
        <f t="shared" si="137"/>
        <v>25180</v>
      </c>
      <c r="S352" s="71" t="s">
        <v>113</v>
      </c>
    </row>
    <row r="353" spans="1:19" x14ac:dyDescent="0.25">
      <c r="A353" s="55" t="s">
        <v>93</v>
      </c>
      <c r="B353" s="30"/>
      <c r="C353" s="42">
        <v>5</v>
      </c>
      <c r="D353" s="17">
        <f t="shared" si="129"/>
        <v>0.46</v>
      </c>
      <c r="E353" s="54">
        <v>3178</v>
      </c>
      <c r="F353" s="19">
        <v>45230</v>
      </c>
      <c r="G353" s="20">
        <f t="shared" si="130"/>
        <v>3178</v>
      </c>
      <c r="H353" s="21"/>
      <c r="I353" s="22"/>
      <c r="J353" s="20">
        <f t="shared" si="131"/>
        <v>0</v>
      </c>
      <c r="K353" s="20">
        <f t="shared" si="132"/>
        <v>0</v>
      </c>
      <c r="L353" s="20">
        <f t="shared" si="133"/>
        <v>3178</v>
      </c>
      <c r="M353" s="23">
        <f t="shared" si="134"/>
        <v>153</v>
      </c>
      <c r="N353" s="45"/>
      <c r="O353" s="24">
        <f t="shared" si="135"/>
        <v>724</v>
      </c>
      <c r="P353" s="25"/>
      <c r="Q353" s="24">
        <f t="shared" si="136"/>
        <v>724</v>
      </c>
      <c r="R353" s="20">
        <f t="shared" si="137"/>
        <v>2454</v>
      </c>
      <c r="S353" s="71" t="s">
        <v>114</v>
      </c>
    </row>
    <row r="354" spans="1:19" x14ac:dyDescent="0.25">
      <c r="A354" s="46" t="s">
        <v>95</v>
      </c>
      <c r="B354" s="30"/>
      <c r="C354" s="42">
        <v>5</v>
      </c>
      <c r="D354" s="17">
        <f t="shared" si="129"/>
        <v>0.46</v>
      </c>
      <c r="E354" s="54">
        <v>12712</v>
      </c>
      <c r="F354" s="19">
        <v>45379</v>
      </c>
      <c r="G354" s="20">
        <f t="shared" si="130"/>
        <v>12712</v>
      </c>
      <c r="H354" s="21"/>
      <c r="I354" s="22"/>
      <c r="J354" s="20">
        <f t="shared" si="131"/>
        <v>0</v>
      </c>
      <c r="K354" s="20">
        <f t="shared" si="132"/>
        <v>0</v>
      </c>
      <c r="L354" s="20">
        <f t="shared" si="133"/>
        <v>12712</v>
      </c>
      <c r="M354" s="23">
        <f t="shared" si="134"/>
        <v>4</v>
      </c>
      <c r="N354" s="45"/>
      <c r="O354" s="24">
        <f t="shared" si="135"/>
        <v>65</v>
      </c>
      <c r="P354" s="25"/>
      <c r="Q354" s="24">
        <f t="shared" si="136"/>
        <v>65</v>
      </c>
      <c r="R354" s="20">
        <f t="shared" si="137"/>
        <v>12647</v>
      </c>
      <c r="S354" s="71" t="s">
        <v>115</v>
      </c>
    </row>
    <row r="355" spans="1:19" x14ac:dyDescent="0.25">
      <c r="A355" s="7" t="s">
        <v>2</v>
      </c>
      <c r="B355" s="7"/>
      <c r="C355" s="7"/>
      <c r="D355" s="7"/>
      <c r="E355" s="7"/>
      <c r="F355" s="7"/>
      <c r="G355" s="52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</row>
    <row r="356" spans="1:19" x14ac:dyDescent="0.25">
      <c r="A356" s="30" t="s">
        <v>33</v>
      </c>
      <c r="B356" s="30"/>
      <c r="C356" s="31"/>
      <c r="D356" s="31"/>
      <c r="E356" s="32">
        <f>SUM(E337:E355)</f>
        <v>459382</v>
      </c>
      <c r="F356" s="33">
        <f>+E356-G356</f>
        <v>410886</v>
      </c>
      <c r="G356" s="32">
        <f>SUM(G337:G355)</f>
        <v>48496</v>
      </c>
      <c r="H356" s="34"/>
      <c r="I356" s="53">
        <f>SUM(I337:I355)</f>
        <v>0</v>
      </c>
      <c r="J356" s="53">
        <f>SUM(J337:J355)</f>
        <v>0</v>
      </c>
      <c r="K356" s="53">
        <f>SUM(K337:K355)</f>
        <v>0</v>
      </c>
      <c r="L356" s="53">
        <f>SUM(L337:L355)</f>
        <v>459382</v>
      </c>
      <c r="M356" s="33"/>
      <c r="N356" s="53">
        <f>SUM(N337:N355)</f>
        <v>71577</v>
      </c>
      <c r="O356" s="24"/>
      <c r="P356" s="24"/>
      <c r="Q356" s="53">
        <f>SUM(Q337:Q355)</f>
        <v>39993</v>
      </c>
      <c r="R356" s="53">
        <f>SUM(R337:R355)</f>
        <v>80080</v>
      </c>
    </row>
    <row r="357" spans="1:19" x14ac:dyDescent="0.25">
      <c r="A357" s="7" t="s">
        <v>2</v>
      </c>
      <c r="B357" s="7"/>
      <c r="C357" s="7"/>
      <c r="D357" s="7"/>
      <c r="E357" s="7"/>
      <c r="F357" s="7"/>
      <c r="G357" s="52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</row>
    <row r="358" spans="1:19" x14ac:dyDescent="0.25">
      <c r="A358" s="7"/>
      <c r="B358" s="7"/>
      <c r="C358" s="7"/>
      <c r="D358" s="7"/>
      <c r="E358" s="7"/>
      <c r="F358" s="7"/>
      <c r="G358" s="52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  <row r="359" spans="1:19" x14ac:dyDescent="0.25">
      <c r="A359" s="69" t="s">
        <v>96</v>
      </c>
      <c r="B359" s="69"/>
      <c r="C359" s="42">
        <v>5</v>
      </c>
      <c r="D359" s="17">
        <f t="shared" ref="D359" si="138">IF(C359&gt;0,CEILING(1-(5%^(1/C359)),0.01),0)</f>
        <v>0.46</v>
      </c>
      <c r="E359" s="54">
        <v>69248</v>
      </c>
      <c r="F359" s="19">
        <v>39569</v>
      </c>
      <c r="G359" s="20">
        <f t="shared" ref="G359" si="139">+IF(AND(F359&gt;N$5,F359&lt;=R$5),E359,0)</f>
        <v>0</v>
      </c>
      <c r="H359" s="21"/>
      <c r="I359" s="22"/>
      <c r="J359" s="20">
        <f t="shared" ref="J359" si="140">+IF(AND(H359&gt;N$5,H359&lt;=R$5),I359-N359+O359,0)</f>
        <v>0</v>
      </c>
      <c r="K359" s="20">
        <f t="shared" ref="K359" si="141">+IF(AND(H359&gt;N$5,H359&lt;=R$5),E359-N359+O359,0)</f>
        <v>0</v>
      </c>
      <c r="L359" s="20">
        <f t="shared" ref="L359" si="142">+IF(OR(F359&gt;R$5,AND(H359&gt;0,H359&lt;=R$5)),0,E359)</f>
        <v>69248</v>
      </c>
      <c r="M359" s="23">
        <f t="shared" ref="M359" si="143">+IF(F359&gt;R$5,0,MAX(0,IF(H359&gt;R$5,R$5+1,MIN(H359,R$5+1))-IF(F359&lt;=N$5,N$5+1,F359)))</f>
        <v>366</v>
      </c>
      <c r="N359" s="45">
        <v>44</v>
      </c>
      <c r="O359" s="24">
        <f t="shared" ref="O359" si="144">IF(AND(H359&lt;&gt;0,H359&lt;F359),"Error",ROUND(MAX(0,IF(F359&lt;=N$5,N359,G359)-MAX(FLOOR(E359*5%,10),E359*(1-D359)^(YEARFRAC(IF(AND(H359&gt;0,H359&lt;=R$5),H359,R$5+1),F359)))),0))</f>
        <v>0</v>
      </c>
      <c r="P359" s="25"/>
      <c r="Q359" s="24">
        <f t="shared" ref="Q359" si="145">ROUND(MAX(+O359+P359,0),0)</f>
        <v>0</v>
      </c>
      <c r="R359" s="20">
        <f t="shared" ref="R359" si="146">+ROUND(IF(OR(F359&gt;R$5,AND(H359&gt;0,H359&lt;=R$5)),0,IF(F359&lt;=N$5,N359,E359)-Q359),0)</f>
        <v>44</v>
      </c>
    </row>
    <row r="360" spans="1:19" x14ac:dyDescent="0.25">
      <c r="A360" s="69" t="s">
        <v>96</v>
      </c>
      <c r="B360" s="69"/>
      <c r="C360" s="42"/>
      <c r="D360" s="17"/>
      <c r="E360" s="54">
        <v>3505415</v>
      </c>
      <c r="F360" s="75">
        <v>45473</v>
      </c>
      <c r="G360" s="20"/>
      <c r="H360" s="21"/>
      <c r="I360" s="22"/>
      <c r="J360" s="20"/>
      <c r="K360" s="20"/>
      <c r="L360" s="20"/>
      <c r="M360" s="23"/>
      <c r="N360" s="45"/>
      <c r="O360" s="24"/>
      <c r="P360" s="25"/>
      <c r="Q360" s="24"/>
      <c r="R360" s="20"/>
    </row>
    <row r="361" spans="1:19" x14ac:dyDescent="0.25">
      <c r="A361" s="7" t="s">
        <v>2</v>
      </c>
      <c r="B361" s="7"/>
      <c r="C361" s="7"/>
      <c r="D361" s="7"/>
      <c r="E361" s="7"/>
      <c r="F361" s="7"/>
      <c r="G361" s="52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</row>
    <row r="362" spans="1:19" x14ac:dyDescent="0.25">
      <c r="A362" s="30" t="s">
        <v>33</v>
      </c>
      <c r="B362" s="30"/>
      <c r="C362" s="31"/>
      <c r="D362" s="31"/>
      <c r="E362" s="32">
        <f>SUM(E359:E361)</f>
        <v>3574663</v>
      </c>
      <c r="F362" s="33">
        <f>+E362-G362</f>
        <v>3574663</v>
      </c>
      <c r="G362" s="53">
        <f>SUM(G359:G361)</f>
        <v>0</v>
      </c>
      <c r="H362" s="34"/>
      <c r="I362" s="53">
        <f>SUM(I359:I361)</f>
        <v>0</v>
      </c>
      <c r="J362" s="53">
        <f>SUM(J359:J361)</f>
        <v>0</v>
      </c>
      <c r="K362" s="53">
        <f>SUM(K359:K361)</f>
        <v>0</v>
      </c>
      <c r="L362" s="53">
        <f>SUM(L359:L361)</f>
        <v>69248</v>
      </c>
      <c r="M362" s="33"/>
      <c r="N362" s="53">
        <f>SUM(N359:N361)</f>
        <v>44</v>
      </c>
      <c r="O362" s="24"/>
      <c r="P362" s="24"/>
      <c r="Q362" s="53">
        <f>SUM(Q359:Q361)</f>
        <v>0</v>
      </c>
      <c r="R362" s="53">
        <f>SUM(R359:R361)</f>
        <v>44</v>
      </c>
    </row>
    <row r="363" spans="1:19" x14ac:dyDescent="0.25">
      <c r="A363" s="7" t="s">
        <v>2</v>
      </c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</row>
    <row r="364" spans="1:19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</row>
    <row r="365" spans="1:19" x14ac:dyDescent="0.25">
      <c r="A365" s="70" t="s">
        <v>97</v>
      </c>
      <c r="B365" s="70"/>
      <c r="F365" s="35"/>
      <c r="O365" s="35"/>
    </row>
    <row r="366" spans="1:19" x14ac:dyDescent="0.25">
      <c r="A366" s="60" t="s">
        <v>98</v>
      </c>
      <c r="B366" s="60"/>
      <c r="C366" s="16">
        <v>0</v>
      </c>
      <c r="D366" s="17">
        <f>IF(C366&gt;0,CEILING(1-(5%^(1/C366)),0.01),0)</f>
        <v>0</v>
      </c>
      <c r="E366" s="22"/>
      <c r="F366" s="19"/>
      <c r="G366" s="20">
        <f>+IF(F366&gt;N$5,E366,0)</f>
        <v>0</v>
      </c>
      <c r="H366" s="21"/>
      <c r="I366" s="22"/>
      <c r="J366" s="20">
        <f>+IF(AND(H366&gt;N$5,H366&lt;=R$5),I366-N366+O366,0)</f>
        <v>0</v>
      </c>
      <c r="K366" s="20">
        <f>+IF(AND(H366&gt;N$5,H366&lt;=R$5),E366-N366+O366,0)</f>
        <v>0</v>
      </c>
      <c r="L366" s="20">
        <f>+IF(AND(H366&gt;N$5,H366&lt;=R$5),0,E366)</f>
        <v>0</v>
      </c>
      <c r="M366" s="23">
        <f>+IF(F366&gt;R$5,0,MAX(0,IF(H366&gt;R$5,R$5+1,MIN(H366,R$5+1))-IF(F366&lt;=N$5,N$5+1,F366)))</f>
        <v>366</v>
      </c>
      <c r="N366" s="25"/>
      <c r="O366" s="24">
        <f>IF(AND(H366&lt;&gt;0,H366&lt;F366),"Error",ROUND(MAX(0,IF(F366&lt;=N$5,N366,G366)-MAX(FLOOR(E366*5%,10),E366*(1-D366)^(YEARFRAC(IF(AND(H366&gt;0,H366&lt;=R$5),H366,R$5+1),F366)))),0))</f>
        <v>0</v>
      </c>
      <c r="P366" s="25"/>
      <c r="Q366" s="24">
        <f>ROUND(MAX(+O366+P366,0),0)</f>
        <v>0</v>
      </c>
      <c r="R366" s="20">
        <f>+ROUND(IF(AND(H366&gt;0,H366&lt;R$5),0,IF(F366&lt;N$5,N366,E366)-Q366),0)</f>
        <v>0</v>
      </c>
    </row>
    <row r="367" spans="1:19" x14ac:dyDescent="0.25">
      <c r="A367" s="60" t="s">
        <v>99</v>
      </c>
      <c r="B367" s="60"/>
      <c r="C367" s="16">
        <v>60</v>
      </c>
      <c r="D367" s="17">
        <f>IF(C367&gt;0,CEILING(1-(5%^(1/C367)),0.01),0)</f>
        <v>0.05</v>
      </c>
      <c r="E367" s="22"/>
      <c r="F367" s="19"/>
      <c r="G367" s="20">
        <f>+IF(F367&gt;N$5,E367,0)</f>
        <v>0</v>
      </c>
      <c r="H367" s="21"/>
      <c r="I367" s="22"/>
      <c r="J367" s="20">
        <f>+IF(AND(H367&gt;N$5,H367&lt;=R$5),I367-N367+O367,0)</f>
        <v>0</v>
      </c>
      <c r="K367" s="20">
        <f>+IF(AND(H367&gt;N$5,H367&lt;=R$5),E367-N367+O367,0)</f>
        <v>0</v>
      </c>
      <c r="L367" s="20">
        <f>+IF(AND(H367&gt;N$5,H367&lt;=R$5),0,E367)</f>
        <v>0</v>
      </c>
      <c r="M367" s="23">
        <f>+IF(F367&gt;R$5,0,MAX(0,IF(H367&gt;R$5,R$5+1,MIN(H367,R$5+1))-IF(F367&lt;=N$5,N$5+1,F367)))</f>
        <v>366</v>
      </c>
      <c r="N367" s="25"/>
      <c r="O367" s="24">
        <f>IF(AND(H367&lt;&gt;0,H367&lt;F367),"Error",ROUND(MAX(0,IF(F367&lt;=N$5,N367,G367)-MAX(FLOOR(E367*5%,10),E367*(1-D367)^(YEARFRAC(IF(AND(H367&gt;0,H367&lt;=R$5),H367,R$5+1),F367)))),0))</f>
        <v>0</v>
      </c>
      <c r="P367" s="25"/>
      <c r="Q367" s="24">
        <f>ROUND(MAX(+O367+P367,0),0)</f>
        <v>0</v>
      </c>
      <c r="R367" s="20">
        <f>+ROUND(IF(AND(H367&gt;0,H367&lt;R$5),0,IF(F367&lt;N$5,N367,E367)-Q367),0)</f>
        <v>0</v>
      </c>
    </row>
    <row r="368" spans="1:19" x14ac:dyDescent="0.25">
      <c r="A368" s="7" t="s">
        <v>2</v>
      </c>
      <c r="B368" s="7"/>
      <c r="C368" s="28"/>
      <c r="D368" s="29"/>
      <c r="E368" s="7"/>
      <c r="F368" s="28"/>
      <c r="G368" s="7"/>
      <c r="H368" s="13"/>
      <c r="I368" s="13"/>
      <c r="J368" s="13"/>
      <c r="K368" s="13"/>
      <c r="L368" s="13"/>
      <c r="M368" s="28"/>
      <c r="N368" s="28"/>
      <c r="O368" s="7"/>
      <c r="P368" s="7"/>
      <c r="Q368" s="7"/>
      <c r="R368" s="7"/>
    </row>
    <row r="369" spans="1:18" x14ac:dyDescent="0.25">
      <c r="A369" s="30" t="s">
        <v>33</v>
      </c>
      <c r="B369" s="30"/>
      <c r="C369" s="31"/>
      <c r="D369" s="31"/>
      <c r="E369" s="32">
        <f>SUM(E366:E368)</f>
        <v>0</v>
      </c>
      <c r="F369" s="33">
        <f>+E369-G369</f>
        <v>0</v>
      </c>
      <c r="G369" s="34">
        <f>SUM(G365:G368)</f>
        <v>0</v>
      </c>
      <c r="H369" s="34"/>
      <c r="I369" s="34">
        <f>SUM(I365:I368)</f>
        <v>0</v>
      </c>
      <c r="J369" s="34">
        <f>SUM(J365:J368)</f>
        <v>0</v>
      </c>
      <c r="K369" s="34">
        <f>SUM(K365:K368)</f>
        <v>0</v>
      </c>
      <c r="L369" s="34">
        <f>SUM(L365:L368)</f>
        <v>0</v>
      </c>
      <c r="M369" s="33"/>
      <c r="N369" s="34">
        <f>SUM(N365:N368)</f>
        <v>0</v>
      </c>
      <c r="O369" s="24"/>
      <c r="P369" s="24"/>
      <c r="Q369" s="34">
        <f>SUM(Q365:Q368)</f>
        <v>0</v>
      </c>
      <c r="R369" s="34">
        <f>SUM(R365:R368)</f>
        <v>0</v>
      </c>
    </row>
    <row r="370" spans="1:18" x14ac:dyDescent="0.25">
      <c r="A370" s="7" t="s">
        <v>2</v>
      </c>
      <c r="B370" s="7"/>
      <c r="C370" s="28"/>
      <c r="D370" s="29"/>
      <c r="E370" s="7"/>
      <c r="F370" s="28"/>
      <c r="G370" s="7"/>
      <c r="H370" s="7"/>
      <c r="I370" s="7"/>
      <c r="J370" s="7"/>
      <c r="K370" s="7"/>
      <c r="L370" s="7"/>
      <c r="M370" s="28"/>
      <c r="N370" s="28"/>
      <c r="O370" s="7"/>
      <c r="P370" s="7"/>
      <c r="Q370" s="7"/>
      <c r="R370" s="7"/>
    </row>
    <row r="372" spans="1:18" x14ac:dyDescent="0.25">
      <c r="A372" s="57" t="s">
        <v>100</v>
      </c>
      <c r="B372" s="69"/>
      <c r="C372" s="42">
        <v>3</v>
      </c>
      <c r="D372" s="17">
        <f t="shared" ref="D372:D378" si="147">IF(C372&gt;0,CEILING(1-(5%^(1/C372)),0.01),0)</f>
        <v>0.64</v>
      </c>
      <c r="E372" s="54">
        <v>150000</v>
      </c>
      <c r="F372" s="19">
        <v>38930</v>
      </c>
      <c r="G372" s="20">
        <f t="shared" ref="G372:G378" si="148">+IF(AND(F372&gt;N$5,F372&lt;=R$5),E372,0)</f>
        <v>0</v>
      </c>
      <c r="H372" s="21"/>
      <c r="I372" s="22"/>
      <c r="J372" s="20">
        <f t="shared" ref="J372:J378" si="149">+IF(AND(H372&gt;N$5,H372&lt;=R$5),I372-N372+O372,0)</f>
        <v>0</v>
      </c>
      <c r="K372" s="20">
        <f t="shared" ref="K372:K378" si="150">+IF(AND(H372&gt;N$5,H372&lt;=R$5),E372-N372+O372,0)</f>
        <v>0</v>
      </c>
      <c r="L372" s="20">
        <f t="shared" ref="L372:L378" si="151">+IF(OR(F372&gt;R$5,AND(H372&gt;0,H372&lt;=R$5)),0,E372)</f>
        <v>150000</v>
      </c>
      <c r="M372" s="23">
        <f t="shared" ref="M372:M378" si="152">+IF(F372&gt;R$5,0,MAX(0,IF(H372&gt;R$5,R$5+1,MIN(H372,R$5+1))-IF(F372&lt;=N$5,N$5+1,F372)))</f>
        <v>366</v>
      </c>
      <c r="N372" s="45">
        <v>0</v>
      </c>
      <c r="O372" s="24">
        <f t="shared" ref="O372:O378" si="153">IF(AND(H372&lt;&gt;0,H372&lt;F372),"Error",ROUND(MAX(0,IF(F372&lt;=N$5,N372,G372)-MAX(FLOOR(E372*5%,10),E372*(1-D372)^(YEARFRAC(IF(AND(H372&gt;0,H372&lt;=R$5),H372,R$5+1),F372)))),0))</f>
        <v>0</v>
      </c>
      <c r="P372" s="25"/>
      <c r="Q372" s="24">
        <f t="shared" ref="Q372:Q378" si="154">ROUND(MAX(+O372+P372,0),0)</f>
        <v>0</v>
      </c>
      <c r="R372" s="20">
        <f t="shared" ref="R372:R378" si="155">+ROUND(IF(OR(F372&gt;R$5,AND(H372&gt;0,H372&lt;=R$5)),0,IF(F372&lt;=N$5,N372,E372)-Q372),0)</f>
        <v>0</v>
      </c>
    </row>
    <row r="373" spans="1:18" x14ac:dyDescent="0.25">
      <c r="A373" s="57" t="s">
        <v>100</v>
      </c>
      <c r="B373" s="69"/>
      <c r="C373" s="42">
        <v>3</v>
      </c>
      <c r="D373" s="17">
        <f t="shared" si="147"/>
        <v>0.64</v>
      </c>
      <c r="E373" s="59">
        <v>50000</v>
      </c>
      <c r="F373" s="44">
        <v>40664</v>
      </c>
      <c r="G373" s="20">
        <f t="shared" si="148"/>
        <v>0</v>
      </c>
      <c r="H373" s="21"/>
      <c r="I373" s="22"/>
      <c r="J373" s="20">
        <f t="shared" si="149"/>
        <v>0</v>
      </c>
      <c r="K373" s="20">
        <f t="shared" si="150"/>
        <v>0</v>
      </c>
      <c r="L373" s="20">
        <f t="shared" si="151"/>
        <v>50000</v>
      </c>
      <c r="M373" s="23">
        <f t="shared" si="152"/>
        <v>366</v>
      </c>
      <c r="N373" s="45">
        <v>0</v>
      </c>
      <c r="O373" s="24">
        <f t="shared" si="153"/>
        <v>0</v>
      </c>
      <c r="P373" s="25"/>
      <c r="Q373" s="24">
        <f t="shared" si="154"/>
        <v>0</v>
      </c>
      <c r="R373" s="20">
        <f t="shared" si="155"/>
        <v>0</v>
      </c>
    </row>
    <row r="374" spans="1:18" x14ac:dyDescent="0.25">
      <c r="A374" s="57" t="s">
        <v>100</v>
      </c>
      <c r="B374" s="69"/>
      <c r="C374" s="42">
        <v>3</v>
      </c>
      <c r="D374" s="17">
        <f t="shared" si="147"/>
        <v>0.64</v>
      </c>
      <c r="E374" s="59">
        <v>225420</v>
      </c>
      <c r="F374" s="44">
        <v>41334</v>
      </c>
      <c r="G374" s="20">
        <f t="shared" si="148"/>
        <v>0</v>
      </c>
      <c r="H374" s="21"/>
      <c r="I374" s="22"/>
      <c r="J374" s="20">
        <f t="shared" si="149"/>
        <v>0</v>
      </c>
      <c r="K374" s="20">
        <f t="shared" si="150"/>
        <v>0</v>
      </c>
      <c r="L374" s="20">
        <f t="shared" si="151"/>
        <v>225420</v>
      </c>
      <c r="M374" s="23">
        <f t="shared" si="152"/>
        <v>366</v>
      </c>
      <c r="N374" s="45">
        <v>0</v>
      </c>
      <c r="O374" s="24">
        <f t="shared" si="153"/>
        <v>0</v>
      </c>
      <c r="P374" s="25"/>
      <c r="Q374" s="24">
        <f t="shared" si="154"/>
        <v>0</v>
      </c>
      <c r="R374" s="20">
        <f t="shared" si="155"/>
        <v>0</v>
      </c>
    </row>
    <row r="375" spans="1:18" x14ac:dyDescent="0.25">
      <c r="A375" s="57" t="s">
        <v>100</v>
      </c>
      <c r="B375" s="69"/>
      <c r="C375" s="42">
        <v>3</v>
      </c>
      <c r="D375" s="17">
        <f t="shared" si="147"/>
        <v>0.64</v>
      </c>
      <c r="E375" s="59">
        <v>75000</v>
      </c>
      <c r="F375" s="44">
        <v>42917</v>
      </c>
      <c r="G375" s="20">
        <f t="shared" si="148"/>
        <v>0</v>
      </c>
      <c r="H375" s="21"/>
      <c r="I375" s="22"/>
      <c r="J375" s="20">
        <f t="shared" si="149"/>
        <v>0</v>
      </c>
      <c r="K375" s="20">
        <f t="shared" si="150"/>
        <v>0</v>
      </c>
      <c r="L375" s="20">
        <f t="shared" si="151"/>
        <v>75000</v>
      </c>
      <c r="M375" s="23">
        <f t="shared" si="152"/>
        <v>366</v>
      </c>
      <c r="N375" s="45">
        <v>0</v>
      </c>
      <c r="O375" s="24">
        <f t="shared" si="153"/>
        <v>0</v>
      </c>
      <c r="P375" s="25"/>
      <c r="Q375" s="24">
        <f t="shared" si="154"/>
        <v>0</v>
      </c>
      <c r="R375" s="20">
        <f t="shared" si="155"/>
        <v>0</v>
      </c>
    </row>
    <row r="376" spans="1:18" x14ac:dyDescent="0.25">
      <c r="A376" s="57" t="s">
        <v>100</v>
      </c>
      <c r="B376" s="69"/>
      <c r="C376" s="42">
        <v>3</v>
      </c>
      <c r="D376" s="17">
        <f t="shared" si="147"/>
        <v>0.64</v>
      </c>
      <c r="E376" s="59">
        <v>10000</v>
      </c>
      <c r="F376" s="44">
        <v>43312</v>
      </c>
      <c r="G376" s="20">
        <f t="shared" si="148"/>
        <v>0</v>
      </c>
      <c r="H376" s="21"/>
      <c r="I376" s="22"/>
      <c r="J376" s="20">
        <f t="shared" si="149"/>
        <v>0</v>
      </c>
      <c r="K376" s="20">
        <f t="shared" si="150"/>
        <v>0</v>
      </c>
      <c r="L376" s="20">
        <f t="shared" si="151"/>
        <v>10000</v>
      </c>
      <c r="M376" s="23">
        <f t="shared" si="152"/>
        <v>366</v>
      </c>
      <c r="N376" s="45">
        <v>0</v>
      </c>
      <c r="O376" s="24">
        <f t="shared" si="153"/>
        <v>0</v>
      </c>
      <c r="P376" s="25"/>
      <c r="Q376" s="24">
        <f t="shared" si="154"/>
        <v>0</v>
      </c>
      <c r="R376" s="20">
        <f t="shared" si="155"/>
        <v>0</v>
      </c>
    </row>
    <row r="377" spans="1:18" x14ac:dyDescent="0.25">
      <c r="A377" s="57" t="s">
        <v>100</v>
      </c>
      <c r="B377" s="69"/>
      <c r="C377" s="42">
        <v>3</v>
      </c>
      <c r="D377" s="17">
        <f t="shared" si="147"/>
        <v>0.64</v>
      </c>
      <c r="E377" s="59">
        <v>100000</v>
      </c>
      <c r="F377" s="44">
        <v>43477</v>
      </c>
      <c r="G377" s="20">
        <f t="shared" si="148"/>
        <v>0</v>
      </c>
      <c r="H377" s="21"/>
      <c r="I377" s="22"/>
      <c r="J377" s="20">
        <f t="shared" si="149"/>
        <v>0</v>
      </c>
      <c r="K377" s="20">
        <f t="shared" si="150"/>
        <v>0</v>
      </c>
      <c r="L377" s="20">
        <f t="shared" si="151"/>
        <v>100000</v>
      </c>
      <c r="M377" s="23">
        <f t="shared" si="152"/>
        <v>366</v>
      </c>
      <c r="N377" s="45">
        <v>0</v>
      </c>
      <c r="O377" s="24">
        <f t="shared" si="153"/>
        <v>0</v>
      </c>
      <c r="P377" s="25"/>
      <c r="Q377" s="24">
        <f t="shared" si="154"/>
        <v>0</v>
      </c>
      <c r="R377" s="20">
        <f t="shared" si="155"/>
        <v>0</v>
      </c>
    </row>
    <row r="378" spans="1:18" x14ac:dyDescent="0.25">
      <c r="A378" s="57" t="s">
        <v>100</v>
      </c>
      <c r="B378" s="69"/>
      <c r="C378" s="42">
        <v>3</v>
      </c>
      <c r="D378" s="17">
        <f t="shared" si="147"/>
        <v>0.64</v>
      </c>
      <c r="E378" s="59">
        <v>9200</v>
      </c>
      <c r="F378" s="44">
        <v>43600</v>
      </c>
      <c r="G378" s="20">
        <f t="shared" si="148"/>
        <v>0</v>
      </c>
      <c r="H378" s="21"/>
      <c r="I378" s="22"/>
      <c r="J378" s="20">
        <f t="shared" si="149"/>
        <v>0</v>
      </c>
      <c r="K378" s="20">
        <f t="shared" si="150"/>
        <v>0</v>
      </c>
      <c r="L378" s="20">
        <f t="shared" si="151"/>
        <v>9200</v>
      </c>
      <c r="M378" s="23">
        <f t="shared" si="152"/>
        <v>366</v>
      </c>
      <c r="N378" s="45">
        <v>1</v>
      </c>
      <c r="O378" s="24">
        <f t="shared" si="153"/>
        <v>0</v>
      </c>
      <c r="P378" s="25"/>
      <c r="Q378" s="24">
        <f t="shared" si="154"/>
        <v>0</v>
      </c>
      <c r="R378" s="20">
        <f t="shared" si="155"/>
        <v>1</v>
      </c>
    </row>
    <row r="379" spans="1:18" x14ac:dyDescent="0.25">
      <c r="A379" s="7" t="s">
        <v>2</v>
      </c>
      <c r="B379" s="7"/>
      <c r="C379" s="7"/>
      <c r="D379" s="7"/>
      <c r="E379" s="7"/>
      <c r="F379" s="7"/>
      <c r="G379" s="52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</row>
    <row r="380" spans="1:18" x14ac:dyDescent="0.25">
      <c r="A380" s="30" t="s">
        <v>33</v>
      </c>
      <c r="B380" s="30"/>
      <c r="C380" s="31"/>
      <c r="D380" s="31"/>
      <c r="E380" s="32">
        <f>SUM(E371:E379)</f>
        <v>619620</v>
      </c>
      <c r="F380" s="33">
        <f>+E380-G380</f>
        <v>619620</v>
      </c>
      <c r="G380" s="53">
        <f>SUM(G371:G379)</f>
        <v>0</v>
      </c>
      <c r="H380" s="34"/>
      <c r="I380" s="53">
        <f>SUM(I371:I379)</f>
        <v>0</v>
      </c>
      <c r="J380" s="53">
        <f>SUM(J371:J379)</f>
        <v>0</v>
      </c>
      <c r="K380" s="53">
        <f>SUM(K371:K379)</f>
        <v>0</v>
      </c>
      <c r="L380" s="53">
        <f>SUM(L371:L379)</f>
        <v>619620</v>
      </c>
      <c r="M380" s="33"/>
      <c r="N380" s="53">
        <f>SUM(N371:N379)</f>
        <v>1</v>
      </c>
      <c r="O380" s="24"/>
      <c r="P380" s="24"/>
      <c r="Q380" s="53">
        <f>SUM(Q371:Q379)</f>
        <v>0</v>
      </c>
      <c r="R380" s="53">
        <f>SUM(R371:R379)</f>
        <v>1</v>
      </c>
    </row>
    <row r="381" spans="1:18" x14ac:dyDescent="0.25">
      <c r="A381" s="7" t="s">
        <v>2</v>
      </c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</row>
  </sheetData>
  <autoFilter ref="A5:T119"/>
  <mergeCells count="17">
    <mergeCell ref="G4:G6"/>
    <mergeCell ref="H4:L4"/>
    <mergeCell ref="M4:M6"/>
    <mergeCell ref="O4:O6"/>
    <mergeCell ref="P4:P6"/>
    <mergeCell ref="Q4:Q6"/>
    <mergeCell ref="H5:H6"/>
    <mergeCell ref="I5:I6"/>
    <mergeCell ref="J5:J6"/>
    <mergeCell ref="K5:K6"/>
    <mergeCell ref="L5:L6"/>
    <mergeCell ref="F4:F6"/>
    <mergeCell ref="A4:A6"/>
    <mergeCell ref="B4:B6"/>
    <mergeCell ref="C4:C6"/>
    <mergeCell ref="D4:D6"/>
    <mergeCell ref="E4:E6"/>
  </mergeCells>
  <dataValidations count="6">
    <dataValidation allowBlank="1" showInputMessage="1" showErrorMessage="1" prompt="Do not Change" sqref="F362 F228 F171 F148 F122 F22 F369 F45 F58 F83 F102 F247 F253 F288 F300 F311 F335 F356 F380"/>
    <dataValidation type="custom" allowBlank="1" showInputMessage="1" showErrorMessage="1" prompt="Do not Change" sqref="G366:G367 G24:G43 G338:G354 G372:G378 G104:G120 G61:G81 G47:G56 G231:G245 G86:G100 G9:G20 G249:G251 G151:G169 G291:G298 G303:G309 G125:G146 G256:G286 G359:G360 G174:G226 G314:G333">
      <formula1>"="</formula1>
    </dataValidation>
    <dataValidation type="custom" allowBlank="1" showInputMessage="1" showErrorMessage="1" sqref="M359:M360 M366:M367 Q24:R24 M24:M43 M338:M354 M372:M378 M104:M120 M61:M81 M47:M56 M231:M245 M86:M100 M9:M20 M249:M251 M151:M169 M291:M298 M303:M309 M125:M146 M256:M286 M174:M226 M314:M333">
      <formula1>"="</formula1>
    </dataValidation>
    <dataValidation type="custom" allowBlank="1" showInputMessage="1" showErrorMessage="1" prompt="Not to be changed" sqref="J9:L20 O366:O367 Q9:R20 J366:L367 Q366:R367 Q338:R354 O125:O146 J125:L146 J25:L43 O372:O378 O104:O120 Q25:R43 O25:O43 Q61:R81 Q47:R56 O47:O56 J47:L56 O61:O81 J61:L81 Q231:R245 Q86:R100 J86:L100 O86:O100 J104:L120 Q104:R120 J231:L245 O231:O245 O9:O20 O249:O251 Q249:R251 J249:L251 Q151:R169 O291:O298 J291:L298 Q291:R298 J303:L309 O303:O309 Q303:R309 Q125:R146 O338:O354 J338:L354 O256:O286 J359:L360 Q359:R360 O359:O360 J372:L378 Q372:R378 J174:L226 J151:L169 O151:O169 O174:O226 Q174:R226 J256:L286 Q256:R286 J314:L333 Q314:R333 O314:O333">
      <formula1>"="</formula1>
    </dataValidation>
    <dataValidation allowBlank="1" showInputMessage="1" showErrorMessage="1" prompt="Not to be changed" sqref="O24:P24"/>
    <dataValidation allowBlank="1" showInputMessage="1" showErrorMessage="1" prompt="Do not remove formula unless necessary" sqref="D366:D367 D25:D43 D338:D354 D372:D378 D104:D120 D61:D81 D47:D56 D231:D245 D86:D100 D9:D20 D249:D251 D151:D169 D291:D298 D303:D309 D125:D146 D256:D286 D359:D360 D174:D226 D314:D33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 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Karan Bansal</dc:creator>
  <cp:lastModifiedBy>SOHAN</cp:lastModifiedBy>
  <dcterms:created xsi:type="dcterms:W3CDTF">2024-07-11T08:42:53Z</dcterms:created>
  <dcterms:modified xsi:type="dcterms:W3CDTF">2025-04-23T11:54:55Z</dcterms:modified>
</cp:coreProperties>
</file>