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Files For Review\Abhinav Chaturvedi\Draft Shared\VIS(2025-26)-PL078-072-096_Aircraft\Report\"/>
    </mc:Choice>
  </mc:AlternateContent>
  <xr:revisionPtr revIDLastSave="0" documentId="13_ncr:1_{669CE808-BCB8-4A00-AD8F-9D82F08AE740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Comparables" sheetId="1" r:id="rId1"/>
    <sheet name="Valuation" sheetId="2" r:id="rId2"/>
    <sheet name="Sheet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D10" i="1"/>
  <c r="H14" i="2" s="1"/>
  <c r="O47" i="3"/>
  <c r="R28" i="3"/>
  <c r="T31" i="3"/>
  <c r="T30" i="3"/>
  <c r="Q30" i="3"/>
  <c r="Q29" i="3"/>
  <c r="E15" i="1"/>
  <c r="E6" i="1"/>
  <c r="I10" i="2"/>
  <c r="I8" i="2"/>
  <c r="I6" i="2"/>
  <c r="H7" i="2"/>
  <c r="E11" i="2"/>
  <c r="F11" i="2" s="1"/>
  <c r="E10" i="2"/>
  <c r="F10" i="2" s="1"/>
  <c r="E9" i="2"/>
  <c r="F9" i="2" s="1"/>
  <c r="E8" i="2"/>
  <c r="F8" i="2" s="1"/>
  <c r="E7" i="2"/>
  <c r="F7" i="2" s="1"/>
  <c r="E6" i="2"/>
  <c r="C11" i="2"/>
  <c r="C10" i="2"/>
  <c r="C9" i="2"/>
  <c r="C8" i="2"/>
  <c r="C7" i="2"/>
  <c r="C6" i="2"/>
  <c r="C4" i="2"/>
  <c r="B12" i="2"/>
  <c r="C12" i="2" s="1"/>
  <c r="E8" i="1"/>
  <c r="E7" i="1"/>
  <c r="E5" i="1"/>
  <c r="E4" i="1"/>
  <c r="D11" i="1" l="1"/>
  <c r="H5" i="2" s="1"/>
  <c r="H12" i="2"/>
  <c r="H16" i="2" s="1"/>
  <c r="H17" i="2" s="1"/>
  <c r="R27" i="3"/>
  <c r="R29" i="3" s="1"/>
  <c r="R30" i="3" s="1"/>
  <c r="R31" i="3" s="1"/>
  <c r="E12" i="2"/>
  <c r="F12" i="2" s="1"/>
  <c r="I7" i="2"/>
  <c r="I12" i="2" s="1"/>
  <c r="F6" i="2"/>
  <c r="B13" i="2"/>
  <c r="C13" i="2" s="1"/>
  <c r="E10" i="1"/>
  <c r="H19" i="2" l="1"/>
  <c r="J19" i="2" l="1"/>
  <c r="H21" i="2"/>
</calcChain>
</file>

<file path=xl/sharedStrings.xml><?xml version="1.0" encoding="utf-8"?>
<sst xmlns="http://schemas.openxmlformats.org/spreadsheetml/2006/main" count="29" uniqueCount="24">
  <si>
    <t>https://the-jet-collection.com/aicraft/challenger-605/for-lease/</t>
  </si>
  <si>
    <t>2009 BOMBARDIER CHALLENGER 605</t>
  </si>
  <si>
    <t>Total Time</t>
  </si>
  <si>
    <t>Total Landings</t>
  </si>
  <si>
    <t>2010 BOMBARDIER CHALLENGER 605</t>
  </si>
  <si>
    <t>2011 Challenger 605</t>
  </si>
  <si>
    <t>USD</t>
  </si>
  <si>
    <t>RBSA</t>
  </si>
  <si>
    <t>Prise</t>
  </si>
  <si>
    <t>C Check for airframe</t>
  </si>
  <si>
    <t>Engine</t>
  </si>
  <si>
    <t>APU</t>
  </si>
  <si>
    <t>landing gear</t>
  </si>
  <si>
    <t>avionics</t>
  </si>
  <si>
    <t>INR</t>
  </si>
  <si>
    <t>Total</t>
  </si>
  <si>
    <t>Net value</t>
  </si>
  <si>
    <t>INR @ 85</t>
  </si>
  <si>
    <t>https://www.guardianjet.com/jet-aircraft-online-tools/aircraft-brochure.cfm?m=Bombardier-CL-605-47</t>
  </si>
  <si>
    <t>https://www.google.com/search?sca_esv=70430bb5eaad3f9a&amp;rlz=1C1RLNS_enIN1055IN1055&amp;q=C+Check+for+aircraft+cost+for+bombardier+challenger+605&amp;sa=X&amp;ved=2ahUKEwir08Kukq-NAxVGR2cHHaYXJgUQ7xYoAHoECA4QAQ&amp;biw=1600&amp;bih=739&amp;dpr=1</t>
  </si>
  <si>
    <t>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</t>
  </si>
  <si>
    <t>paint &amp; interior</t>
  </si>
  <si>
    <t>Average</t>
  </si>
  <si>
    <t>Method-1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</si>
</sst>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164" fontId="2" fillId="0" borderId="0" xfId="1" applyNumberFormat="1" applyFont="1" applyAlignment="1">
      <alignment horizontal="center" vertical="center"/>
    </xf>
    <xf numFmtId="43" fontId="0" fillId="0" borderId="0" xfId="1" applyFont="1"/>
    <xf numFmtId="43" fontId="2" fillId="0" borderId="0" xfId="1" applyFont="1" applyAlignment="1">
      <alignment horizontal="center" vertical="center"/>
    </xf>
    <xf numFmtId="164" fontId="2" fillId="0" borderId="0" xfId="1" applyNumberFormat="1" applyFont="1"/>
    <xf numFmtId="43" fontId="2" fillId="0" borderId="0" xfId="1" applyFont="1"/>
    <xf numFmtId="9" fontId="2" fillId="0" borderId="0" xfId="2" applyFont="1"/>
    <xf numFmtId="165" fontId="0" fillId="0" borderId="0" xfId="1" applyNumberFormat="1" applyFont="1"/>
    <xf numFmtId="165" fontId="2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 vertical="center"/>
    </xf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3" applyNumberFormat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504825</xdr:colOff>
      <xdr:row>17</xdr:row>
      <xdr:rowOff>186195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A78C17-CF59-45AC-ABAF-9851619D36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7" t="13798" r="20625" b="27563"/>
        <a:stretch/>
      </xdr:blipFill>
      <xdr:spPr>
        <a:xfrm>
          <a:off x="0" y="0"/>
          <a:ext cx="7820025" cy="34246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12</xdr:col>
      <xdr:colOff>457199</xdr:colOff>
      <xdr:row>39</xdr:row>
      <xdr:rowOff>158700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F82077-3E47-A72E-2FCE-0DD1A1253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0"/>
          <a:ext cx="7772399" cy="396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5532604-D70B-41F8-9799-6F58E5912002}">
  <we:reference id="wa200005502" version="1.0.0.11" store="en-US" storeType="OMEX"/>
  <we:alternateReferences>
    <we:reference id="wa200005502" version="1.0.0.11" store="wa200005502" storeType="OMEX"/>
  </we:alternateReferences>
  <we:properties>
    <we:property name="docId" value="&quot;wGwqN-XBCyCc4mnxyWS92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R@8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D11" sqref="D11"/>
    </sheetView>
  </sheetViews>
  <sheetFormatPr defaultRowHeight="15" x14ac:dyDescent="0.25"/>
  <cols>
    <col min="1" max="1" width="33.140625" style="1" bestFit="1" customWidth="1"/>
    <col min="2" max="2" width="12.5703125" style="1" bestFit="1" customWidth="1"/>
    <col min="3" max="3" width="14.5703125" style="1" bestFit="1" customWidth="1"/>
    <col min="4" max="4" width="12.5703125" style="1" bestFit="1" customWidth="1"/>
    <col min="5" max="5" width="14.28515625" style="1" bestFit="1" customWidth="1"/>
    <col min="6" max="6" width="11.5703125" style="1" bestFit="1" customWidth="1"/>
    <col min="7" max="7" width="5.42578125" style="9" bestFit="1" customWidth="1"/>
    <col min="8" max="8" width="5.42578125" style="4" bestFit="1" customWidth="1"/>
    <col min="9" max="10" width="12.5703125" style="1" bestFit="1" customWidth="1"/>
    <col min="11" max="11" width="12.5703125" style="4" bestFit="1" customWidth="1"/>
    <col min="12" max="16384" width="9.140625" style="1"/>
  </cols>
  <sheetData>
    <row r="1" spans="1:11" x14ac:dyDescent="0.25">
      <c r="A1" s="15" t="s">
        <v>0</v>
      </c>
      <c r="B1" s="15"/>
      <c r="C1" s="15"/>
    </row>
    <row r="3" spans="1:11" s="3" customFormat="1" x14ac:dyDescent="0.25">
      <c r="B3" s="3" t="s">
        <v>2</v>
      </c>
      <c r="C3" s="3" t="s">
        <v>3</v>
      </c>
      <c r="D3" s="3" t="s">
        <v>6</v>
      </c>
      <c r="E3" s="3" t="s">
        <v>17</v>
      </c>
      <c r="G3" s="10"/>
      <c r="H3" s="5"/>
      <c r="K3" s="5"/>
    </row>
    <row r="4" spans="1:11" x14ac:dyDescent="0.25">
      <c r="A4" t="s">
        <v>1</v>
      </c>
      <c r="B4" s="1">
        <v>8444</v>
      </c>
      <c r="C4" s="1">
        <v>4572</v>
      </c>
      <c r="E4" s="1">
        <f>D4*85</f>
        <v>0</v>
      </c>
      <c r="G4" s="11"/>
      <c r="H4" s="7"/>
      <c r="I4" s="6"/>
      <c r="J4" s="6"/>
      <c r="K4" s="7"/>
    </row>
    <row r="5" spans="1:11" x14ac:dyDescent="0.25">
      <c r="A5" t="s">
        <v>4</v>
      </c>
      <c r="B5" s="1">
        <v>3300</v>
      </c>
      <c r="D5" s="1">
        <v>10750000</v>
      </c>
      <c r="E5" s="1">
        <f t="shared" ref="E5:E8" si="0">D5*85</f>
        <v>913750000</v>
      </c>
      <c r="G5" s="11"/>
      <c r="H5" s="7"/>
      <c r="I5" s="6"/>
      <c r="J5" s="6"/>
      <c r="K5" s="7"/>
    </row>
    <row r="6" spans="1:11" x14ac:dyDescent="0.25">
      <c r="A6" t="s">
        <v>4</v>
      </c>
      <c r="B6" s="1">
        <v>4519</v>
      </c>
      <c r="C6" s="1">
        <v>3069</v>
      </c>
      <c r="D6" s="1">
        <v>11000000</v>
      </c>
      <c r="E6" s="1">
        <f t="shared" si="0"/>
        <v>935000000</v>
      </c>
      <c r="G6" s="11"/>
      <c r="H6" s="7"/>
      <c r="I6" s="6"/>
      <c r="J6" s="6"/>
      <c r="K6" s="7"/>
    </row>
    <row r="7" spans="1:11" x14ac:dyDescent="0.25">
      <c r="A7" t="s">
        <v>4</v>
      </c>
      <c r="B7" s="1">
        <v>3313</v>
      </c>
      <c r="C7" s="1">
        <v>1130</v>
      </c>
      <c r="D7" s="1">
        <v>10750000</v>
      </c>
      <c r="E7" s="1">
        <f t="shared" si="0"/>
        <v>913750000</v>
      </c>
      <c r="G7" s="11"/>
      <c r="H7" s="7"/>
      <c r="I7" s="6"/>
      <c r="J7" s="6"/>
      <c r="K7" s="7"/>
    </row>
    <row r="8" spans="1:11" x14ac:dyDescent="0.25">
      <c r="A8" t="s">
        <v>5</v>
      </c>
      <c r="B8" s="1">
        <v>5746</v>
      </c>
      <c r="C8" s="1">
        <v>2926</v>
      </c>
      <c r="D8" s="1">
        <v>10750000</v>
      </c>
      <c r="E8" s="1">
        <f t="shared" si="0"/>
        <v>913750000</v>
      </c>
      <c r="G8" s="11"/>
      <c r="H8" s="7"/>
      <c r="I8" s="6"/>
      <c r="J8" s="6"/>
      <c r="K8" s="6"/>
    </row>
    <row r="9" spans="1:11" x14ac:dyDescent="0.25">
      <c r="A9"/>
      <c r="D9" s="1">
        <v>11000000</v>
      </c>
      <c r="G9" s="11"/>
      <c r="H9" s="7"/>
      <c r="I9" s="6"/>
      <c r="J9" s="6"/>
      <c r="K9" s="6"/>
    </row>
    <row r="10" spans="1:11" x14ac:dyDescent="0.25">
      <c r="A10"/>
      <c r="B10"/>
      <c r="C10" s="13" t="s">
        <v>22</v>
      </c>
      <c r="D10" s="13">
        <f>AVERAGE(D5:D9)</f>
        <v>10850000</v>
      </c>
      <c r="E10" s="13">
        <f>AVERAGE(E4:E8)</f>
        <v>735250000</v>
      </c>
      <c r="G10" s="11"/>
      <c r="H10" s="7"/>
      <c r="I10" s="7"/>
      <c r="J10" s="8"/>
      <c r="K10" s="7"/>
    </row>
    <row r="11" spans="1:11" x14ac:dyDescent="0.25">
      <c r="D11" s="1">
        <f>D10*0.05</f>
        <v>542500</v>
      </c>
      <c r="G11" s="11"/>
      <c r="H11" s="7"/>
      <c r="I11" s="6"/>
      <c r="J11" s="6"/>
      <c r="K11" s="7"/>
    </row>
    <row r="12" spans="1:11" x14ac:dyDescent="0.25">
      <c r="G12" s="11"/>
      <c r="H12" s="7"/>
      <c r="I12" s="6"/>
      <c r="J12" s="7"/>
      <c r="K12" s="7"/>
    </row>
    <row r="13" spans="1:11" x14ac:dyDescent="0.25">
      <c r="E13" s="6">
        <v>157.57</v>
      </c>
      <c r="G13" s="11"/>
      <c r="H13" s="7"/>
      <c r="I13" s="6"/>
      <c r="J13" s="7"/>
      <c r="K13" s="7"/>
    </row>
    <row r="14" spans="1:11" x14ac:dyDescent="0.25">
      <c r="E14" s="1">
        <v>250000</v>
      </c>
      <c r="G14" s="11"/>
      <c r="H14" s="7"/>
      <c r="I14" s="6"/>
      <c r="J14" s="6"/>
      <c r="K14" s="7"/>
    </row>
    <row r="15" spans="1:11" x14ac:dyDescent="0.25">
      <c r="E15" s="1">
        <f>E14/E13</f>
        <v>1586.5964333312179</v>
      </c>
    </row>
    <row r="16" spans="1:11" x14ac:dyDescent="0.25">
      <c r="I16" s="4"/>
    </row>
  </sheetData>
  <mergeCells count="1">
    <mergeCell ref="A1:C1"/>
  </mergeCells>
  <hyperlinks>
    <hyperlink ref="E3" r:id="rId1" display="INR@85" xr:uid="{3FAE960A-9C7A-47D1-93CF-13F4DA0308F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70F3A-A617-49B8-AED4-26AB3A50796A}">
  <dimension ref="A2:Q21"/>
  <sheetViews>
    <sheetView zoomScaleNormal="100" workbookViewId="0">
      <selection activeCell="H19" sqref="H19"/>
    </sheetView>
  </sheetViews>
  <sheetFormatPr defaultRowHeight="15" x14ac:dyDescent="0.25"/>
  <cols>
    <col min="1" max="1" width="20" style="1" bestFit="1" customWidth="1"/>
    <col min="2" max="2" width="11.5703125" style="1" bestFit="1" customWidth="1"/>
    <col min="3" max="3" width="12.5703125" style="1" bestFit="1" customWidth="1"/>
    <col min="4" max="4" width="9.140625" style="1"/>
    <col min="5" max="5" width="10" style="1" bestFit="1" customWidth="1"/>
    <col min="6" max="6" width="12.5703125" style="1" bestFit="1" customWidth="1"/>
    <col min="7" max="7" width="10" style="1" bestFit="1" customWidth="1"/>
    <col min="8" max="8" width="12.5703125" style="1" bestFit="1" customWidth="1"/>
    <col min="9" max="9" width="12.5703125" style="1" customWidth="1"/>
    <col min="10" max="10" width="53" style="1" customWidth="1"/>
    <col min="11" max="16384" width="9.140625" style="1"/>
  </cols>
  <sheetData>
    <row r="2" spans="1:17" x14ac:dyDescent="0.25">
      <c r="A2" s="16" t="s">
        <v>7</v>
      </c>
      <c r="B2" s="16"/>
      <c r="C2" s="16"/>
    </row>
    <row r="3" spans="1:17" x14ac:dyDescent="0.25">
      <c r="A3" s="12"/>
      <c r="B3" s="12" t="s">
        <v>6</v>
      </c>
      <c r="C3" s="12" t="s">
        <v>14</v>
      </c>
      <c r="H3" s="12" t="s">
        <v>6</v>
      </c>
      <c r="I3" s="12"/>
    </row>
    <row r="4" spans="1:17" x14ac:dyDescent="0.25">
      <c r="A4" s="1" t="s">
        <v>8</v>
      </c>
      <c r="B4" s="1">
        <v>10150000</v>
      </c>
      <c r="C4" s="1">
        <f>B4*85</f>
        <v>862750000</v>
      </c>
    </row>
    <row r="5" spans="1:17" x14ac:dyDescent="0.25">
      <c r="H5" s="1">
        <f>Comparables!D11</f>
        <v>542500</v>
      </c>
    </row>
    <row r="6" spans="1:17" x14ac:dyDescent="0.25">
      <c r="A6" s="1" t="s">
        <v>9</v>
      </c>
      <c r="B6" s="1">
        <v>650000</v>
      </c>
      <c r="C6" s="1">
        <f t="shared" ref="C6:C13" si="0">B6*85</f>
        <v>55250000</v>
      </c>
      <c r="E6" s="1">
        <f>B6*1.2</f>
        <v>780000</v>
      </c>
      <c r="F6" s="1">
        <f t="shared" ref="F6:F12" si="1">E6*85</f>
        <v>66300000</v>
      </c>
      <c r="H6" s="1">
        <v>500000</v>
      </c>
      <c r="I6" s="4">
        <f>H6/10^6</f>
        <v>0.5</v>
      </c>
      <c r="J6" s="1" t="s">
        <v>19</v>
      </c>
    </row>
    <row r="7" spans="1:17" x14ac:dyDescent="0.25">
      <c r="A7" s="1" t="s">
        <v>10</v>
      </c>
      <c r="B7" s="1">
        <v>2865000</v>
      </c>
      <c r="C7" s="1">
        <f t="shared" si="0"/>
        <v>243525000</v>
      </c>
      <c r="E7" s="1">
        <f t="shared" ref="E7:E11" si="2">B7*1.2</f>
        <v>3438000</v>
      </c>
      <c r="F7" s="1">
        <f t="shared" si="1"/>
        <v>292230000</v>
      </c>
      <c r="G7" s="1">
        <v>1500000</v>
      </c>
      <c r="H7" s="1">
        <f>G7*2</f>
        <v>3000000</v>
      </c>
      <c r="I7" s="4">
        <f t="shared" ref="I7:I10" si="3">H7/10^6</f>
        <v>3</v>
      </c>
      <c r="J7" s="1" t="s">
        <v>18</v>
      </c>
    </row>
    <row r="8" spans="1:17" x14ac:dyDescent="0.25">
      <c r="A8" s="1" t="s">
        <v>11</v>
      </c>
      <c r="B8" s="1">
        <v>278000</v>
      </c>
      <c r="C8" s="1">
        <f t="shared" si="0"/>
        <v>23630000</v>
      </c>
      <c r="E8" s="1">
        <f t="shared" si="2"/>
        <v>333600</v>
      </c>
      <c r="F8" s="1">
        <f t="shared" si="1"/>
        <v>28356000</v>
      </c>
      <c r="H8" s="1">
        <v>1500000</v>
      </c>
      <c r="I8" s="4">
        <f t="shared" si="3"/>
        <v>1.5</v>
      </c>
      <c r="J8" s="17" t="s">
        <v>20</v>
      </c>
      <c r="K8" s="15"/>
      <c r="L8" s="15"/>
      <c r="M8" s="15"/>
      <c r="N8" s="15"/>
      <c r="O8" s="15"/>
      <c r="P8" s="15"/>
      <c r="Q8" s="15"/>
    </row>
    <row r="9" spans="1:17" x14ac:dyDescent="0.25">
      <c r="A9" s="1" t="s">
        <v>12</v>
      </c>
      <c r="B9" s="1">
        <v>400000</v>
      </c>
      <c r="C9" s="1">
        <f t="shared" si="0"/>
        <v>34000000</v>
      </c>
      <c r="E9" s="1">
        <f t="shared" si="2"/>
        <v>480000</v>
      </c>
      <c r="F9" s="1">
        <f t="shared" si="1"/>
        <v>40800000</v>
      </c>
      <c r="I9" s="4"/>
    </row>
    <row r="10" spans="1:17" x14ac:dyDescent="0.25">
      <c r="A10" s="1" t="s">
        <v>13</v>
      </c>
      <c r="B10" s="1">
        <v>450000</v>
      </c>
      <c r="C10" s="1">
        <f t="shared" si="0"/>
        <v>38250000</v>
      </c>
      <c r="E10" s="1">
        <f t="shared" si="2"/>
        <v>540000</v>
      </c>
      <c r="F10" s="1">
        <f t="shared" si="1"/>
        <v>45900000</v>
      </c>
      <c r="H10" s="1">
        <v>1000000</v>
      </c>
      <c r="I10" s="4">
        <f t="shared" si="3"/>
        <v>1</v>
      </c>
    </row>
    <row r="11" spans="1:17" x14ac:dyDescent="0.25">
      <c r="A11" s="1" t="s">
        <v>21</v>
      </c>
      <c r="B11" s="1">
        <v>100000</v>
      </c>
      <c r="C11" s="1">
        <f t="shared" si="0"/>
        <v>8500000</v>
      </c>
      <c r="E11" s="1">
        <f t="shared" si="2"/>
        <v>120000</v>
      </c>
      <c r="F11" s="1">
        <f t="shared" si="1"/>
        <v>10200000</v>
      </c>
    </row>
    <row r="12" spans="1:17" x14ac:dyDescent="0.25">
      <c r="A12" s="13" t="s">
        <v>15</v>
      </c>
      <c r="B12" s="6">
        <f>SUM(B6:B11)</f>
        <v>4743000</v>
      </c>
      <c r="C12" s="6">
        <f t="shared" si="0"/>
        <v>403155000</v>
      </c>
      <c r="E12" s="6">
        <f>SUM(E6:E11)</f>
        <v>5691600</v>
      </c>
      <c r="F12" s="6">
        <f t="shared" si="1"/>
        <v>483786000</v>
      </c>
      <c r="H12" s="6">
        <f>SUM(H5:H11)</f>
        <v>6542500</v>
      </c>
      <c r="I12" s="7">
        <f>SUM(I6:I11)</f>
        <v>6</v>
      </c>
    </row>
    <row r="13" spans="1:17" x14ac:dyDescent="0.25">
      <c r="A13" s="13" t="s">
        <v>16</v>
      </c>
      <c r="B13" s="6">
        <f>B4-B12</f>
        <v>5407000</v>
      </c>
      <c r="C13" s="6">
        <f t="shared" si="0"/>
        <v>459595000</v>
      </c>
    </row>
    <row r="14" spans="1:17" x14ac:dyDescent="0.25">
      <c r="H14" s="1">
        <f>Comparables!D10</f>
        <v>10850000</v>
      </c>
    </row>
    <row r="16" spans="1:17" x14ac:dyDescent="0.25">
      <c r="H16" s="1">
        <f>H14-H12</f>
        <v>4307500</v>
      </c>
    </row>
    <row r="17" spans="7:10" x14ac:dyDescent="0.25">
      <c r="H17" s="1">
        <f>H16</f>
        <v>4307500</v>
      </c>
    </row>
    <row r="18" spans="7:10" x14ac:dyDescent="0.25">
      <c r="G18" s="1" t="s">
        <v>23</v>
      </c>
      <c r="H18" s="1">
        <f>ROUND(H17,-5)</f>
        <v>4300000</v>
      </c>
    </row>
    <row r="19" spans="7:10" x14ac:dyDescent="0.25">
      <c r="G19" s="6" t="s">
        <v>22</v>
      </c>
      <c r="H19" s="6">
        <f>AVERAGE(H18:H18)</f>
        <v>4300000</v>
      </c>
      <c r="J19" s="1">
        <f>H19*85</f>
        <v>365500000</v>
      </c>
    </row>
    <row r="20" spans="7:10" x14ac:dyDescent="0.25">
      <c r="G20" s="13"/>
      <c r="H20" s="6">
        <v>4050000</v>
      </c>
    </row>
    <row r="21" spans="7:10" x14ac:dyDescent="0.25">
      <c r="G21" s="13"/>
      <c r="H21" s="7">
        <f>H20/H19</f>
        <v>0.94186046511627908</v>
      </c>
    </row>
  </sheetData>
  <mergeCells count="2">
    <mergeCell ref="A2:C2"/>
    <mergeCell ref="J8:Q8"/>
  </mergeCells>
  <hyperlinks>
    <hyperlink ref="J8" r:id="rId1" display="https://www.google.com/search?q=APU+overhaul+cost+for+aircraft+cost+for+bombardier+challenger+605&amp;sca_esv=70430bb5eaad3f9a&amp;rlz=1C1RLNS_enIN1055IN1055&amp;biw=1600&amp;bih=739&amp;ei=QvAqaI6qEPbWseMP1fKgyQM&amp;ved=0ahUKEwiO07yEk6-NAxV2a2wGHVU5KDkQ4dUDCBA&amp;uact=5&amp;oq=APU+overhaul+cost+for+aircraft+cost+for+bombardier+challenger+605&amp;gs_lp=Egxnd3Mtd2l6LXNlcnAiQUFQVSBvdmVyaGF1bCBjb3N0IGZvciBhaXJjcmFmdCBjb3N0IGZvciBib21iYXJkaWVyIGNoYWxsZW5nZXIgNjA1SMwnUOYPWPUicAF4AZABAJgBkwKgAf0TqgEGMC4xMS4zuAEDyAEA-AEBmAIFoALKBcICChAAGLADGNYEGEfCAggQABiABBiiBMICBRAAGO8FmAMAiAYBkAYIkgcDMS40oAfhM7IHAzAuNLgHxQU&amp;sclient=gws-wiz-serp" xr:uid="{64561B98-5C3A-4812-8EEA-7D0EE2BD916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E453-A727-44C8-9479-AB4F54E91D57}">
  <dimension ref="O27:T47"/>
  <sheetViews>
    <sheetView tabSelected="1" topLeftCell="A21" workbookViewId="0">
      <selection activeCell="Q35" sqref="Q35"/>
    </sheetView>
  </sheetViews>
  <sheetFormatPr defaultRowHeight="15" x14ac:dyDescent="0.25"/>
  <cols>
    <col min="17" max="17" width="14.28515625" style="1" bestFit="1" customWidth="1"/>
    <col min="18" max="18" width="15.28515625" style="1" bestFit="1" customWidth="1"/>
    <col min="20" max="20" width="10" bestFit="1" customWidth="1"/>
  </cols>
  <sheetData>
    <row r="27" spans="17:20" x14ac:dyDescent="0.25">
      <c r="Q27" s="1">
        <v>11500000</v>
      </c>
      <c r="R27" s="1">
        <f>Comparables!D10</f>
        <v>10850000</v>
      </c>
    </row>
    <row r="28" spans="17:20" x14ac:dyDescent="0.25">
      <c r="Q28" s="1">
        <v>3124552</v>
      </c>
      <c r="R28" s="1">
        <f>Q28*2</f>
        <v>6249104</v>
      </c>
      <c r="T28">
        <v>264</v>
      </c>
    </row>
    <row r="29" spans="17:20" x14ac:dyDescent="0.25">
      <c r="Q29" s="1">
        <f>Q27-Q28</f>
        <v>8375448</v>
      </c>
      <c r="R29" s="1">
        <f>R27-R28</f>
        <v>4600896</v>
      </c>
      <c r="T29">
        <v>363</v>
      </c>
    </row>
    <row r="30" spans="17:20" x14ac:dyDescent="0.25">
      <c r="Q30" s="1">
        <f>Q29*85</f>
        <v>711913080</v>
      </c>
      <c r="R30" s="1">
        <f>R29</f>
        <v>4600896</v>
      </c>
      <c r="T30">
        <f>T29/T28</f>
        <v>1.375</v>
      </c>
    </row>
    <row r="31" spans="17:20" x14ac:dyDescent="0.25">
      <c r="R31" s="1">
        <f>ROUND(R30,-4)</f>
        <v>4600000</v>
      </c>
      <c r="T31" s="14">
        <f>Q28*T30</f>
        <v>4296259</v>
      </c>
    </row>
    <row r="39" spans="15:15" x14ac:dyDescent="0.25">
      <c r="O39" s="2">
        <v>326900</v>
      </c>
    </row>
    <row r="40" spans="15:15" x14ac:dyDescent="0.25">
      <c r="O40" s="2">
        <v>140000</v>
      </c>
    </row>
    <row r="41" spans="15:15" x14ac:dyDescent="0.25">
      <c r="O41" s="2">
        <v>145000</v>
      </c>
    </row>
    <row r="42" spans="15:15" x14ac:dyDescent="0.25">
      <c r="O42" s="2">
        <v>541652</v>
      </c>
    </row>
    <row r="43" spans="15:15" x14ac:dyDescent="0.25">
      <c r="O43" s="2">
        <v>771000</v>
      </c>
    </row>
    <row r="44" spans="15:15" x14ac:dyDescent="0.25">
      <c r="O44" s="2">
        <v>300000</v>
      </c>
    </row>
    <row r="45" spans="15:15" x14ac:dyDescent="0.25">
      <c r="O45" s="2">
        <v>400000</v>
      </c>
    </row>
    <row r="46" spans="15:15" x14ac:dyDescent="0.25">
      <c r="O46" s="2">
        <v>500000</v>
      </c>
    </row>
    <row r="47" spans="15:15" x14ac:dyDescent="0.25">
      <c r="O47" s="2">
        <f>SUM(O39:O46)</f>
        <v>3124552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Comparables</vt:lpstr>
      <vt:lpstr>Valuation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2025-05-21T12:28:56Z</dcterms:modified>
</cp:coreProperties>
</file>