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Files For Review\Abhinav Chaturvedi\VIS(2025-26)-PL083-076-101_Techno Process_Rabale\Report\"/>
    </mc:Choice>
  </mc:AlternateContent>
  <xr:revisionPtr revIDLastSave="0" documentId="13_ncr:1_{1F2B2BB9-07CE-4810-8172-31051C3CFEDD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Building" sheetId="1" r:id="rId1"/>
    <sheet name="Circle Rate" sheetId="2" r:id="rId2"/>
    <sheet name="Land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3" l="1"/>
  <c r="H10" i="1"/>
  <c r="H19" i="3"/>
  <c r="H18" i="3"/>
  <c r="H17" i="3"/>
  <c r="H16" i="3"/>
  <c r="H15" i="3"/>
  <c r="M8" i="1"/>
  <c r="N8" i="1" s="1"/>
  <c r="L8" i="1"/>
  <c r="L7" i="1"/>
  <c r="L6" i="1"/>
  <c r="L5" i="1"/>
  <c r="M5" i="1" s="1"/>
  <c r="N5" i="1" s="1"/>
  <c r="M4" i="1"/>
  <c r="N4" i="1" s="1"/>
  <c r="L4" i="1"/>
  <c r="H12" i="3"/>
  <c r="H10" i="3"/>
  <c r="H9" i="3"/>
  <c r="F8" i="3"/>
  <c r="D8" i="3"/>
  <c r="E7" i="3"/>
  <c r="F7" i="3" s="1"/>
  <c r="D7" i="3"/>
  <c r="F6" i="3"/>
  <c r="E6" i="3"/>
  <c r="G6" i="3" s="1"/>
  <c r="H6" i="3" s="1"/>
  <c r="D6" i="3"/>
  <c r="F5" i="3"/>
  <c r="D5" i="3"/>
  <c r="F4" i="3"/>
  <c r="G4" i="3" s="1"/>
  <c r="H4" i="3" s="1"/>
  <c r="D4" i="3"/>
  <c r="F3" i="3"/>
  <c r="D3" i="3"/>
  <c r="S11" i="2"/>
  <c r="R13" i="2"/>
  <c r="H20" i="1"/>
  <c r="D16" i="1"/>
  <c r="G12" i="1"/>
  <c r="G9" i="1"/>
  <c r="G8" i="1"/>
  <c r="G7" i="1"/>
  <c r="G6" i="1"/>
  <c r="G5" i="1"/>
  <c r="G4" i="1"/>
  <c r="F9" i="1"/>
  <c r="L9" i="1" l="1"/>
  <c r="N6" i="1"/>
  <c r="M7" i="1"/>
  <c r="N7" i="1" s="1"/>
  <c r="N9" i="1" s="1"/>
  <c r="H13" i="3" s="1"/>
  <c r="H14" i="3" s="1"/>
  <c r="M6" i="1"/>
  <c r="M9" i="1" s="1"/>
  <c r="G8" i="3"/>
  <c r="H8" i="3" s="1"/>
  <c r="G7" i="3"/>
  <c r="H7" i="3" s="1"/>
  <c r="G5" i="3"/>
  <c r="H5" i="3" s="1"/>
  <c r="G3" i="3"/>
  <c r="H3" i="3" s="1"/>
</calcChain>
</file>

<file path=xl/sharedStrings.xml><?xml version="1.0" encoding="utf-8"?>
<sst xmlns="http://schemas.openxmlformats.org/spreadsheetml/2006/main" count="63" uniqueCount="45">
  <si>
    <t>RCC</t>
  </si>
  <si>
    <t>Floors</t>
  </si>
  <si>
    <t>Height</t>
  </si>
  <si>
    <t>Year of Construction</t>
  </si>
  <si>
    <t>Type of Construction</t>
  </si>
  <si>
    <t>Stilt Floor</t>
  </si>
  <si>
    <t>~3.0</t>
  </si>
  <si>
    <t>First Floor</t>
  </si>
  <si>
    <t>Second Floor</t>
  </si>
  <si>
    <t>Third Floor</t>
  </si>
  <si>
    <t>Fourth Floor</t>
  </si>
  <si>
    <t>Built-up area (SQm)</t>
  </si>
  <si>
    <t>Built-up area (Sq.ft.)</t>
  </si>
  <si>
    <t>https://midcwala.com/properties/midc-plots-for-sale-in-rabale-mumbai/</t>
  </si>
  <si>
    <t>BUA</t>
  </si>
  <si>
    <t>Total Price</t>
  </si>
  <si>
    <t>Building Cost</t>
  </si>
  <si>
    <t>Land Cost</t>
  </si>
  <si>
    <t>Land Rate</t>
  </si>
  <si>
    <t>Land Area</t>
  </si>
  <si>
    <t>Sqm</t>
  </si>
  <si>
    <t>per sqm</t>
  </si>
  <si>
    <t>https://www.99acres.com/factory-for-sale-in-ttc-industrial-area-navi-mumbai-6452-sq-ft-spid-K81851244</t>
  </si>
  <si>
    <t>https://www.99acres.com/factory-for-sale-in-ttc-industrial-area-navi-mumbai-6452-sq-ft-spid-P82197362</t>
  </si>
  <si>
    <t>https://www.99acres.com/factory-for-sale-in-ttc-industrial-area-navi-mumbai-44086-sq-ft-spid-F79751899</t>
  </si>
  <si>
    <t>https://www.99acres.com/factory-for-sale-in-ttc-industrial-area-navi-mumbai-25000-sq-ft-spid-D82035956</t>
  </si>
  <si>
    <t>https://www.99acres.com/factory-for-sale-in-ttc-industrial-area-navi-mumbai-12000-sq-ft-spid-Q79299619</t>
  </si>
  <si>
    <t>Say</t>
  </si>
  <si>
    <t>Area</t>
  </si>
  <si>
    <t>sqm</t>
  </si>
  <si>
    <t>CoC</t>
  </si>
  <si>
    <t>yoC</t>
  </si>
  <si>
    <t>EL</t>
  </si>
  <si>
    <t>SV</t>
  </si>
  <si>
    <t>GCRC</t>
  </si>
  <si>
    <t>Dep.</t>
  </si>
  <si>
    <t>DRC</t>
  </si>
  <si>
    <t>Land Value</t>
  </si>
  <si>
    <t>Building</t>
  </si>
  <si>
    <t>Round Off</t>
  </si>
  <si>
    <t>RV</t>
  </si>
  <si>
    <t>DV</t>
  </si>
  <si>
    <t>Insurance Value</t>
  </si>
  <si>
    <t>Total</t>
  </si>
  <si>
    <t>Circle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</si>
</sst>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43" fontId="0" fillId="0" borderId="0" xfId="1" applyFont="1"/>
    <xf numFmtId="164" fontId="0" fillId="0" borderId="0" xfId="1" applyNumberFormat="1" applyFont="1"/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164" fontId="0" fillId="0" borderId="0" xfId="0" applyNumberFormat="1"/>
    <xf numFmtId="9" fontId="0" fillId="0" borderId="0" xfId="0" applyNumberFormat="1"/>
    <xf numFmtId="164" fontId="4" fillId="0" borderId="0" xfId="1" applyNumberFormat="1" applyFont="1"/>
    <xf numFmtId="164" fontId="4" fillId="0" borderId="0" xfId="1" applyNumberFormat="1" applyFont="1" applyAlignment="1">
      <alignment horizontal="right" vertical="center"/>
    </xf>
    <xf numFmtId="9" fontId="0" fillId="0" borderId="0" xfId="2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538912</xdr:colOff>
      <xdr:row>19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C9BF74-5235-6BC8-D4C2-484BB68625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31" t="14347" r="9248" b="15804"/>
        <a:stretch/>
      </xdr:blipFill>
      <xdr:spPr>
        <a:xfrm>
          <a:off x="0" y="0"/>
          <a:ext cx="7854112" cy="3762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20"/>
  <sheetViews>
    <sheetView workbookViewId="0">
      <selection activeCell="K9" sqref="K9"/>
    </sheetView>
  </sheetViews>
  <sheetFormatPr defaultRowHeight="15" x14ac:dyDescent="0.25"/>
  <cols>
    <col min="2" max="2" width="12.42578125" bestFit="1" customWidth="1"/>
    <col min="3" max="3" width="6.85546875" bestFit="1" customWidth="1"/>
    <col min="4" max="5" width="12.28515625" bestFit="1" customWidth="1"/>
    <col min="6" max="6" width="12.85546875" style="1" bestFit="1" customWidth="1"/>
    <col min="7" max="7" width="12.42578125" bestFit="1" customWidth="1"/>
    <col min="8" max="8" width="14.28515625" bestFit="1" customWidth="1"/>
    <col min="9" max="10" width="10" style="2" bestFit="1" customWidth="1"/>
    <col min="12" max="12" width="14.28515625" style="2" bestFit="1" customWidth="1"/>
    <col min="13" max="13" width="12.5703125" style="2" bestFit="1" customWidth="1"/>
    <col min="14" max="14" width="14.28515625" style="2" bestFit="1" customWidth="1"/>
  </cols>
  <sheetData>
    <row r="3" spans="2:14" s="4" customFormat="1" ht="30" x14ac:dyDescent="0.25">
      <c r="B3" s="6" t="s">
        <v>1</v>
      </c>
      <c r="C3" s="6" t="s">
        <v>2</v>
      </c>
      <c r="D3" s="7" t="s">
        <v>3</v>
      </c>
      <c r="E3" s="7" t="s">
        <v>4</v>
      </c>
      <c r="F3" s="8" t="s">
        <v>11</v>
      </c>
      <c r="G3" s="7" t="s">
        <v>12</v>
      </c>
      <c r="H3" s="4" t="s">
        <v>30</v>
      </c>
      <c r="I3" s="3" t="s">
        <v>31</v>
      </c>
      <c r="J3" s="3" t="s">
        <v>32</v>
      </c>
      <c r="K3" s="4" t="s">
        <v>33</v>
      </c>
      <c r="L3" s="3" t="s">
        <v>34</v>
      </c>
      <c r="M3" s="3" t="s">
        <v>35</v>
      </c>
      <c r="N3" s="3" t="s">
        <v>36</v>
      </c>
    </row>
    <row r="4" spans="2:14" x14ac:dyDescent="0.25">
      <c r="B4" s="9" t="s">
        <v>5</v>
      </c>
      <c r="C4" s="10" t="s">
        <v>6</v>
      </c>
      <c r="D4" s="11">
        <v>2010</v>
      </c>
      <c r="E4" s="11" t="s">
        <v>0</v>
      </c>
      <c r="F4" s="12">
        <v>16.77</v>
      </c>
      <c r="G4" s="5">
        <f>F4*10.764</f>
        <v>180.51227999999998</v>
      </c>
      <c r="H4">
        <v>1000</v>
      </c>
      <c r="I4" s="2">
        <v>2010</v>
      </c>
      <c r="J4" s="2">
        <v>60</v>
      </c>
      <c r="K4" s="14">
        <v>0.9</v>
      </c>
      <c r="L4" s="2">
        <f>H4*G4</f>
        <v>180512.27999999997</v>
      </c>
      <c r="M4" s="2">
        <f>L4*(K4/J4)*(2025-I4)</f>
        <v>40615.262999999992</v>
      </c>
      <c r="N4" s="2">
        <f>L4-M4</f>
        <v>139897.01699999999</v>
      </c>
    </row>
    <row r="5" spans="2:14" x14ac:dyDescent="0.25">
      <c r="B5" s="9" t="s">
        <v>7</v>
      </c>
      <c r="C5" s="10" t="s">
        <v>6</v>
      </c>
      <c r="D5" s="11">
        <v>2010</v>
      </c>
      <c r="E5" s="11" t="s">
        <v>0</v>
      </c>
      <c r="F5" s="12">
        <v>262.91000000000003</v>
      </c>
      <c r="G5" s="5">
        <f t="shared" ref="G5:G8" si="0">F5*10.764</f>
        <v>2829.96324</v>
      </c>
      <c r="H5">
        <v>1600</v>
      </c>
      <c r="I5" s="2">
        <v>2010</v>
      </c>
      <c r="J5" s="2">
        <v>60</v>
      </c>
      <c r="K5" s="14">
        <v>0.9</v>
      </c>
      <c r="L5" s="2">
        <f t="shared" ref="L5:L8" si="1">H5*G5</f>
        <v>4527941.1840000004</v>
      </c>
      <c r="M5" s="2">
        <f t="shared" ref="M5:M8" si="2">L5*(K5/J5)*(2025-I5)</f>
        <v>1018786.7664000001</v>
      </c>
      <c r="N5" s="2">
        <f t="shared" ref="N5:N8" si="3">L5-M5</f>
        <v>3509154.4176000003</v>
      </c>
    </row>
    <row r="6" spans="2:14" x14ac:dyDescent="0.25">
      <c r="B6" s="9" t="s">
        <v>8</v>
      </c>
      <c r="C6" s="10" t="s">
        <v>6</v>
      </c>
      <c r="D6" s="11">
        <v>2010</v>
      </c>
      <c r="E6" s="11" t="s">
        <v>0</v>
      </c>
      <c r="F6" s="12">
        <v>388.26</v>
      </c>
      <c r="G6" s="5">
        <f t="shared" si="0"/>
        <v>4179.2306399999998</v>
      </c>
      <c r="H6">
        <v>1600</v>
      </c>
      <c r="I6" s="2">
        <v>2010</v>
      </c>
      <c r="J6" s="2">
        <v>60</v>
      </c>
      <c r="K6" s="14">
        <v>0.9</v>
      </c>
      <c r="L6" s="2">
        <f t="shared" si="1"/>
        <v>6686769.0239999993</v>
      </c>
      <c r="M6" s="2">
        <f t="shared" si="2"/>
        <v>1504523.0303999998</v>
      </c>
      <c r="N6" s="2">
        <f t="shared" si="3"/>
        <v>5182245.9935999997</v>
      </c>
    </row>
    <row r="7" spans="2:14" x14ac:dyDescent="0.25">
      <c r="B7" s="9" t="s">
        <v>9</v>
      </c>
      <c r="C7" s="10" t="s">
        <v>6</v>
      </c>
      <c r="D7" s="11">
        <v>2010</v>
      </c>
      <c r="E7" s="11" t="s">
        <v>0</v>
      </c>
      <c r="F7" s="12">
        <v>253.47</v>
      </c>
      <c r="G7" s="5">
        <f t="shared" si="0"/>
        <v>2728.3510799999999</v>
      </c>
      <c r="H7">
        <v>1600</v>
      </c>
      <c r="I7" s="2">
        <v>2010</v>
      </c>
      <c r="J7" s="2">
        <v>60</v>
      </c>
      <c r="K7" s="14">
        <v>0.9</v>
      </c>
      <c r="L7" s="2">
        <f t="shared" si="1"/>
        <v>4365361.7280000001</v>
      </c>
      <c r="M7" s="2">
        <f t="shared" si="2"/>
        <v>982206.38880000007</v>
      </c>
      <c r="N7" s="2">
        <f t="shared" si="3"/>
        <v>3383155.3392000003</v>
      </c>
    </row>
    <row r="8" spans="2:14" x14ac:dyDescent="0.25">
      <c r="B8" s="9" t="s">
        <v>10</v>
      </c>
      <c r="C8" s="10" t="s">
        <v>6</v>
      </c>
      <c r="D8" s="11">
        <v>2010</v>
      </c>
      <c r="E8" s="11" t="s">
        <v>0</v>
      </c>
      <c r="F8" s="12">
        <v>53.98</v>
      </c>
      <c r="G8" s="5">
        <f t="shared" si="0"/>
        <v>581.04071999999996</v>
      </c>
      <c r="H8">
        <v>1400</v>
      </c>
      <c r="I8" s="2">
        <v>2010</v>
      </c>
      <c r="J8" s="2">
        <v>60</v>
      </c>
      <c r="K8" s="14">
        <v>0.9</v>
      </c>
      <c r="L8" s="2">
        <f t="shared" si="1"/>
        <v>813457.00799999991</v>
      </c>
      <c r="M8" s="2">
        <f t="shared" si="2"/>
        <v>183027.82680000001</v>
      </c>
      <c r="N8" s="2">
        <f t="shared" si="3"/>
        <v>630429.18119999988</v>
      </c>
    </row>
    <row r="9" spans="2:14" x14ac:dyDescent="0.25">
      <c r="F9" s="1">
        <f>SUM(F4:F8)</f>
        <v>975.3900000000001</v>
      </c>
      <c r="G9" s="1">
        <f>SUM(G4:G8)</f>
        <v>10499.097959999999</v>
      </c>
      <c r="L9" s="2">
        <f t="shared" ref="L9:N9" si="4">SUM(L4:L8)</f>
        <v>16574041.223999999</v>
      </c>
      <c r="M9" s="2">
        <f t="shared" si="4"/>
        <v>3729159.2753999997</v>
      </c>
      <c r="N9" s="2">
        <f t="shared" si="4"/>
        <v>12844881.9486</v>
      </c>
    </row>
    <row r="10" spans="2:14" x14ac:dyDescent="0.25">
      <c r="H10" s="5">
        <f>G9*1600</f>
        <v>16798556.735999998</v>
      </c>
    </row>
    <row r="12" spans="2:14" x14ac:dyDescent="0.25">
      <c r="F12" s="1">
        <v>30</v>
      </c>
      <c r="G12" s="5">
        <f>F12*5%</f>
        <v>1.5</v>
      </c>
    </row>
    <row r="15" spans="2:14" x14ac:dyDescent="0.25">
      <c r="D15">
        <v>1000</v>
      </c>
      <c r="J15" s="1"/>
    </row>
    <row r="16" spans="2:14" x14ac:dyDescent="0.25">
      <c r="D16">
        <f>D15/2</f>
        <v>500</v>
      </c>
      <c r="J16" s="1"/>
    </row>
    <row r="17" spans="8:10" x14ac:dyDescent="0.25">
      <c r="J17" s="1"/>
    </row>
    <row r="18" spans="8:10" x14ac:dyDescent="0.25">
      <c r="H18">
        <v>18742</v>
      </c>
    </row>
    <row r="19" spans="8:10" x14ac:dyDescent="0.25">
      <c r="H19">
        <v>45000</v>
      </c>
    </row>
    <row r="20" spans="8:10" x14ac:dyDescent="0.25">
      <c r="H20">
        <f>SUM(H18:H19)</f>
        <v>63742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1109C-7901-46B6-A65E-FE12F720C126}">
  <dimension ref="R11:S13"/>
  <sheetViews>
    <sheetView workbookViewId="0">
      <selection activeCell="R13" sqref="R13"/>
    </sheetView>
  </sheetViews>
  <sheetFormatPr defaultRowHeight="15" x14ac:dyDescent="0.25"/>
  <cols>
    <col min="18" max="18" width="14.28515625" style="2" bestFit="1" customWidth="1"/>
  </cols>
  <sheetData>
    <row r="11" spans="18:19" x14ac:dyDescent="0.25">
      <c r="R11" s="2">
        <v>62900</v>
      </c>
      <c r="S11" s="13">
        <f>R11/10.764</f>
        <v>5843.552582683018</v>
      </c>
    </row>
    <row r="12" spans="18:19" x14ac:dyDescent="0.25">
      <c r="R12" s="2">
        <v>1000</v>
      </c>
    </row>
    <row r="13" spans="18:19" x14ac:dyDescent="0.25">
      <c r="R13" s="2">
        <f>R12*R11</f>
        <v>62900000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7E654-C2C2-47FF-9142-CE31F1C32D5D}">
  <dimension ref="A2:J19"/>
  <sheetViews>
    <sheetView tabSelected="1" workbookViewId="0">
      <selection activeCell="J21" sqref="J21"/>
    </sheetView>
  </sheetViews>
  <sheetFormatPr defaultRowHeight="15" x14ac:dyDescent="0.25"/>
  <cols>
    <col min="1" max="2" width="9.140625" style="2"/>
    <col min="3" max="3" width="9.28515625" style="2" bestFit="1" customWidth="1"/>
    <col min="4" max="4" width="15.28515625" style="2" bestFit="1" customWidth="1"/>
    <col min="5" max="5" width="9.140625" style="2"/>
    <col min="6" max="6" width="13.5703125" style="2" bestFit="1" customWidth="1"/>
    <col min="7" max="7" width="16.140625" style="2" bestFit="1" customWidth="1"/>
    <col min="8" max="8" width="12.5703125" style="2" bestFit="1" customWidth="1"/>
    <col min="9" max="16384" width="9.140625" style="2"/>
  </cols>
  <sheetData>
    <row r="2" spans="1:10" x14ac:dyDescent="0.25">
      <c r="A2" s="2" t="s">
        <v>19</v>
      </c>
      <c r="D2" s="2" t="s">
        <v>15</v>
      </c>
      <c r="E2" s="2" t="s">
        <v>14</v>
      </c>
      <c r="F2" s="2" t="s">
        <v>16</v>
      </c>
      <c r="G2" s="2" t="s">
        <v>17</v>
      </c>
      <c r="H2" s="2" t="s">
        <v>18</v>
      </c>
    </row>
    <row r="3" spans="1:10" x14ac:dyDescent="0.25">
      <c r="A3" s="2">
        <v>1000</v>
      </c>
      <c r="B3" s="2" t="s">
        <v>20</v>
      </c>
      <c r="C3" s="2">
        <v>12</v>
      </c>
      <c r="D3" s="2">
        <f t="shared" ref="D3:D8" si="0">C3*10^7</f>
        <v>120000000</v>
      </c>
      <c r="E3" s="2">
        <v>18000</v>
      </c>
      <c r="F3" s="2">
        <f>E3*1500</f>
        <v>27000000</v>
      </c>
      <c r="G3" s="2">
        <f t="shared" ref="G3:G8" si="1">D3-F3</f>
        <v>93000000</v>
      </c>
      <c r="H3" s="2">
        <f t="shared" ref="H3:H8" si="2">G3/A3</f>
        <v>93000</v>
      </c>
      <c r="I3" s="2" t="s">
        <v>21</v>
      </c>
      <c r="J3" s="2" t="s">
        <v>13</v>
      </c>
    </row>
    <row r="4" spans="1:10" x14ac:dyDescent="0.25">
      <c r="A4" s="2">
        <v>600</v>
      </c>
      <c r="B4" s="2" t="s">
        <v>20</v>
      </c>
      <c r="C4" s="2">
        <v>6</v>
      </c>
      <c r="D4" s="2">
        <f t="shared" si="0"/>
        <v>60000000</v>
      </c>
      <c r="E4" s="2">
        <v>2000</v>
      </c>
      <c r="F4" s="2">
        <f>E4*1000</f>
        <v>2000000</v>
      </c>
      <c r="G4" s="2">
        <f t="shared" si="1"/>
        <v>58000000</v>
      </c>
      <c r="H4" s="2">
        <f t="shared" si="2"/>
        <v>96666.666666666672</v>
      </c>
      <c r="I4" s="2" t="s">
        <v>21</v>
      </c>
      <c r="J4" s="2" t="s">
        <v>22</v>
      </c>
    </row>
    <row r="5" spans="1:10" x14ac:dyDescent="0.25">
      <c r="A5" s="2">
        <v>600</v>
      </c>
      <c r="B5" s="2" t="s">
        <v>20</v>
      </c>
      <c r="C5" s="2">
        <v>7.25</v>
      </c>
      <c r="D5" s="2">
        <f t="shared" si="0"/>
        <v>72500000</v>
      </c>
      <c r="E5" s="2">
        <v>6000</v>
      </c>
      <c r="F5" s="2">
        <f>E5*1000</f>
        <v>6000000</v>
      </c>
      <c r="G5" s="2">
        <f t="shared" si="1"/>
        <v>66500000</v>
      </c>
      <c r="H5" s="2">
        <f t="shared" si="2"/>
        <v>110833.33333333333</v>
      </c>
      <c r="I5" s="2" t="s">
        <v>21</v>
      </c>
      <c r="J5" s="2" t="s">
        <v>23</v>
      </c>
    </row>
    <row r="6" spans="1:10" x14ac:dyDescent="0.25">
      <c r="A6" s="2">
        <v>4100</v>
      </c>
      <c r="B6" s="2" t="s">
        <v>20</v>
      </c>
      <c r="C6" s="2">
        <v>55</v>
      </c>
      <c r="D6" s="2">
        <f t="shared" si="0"/>
        <v>550000000</v>
      </c>
      <c r="E6" s="2">
        <f>6000*10.764</f>
        <v>64583.999999999993</v>
      </c>
      <c r="F6" s="2">
        <f>E6*1500</f>
        <v>96875999.999999985</v>
      </c>
      <c r="G6" s="2">
        <f t="shared" si="1"/>
        <v>453124000</v>
      </c>
      <c r="H6" s="2">
        <f t="shared" si="2"/>
        <v>110518.04878048781</v>
      </c>
      <c r="I6" s="2" t="s">
        <v>21</v>
      </c>
      <c r="J6" s="2" t="s">
        <v>24</v>
      </c>
    </row>
    <row r="7" spans="1:10" x14ac:dyDescent="0.25">
      <c r="A7" s="2">
        <v>2788</v>
      </c>
      <c r="B7" s="2" t="s">
        <v>20</v>
      </c>
      <c r="C7" s="2">
        <v>30</v>
      </c>
      <c r="D7" s="2">
        <f t="shared" si="0"/>
        <v>300000000</v>
      </c>
      <c r="E7" s="2">
        <f>2323*10.764</f>
        <v>25004.771999999997</v>
      </c>
      <c r="F7" s="2">
        <f>E7*1500</f>
        <v>37507157.999999993</v>
      </c>
      <c r="G7" s="2">
        <f t="shared" si="1"/>
        <v>262492842</v>
      </c>
      <c r="H7" s="2">
        <f t="shared" si="2"/>
        <v>94150.947632711628</v>
      </c>
      <c r="I7" s="2" t="s">
        <v>21</v>
      </c>
      <c r="J7" s="2" t="s">
        <v>25</v>
      </c>
    </row>
    <row r="8" spans="1:10" x14ac:dyDescent="0.25">
      <c r="A8" s="2">
        <v>1000</v>
      </c>
      <c r="B8" s="2" t="s">
        <v>20</v>
      </c>
      <c r="C8" s="2">
        <v>14</v>
      </c>
      <c r="D8" s="2">
        <f t="shared" si="0"/>
        <v>140000000</v>
      </c>
      <c r="E8" s="2">
        <v>12000</v>
      </c>
      <c r="F8" s="2">
        <f>E8*2000</f>
        <v>24000000</v>
      </c>
      <c r="G8" s="2">
        <f t="shared" si="1"/>
        <v>116000000</v>
      </c>
      <c r="H8" s="2">
        <f t="shared" si="2"/>
        <v>116000</v>
      </c>
      <c r="I8" s="2" t="s">
        <v>21</v>
      </c>
      <c r="J8" s="2" t="s">
        <v>26</v>
      </c>
    </row>
    <row r="9" spans="1:10" x14ac:dyDescent="0.25">
      <c r="H9" s="2">
        <f>AVERAGE(H3:H8)</f>
        <v>103528.16606886657</v>
      </c>
    </row>
    <row r="10" spans="1:10" x14ac:dyDescent="0.25">
      <c r="G10" s="2" t="s">
        <v>27</v>
      </c>
      <c r="H10" s="2">
        <f>ROUND(H9,-4)</f>
        <v>100000</v>
      </c>
    </row>
    <row r="11" spans="1:10" x14ac:dyDescent="0.25">
      <c r="G11" s="2" t="s">
        <v>28</v>
      </c>
      <c r="H11" s="2">
        <v>1000</v>
      </c>
      <c r="I11" s="2" t="s">
        <v>29</v>
      </c>
    </row>
    <row r="12" spans="1:10" x14ac:dyDescent="0.25">
      <c r="G12" s="2" t="s">
        <v>37</v>
      </c>
      <c r="H12" s="2">
        <f>H11*H10</f>
        <v>100000000</v>
      </c>
    </row>
    <row r="13" spans="1:10" x14ac:dyDescent="0.25">
      <c r="G13" s="2" t="s">
        <v>38</v>
      </c>
      <c r="H13" s="2">
        <f>Building!N9</f>
        <v>12844881.9486</v>
      </c>
    </row>
    <row r="14" spans="1:10" x14ac:dyDescent="0.25">
      <c r="G14" s="16" t="s">
        <v>43</v>
      </c>
      <c r="H14" s="16">
        <f>H13+H12</f>
        <v>112844881.94859999</v>
      </c>
    </row>
    <row r="15" spans="1:10" x14ac:dyDescent="0.25">
      <c r="G15" s="16" t="s">
        <v>39</v>
      </c>
      <c r="H15" s="16">
        <f>ROUND(H14,-6)</f>
        <v>113000000</v>
      </c>
    </row>
    <row r="16" spans="1:10" x14ac:dyDescent="0.25">
      <c r="G16" s="16" t="s">
        <v>40</v>
      </c>
      <c r="H16" s="16">
        <f>H15*0.85</f>
        <v>96050000</v>
      </c>
    </row>
    <row r="17" spans="7:9" x14ac:dyDescent="0.25">
      <c r="G17" s="16" t="s">
        <v>41</v>
      </c>
      <c r="H17" s="16">
        <f>H15*0.75</f>
        <v>84750000</v>
      </c>
    </row>
    <row r="18" spans="7:9" x14ac:dyDescent="0.25">
      <c r="G18" s="15" t="s">
        <v>42</v>
      </c>
      <c r="H18" s="15">
        <f>Building!L9*0.8</f>
        <v>13259232.9792</v>
      </c>
    </row>
    <row r="19" spans="7:9" x14ac:dyDescent="0.25">
      <c r="G19" s="15" t="s">
        <v>44</v>
      </c>
      <c r="H19" s="15">
        <f>'Circle Rate'!R13</f>
        <v>62900000</v>
      </c>
      <c r="I19" s="17">
        <f>H19/H12</f>
        <v>0.629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Building</vt:lpstr>
      <vt:lpstr>Circle Rate</vt:lpstr>
      <vt:lpstr>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 Chaturvedi</dc:creator>
  <cp:lastModifiedBy>Abhinav Chaturvedi</cp:lastModifiedBy>
  <dcterms:created xsi:type="dcterms:W3CDTF">2015-06-05T18:17:20Z</dcterms:created>
  <dcterms:modified xsi:type="dcterms:W3CDTF">2025-05-21T12:42:37Z</dcterms:modified>
</cp:coreProperties>
</file>