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Files For Review\Abhinav Chaturvedi\VIS(2025-26)-PL110-096-125_Auto Gallery\Report\"/>
    </mc:Choice>
  </mc:AlternateContent>
  <xr:revisionPtr revIDLastSave="0" documentId="13_ncr:1_{B8D6CACA-6803-4E15-BDA3-6B5A4BC04A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24" i="1"/>
  <c r="I15" i="1"/>
  <c r="I23" i="1"/>
  <c r="I12" i="1"/>
  <c r="I13" i="1" s="1"/>
  <c r="E24" i="2"/>
  <c r="E23" i="2"/>
  <c r="E22" i="2"/>
  <c r="E21" i="2"/>
  <c r="E20" i="2"/>
  <c r="D6" i="2"/>
  <c r="E6" i="2"/>
  <c r="B6" i="2"/>
  <c r="E5" i="2"/>
  <c r="D5" i="2"/>
  <c r="C5" i="2"/>
  <c r="C4" i="2"/>
  <c r="D4" i="2"/>
  <c r="J4" i="1"/>
  <c r="M4" i="1" s="1"/>
  <c r="J3" i="1"/>
  <c r="M3" i="1" s="1"/>
  <c r="D10" i="1"/>
  <c r="D11" i="1" s="1"/>
  <c r="D12" i="1" s="1"/>
  <c r="D13" i="1" s="1"/>
  <c r="D14" i="1" s="1"/>
  <c r="D5" i="1"/>
  <c r="I26" i="1" s="1"/>
  <c r="I27" i="1" s="1"/>
  <c r="G4" i="1"/>
  <c r="G3" i="1"/>
  <c r="H3" i="1" s="1"/>
  <c r="I28" i="1" l="1"/>
  <c r="G20" i="2"/>
  <c r="E4" i="2"/>
  <c r="G5" i="1"/>
  <c r="H4" i="1"/>
  <c r="H5" i="1" s="1"/>
  <c r="I3" i="1"/>
  <c r="I4" i="1" l="1"/>
  <c r="I5" i="1" s="1"/>
  <c r="I16" i="1" s="1"/>
  <c r="I17" i="1" s="1"/>
  <c r="I18" i="1" s="1"/>
  <c r="I20" i="1" l="1"/>
  <c r="I19" i="1"/>
</calcChain>
</file>

<file path=xl/sharedStrings.xml><?xml version="1.0" encoding="utf-8"?>
<sst xmlns="http://schemas.openxmlformats.org/spreadsheetml/2006/main" count="35" uniqueCount="34">
  <si>
    <t>First Floor</t>
  </si>
  <si>
    <t>Ground Floor</t>
  </si>
  <si>
    <t>sq.ft.</t>
  </si>
  <si>
    <t>YoC</t>
  </si>
  <si>
    <t>CoC</t>
  </si>
  <si>
    <t>GCRC</t>
  </si>
  <si>
    <t>Dep.</t>
  </si>
  <si>
    <t>DRC</t>
  </si>
  <si>
    <t>Floor</t>
  </si>
  <si>
    <t>Land Area</t>
  </si>
  <si>
    <t>Sqm</t>
  </si>
  <si>
    <t>Jairam, Gyanchand, Ganeshdas</t>
  </si>
  <si>
    <t>Sq.ft.</t>
  </si>
  <si>
    <t>Sqyd</t>
  </si>
  <si>
    <t xml:space="preserve">Deed No. </t>
  </si>
  <si>
    <t>sqft</t>
  </si>
  <si>
    <t>sqyd</t>
  </si>
  <si>
    <t>per sqyd</t>
  </si>
  <si>
    <t>Rs.</t>
  </si>
  <si>
    <t>https://housing.com/in/buy/resale/page/16697663-residential-plot-in-nirmal-block--b-for-rs-6750000</t>
  </si>
  <si>
    <t>https://www.magicbricks.com/propertyDetails/750-Sq-yrd-Residential-Plot-FOR-Sale-Avas-Vikas-Colony-in-Rishikesh&amp;id=4d423734353833363235</t>
  </si>
  <si>
    <t>https://www.squareyards.com/resale-330-sq-yd-plot-in-adarsh-enclave/7871947</t>
  </si>
  <si>
    <t>Asking land rate</t>
  </si>
  <si>
    <t>Discount on Size</t>
  </si>
  <si>
    <t>Road Discount</t>
  </si>
  <si>
    <t>Land Value</t>
  </si>
  <si>
    <t>Building Value</t>
  </si>
  <si>
    <t>Round Off</t>
  </si>
  <si>
    <t>RV</t>
  </si>
  <si>
    <t>DV</t>
  </si>
  <si>
    <t>Circle rate</t>
  </si>
  <si>
    <t>Circle Value</t>
  </si>
  <si>
    <t>Building GCRC</t>
  </si>
  <si>
    <t>Building DRC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</si>
</sst>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0" fillId="0" borderId="0" xfId="1" applyNumberFormat="1" applyFont="1"/>
    <xf numFmtId="0" fontId="0" fillId="0" borderId="0" xfId="0" applyAlignment="1">
      <alignment horizontal="left" vertical="center"/>
    </xf>
    <xf numFmtId="43" fontId="3" fillId="0" borderId="0" xfId="1" applyFont="1"/>
    <xf numFmtId="0" fontId="3" fillId="0" borderId="0" xfId="0" applyFont="1" applyAlignment="1">
      <alignment horizontal="left" vertical="center"/>
    </xf>
    <xf numFmtId="164" fontId="3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165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/>
    <xf numFmtId="164" fontId="3" fillId="0" borderId="0" xfId="0" applyNumberFormat="1" applyFont="1"/>
    <xf numFmtId="43" fontId="0" fillId="0" borderId="0" xfId="1" applyFont="1"/>
    <xf numFmtId="0" fontId="3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6</xdr:row>
      <xdr:rowOff>9525</xdr:rowOff>
    </xdr:from>
    <xdr:to>
      <xdr:col>19</xdr:col>
      <xdr:colOff>103875</xdr:colOff>
      <xdr:row>16</xdr:row>
      <xdr:rowOff>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C0A086-03A1-9C50-5D1D-A986799C3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1152525"/>
          <a:ext cx="7200000" cy="1896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activeCell="K17" sqref="K17"/>
    </sheetView>
  </sheetViews>
  <sheetFormatPr defaultRowHeight="15" x14ac:dyDescent="0.25"/>
  <cols>
    <col min="3" max="3" width="12.5703125" bestFit="1" customWidth="1"/>
    <col min="4" max="4" width="9" bestFit="1" customWidth="1"/>
    <col min="5" max="5" width="5" bestFit="1" customWidth="1"/>
    <col min="6" max="6" width="10" bestFit="1" customWidth="1"/>
    <col min="7" max="7" width="15.5703125" bestFit="1" customWidth="1"/>
    <col min="8" max="8" width="10" bestFit="1" customWidth="1"/>
    <col min="9" max="9" width="12.5703125" bestFit="1" customWidth="1"/>
  </cols>
  <sheetData>
    <row r="1" spans="1:13" x14ac:dyDescent="0.25">
      <c r="H1">
        <v>2025</v>
      </c>
    </row>
    <row r="2" spans="1:13" x14ac:dyDescent="0.25">
      <c r="C2" s="8" t="s">
        <v>8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</row>
    <row r="3" spans="1:13" x14ac:dyDescent="0.25">
      <c r="C3" s="4" t="s">
        <v>1</v>
      </c>
      <c r="D3">
        <v>3770</v>
      </c>
      <c r="E3">
        <v>1985</v>
      </c>
      <c r="F3">
        <v>2000</v>
      </c>
      <c r="G3" s="3">
        <f>F3*D3</f>
        <v>7540000</v>
      </c>
      <c r="H3" s="3">
        <f>G3*(90%/70)*($H$1-E3)</f>
        <v>3877714.2857142859</v>
      </c>
      <c r="I3" s="3">
        <f>G3-H3</f>
        <v>3662285.7142857141</v>
      </c>
      <c r="J3">
        <f>$H$1-E3</f>
        <v>40</v>
      </c>
      <c r="L3">
        <v>70</v>
      </c>
      <c r="M3">
        <f>L3-J3</f>
        <v>30</v>
      </c>
    </row>
    <row r="4" spans="1:13" x14ac:dyDescent="0.25">
      <c r="C4" s="4" t="s">
        <v>0</v>
      </c>
      <c r="D4">
        <v>2690</v>
      </c>
      <c r="E4">
        <v>1985</v>
      </c>
      <c r="F4">
        <v>1800</v>
      </c>
      <c r="G4" s="3">
        <f>F4*D4</f>
        <v>4842000</v>
      </c>
      <c r="H4" s="3">
        <f>G4*(90%/70)*($H$1-E4)</f>
        <v>2490171.4285714282</v>
      </c>
      <c r="I4" s="3">
        <f>G4-H4</f>
        <v>2351828.5714285718</v>
      </c>
      <c r="J4">
        <f>$H$1-E4</f>
        <v>40</v>
      </c>
      <c r="L4">
        <v>70</v>
      </c>
      <c r="M4">
        <f>L4-J4</f>
        <v>30</v>
      </c>
    </row>
    <row r="5" spans="1:13" x14ac:dyDescent="0.25">
      <c r="C5" s="6"/>
      <c r="D5" s="1">
        <f>SUM(D3:D4)</f>
        <v>6460</v>
      </c>
      <c r="E5" s="1"/>
      <c r="F5" s="1"/>
      <c r="G5" s="7">
        <f>SUM(G3:G4)</f>
        <v>12382000</v>
      </c>
      <c r="H5" s="7">
        <f>SUM(H3:H4)</f>
        <v>6367885.7142857146</v>
      </c>
      <c r="I5" s="7">
        <f>SUM(I3:I4)</f>
        <v>6014114.2857142854</v>
      </c>
    </row>
    <row r="6" spans="1:13" x14ac:dyDescent="0.25">
      <c r="C6" s="4"/>
      <c r="G6" s="12">
        <f>G5*0.8</f>
        <v>9905600</v>
      </c>
    </row>
    <row r="7" spans="1:13" x14ac:dyDescent="0.25">
      <c r="C7" s="2" t="s">
        <v>14</v>
      </c>
      <c r="D7" s="10" t="s">
        <v>10</v>
      </c>
    </row>
    <row r="8" spans="1:13" x14ac:dyDescent="0.25">
      <c r="A8" s="15" t="s">
        <v>9</v>
      </c>
      <c r="B8" s="15"/>
      <c r="C8">
        <v>4262</v>
      </c>
      <c r="D8">
        <v>404.25</v>
      </c>
      <c r="E8" s="14" t="s">
        <v>11</v>
      </c>
      <c r="F8" s="14"/>
      <c r="G8" s="14"/>
      <c r="H8" s="14"/>
    </row>
    <row r="9" spans="1:13" x14ac:dyDescent="0.25">
      <c r="C9">
        <v>4266</v>
      </c>
      <c r="D9">
        <v>410.1</v>
      </c>
    </row>
    <row r="10" spans="1:13" x14ac:dyDescent="0.25">
      <c r="D10">
        <f>SUM(D8:D9)</f>
        <v>814.35</v>
      </c>
    </row>
    <row r="11" spans="1:13" x14ac:dyDescent="0.25">
      <c r="C11" s="2" t="s">
        <v>10</v>
      </c>
      <c r="D11" s="1">
        <f>D10</f>
        <v>814.35</v>
      </c>
      <c r="G11" t="s">
        <v>22</v>
      </c>
      <c r="I11" s="9">
        <v>90000</v>
      </c>
    </row>
    <row r="12" spans="1:13" x14ac:dyDescent="0.25">
      <c r="C12" s="2" t="s">
        <v>12</v>
      </c>
      <c r="D12" s="5">
        <f>D11*10.7642</f>
        <v>8765.8262700000014</v>
      </c>
      <c r="G12" t="s">
        <v>23</v>
      </c>
      <c r="H12" s="16">
        <v>0.2</v>
      </c>
      <c r="I12" s="9">
        <f>I11*(1-H12)</f>
        <v>72000</v>
      </c>
    </row>
    <row r="13" spans="1:13" x14ac:dyDescent="0.25">
      <c r="C13" s="2" t="s">
        <v>13</v>
      </c>
      <c r="D13" s="5">
        <f>D12/9</f>
        <v>973.98069666666686</v>
      </c>
      <c r="F13" s="3"/>
      <c r="G13" t="s">
        <v>24</v>
      </c>
      <c r="H13" s="16">
        <v>0.1</v>
      </c>
      <c r="I13" s="9">
        <f>I12*(1-H13)</f>
        <v>64800</v>
      </c>
    </row>
    <row r="14" spans="1:13" x14ac:dyDescent="0.25">
      <c r="D14" s="13">
        <f>D13/3</f>
        <v>324.66023222222231</v>
      </c>
    </row>
    <row r="15" spans="1:13" x14ac:dyDescent="0.25">
      <c r="F15" s="3"/>
      <c r="G15" t="s">
        <v>25</v>
      </c>
      <c r="I15" s="9">
        <f>I13*D13</f>
        <v>63113949.144000016</v>
      </c>
    </row>
    <row r="16" spans="1:13" x14ac:dyDescent="0.25">
      <c r="F16" s="12"/>
      <c r="G16" t="s">
        <v>26</v>
      </c>
      <c r="I16" s="9">
        <f>I5</f>
        <v>6014114.2857142854</v>
      </c>
    </row>
    <row r="17" spans="6:13" x14ac:dyDescent="0.25">
      <c r="F17" s="12"/>
      <c r="I17" s="17">
        <f>SUM(I15:I16)</f>
        <v>69128063.429714307</v>
      </c>
    </row>
    <row r="18" spans="6:13" x14ac:dyDescent="0.25">
      <c r="G18" s="19" t="s">
        <v>27</v>
      </c>
      <c r="I18" s="17">
        <f>ROUND(I17,-6)</f>
        <v>69000000</v>
      </c>
    </row>
    <row r="19" spans="6:13" x14ac:dyDescent="0.25">
      <c r="G19" s="19" t="s">
        <v>28</v>
      </c>
      <c r="I19" s="17">
        <f>I18*0.85</f>
        <v>58650000</v>
      </c>
    </row>
    <row r="20" spans="6:13" x14ac:dyDescent="0.25">
      <c r="G20" s="19" t="s">
        <v>29</v>
      </c>
      <c r="I20" s="17">
        <f>I18*0.75</f>
        <v>51750000</v>
      </c>
    </row>
    <row r="22" spans="6:13" x14ac:dyDescent="0.25">
      <c r="G22" s="1" t="s">
        <v>30</v>
      </c>
      <c r="H22" s="1"/>
      <c r="I22" s="7">
        <v>28500</v>
      </c>
    </row>
    <row r="23" spans="6:13" x14ac:dyDescent="0.25">
      <c r="G23" s="1" t="s">
        <v>31</v>
      </c>
      <c r="H23" s="1"/>
      <c r="I23" s="7">
        <f>I22*D11</f>
        <v>23208975</v>
      </c>
    </row>
    <row r="24" spans="6:13" x14ac:dyDescent="0.25">
      <c r="I24" s="18">
        <f>I23/I18</f>
        <v>0.33636195652173911</v>
      </c>
    </row>
    <row r="26" spans="6:13" x14ac:dyDescent="0.25">
      <c r="G26" s="1" t="s">
        <v>32</v>
      </c>
      <c r="I26" s="7">
        <f>M27*D5/10.764</f>
        <v>7201783.723522854</v>
      </c>
    </row>
    <row r="27" spans="6:13" x14ac:dyDescent="0.25">
      <c r="G27" s="1" t="s">
        <v>33</v>
      </c>
      <c r="I27" s="7">
        <f>I26*0.668</f>
        <v>4810791.5273132669</v>
      </c>
      <c r="M27">
        <v>12000</v>
      </c>
    </row>
    <row r="28" spans="6:13" x14ac:dyDescent="0.25">
      <c r="I28" s="17">
        <f>I27+I23</f>
        <v>28019766.527313266</v>
      </c>
    </row>
  </sheetData>
  <mergeCells count="2">
    <mergeCell ref="E8:H8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3D73-2130-4496-B7A4-969793ADD16B}">
  <dimension ref="B2:G24"/>
  <sheetViews>
    <sheetView workbookViewId="0">
      <selection activeCell="G5" sqref="G5"/>
    </sheetView>
  </sheetViews>
  <sheetFormatPr defaultRowHeight="15" x14ac:dyDescent="0.25"/>
  <cols>
    <col min="2" max="2" width="9.28515625" style="3" bestFit="1" customWidth="1"/>
    <col min="3" max="3" width="9.28515625" style="3" customWidth="1"/>
    <col min="4" max="4" width="11.5703125" style="3" bestFit="1" customWidth="1"/>
    <col min="5" max="5" width="12.5703125" bestFit="1" customWidth="1"/>
    <col min="7" max="7" width="12.85546875" customWidth="1"/>
  </cols>
  <sheetData>
    <row r="2" spans="2:7" s="1" customFormat="1" x14ac:dyDescent="0.25">
      <c r="B2" s="11" t="s">
        <v>15</v>
      </c>
      <c r="C2" s="11" t="s">
        <v>16</v>
      </c>
      <c r="D2" s="11" t="s">
        <v>18</v>
      </c>
      <c r="E2" s="2" t="s">
        <v>17</v>
      </c>
      <c r="F2" s="2"/>
    </row>
    <row r="3" spans="2:7" s="1" customFormat="1" x14ac:dyDescent="0.25">
      <c r="B3" s="11"/>
      <c r="C3" s="11"/>
      <c r="D3" s="11"/>
      <c r="E3" s="2"/>
      <c r="F3" s="2"/>
    </row>
    <row r="4" spans="2:7" x14ac:dyDescent="0.25">
      <c r="B4" s="3">
        <v>1350</v>
      </c>
      <c r="C4" s="3">
        <f>B4/9</f>
        <v>150</v>
      </c>
      <c r="D4" s="3">
        <f>67.5*10^5</f>
        <v>6750000</v>
      </c>
      <c r="E4" s="3">
        <f>D4/C4</f>
        <v>45000</v>
      </c>
      <c r="F4" s="3"/>
      <c r="G4" t="s">
        <v>19</v>
      </c>
    </row>
    <row r="5" spans="2:7" x14ac:dyDescent="0.25">
      <c r="B5" s="3">
        <v>6750</v>
      </c>
      <c r="C5" s="3">
        <f>B5/9</f>
        <v>750</v>
      </c>
      <c r="D5" s="3">
        <f>675*10^5</f>
        <v>67500000</v>
      </c>
      <c r="E5" s="3">
        <f>D5/C5</f>
        <v>90000</v>
      </c>
      <c r="G5" t="s">
        <v>20</v>
      </c>
    </row>
    <row r="6" spans="2:7" x14ac:dyDescent="0.25">
      <c r="B6" s="3">
        <f>C6*9</f>
        <v>2970</v>
      </c>
      <c r="C6" s="3">
        <v>330</v>
      </c>
      <c r="D6" s="3">
        <f>165*10^5</f>
        <v>16500000</v>
      </c>
      <c r="E6" s="3">
        <f>D6/C6</f>
        <v>50000</v>
      </c>
      <c r="G6" t="s">
        <v>21</v>
      </c>
    </row>
    <row r="19" spans="4:7" x14ac:dyDescent="0.25">
      <c r="D19" s="3">
        <v>8700000</v>
      </c>
      <c r="E19">
        <v>100</v>
      </c>
      <c r="G19" s="3">
        <v>28500</v>
      </c>
    </row>
    <row r="20" spans="4:7" x14ac:dyDescent="0.25">
      <c r="E20">
        <f>E19*2</f>
        <v>200</v>
      </c>
      <c r="G20" s="3">
        <f>G19*Sheet1!D11</f>
        <v>23208975</v>
      </c>
    </row>
    <row r="21" spans="4:7" x14ac:dyDescent="0.25">
      <c r="E21">
        <f>E20*9</f>
        <v>1800</v>
      </c>
    </row>
    <row r="22" spans="4:7" x14ac:dyDescent="0.25">
      <c r="E22" s="3">
        <f>E21*2000</f>
        <v>3600000</v>
      </c>
    </row>
    <row r="23" spans="4:7" x14ac:dyDescent="0.25">
      <c r="E23" s="9">
        <f>D19-E22</f>
        <v>5100000</v>
      </c>
    </row>
    <row r="24" spans="4:7" x14ac:dyDescent="0.25">
      <c r="E24" s="9">
        <f>E23/E19</f>
        <v>51000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2025-05-26T09:32:47Z</dcterms:modified>
</cp:coreProperties>
</file>