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In Progress Files\Abhishek Solanki\FY 2022-23\PL 059 -042-064\harshit\"/>
    </mc:Choice>
  </mc:AlternateContent>
  <bookViews>
    <workbookView xWindow="0" yWindow="0" windowWidth="24000" windowHeight="8835"/>
  </bookViews>
  <sheets>
    <sheet name="Market Valu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4" i="1"/>
  <c r="I5" i="1"/>
  <c r="I6" i="1"/>
  <c r="I7" i="1"/>
  <c r="I8" i="1"/>
  <c r="I9" i="1"/>
  <c r="I4" i="1"/>
  <c r="M5" i="1" l="1"/>
  <c r="M6" i="1"/>
  <c r="M7" i="1"/>
  <c r="M8" i="1"/>
  <c r="M9" i="1"/>
  <c r="R5" i="1"/>
  <c r="R6" i="1"/>
  <c r="R7" i="1"/>
  <c r="R8" i="1"/>
  <c r="R9" i="1"/>
  <c r="P5" i="1"/>
  <c r="T5" i="1" s="1"/>
  <c r="U5" i="1" s="1"/>
  <c r="P6" i="1"/>
  <c r="T6" i="1" s="1"/>
  <c r="U6" i="1" s="1"/>
  <c r="W6" i="1" s="1"/>
  <c r="P7" i="1"/>
  <c r="T7" i="1" s="1"/>
  <c r="U7" i="1" s="1"/>
  <c r="P8" i="1"/>
  <c r="T8" i="1" s="1"/>
  <c r="U8" i="1" s="1"/>
  <c r="P9" i="1"/>
  <c r="T9" i="1" s="1"/>
  <c r="U9" i="1" s="1"/>
  <c r="H10" i="1"/>
  <c r="M4" i="1"/>
  <c r="P4" i="1"/>
  <c r="R4" i="1"/>
  <c r="Z4" i="1"/>
  <c r="W9" i="1" l="1"/>
  <c r="W5" i="1"/>
  <c r="W8" i="1"/>
  <c r="W7" i="1"/>
  <c r="T4" i="1"/>
  <c r="U4" i="1" s="1"/>
  <c r="W4" i="1" s="1"/>
  <c r="AA4" i="1" s="1"/>
  <c r="AA5" i="1" l="1"/>
  <c r="W10" i="1"/>
  <c r="Z10" i="1"/>
  <c r="I10" i="1"/>
  <c r="S10" i="1" l="1"/>
</calcChain>
</file>

<file path=xl/sharedStrings.xml><?xml version="1.0" encoding="utf-8"?>
<sst xmlns="http://schemas.openxmlformats.org/spreadsheetml/2006/main" count="53" uniqueCount="42">
  <si>
    <t>Floor</t>
  </si>
  <si>
    <t>Year of Construction</t>
  </si>
  <si>
    <t xml:space="preserve">Year of Valuation </t>
  </si>
  <si>
    <t>Type of Structure</t>
  </si>
  <si>
    <t>Salvage value</t>
  </si>
  <si>
    <t>TOTAL</t>
  </si>
  <si>
    <t>Depreciation Rate</t>
  </si>
  <si>
    <t>Particular</t>
  </si>
  <si>
    <t>Construction Category</t>
  </si>
  <si>
    <t>Sr. No.</t>
  </si>
  <si>
    <t>Condition of Structure</t>
  </si>
  <si>
    <t>REMARKS:-</t>
  </si>
  <si>
    <t>Total Govt. Guideline value</t>
  </si>
  <si>
    <t>3. Structure valuation is done on the basis of 'Depreciated Cost Approach' method only.</t>
  </si>
  <si>
    <t>Age Factor</t>
  </si>
  <si>
    <t>RCC load bearing structure on beam column and 9" brick walls</t>
  </si>
  <si>
    <r>
      <t xml:space="preserve">Area 
</t>
    </r>
    <r>
      <rPr>
        <i/>
        <sz val="11"/>
        <rFont val="Calibri"/>
        <family val="2"/>
        <scheme val="minor"/>
      </rPr>
      <t>(in sq mtr)</t>
    </r>
  </si>
  <si>
    <r>
      <t xml:space="preserve">Area 
</t>
    </r>
    <r>
      <rPr>
        <i/>
        <sz val="11"/>
        <rFont val="Calibri"/>
        <family val="2"/>
        <scheme val="minor"/>
      </rPr>
      <t>(in sq ft)</t>
    </r>
  </si>
  <si>
    <r>
      <t xml:space="preserve">Height </t>
    </r>
    <r>
      <rPr>
        <i/>
        <sz val="11"/>
        <rFont val="Calibri"/>
        <family val="2"/>
        <scheme val="minor"/>
      </rPr>
      <t>(in ft.)</t>
    </r>
  </si>
  <si>
    <r>
      <t xml:space="preserve">Total Life Consumed 
</t>
    </r>
    <r>
      <rPr>
        <i/>
        <sz val="11"/>
        <rFont val="Calibri"/>
        <family val="2"/>
        <scheme val="minor"/>
      </rPr>
      <t>(in yrs.)</t>
    </r>
  </si>
  <si>
    <r>
      <t xml:space="preserve">Total Economical Life
</t>
    </r>
    <r>
      <rPr>
        <i/>
        <sz val="11"/>
        <rFont val="Calibri"/>
        <family val="2"/>
        <scheme val="minor"/>
      </rPr>
      <t>(in yrs.)</t>
    </r>
  </si>
  <si>
    <r>
      <t xml:space="preserve">Plinth Area  Rate 
</t>
    </r>
    <r>
      <rPr>
        <i/>
        <sz val="11"/>
        <rFont val="Calibri"/>
        <family val="2"/>
        <scheme val="minor"/>
      </rPr>
      <t>(in per sq.ft.)</t>
    </r>
  </si>
  <si>
    <t>Class B Construction (Ordinary)</t>
  </si>
  <si>
    <t>Good</t>
  </si>
  <si>
    <r>
      <t>Govt. Guideline rates
(</t>
    </r>
    <r>
      <rPr>
        <i/>
        <sz val="11"/>
        <rFont val="Calibri"/>
        <family val="2"/>
        <scheme val="minor"/>
      </rPr>
      <t>per sq. mtr.</t>
    </r>
    <r>
      <rPr>
        <b/>
        <sz val="11"/>
        <rFont val="Calibri"/>
        <family val="2"/>
        <scheme val="minor"/>
      </rPr>
      <t>)</t>
    </r>
  </si>
  <si>
    <r>
      <t>Depreciated Replacement Market Value
(</t>
    </r>
    <r>
      <rPr>
        <i/>
        <sz val="11"/>
        <rFont val="Calibri"/>
        <family val="2"/>
        <scheme val="minor"/>
      </rPr>
      <t>INR</t>
    </r>
    <r>
      <rPr>
        <b/>
        <sz val="11"/>
        <rFont val="Calibri"/>
        <family val="2"/>
        <scheme val="minor"/>
      </rPr>
      <t>)</t>
    </r>
  </si>
  <si>
    <r>
      <t>Depreciated Value
(</t>
    </r>
    <r>
      <rPr>
        <i/>
        <sz val="11"/>
        <rFont val="Calibri"/>
        <family val="2"/>
        <scheme val="minor"/>
      </rPr>
      <t>INR</t>
    </r>
    <r>
      <rPr>
        <b/>
        <sz val="11"/>
        <rFont val="Calibri"/>
        <family val="2"/>
        <scheme val="minor"/>
      </rPr>
      <t>)</t>
    </r>
  </si>
  <si>
    <r>
      <t>Deterioration Factor
(</t>
    </r>
    <r>
      <rPr>
        <i/>
        <sz val="11"/>
        <rFont val="Calibri"/>
        <family val="2"/>
        <scheme val="minor"/>
      </rPr>
      <t>INR</t>
    </r>
    <r>
      <rPr>
        <b/>
        <sz val="11"/>
        <rFont val="Calibri"/>
        <family val="2"/>
        <scheme val="minor"/>
      </rPr>
      <t xml:space="preserve">) </t>
    </r>
  </si>
  <si>
    <r>
      <t>Gross Replacement Value
(</t>
    </r>
    <r>
      <rPr>
        <i/>
        <sz val="11"/>
        <rFont val="Calibri"/>
        <family val="2"/>
        <scheme val="minor"/>
      </rPr>
      <t>INR</t>
    </r>
    <r>
      <rPr>
        <b/>
        <sz val="11"/>
        <rFont val="Calibri"/>
        <family val="2"/>
        <scheme val="minor"/>
      </rPr>
      <t>)</t>
    </r>
  </si>
  <si>
    <r>
      <t xml:space="preserve">Plinth Area  Rate 
</t>
    </r>
    <r>
      <rPr>
        <b/>
        <i/>
        <sz val="11"/>
        <rFont val="Calibri"/>
        <family val="2"/>
        <scheme val="minor"/>
      </rPr>
      <t>(</t>
    </r>
    <r>
      <rPr>
        <i/>
        <sz val="11"/>
        <rFont val="Calibri"/>
        <family val="2"/>
        <scheme val="minor"/>
      </rPr>
      <t>In per sq. mtr.</t>
    </r>
    <r>
      <rPr>
        <b/>
        <i/>
        <sz val="11"/>
        <rFont val="Calibri"/>
        <family val="2"/>
        <scheme val="minor"/>
      </rPr>
      <t>)</t>
    </r>
  </si>
  <si>
    <r>
      <t xml:space="preserve">Premium </t>
    </r>
    <r>
      <rPr>
        <sz val="11"/>
        <rFont val="Calibri"/>
        <family val="2"/>
        <scheme val="minor"/>
      </rPr>
      <t>(For additional aesthetics or renovation)</t>
    </r>
  </si>
  <si>
    <t>Ground</t>
  </si>
  <si>
    <t>1.All the structures present within the compound of the property of Mrs. Anu Gulati, Located at: House No. 32, MDDA Colony, Sahastradhara Enclave (Mauza- Dorankhas), Sahastradhara Road, Dehradun has been considered in this valuation report.</t>
  </si>
  <si>
    <t>2. Covered Area has been taken on the basis of the old valuation report only, since our surveyor was not allowed to take the measuremt at site by the clent's representative</t>
  </si>
  <si>
    <t>Production Hall</t>
  </si>
  <si>
    <t xml:space="preserve">Meter and Security Area </t>
  </si>
  <si>
    <t>Panel room</t>
  </si>
  <si>
    <t>Ink Room &amp; Tol. Block</t>
  </si>
  <si>
    <t>Canteen</t>
  </si>
  <si>
    <t>Building Block</t>
  </si>
  <si>
    <t>GI shed structure mounted on RCC wall</t>
  </si>
  <si>
    <t xml:space="preserve"> KANPUR PLASTIPACK LTD., VILLAGE FATEHPUR, ROSHNAI, TEHSIL-AKBARPUR, DISTRICT-KANPUR DEHAT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</si>
</sst>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₹&quot;\ * #,##0.00_ ;_ &quot;₹&quot;\ * \-#,##0.00_ ;_ &quot;₹&quot;\ * &quot;-&quot;??_ ;_ @_ "/>
    <numFmt numFmtId="164" formatCode="_ * #,##0_ ;_ * \-#,##0_ ;_ * &quot;-&quot;??_ ;_ @_ "/>
    <numFmt numFmtId="165" formatCode="0.000"/>
    <numFmt numFmtId="166" formatCode="_ [$₹-4009]\ * #,##0.00_ ;_ [$₹-4009]\ * \-#,##0.00_ ;_ [$₹-4009]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1E366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9" fontId="0" fillId="0" borderId="0" xfId="1" applyFont="1"/>
    <xf numFmtId="44" fontId="0" fillId="0" borderId="0" xfId="0" applyNumberFormat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66" fontId="0" fillId="0" borderId="1" xfId="0" applyNumberFormat="1" applyFont="1" applyBorder="1" applyAlignment="1">
      <alignment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1E3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9"/>
  <sheetViews>
    <sheetView tabSelected="1" topLeftCell="B1" zoomScaleNormal="100" workbookViewId="0">
      <pane ySplit="3" topLeftCell="A4" activePane="bottomLeft" state="frozen"/>
      <selection pane="bottomLeft" activeCell="AC7" sqref="AC7"/>
    </sheetView>
  </sheetViews>
  <sheetFormatPr defaultRowHeight="15" x14ac:dyDescent="0.25"/>
  <cols>
    <col min="2" max="2" width="5.5703125" style="5" customWidth="1"/>
    <col min="3" max="3" width="7.5703125" style="6" hidden="1" customWidth="1"/>
    <col min="4" max="4" width="13.140625" customWidth="1"/>
    <col min="5" max="5" width="27.5703125" customWidth="1"/>
    <col min="6" max="6" width="13.85546875" hidden="1" customWidth="1"/>
    <col min="7" max="7" width="9.5703125" hidden="1" customWidth="1"/>
    <col min="8" max="8" width="10.28515625" bestFit="1" customWidth="1"/>
    <col min="9" max="9" width="8.28515625" customWidth="1"/>
    <col min="10" max="10" width="6.85546875" customWidth="1"/>
    <col min="11" max="11" width="12.28515625" bestFit="1" customWidth="1"/>
    <col min="12" max="12" width="9.5703125" customWidth="1"/>
    <col min="13" max="13" width="10.42578125" customWidth="1"/>
    <col min="14" max="14" width="11" customWidth="1"/>
    <col min="15" max="15" width="7.7109375" hidden="1" customWidth="1"/>
    <col min="16" max="16" width="12.42578125" hidden="1" customWidth="1"/>
    <col min="17" max="17" width="10.85546875" customWidth="1"/>
    <col min="18" max="18" width="12.140625" hidden="1" customWidth="1"/>
    <col min="19" max="19" width="16.85546875" customWidth="1"/>
    <col min="20" max="20" width="14.28515625" bestFit="1" customWidth="1"/>
    <col min="21" max="21" width="15.85546875" bestFit="1" customWidth="1"/>
    <col min="22" max="22" width="13.28515625" hidden="1" customWidth="1"/>
    <col min="23" max="23" width="16.85546875" customWidth="1"/>
    <col min="24" max="24" width="12.42578125" hidden="1" customWidth="1"/>
    <col min="25" max="25" width="6.42578125" hidden="1" customWidth="1"/>
    <col min="26" max="26" width="15" hidden="1" customWidth="1"/>
    <col min="27" max="27" width="6.42578125" bestFit="1" customWidth="1"/>
  </cols>
  <sheetData>
    <row r="2" spans="1:27" x14ac:dyDescent="0.25">
      <c r="B2" s="21" t="s">
        <v>41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7" s="4" customFormat="1" ht="60" customHeight="1" x14ac:dyDescent="0.25">
      <c r="B3" s="3" t="s">
        <v>9</v>
      </c>
      <c r="C3" s="3" t="s">
        <v>0</v>
      </c>
      <c r="D3" s="2" t="s">
        <v>7</v>
      </c>
      <c r="E3" s="2" t="s">
        <v>3</v>
      </c>
      <c r="F3" s="3" t="s">
        <v>8</v>
      </c>
      <c r="G3" s="3" t="s">
        <v>10</v>
      </c>
      <c r="H3" s="3" t="s">
        <v>16</v>
      </c>
      <c r="I3" s="3" t="s">
        <v>17</v>
      </c>
      <c r="J3" s="3" t="s">
        <v>18</v>
      </c>
      <c r="K3" s="3" t="s">
        <v>1</v>
      </c>
      <c r="L3" s="3" t="s">
        <v>2</v>
      </c>
      <c r="M3" s="3" t="s">
        <v>19</v>
      </c>
      <c r="N3" s="3" t="s">
        <v>20</v>
      </c>
      <c r="O3" s="3" t="s">
        <v>4</v>
      </c>
      <c r="P3" s="3" t="s">
        <v>6</v>
      </c>
      <c r="Q3" s="3" t="s">
        <v>21</v>
      </c>
      <c r="R3" s="3" t="s">
        <v>29</v>
      </c>
      <c r="S3" s="3" t="s">
        <v>28</v>
      </c>
      <c r="T3" s="3" t="s">
        <v>27</v>
      </c>
      <c r="U3" s="3" t="s">
        <v>26</v>
      </c>
      <c r="V3" s="3" t="s">
        <v>30</v>
      </c>
      <c r="W3" s="3" t="s">
        <v>25</v>
      </c>
      <c r="X3" s="3" t="s">
        <v>24</v>
      </c>
      <c r="Y3" s="3" t="s">
        <v>14</v>
      </c>
      <c r="Z3" s="3" t="s">
        <v>12</v>
      </c>
    </row>
    <row r="4" spans="1:27" ht="45" x14ac:dyDescent="0.25">
      <c r="B4" s="9">
        <v>1</v>
      </c>
      <c r="C4" s="10" t="s">
        <v>31</v>
      </c>
      <c r="D4" s="10" t="s">
        <v>34</v>
      </c>
      <c r="E4" s="10" t="s">
        <v>40</v>
      </c>
      <c r="F4" s="10" t="s">
        <v>22</v>
      </c>
      <c r="G4" s="10" t="s">
        <v>23</v>
      </c>
      <c r="H4" s="10">
        <v>7336.03</v>
      </c>
      <c r="I4" s="17">
        <f>H4*10.7642</f>
        <v>78966.494126000005</v>
      </c>
      <c r="J4" s="10">
        <v>30</v>
      </c>
      <c r="K4" s="10">
        <v>2018</v>
      </c>
      <c r="L4" s="10">
        <v>2022</v>
      </c>
      <c r="M4" s="10">
        <f>L4-K4</f>
        <v>4</v>
      </c>
      <c r="N4" s="10">
        <v>35</v>
      </c>
      <c r="O4" s="10">
        <v>0.05</v>
      </c>
      <c r="P4" s="18">
        <f>(1-O4)/N4</f>
        <v>2.7142857142857142E-2</v>
      </c>
      <c r="Q4" s="15">
        <v>1100</v>
      </c>
      <c r="R4" s="15">
        <f>Q4*10.7639</f>
        <v>11840.289999999999</v>
      </c>
      <c r="S4" s="15">
        <f>Q4*I4</f>
        <v>86863143.538600013</v>
      </c>
      <c r="T4" s="15">
        <f>S4*P4*M4</f>
        <v>9430855.5841908585</v>
      </c>
      <c r="U4" s="15">
        <f>MAX(S4-T4,0)</f>
        <v>77432287.954409152</v>
      </c>
      <c r="V4" s="14">
        <v>0</v>
      </c>
      <c r="W4" s="15">
        <f>IF(U4&gt;O4*S4,U4*(1+V4),S4*O4)</f>
        <v>77432287.954409152</v>
      </c>
      <c r="X4" s="15">
        <v>12000</v>
      </c>
      <c r="Y4" s="14">
        <v>0.86</v>
      </c>
      <c r="Z4" s="15">
        <f>(X4*Y4*H4)</f>
        <v>75707829.599999994</v>
      </c>
      <c r="AA4" s="1">
        <f>W4/I4</f>
        <v>980.57142857142867</v>
      </c>
    </row>
    <row r="5" spans="1:27" ht="45" x14ac:dyDescent="0.25">
      <c r="B5" s="9">
        <v>2</v>
      </c>
      <c r="C5" s="10" t="s">
        <v>31</v>
      </c>
      <c r="D5" s="10" t="s">
        <v>35</v>
      </c>
      <c r="E5" s="10" t="s">
        <v>15</v>
      </c>
      <c r="F5" s="10" t="s">
        <v>22</v>
      </c>
      <c r="G5" s="10" t="s">
        <v>23</v>
      </c>
      <c r="H5" s="10">
        <v>21.78</v>
      </c>
      <c r="I5" s="17">
        <f t="shared" ref="I5:I9" si="0">H5*10.7642</f>
        <v>234.44427600000003</v>
      </c>
      <c r="J5" s="10">
        <v>12</v>
      </c>
      <c r="K5" s="10">
        <v>2018</v>
      </c>
      <c r="L5" s="10">
        <v>2022</v>
      </c>
      <c r="M5" s="10">
        <f t="shared" ref="M5:M9" si="1">L5-K5</f>
        <v>4</v>
      </c>
      <c r="N5" s="10">
        <v>60</v>
      </c>
      <c r="O5" s="10">
        <v>0.05</v>
      </c>
      <c r="P5" s="18">
        <f t="shared" ref="P5:P9" si="2">(1-O5)/N5</f>
        <v>1.5833333333333331E-2</v>
      </c>
      <c r="Q5" s="15">
        <v>1100</v>
      </c>
      <c r="R5" s="15">
        <f t="shared" ref="R5:R9" si="3">Q5*10.7639</f>
        <v>11840.289999999999</v>
      </c>
      <c r="S5" s="15">
        <f t="shared" ref="S5:S9" si="4">Q5*I5</f>
        <v>257888.70360000004</v>
      </c>
      <c r="T5" s="15">
        <f t="shared" ref="T5:T9" si="5">S5*P5*M5</f>
        <v>16332.951228</v>
      </c>
      <c r="U5" s="15">
        <f t="shared" ref="U5:U9" si="6">MAX(S5-T5,0)</f>
        <v>241555.75237200005</v>
      </c>
      <c r="V5" s="14">
        <v>0</v>
      </c>
      <c r="W5" s="15">
        <f t="shared" ref="W5:W9" si="7">IF(U5&gt;O5*S5,U5*(1+V5),S5*O5)</f>
        <v>241555.75237200005</v>
      </c>
      <c r="X5" s="15">
        <v>12000</v>
      </c>
      <c r="Y5" s="14">
        <v>0.86</v>
      </c>
      <c r="Z5" s="15"/>
      <c r="AA5" s="1">
        <f>W5/I5</f>
        <v>1030.3333333333335</v>
      </c>
    </row>
    <row r="6" spans="1:27" ht="45" x14ac:dyDescent="0.25">
      <c r="B6" s="9">
        <v>3</v>
      </c>
      <c r="C6" s="10" t="s">
        <v>31</v>
      </c>
      <c r="D6" s="10" t="s">
        <v>36</v>
      </c>
      <c r="E6" s="10" t="s">
        <v>15</v>
      </c>
      <c r="F6" s="10"/>
      <c r="G6" s="10"/>
      <c r="H6" s="10">
        <v>96</v>
      </c>
      <c r="I6" s="17">
        <f t="shared" si="0"/>
        <v>1033.3632</v>
      </c>
      <c r="J6" s="10">
        <v>12</v>
      </c>
      <c r="K6" s="10">
        <v>2018</v>
      </c>
      <c r="L6" s="10">
        <v>2022</v>
      </c>
      <c r="M6" s="10">
        <f t="shared" si="1"/>
        <v>4</v>
      </c>
      <c r="N6" s="10">
        <v>60</v>
      </c>
      <c r="O6" s="10">
        <v>0.05</v>
      </c>
      <c r="P6" s="18">
        <f t="shared" si="2"/>
        <v>1.5833333333333331E-2</v>
      </c>
      <c r="Q6" s="15">
        <v>1100</v>
      </c>
      <c r="R6" s="15">
        <f t="shared" si="3"/>
        <v>11840.289999999999</v>
      </c>
      <c r="S6" s="15">
        <f t="shared" si="4"/>
        <v>1136699.52</v>
      </c>
      <c r="T6" s="15">
        <f t="shared" si="5"/>
        <v>71990.969599999997</v>
      </c>
      <c r="U6" s="15">
        <f t="shared" si="6"/>
        <v>1064708.5504000001</v>
      </c>
      <c r="V6" s="14">
        <v>0</v>
      </c>
      <c r="W6" s="15">
        <f t="shared" si="7"/>
        <v>1064708.5504000001</v>
      </c>
      <c r="X6" s="15">
        <v>12000</v>
      </c>
      <c r="Y6" s="14">
        <v>0.86</v>
      </c>
      <c r="Z6" s="16"/>
      <c r="AA6" s="1"/>
    </row>
    <row r="7" spans="1:27" ht="30" x14ac:dyDescent="0.25">
      <c r="B7" s="9">
        <v>4</v>
      </c>
      <c r="C7" s="10" t="s">
        <v>31</v>
      </c>
      <c r="D7" s="10" t="s">
        <v>37</v>
      </c>
      <c r="E7" s="10" t="s">
        <v>40</v>
      </c>
      <c r="F7" s="10"/>
      <c r="G7" s="10"/>
      <c r="H7" s="10">
        <v>912</v>
      </c>
      <c r="I7" s="17">
        <f t="shared" si="0"/>
        <v>9816.9503999999997</v>
      </c>
      <c r="J7" s="10">
        <v>12</v>
      </c>
      <c r="K7" s="10">
        <v>2018</v>
      </c>
      <c r="L7" s="10">
        <v>2022</v>
      </c>
      <c r="M7" s="10">
        <f t="shared" si="1"/>
        <v>4</v>
      </c>
      <c r="N7" s="10">
        <v>35</v>
      </c>
      <c r="O7" s="10">
        <v>0.05</v>
      </c>
      <c r="P7" s="18">
        <f t="shared" si="2"/>
        <v>2.7142857142857142E-2</v>
      </c>
      <c r="Q7" s="15">
        <v>750</v>
      </c>
      <c r="R7" s="15">
        <f t="shared" si="3"/>
        <v>8072.9249999999993</v>
      </c>
      <c r="S7" s="15">
        <f t="shared" si="4"/>
        <v>7362712.7999999998</v>
      </c>
      <c r="T7" s="15">
        <f t="shared" si="5"/>
        <v>799380.24685714277</v>
      </c>
      <c r="U7" s="15">
        <f t="shared" si="6"/>
        <v>6563332.5531428568</v>
      </c>
      <c r="V7" s="14">
        <v>0</v>
      </c>
      <c r="W7" s="15">
        <f t="shared" si="7"/>
        <v>6563332.5531428568</v>
      </c>
      <c r="X7" s="15">
        <v>12000</v>
      </c>
      <c r="Y7" s="14">
        <v>0.86</v>
      </c>
      <c r="Z7" s="16"/>
      <c r="AA7" s="1"/>
    </row>
    <row r="8" spans="1:27" ht="45" x14ac:dyDescent="0.25">
      <c r="B8" s="9">
        <v>5</v>
      </c>
      <c r="C8" s="10" t="s">
        <v>31</v>
      </c>
      <c r="D8" s="10" t="s">
        <v>38</v>
      </c>
      <c r="E8" s="10" t="s">
        <v>15</v>
      </c>
      <c r="F8" s="10"/>
      <c r="G8" s="10"/>
      <c r="H8" s="10">
        <v>255</v>
      </c>
      <c r="I8" s="17">
        <f t="shared" si="0"/>
        <v>2744.8710000000001</v>
      </c>
      <c r="J8" s="10">
        <v>15</v>
      </c>
      <c r="K8" s="10">
        <v>2018</v>
      </c>
      <c r="L8" s="10">
        <v>2022</v>
      </c>
      <c r="M8" s="10">
        <f t="shared" si="1"/>
        <v>4</v>
      </c>
      <c r="N8" s="10">
        <v>60</v>
      </c>
      <c r="O8" s="10">
        <v>0.05</v>
      </c>
      <c r="P8" s="18">
        <f t="shared" si="2"/>
        <v>1.5833333333333331E-2</v>
      </c>
      <c r="Q8" s="15">
        <v>1200</v>
      </c>
      <c r="R8" s="15">
        <f t="shared" si="3"/>
        <v>12916.68</v>
      </c>
      <c r="S8" s="15">
        <f t="shared" si="4"/>
        <v>3293845.2</v>
      </c>
      <c r="T8" s="15">
        <f t="shared" si="5"/>
        <v>208610.196</v>
      </c>
      <c r="U8" s="15">
        <f t="shared" si="6"/>
        <v>3085235.0040000002</v>
      </c>
      <c r="V8" s="14">
        <v>0</v>
      </c>
      <c r="W8" s="15">
        <f t="shared" si="7"/>
        <v>3085235.0040000002</v>
      </c>
      <c r="X8" s="15">
        <v>12000</v>
      </c>
      <c r="Y8" s="14">
        <v>0.86</v>
      </c>
      <c r="Z8" s="16"/>
      <c r="AA8" s="1"/>
    </row>
    <row r="9" spans="1:27" ht="45" x14ac:dyDescent="0.25">
      <c r="B9" s="9">
        <v>6</v>
      </c>
      <c r="C9" s="10" t="s">
        <v>31</v>
      </c>
      <c r="D9" s="10" t="s">
        <v>39</v>
      </c>
      <c r="E9" s="10" t="s">
        <v>15</v>
      </c>
      <c r="F9" s="10"/>
      <c r="G9" s="10"/>
      <c r="H9" s="10">
        <v>343.8</v>
      </c>
      <c r="I9" s="17">
        <f t="shared" si="0"/>
        <v>3700.7319600000005</v>
      </c>
      <c r="J9" s="10">
        <v>15</v>
      </c>
      <c r="K9" s="10">
        <v>2018</v>
      </c>
      <c r="L9" s="10">
        <v>2022</v>
      </c>
      <c r="M9" s="10">
        <f t="shared" si="1"/>
        <v>4</v>
      </c>
      <c r="N9" s="10">
        <v>60</v>
      </c>
      <c r="O9" s="10">
        <v>0.05</v>
      </c>
      <c r="P9" s="18">
        <f t="shared" si="2"/>
        <v>1.5833333333333331E-2</v>
      </c>
      <c r="Q9" s="15">
        <v>1200</v>
      </c>
      <c r="R9" s="15">
        <f t="shared" si="3"/>
        <v>12916.68</v>
      </c>
      <c r="S9" s="15">
        <f t="shared" si="4"/>
        <v>4440878.3520000009</v>
      </c>
      <c r="T9" s="15">
        <f t="shared" si="5"/>
        <v>281255.62896</v>
      </c>
      <c r="U9" s="15">
        <f t="shared" si="6"/>
        <v>4159622.723040001</v>
      </c>
      <c r="V9" s="14">
        <v>0</v>
      </c>
      <c r="W9" s="15">
        <f t="shared" si="7"/>
        <v>4159622.723040001</v>
      </c>
      <c r="X9" s="15">
        <v>12000</v>
      </c>
      <c r="Y9" s="14">
        <v>0.86</v>
      </c>
      <c r="Z9" s="16"/>
      <c r="AA9" s="1"/>
    </row>
    <row r="10" spans="1:27" s="12" customFormat="1" ht="12" customHeight="1" x14ac:dyDescent="0.25">
      <c r="A10" s="10"/>
      <c r="B10" s="20" t="s">
        <v>5</v>
      </c>
      <c r="C10" s="20"/>
      <c r="D10" s="20"/>
      <c r="E10" s="20"/>
      <c r="F10" s="20"/>
      <c r="G10" s="20"/>
      <c r="H10" s="11">
        <f>SUM(H4:H9)</f>
        <v>8964.6099999999988</v>
      </c>
      <c r="I10" s="11">
        <f>SUM(I4:I5)</f>
        <v>79200.938402</v>
      </c>
      <c r="J10" s="10"/>
      <c r="K10" s="10"/>
      <c r="L10" s="10"/>
      <c r="M10" s="10"/>
      <c r="N10" s="10"/>
      <c r="O10" s="10"/>
      <c r="P10" s="10"/>
      <c r="Q10" s="10"/>
      <c r="R10" s="10"/>
      <c r="S10" s="13">
        <f>SUM(S4:S5)</f>
        <v>87121032.242200017</v>
      </c>
      <c r="T10" s="10"/>
      <c r="U10" s="10"/>
      <c r="V10" s="10"/>
      <c r="W10" s="13">
        <f>SUM(W4:W9)</f>
        <v>92546742.537364006</v>
      </c>
      <c r="X10" s="10"/>
      <c r="Y10" s="10"/>
      <c r="Z10" s="13">
        <f>SUM(Z4:Z5)</f>
        <v>75707829.599999994</v>
      </c>
    </row>
    <row r="11" spans="1:27" ht="15.75" customHeight="1" x14ac:dyDescent="0.25">
      <c r="B11" s="22" t="s">
        <v>11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7" ht="15.75" customHeight="1" x14ac:dyDescent="0.25">
      <c r="B12" s="19" t="s">
        <v>32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7" ht="14.25" customHeight="1" x14ac:dyDescent="0.25">
      <c r="B13" s="19" t="s">
        <v>33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7" ht="15" customHeight="1" x14ac:dyDescent="0.25">
      <c r="B14" s="19" t="s">
        <v>13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6" spans="1:27" x14ac:dyDescent="0.25">
      <c r="Z16" s="8"/>
    </row>
    <row r="17" spans="20:26" x14ac:dyDescent="0.25">
      <c r="Z17" s="8"/>
    </row>
    <row r="19" spans="20:26" x14ac:dyDescent="0.25">
      <c r="T19" s="7"/>
    </row>
  </sheetData>
  <mergeCells count="6">
    <mergeCell ref="B13:Z13"/>
    <mergeCell ref="B14:Z14"/>
    <mergeCell ref="B10:G10"/>
    <mergeCell ref="B2:Z2"/>
    <mergeCell ref="B11:Z11"/>
    <mergeCell ref="B12:Z12"/>
  </mergeCells>
  <dataValidations count="1">
    <dataValidation type="list" allowBlank="1" showInputMessage="1" showErrorMessage="1" promptTitle="Condition of Structure" prompt="Condition of Structure" sqref="G4:G9">
      <formula1>"Poor, Average, Ordinary, Good, Very Good, Excellent"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 Value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trainee4</dc:creator>
  <cp:lastModifiedBy>abhishek solanki</cp:lastModifiedBy>
  <dcterms:created xsi:type="dcterms:W3CDTF">2021-09-16T11:33:35Z</dcterms:created>
  <dcterms:modified xsi:type="dcterms:W3CDTF">2022-06-08T11:50:17Z</dcterms:modified>
</cp:coreProperties>
</file>